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delweissmf-my.sharepoint.com/personal/jehzeel_master_edelweissmf_com1/Documents/FCMPL2/LAB/COMPLIANCE/Mutual Fund/compliance/Compliance/Reports/1 - SEBI/31_Monthly Portfolio Disclosure/2023/2. February 2023/Final/"/>
    </mc:Choice>
  </mc:AlternateContent>
  <xr:revisionPtr revIDLastSave="8" documentId="11_F1B87ADAD35B605ADCB6B79FD8A6A38165408F55" xr6:coauthVersionLast="47" xr6:coauthVersionMax="47" xr10:uidLastSave="{CBCAAC8F-A65F-452D-8D4F-03ACAD5183E7}"/>
  <bookViews>
    <workbookView xWindow="-110" yWindow="-110" windowWidth="19420" windowHeight="10420" xr2:uid="{00000000-000D-0000-FFFF-FFFF00000000}"/>
  </bookViews>
  <sheets>
    <sheet name="Index" sheetId="1" r:id="rId1"/>
    <sheet name="EDACBF" sheetId="2" r:id="rId2"/>
    <sheet name="EDBE23" sheetId="3" r:id="rId3"/>
    <sheet name="EDBE25" sheetId="4" r:id="rId4"/>
    <sheet name="EDBE30" sheetId="5" r:id="rId5"/>
    <sheet name="EDBE31" sheetId="6" r:id="rId6"/>
    <sheet name="EDBE32" sheetId="7" r:id="rId7"/>
    <sheet name="EDBE33" sheetId="8" r:id="rId8"/>
    <sheet name="EDBPDF" sheetId="9" r:id="rId9"/>
    <sheet name="EDCG27" sheetId="10" r:id="rId10"/>
    <sheet name="EDCG28" sheetId="11" r:id="rId11"/>
    <sheet name="EDCG37" sheetId="12" r:id="rId12"/>
    <sheet name="EDCPSF" sheetId="13" r:id="rId13"/>
    <sheet name="EDCSDF" sheetId="14" r:id="rId14"/>
    <sheet name="EDFF23" sheetId="15" r:id="rId15"/>
    <sheet name="EDFF25" sheetId="16" r:id="rId16"/>
    <sheet name="EDFF30" sheetId="17" r:id="rId17"/>
    <sheet name="EDFF31" sheetId="18" r:id="rId18"/>
    <sheet name="EDFF32" sheetId="19" r:id="rId19"/>
    <sheet name="EDFF33" sheetId="20" r:id="rId20"/>
    <sheet name="EDGSEC" sheetId="21" r:id="rId21"/>
    <sheet name="EDNP27" sheetId="22" r:id="rId22"/>
    <sheet name="EDNPSF" sheetId="23" r:id="rId23"/>
    <sheet name="EDONTF" sheetId="24" r:id="rId24"/>
    <sheet name="EEARBF" sheetId="25" r:id="rId25"/>
    <sheet name="EEARFD" sheetId="26" r:id="rId26"/>
    <sheet name="EEDGEF" sheetId="27" r:id="rId27"/>
    <sheet name="EEECRF" sheetId="28" r:id="rId28"/>
    <sheet name="EEELSS" sheetId="29" r:id="rId29"/>
    <sheet name="EEEQTF" sheetId="30" r:id="rId30"/>
    <sheet name="EEESCF" sheetId="31" r:id="rId31"/>
    <sheet name="EEESSF" sheetId="32" r:id="rId32"/>
    <sheet name="EEFOCF" sheetId="33" r:id="rId33"/>
    <sheet name="EEIF30" sheetId="34" r:id="rId34"/>
    <sheet name="EEIF50" sheetId="35" r:id="rId35"/>
    <sheet name="EELMIF" sheetId="36" r:id="rId36"/>
    <sheet name="EEM150" sheetId="37" r:id="rId37"/>
    <sheet name="EEMOF1" sheetId="38" r:id="rId38"/>
    <sheet name="EENFBA" sheetId="39" r:id="rId39"/>
    <sheet name="EENN50" sheetId="40" r:id="rId40"/>
    <sheet name="EEPRUA" sheetId="41" r:id="rId41"/>
    <sheet name="EES250" sheetId="42" r:id="rId42"/>
    <sheet name="EESMCF" sheetId="43" r:id="rId43"/>
    <sheet name="EGSFOF" sheetId="44" r:id="rId44"/>
    <sheet name="ELLIQF" sheetId="45" r:id="rId45"/>
    <sheet name="EOASEF" sheetId="46" r:id="rId46"/>
    <sheet name="EOCHIF" sheetId="47" r:id="rId47"/>
    <sheet name="EODWHF" sheetId="48" r:id="rId48"/>
    <sheet name="EOEDOF" sheetId="49" r:id="rId49"/>
    <sheet name="EOEMOP" sheetId="50" r:id="rId50"/>
    <sheet name="EOUSEF" sheetId="51" r:id="rId51"/>
    <sheet name="EOUSTF" sheetId="52" r:id="rId52"/>
  </sheets>
  <definedNames>
    <definedName name="Hedging_Positions_through_Futures_AS_ON_MMMM_DD__YYYY___NIL" localSheetId="2">EDBE23!#REF!</definedName>
    <definedName name="Hedging_Positions_through_Futures_AS_ON_MMMM_DD__YYYY___NIL" localSheetId="3">EDBE25!#REF!</definedName>
    <definedName name="Hedging_Positions_through_Futures_AS_ON_MMMM_DD__YYYY___NIL" localSheetId="4">EDBE30!#REF!</definedName>
    <definedName name="Hedging_Positions_through_Futures_AS_ON_MMMM_DD__YYYY___NIL" localSheetId="5">EDBE31!#REF!</definedName>
    <definedName name="Hedging_Positions_through_Futures_AS_ON_MMMM_DD__YYYY___NIL" localSheetId="6">EDBE32!#REF!</definedName>
    <definedName name="Hedging_Positions_through_Futures_AS_ON_MMMM_DD__YYYY___NIL" localSheetId="7">EDBE33!#REF!</definedName>
    <definedName name="Hedging_Positions_through_Futures_AS_ON_MMMM_DD__YYYY___NIL" localSheetId="8">EDBPDF!#REF!</definedName>
    <definedName name="Hedging_Positions_through_Futures_AS_ON_MMMM_DD__YYYY___NIL" localSheetId="9">EDCG27!#REF!</definedName>
    <definedName name="Hedging_Positions_through_Futures_AS_ON_MMMM_DD__YYYY___NIL" localSheetId="10">EDCG28!#REF!</definedName>
    <definedName name="Hedging_Positions_through_Futures_AS_ON_MMMM_DD__YYYY___NIL" localSheetId="11">EDCG37!#REF!</definedName>
    <definedName name="Hedging_Positions_through_Futures_AS_ON_MMMM_DD__YYYY___NIL" localSheetId="12">EDCPSF!#REF!</definedName>
    <definedName name="Hedging_Positions_through_Futures_AS_ON_MMMM_DD__YYYY___NIL" localSheetId="13">EDCSDF!#REF!</definedName>
    <definedName name="Hedging_Positions_through_Futures_AS_ON_MMMM_DD__YYYY___NIL" localSheetId="14">EDFF23!#REF!</definedName>
    <definedName name="Hedging_Positions_through_Futures_AS_ON_MMMM_DD__YYYY___NIL" localSheetId="15">EDFF25!#REF!</definedName>
    <definedName name="Hedging_Positions_through_Futures_AS_ON_MMMM_DD__YYYY___NIL" localSheetId="16">EDFF30!#REF!</definedName>
    <definedName name="Hedging_Positions_through_Futures_AS_ON_MMMM_DD__YYYY___NIL" localSheetId="17">EDFF31!#REF!</definedName>
    <definedName name="Hedging_Positions_through_Futures_AS_ON_MMMM_DD__YYYY___NIL" localSheetId="18">EDFF32!#REF!</definedName>
    <definedName name="Hedging_Positions_through_Futures_AS_ON_MMMM_DD__YYYY___NIL" localSheetId="19">EDFF33!#REF!</definedName>
    <definedName name="Hedging_Positions_through_Futures_AS_ON_MMMM_DD__YYYY___NIL" localSheetId="20">EDGSEC!#REF!</definedName>
    <definedName name="Hedging_Positions_through_Futures_AS_ON_MMMM_DD__YYYY___NIL" localSheetId="21">EDNP27!#REF!</definedName>
    <definedName name="Hedging_Positions_through_Futures_AS_ON_MMMM_DD__YYYY___NIL" localSheetId="22">EDNPSF!#REF!</definedName>
    <definedName name="Hedging_Positions_through_Futures_AS_ON_MMMM_DD__YYYY___NIL" localSheetId="23">EDONTF!#REF!</definedName>
    <definedName name="Hedging_Positions_through_Futures_AS_ON_MMMM_DD__YYYY___NIL" localSheetId="24">EEARBF!#REF!</definedName>
    <definedName name="Hedging_Positions_through_Futures_AS_ON_MMMM_DD__YYYY___NIL" localSheetId="25">EEARFD!#REF!</definedName>
    <definedName name="Hedging_Positions_through_Futures_AS_ON_MMMM_DD__YYYY___NIL" localSheetId="26">EEDGEF!#REF!</definedName>
    <definedName name="Hedging_Positions_through_Futures_AS_ON_MMMM_DD__YYYY___NIL" localSheetId="27">EEECRF!#REF!</definedName>
    <definedName name="Hedging_Positions_through_Futures_AS_ON_MMMM_DD__YYYY___NIL" localSheetId="28">EEELSS!#REF!</definedName>
    <definedName name="Hedging_Positions_through_Futures_AS_ON_MMMM_DD__YYYY___NIL" localSheetId="29">EEEQTF!#REF!</definedName>
    <definedName name="Hedging_Positions_through_Futures_AS_ON_MMMM_DD__YYYY___NIL" localSheetId="30">EEESCF!#REF!</definedName>
    <definedName name="Hedging_Positions_through_Futures_AS_ON_MMMM_DD__YYYY___NIL" localSheetId="31">EEESSF!#REF!</definedName>
    <definedName name="Hedging_Positions_through_Futures_AS_ON_MMMM_DD__YYYY___NIL" localSheetId="32">EEFOCF!#REF!</definedName>
    <definedName name="Hedging_Positions_through_Futures_AS_ON_MMMM_DD__YYYY___NIL" localSheetId="33">EEIF30!#REF!</definedName>
    <definedName name="Hedging_Positions_through_Futures_AS_ON_MMMM_DD__YYYY___NIL" localSheetId="34">EEIF50!#REF!</definedName>
    <definedName name="Hedging_Positions_through_Futures_AS_ON_MMMM_DD__YYYY___NIL" localSheetId="35">EELMIF!#REF!</definedName>
    <definedName name="Hedging_Positions_through_Futures_AS_ON_MMMM_DD__YYYY___NIL" localSheetId="36">'EEM150'!#REF!</definedName>
    <definedName name="Hedging_Positions_through_Futures_AS_ON_MMMM_DD__YYYY___NIL" localSheetId="37">EEMOF1!#REF!</definedName>
    <definedName name="Hedging_Positions_through_Futures_AS_ON_MMMM_DD__YYYY___NIL" localSheetId="38">EENFBA!#REF!</definedName>
    <definedName name="Hedging_Positions_through_Futures_AS_ON_MMMM_DD__YYYY___NIL" localSheetId="39">EENN50!#REF!</definedName>
    <definedName name="Hedging_Positions_through_Futures_AS_ON_MMMM_DD__YYYY___NIL" localSheetId="40">EEPRUA!#REF!</definedName>
    <definedName name="Hedging_Positions_through_Futures_AS_ON_MMMM_DD__YYYY___NIL" localSheetId="41">'EES250'!#REF!</definedName>
    <definedName name="Hedging_Positions_through_Futures_AS_ON_MMMM_DD__YYYY___NIL" localSheetId="42">EESMCF!#REF!</definedName>
    <definedName name="Hedging_Positions_through_Futures_AS_ON_MMMM_DD__YYYY___NIL" localSheetId="43">EGSFOF!#REF!</definedName>
    <definedName name="Hedging_Positions_through_Futures_AS_ON_MMMM_DD__YYYY___NIL" localSheetId="44">ELLIQF!#REF!</definedName>
    <definedName name="Hedging_Positions_through_Futures_AS_ON_MMMM_DD__YYYY___NIL" localSheetId="45">EOASEF!#REF!</definedName>
    <definedName name="Hedging_Positions_through_Futures_AS_ON_MMMM_DD__YYYY___NIL" localSheetId="46">EOCHIF!#REF!</definedName>
    <definedName name="Hedging_Positions_through_Futures_AS_ON_MMMM_DD__YYYY___NIL" localSheetId="47">EODWHF!#REF!</definedName>
    <definedName name="Hedging_Positions_through_Futures_AS_ON_MMMM_DD__YYYY___NIL" localSheetId="48">EOEDOF!#REF!</definedName>
    <definedName name="Hedging_Positions_through_Futures_AS_ON_MMMM_DD__YYYY___NIL" localSheetId="49">EOEMOP!#REF!</definedName>
    <definedName name="Hedging_Positions_through_Futures_AS_ON_MMMM_DD__YYYY___NIL" localSheetId="50">EOUSEF!#REF!</definedName>
    <definedName name="Hedging_Positions_through_Futures_AS_ON_MMMM_DD__YYYY___NIL" localSheetId="51">EOUSTF!#REF!</definedName>
    <definedName name="Hedging_Positions_through_Futures_AS_ON_MMMM_DD__YYYY___NIL">EDACBF!#REF!</definedName>
    <definedName name="JPM_Footer_disp" localSheetId="2">EDBE23!#REF!</definedName>
    <definedName name="JPM_Footer_disp" localSheetId="3">EDBE25!#REF!</definedName>
    <definedName name="JPM_Footer_disp" localSheetId="4">EDBE30!#REF!</definedName>
    <definedName name="JPM_Footer_disp" localSheetId="5">EDBE31!#REF!</definedName>
    <definedName name="JPM_Footer_disp" localSheetId="6">EDBE32!#REF!</definedName>
    <definedName name="JPM_Footer_disp" localSheetId="7">EDBE33!#REF!</definedName>
    <definedName name="JPM_Footer_disp" localSheetId="8">EDBPDF!#REF!</definedName>
    <definedName name="JPM_Footer_disp" localSheetId="9">EDCG27!#REF!</definedName>
    <definedName name="JPM_Footer_disp" localSheetId="10">EDCG28!#REF!</definedName>
    <definedName name="JPM_Footer_disp" localSheetId="11">EDCG37!#REF!</definedName>
    <definedName name="JPM_Footer_disp" localSheetId="12">EDCPSF!#REF!</definedName>
    <definedName name="JPM_Footer_disp" localSheetId="13">EDCSDF!#REF!</definedName>
    <definedName name="JPM_Footer_disp" localSheetId="14">EDFF23!#REF!</definedName>
    <definedName name="JPM_Footer_disp" localSheetId="15">EDFF25!#REF!</definedName>
    <definedName name="JPM_Footer_disp" localSheetId="16">EDFF30!#REF!</definedName>
    <definedName name="JPM_Footer_disp" localSheetId="17">EDFF31!#REF!</definedName>
    <definedName name="JPM_Footer_disp" localSheetId="18">EDFF32!#REF!</definedName>
    <definedName name="JPM_Footer_disp" localSheetId="19">EDFF33!#REF!</definedName>
    <definedName name="JPM_Footer_disp" localSheetId="20">EDGSEC!#REF!</definedName>
    <definedName name="JPM_Footer_disp" localSheetId="21">EDNP27!#REF!</definedName>
    <definedName name="JPM_Footer_disp" localSheetId="22">EDNPSF!#REF!</definedName>
    <definedName name="JPM_Footer_disp" localSheetId="23">EDONTF!#REF!</definedName>
    <definedName name="JPM_Footer_disp" localSheetId="24">EEARBF!#REF!</definedName>
    <definedName name="JPM_Footer_disp" localSheetId="25">EEARFD!#REF!</definedName>
    <definedName name="JPM_Footer_disp" localSheetId="26">EEDGEF!#REF!</definedName>
    <definedName name="JPM_Footer_disp" localSheetId="27">EEECRF!#REF!</definedName>
    <definedName name="JPM_Footer_disp" localSheetId="28">EEELSS!#REF!</definedName>
    <definedName name="JPM_Footer_disp" localSheetId="29">EEEQTF!#REF!</definedName>
    <definedName name="JPM_Footer_disp" localSheetId="30">EEESCF!#REF!</definedName>
    <definedName name="JPM_Footer_disp" localSheetId="31">EEESSF!#REF!</definedName>
    <definedName name="JPM_Footer_disp" localSheetId="32">EEFOCF!#REF!</definedName>
    <definedName name="JPM_Footer_disp" localSheetId="33">EEIF30!#REF!</definedName>
    <definedName name="JPM_Footer_disp" localSheetId="34">EEIF50!#REF!</definedName>
    <definedName name="JPM_Footer_disp" localSheetId="35">EELMIF!#REF!</definedName>
    <definedName name="JPM_Footer_disp" localSheetId="36">'EEM150'!#REF!</definedName>
    <definedName name="JPM_Footer_disp" localSheetId="37">EEMOF1!#REF!</definedName>
    <definedName name="JPM_Footer_disp" localSheetId="38">EENFBA!#REF!</definedName>
    <definedName name="JPM_Footer_disp" localSheetId="39">EENN50!#REF!</definedName>
    <definedName name="JPM_Footer_disp" localSheetId="40">EEPRUA!#REF!</definedName>
    <definedName name="JPM_Footer_disp" localSheetId="41">'EES250'!#REF!</definedName>
    <definedName name="JPM_Footer_disp" localSheetId="42">EESMCF!#REF!</definedName>
    <definedName name="JPM_Footer_disp" localSheetId="43">EGSFOF!#REF!</definedName>
    <definedName name="JPM_Footer_disp" localSheetId="44">ELLIQF!#REF!</definedName>
    <definedName name="JPM_Footer_disp" localSheetId="45">EOASEF!#REF!</definedName>
    <definedName name="JPM_Footer_disp" localSheetId="46">EOCHIF!#REF!</definedName>
    <definedName name="JPM_Footer_disp" localSheetId="47">EODWHF!#REF!</definedName>
    <definedName name="JPM_Footer_disp" localSheetId="48">EOEDOF!#REF!</definedName>
    <definedName name="JPM_Footer_disp" localSheetId="49">EOEMOP!#REF!</definedName>
    <definedName name="JPM_Footer_disp" localSheetId="50">EOUSEF!#REF!</definedName>
    <definedName name="JPM_Footer_disp" localSheetId="51">EOUSTF!#REF!</definedName>
    <definedName name="JPM_Footer_disp">EDACBF!#REF!</definedName>
    <definedName name="JPM_Footer_disp12" localSheetId="2">EDBE23!#REF!</definedName>
    <definedName name="JPM_Footer_disp12" localSheetId="3">EDBE25!#REF!</definedName>
    <definedName name="JPM_Footer_disp12" localSheetId="4">EDBE30!#REF!</definedName>
    <definedName name="JPM_Footer_disp12" localSheetId="5">EDBE31!#REF!</definedName>
    <definedName name="JPM_Footer_disp12" localSheetId="6">EDBE32!#REF!</definedName>
    <definedName name="JPM_Footer_disp12" localSheetId="7">EDBE33!#REF!</definedName>
    <definedName name="JPM_Footer_disp12" localSheetId="8">EDBPDF!#REF!</definedName>
    <definedName name="JPM_Footer_disp12" localSheetId="9">EDCG27!#REF!</definedName>
    <definedName name="JPM_Footer_disp12" localSheetId="10">EDCG28!#REF!</definedName>
    <definedName name="JPM_Footer_disp12" localSheetId="11">EDCG37!#REF!</definedName>
    <definedName name="JPM_Footer_disp12" localSheetId="12">EDCPSF!#REF!</definedName>
    <definedName name="JPM_Footer_disp12" localSheetId="13">EDCSDF!#REF!</definedName>
    <definedName name="JPM_Footer_disp12" localSheetId="14">EDFF23!#REF!</definedName>
    <definedName name="JPM_Footer_disp12" localSheetId="15">EDFF25!#REF!</definedName>
    <definedName name="JPM_Footer_disp12" localSheetId="16">EDFF30!#REF!</definedName>
    <definedName name="JPM_Footer_disp12" localSheetId="17">EDFF31!#REF!</definedName>
    <definedName name="JPM_Footer_disp12" localSheetId="18">EDFF32!#REF!</definedName>
    <definedName name="JPM_Footer_disp12" localSheetId="19">EDFF33!#REF!</definedName>
    <definedName name="JPM_Footer_disp12" localSheetId="20">EDGSEC!#REF!</definedName>
    <definedName name="JPM_Footer_disp12" localSheetId="21">EDNP27!#REF!</definedName>
    <definedName name="JPM_Footer_disp12" localSheetId="22">EDNPSF!#REF!</definedName>
    <definedName name="JPM_Footer_disp12" localSheetId="23">EDONTF!#REF!</definedName>
    <definedName name="JPM_Footer_disp12" localSheetId="24">EEARBF!#REF!</definedName>
    <definedName name="JPM_Footer_disp12" localSheetId="25">EEARFD!#REF!</definedName>
    <definedName name="JPM_Footer_disp12" localSheetId="26">EEDGEF!#REF!</definedName>
    <definedName name="JPM_Footer_disp12" localSheetId="27">EEECRF!#REF!</definedName>
    <definedName name="JPM_Footer_disp12" localSheetId="28">EEELSS!#REF!</definedName>
    <definedName name="JPM_Footer_disp12" localSheetId="29">EEEQTF!#REF!</definedName>
    <definedName name="JPM_Footer_disp12" localSheetId="30">EEESCF!#REF!</definedName>
    <definedName name="JPM_Footer_disp12" localSheetId="31">EEESSF!#REF!</definedName>
    <definedName name="JPM_Footer_disp12" localSheetId="32">EEFOCF!#REF!</definedName>
    <definedName name="JPM_Footer_disp12" localSheetId="33">EEIF30!#REF!</definedName>
    <definedName name="JPM_Footer_disp12" localSheetId="34">EEIF50!#REF!</definedName>
    <definedName name="JPM_Footer_disp12" localSheetId="35">EELMIF!#REF!</definedName>
    <definedName name="JPM_Footer_disp12" localSheetId="36">'EEM150'!#REF!</definedName>
    <definedName name="JPM_Footer_disp12" localSheetId="37">EEMOF1!#REF!</definedName>
    <definedName name="JPM_Footer_disp12" localSheetId="38">EENFBA!#REF!</definedName>
    <definedName name="JPM_Footer_disp12" localSheetId="39">EENN50!#REF!</definedName>
    <definedName name="JPM_Footer_disp12" localSheetId="40">EEPRUA!#REF!</definedName>
    <definedName name="JPM_Footer_disp12" localSheetId="41">'EES250'!#REF!</definedName>
    <definedName name="JPM_Footer_disp12" localSheetId="42">EESMCF!#REF!</definedName>
    <definedName name="JPM_Footer_disp12" localSheetId="43">EGSFOF!#REF!</definedName>
    <definedName name="JPM_Footer_disp12" localSheetId="44">ELLIQF!#REF!</definedName>
    <definedName name="JPM_Footer_disp12" localSheetId="45">EOASEF!#REF!</definedName>
    <definedName name="JPM_Footer_disp12" localSheetId="46">EOCHIF!#REF!</definedName>
    <definedName name="JPM_Footer_disp12" localSheetId="47">EODWHF!#REF!</definedName>
    <definedName name="JPM_Footer_disp12" localSheetId="48">EOEDOF!#REF!</definedName>
    <definedName name="JPM_Footer_disp12" localSheetId="49">EOEMOP!#REF!</definedName>
    <definedName name="JPM_Footer_disp12" localSheetId="50">EOUSEF!#REF!</definedName>
    <definedName name="JPM_Footer_disp12" localSheetId="51">EOUSTF!#REF!</definedName>
    <definedName name="JPM_Footer_disp12">EDACBF!#REF!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52" l="1"/>
  <c r="H1" i="51"/>
  <c r="H1" i="50"/>
  <c r="H1" i="49"/>
  <c r="H1" i="48"/>
  <c r="H1" i="47"/>
  <c r="H1" i="46"/>
  <c r="H1" i="45"/>
  <c r="H1" i="44"/>
  <c r="H1" i="43"/>
  <c r="H1" i="42"/>
  <c r="H1" i="41"/>
  <c r="H1" i="40"/>
  <c r="H1" i="39"/>
  <c r="H1" i="38"/>
  <c r="H1" i="37"/>
  <c r="H1" i="36"/>
  <c r="H1" i="35"/>
  <c r="H1" i="34"/>
  <c r="H1" i="33"/>
  <c r="H1" i="32"/>
  <c r="H1" i="31"/>
  <c r="H1" i="30"/>
  <c r="H1" i="29"/>
  <c r="H1" i="28"/>
  <c r="H1" i="27"/>
  <c r="H1" i="26"/>
  <c r="H1" i="25"/>
  <c r="H1" i="24"/>
  <c r="B131" i="23"/>
  <c r="H1" i="23"/>
  <c r="B100" i="22"/>
  <c r="H1" i="22"/>
  <c r="B74" i="21"/>
  <c r="H1" i="21"/>
  <c r="B58" i="20"/>
  <c r="H1" i="20"/>
  <c r="H1" i="19"/>
  <c r="H1" i="18"/>
  <c r="H1" i="17"/>
  <c r="H1" i="16"/>
  <c r="H1" i="15"/>
  <c r="B54" i="14"/>
  <c r="H1" i="14"/>
  <c r="B88" i="13"/>
  <c r="H1" i="13"/>
  <c r="B61" i="12"/>
  <c r="H1" i="12"/>
  <c r="B59" i="11"/>
  <c r="H1" i="11"/>
  <c r="B61" i="10"/>
  <c r="H1" i="10"/>
  <c r="B89" i="9"/>
  <c r="H1" i="9"/>
  <c r="B60" i="8"/>
  <c r="H1" i="8"/>
  <c r="B65" i="7"/>
  <c r="H1" i="7"/>
  <c r="B80" i="6"/>
  <c r="H1" i="6"/>
  <c r="B107" i="5"/>
  <c r="H1" i="5"/>
  <c r="B88" i="4"/>
  <c r="H1" i="4"/>
  <c r="B78" i="3"/>
  <c r="H1" i="3"/>
  <c r="B72" i="2"/>
  <c r="H1" i="2"/>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<sst xmlns="http://schemas.openxmlformats.org/spreadsheetml/2006/main" count="10596" uniqueCount="2708">
  <si>
    <t>EDELWEISS MUTUAL FUND</t>
  </si>
  <si>
    <t>PORTFOLIO STATEMENT as on 28 Feb 02023</t>
  </si>
  <si>
    <t>Fund Id</t>
  </si>
  <si>
    <t>Fund Desc</t>
  </si>
  <si>
    <t>Scheme Risk- O - Meter</t>
  </si>
  <si>
    <t>Benchmark of the Scheme</t>
  </si>
  <si>
    <t>Benchmark Risk-o-meter</t>
  </si>
  <si>
    <t>EDACBF</t>
  </si>
  <si>
    <t>NIFTY Money Market Index  B-I (Tier I Benchmark)</t>
  </si>
  <si>
    <t>NIFTY Money Market Index A-I (Tier II Scheme Benchmark)</t>
  </si>
  <si>
    <t>EDBE23</t>
  </si>
  <si>
    <t>NIFTY BHARAT Bond Index - April 2023</t>
  </si>
  <si>
    <t>EDBE25</t>
  </si>
  <si>
    <t>NIFTY BHARAT Bond Index - April 2025</t>
  </si>
  <si>
    <t>EDBE30</t>
  </si>
  <si>
    <t>NIFTY BHARAT Bond Index - April 2030</t>
  </si>
  <si>
    <t>EDBE31</t>
  </si>
  <si>
    <t>NIFTY BHARAT Bond Index - April 2031</t>
  </si>
  <si>
    <t>EDBE32</t>
  </si>
  <si>
    <t>Nifty BHARAT Bond Index - April 2032</t>
  </si>
  <si>
    <t>EDBE33</t>
  </si>
  <si>
    <t>Nifty BHARAT Bond Index - April 2033</t>
  </si>
  <si>
    <t>EDBPDF</t>
  </si>
  <si>
    <t>NIFTY Banking and PSU Debt Index (Tier I Benchmark)</t>
  </si>
  <si>
    <t>Nifty Banking &amp; PSU Debt Index - A-III (Tier II Scheme Benchmark)</t>
  </si>
  <si>
    <t>EDCG27</t>
  </si>
  <si>
    <t>CRISIL IBX 50:50 Gilt Plus SDL - June 2027</t>
  </si>
  <si>
    <t>EDCG28</t>
  </si>
  <si>
    <t>CRISIL IBX 50:50 Gilt Plus SDL Index - Sep 2028</t>
  </si>
  <si>
    <t>EDCG37</t>
  </si>
  <si>
    <t>CRISIL IBX 50:50 Gilt Plus SDL Index – April 2037</t>
  </si>
  <si>
    <t>EDCPSF</t>
  </si>
  <si>
    <t>CRISIL IBX 50:50 PSU + SDL - October 2025</t>
  </si>
  <si>
    <t>EDCSDF</t>
  </si>
  <si>
    <t>CRISIL IBX 50:50 Gilt Plus SDL Short Duration Index</t>
  </si>
  <si>
    <t>EDFF23</t>
  </si>
  <si>
    <t>EDFF25</t>
  </si>
  <si>
    <t>EDFF30</t>
  </si>
  <si>
    <t>EDFF31</t>
  </si>
  <si>
    <t>EDFF32</t>
  </si>
  <si>
    <t>EDFF33</t>
  </si>
  <si>
    <t>EDGSEC</t>
  </si>
  <si>
    <t>NIFTY All Duration G-Sec Index (Tier I Benchmark)</t>
  </si>
  <si>
    <t>NIFTY G-Sec Index - A-III (Tier II Scheme Benchmark)</t>
  </si>
  <si>
    <t>EDNP27</t>
  </si>
  <si>
    <t>Nifty PSU Bond Plus SDL Apr 2027 50:50 Index</t>
  </si>
  <si>
    <t>EDNPSF</t>
  </si>
  <si>
    <t>Nifty PSU Bond Plus SDL Apr 2026 50:50 Index</t>
  </si>
  <si>
    <t>EDONTF</t>
  </si>
  <si>
    <t>NIFTY 1D Rate Index (Tier I Benchmark)</t>
  </si>
  <si>
    <t>EEARBF</t>
  </si>
  <si>
    <t>Nifty 50 Arbitrage Index</t>
  </si>
  <si>
    <t>EEARFD</t>
  </si>
  <si>
    <t>NIFTY 50 Hybrid Composite debt 50:50 Index</t>
  </si>
  <si>
    <t>EEDGEF</t>
  </si>
  <si>
    <t>NIFTY 100 TRI</t>
  </si>
  <si>
    <t>EEECRF</t>
  </si>
  <si>
    <t>NIFTY 500 - TRI</t>
  </si>
  <si>
    <t>EEELSS</t>
  </si>
  <si>
    <t>EEEQTF</t>
  </si>
  <si>
    <t>Nifty LargeMidcap 250 Index - TRI</t>
  </si>
  <si>
    <t>EEESCF</t>
  </si>
  <si>
    <t>Nifty Smallcap 250 - TRI</t>
  </si>
  <si>
    <t>EEESSF</t>
  </si>
  <si>
    <t>NIFTY 50 Equity Savings Index</t>
  </si>
  <si>
    <t>EEFOCF</t>
  </si>
  <si>
    <t>EEIF30</t>
  </si>
  <si>
    <t>Nifty 100 Quality 30 Index - TRI</t>
  </si>
  <si>
    <t>EEIF50</t>
  </si>
  <si>
    <t>NIFTY 50 - TRI</t>
  </si>
  <si>
    <t>EELMIF</t>
  </si>
  <si>
    <t>EEM150</t>
  </si>
  <si>
    <t xml:space="preserve">NIFTY Midcap 150 Momentum 50 </t>
  </si>
  <si>
    <t>EEMOF1</t>
  </si>
  <si>
    <t>India Recent 100 IPO TRI</t>
  </si>
  <si>
    <t>EENFBA</t>
  </si>
  <si>
    <t>NIFTY BANK - TRI</t>
  </si>
  <si>
    <t>EENN50</t>
  </si>
  <si>
    <t xml:space="preserve">Nifty Next 50 Index </t>
  </si>
  <si>
    <t>EEPRUA</t>
  </si>
  <si>
    <t>CRISIL Hybrid 35+65 - Aggressive Index</t>
  </si>
  <si>
    <t>EES250</t>
  </si>
  <si>
    <t>NIFTY Smallcap 250 Index</t>
  </si>
  <si>
    <t>EESMCF</t>
  </si>
  <si>
    <t>NIFTY Midcap 150 TRI</t>
  </si>
  <si>
    <t>EGSFOF</t>
  </si>
  <si>
    <t>Domestic Gold and Silver Prices</t>
  </si>
  <si>
    <t>ELLIQF</t>
  </si>
  <si>
    <t>NIFTY Liquid Index B-I (Tier I Benchmark)</t>
  </si>
  <si>
    <t>NIFTY Liquid Index A-I (Tier II Scheme Benchmark)</t>
  </si>
  <si>
    <t>EOASEF</t>
  </si>
  <si>
    <t>MSCI AC Asean 10/40 Total Return Index</t>
  </si>
  <si>
    <t>EOCHIF</t>
  </si>
  <si>
    <t>MSCI Golden Dragon Index (Total Return Net)</t>
  </si>
  <si>
    <t>EODWHF</t>
  </si>
  <si>
    <t>MSCI India Domestic &amp; World Healthcare 45 Index</t>
  </si>
  <si>
    <t>EOEDOF</t>
  </si>
  <si>
    <t>MSCI Europe Index (Total Return Net)</t>
  </si>
  <si>
    <t>EOEMOP</t>
  </si>
  <si>
    <t>MSCI Emerging Market Index</t>
  </si>
  <si>
    <t>EOUSEF</t>
  </si>
  <si>
    <t>Russell 1000 Index</t>
  </si>
  <si>
    <t>EOUSTF</t>
  </si>
  <si>
    <t>Russell 1000 Equal Weighted Technology Index</t>
  </si>
  <si>
    <t>PORTFOLIO STATEMENT OF EDELWEISS MONEY MARKET FUND AS ON FEBRUARY 28, 2023</t>
  </si>
  <si>
    <t>(An open-ended debt scheme investing in money market instruments)</t>
  </si>
  <si>
    <t>Name of the Instrument</t>
  </si>
  <si>
    <t>ISIN</t>
  </si>
  <si>
    <t>Rating/Industry</t>
  </si>
  <si>
    <t>Quantity</t>
  </si>
  <si>
    <t>Market/Fair Value(Rs. In Lacs)</t>
  </si>
  <si>
    <t>% to Net Assets</t>
  </si>
  <si>
    <t>YIELD</t>
  </si>
  <si>
    <t>Equity &amp; Equity related</t>
  </si>
  <si>
    <t>NIL</t>
  </si>
  <si>
    <t>Money Market Instruments</t>
  </si>
  <si>
    <t>Treasury bills</t>
  </si>
  <si>
    <t>364 DAYS TBILL RED 20-07-2023</t>
  </si>
  <si>
    <t>IN002022Z168</t>
  </si>
  <si>
    <t>SOVEREIGN</t>
  </si>
  <si>
    <t>364 DAYS TBILL RED 07-12-2023</t>
  </si>
  <si>
    <t>IN002022Z366</t>
  </si>
  <si>
    <t>Sub Total</t>
  </si>
  <si>
    <t>Certificate of Deposit</t>
  </si>
  <si>
    <t>KOTAK MAHINDRA BANK CD RED 17-08-2023#**</t>
  </si>
  <si>
    <t>INE237A169P8</t>
  </si>
  <si>
    <t>CRISIL A1+</t>
  </si>
  <si>
    <t>BANK OF BARODA CD RED 17-08-2023#**</t>
  </si>
  <si>
    <t>INE028A16CT7</t>
  </si>
  <si>
    <t>ICRA A1+</t>
  </si>
  <si>
    <t>CANARA BANK CD RED 18-08-2023#**</t>
  </si>
  <si>
    <t>INE476A16TV8</t>
  </si>
  <si>
    <t>IDFC FIRST BANK LTD. CD RED 24-08-2023#**</t>
  </si>
  <si>
    <t>INE092T16SS1</t>
  </si>
  <si>
    <t>AXIS BANK LTD CD RED 07-09-2023#**</t>
  </si>
  <si>
    <t>INE238AD6025</t>
  </si>
  <si>
    <t>STATE BK OF INDIA CD 12-09-23#</t>
  </si>
  <si>
    <t>INE062A16465</t>
  </si>
  <si>
    <t>SIDBI CD RED 12-09-2023#**</t>
  </si>
  <si>
    <t>INE556F16AA0</t>
  </si>
  <si>
    <t>HDFC BANK CD RED 12-09-2023#**</t>
  </si>
  <si>
    <t>INE040A16DK9</t>
  </si>
  <si>
    <t>CARE A1+</t>
  </si>
  <si>
    <t>FEDERAL BANK LTD CD 13-11-2023#**</t>
  </si>
  <si>
    <t>INE171A16KJ9</t>
  </si>
  <si>
    <t>Commercial Paper</t>
  </si>
  <si>
    <t>ICICI SECURITIES CP RED 09-05-2023**</t>
  </si>
  <si>
    <t>INE763G14OF5</t>
  </si>
  <si>
    <t>HDFC LTD CP RED 25-07-2023**</t>
  </si>
  <si>
    <t>INE001A14ZE2</t>
  </si>
  <si>
    <t>RELIANCE JIO INFO LTD CP 29-09-23**</t>
  </si>
  <si>
    <t>INE110L14RD7</t>
  </si>
  <si>
    <t>LIC HSG FIN CP RED 21-12-2023**</t>
  </si>
  <si>
    <t>INE115A14EC9</t>
  </si>
  <si>
    <t>TOTAL</t>
  </si>
  <si>
    <t>TREPS / Reverse Repo</t>
  </si>
  <si>
    <t>Clearing Corporation of India Ltd.</t>
  </si>
  <si>
    <t>Accrued Interest</t>
  </si>
  <si>
    <t>Net Receivables/(Payables)</t>
  </si>
  <si>
    <t>GRAND TOTAL</t>
  </si>
  <si>
    <t>#  Unlisted Security</t>
  </si>
  <si>
    <t>**Non Traded Security</t>
  </si>
  <si>
    <t>Notes:</t>
  </si>
  <si>
    <t>1. Security in default beyond its maturiy date</t>
  </si>
  <si>
    <t>2. NAV at the beginning of the period (Rs. per unit)</t>
  </si>
  <si>
    <t>Plan /option (Face Value 10)</t>
  </si>
  <si>
    <t>As on</t>
  </si>
  <si>
    <t>Direct Plan Annual IDCW Option</t>
  </si>
  <si>
    <t>Direct Plan Bonus Option</t>
  </si>
  <si>
    <t>^</t>
  </si>
  <si>
    <t>Direct Plan Growth Option</t>
  </si>
  <si>
    <t>Direct Plan IDCW Option</t>
  </si>
  <si>
    <t>Institutional Annual IDCW Option</t>
  </si>
  <si>
    <t>Institutional Growth Option</t>
  </si>
  <si>
    <t>Institutional IDCW Option</t>
  </si>
  <si>
    <t>Regular Plan - Annual IDCW Option</t>
  </si>
  <si>
    <t>Regular Plan - Bonus Option</t>
  </si>
  <si>
    <t>Regular Plan - Growth</t>
  </si>
  <si>
    <t>Regular Plan - IDCW Option</t>
  </si>
  <si>
    <t>Regular Plan Bonus Option</t>
  </si>
  <si>
    <t>^ There were no investors in this option.</t>
  </si>
  <si>
    <t xml:space="preserve">3. Total Dividend (Net) declared during the month </t>
  </si>
  <si>
    <t>4. Bonus was declared during the month</t>
  </si>
  <si>
    <t>5. Investment in Repo of Corporate Debt Securities during the month ended February 28, 2023</t>
  </si>
  <si>
    <t>6. Investment in foreign securities/ADRs/GDRs at the end of the month</t>
  </si>
  <si>
    <t>7. Average Portfolio Maturity</t>
  </si>
  <si>
    <t>8. Total gross exposure to derivative instruments (excluding reversed positions) at the end of the month (Rs. in Lakhs)</t>
  </si>
  <si>
    <t>9. Margin Deposits includes Margin money placed on derivatives other than margin money placed with bank</t>
  </si>
  <si>
    <t>10. Value of investment made by other schemes under same management (Rs. In Lakhs)</t>
  </si>
  <si>
    <t>11. Number of instance of deviation In valuation of securities</t>
  </si>
  <si>
    <t>12. Total value and percentage of illiquid equity shares / securities</t>
  </si>
  <si>
    <t>Portfolio Information</t>
  </si>
  <si>
    <t>Scheme Name :</t>
  </si>
  <si>
    <t>Edelweiss Money Market Fund</t>
  </si>
  <si>
    <t>Description (if any)</t>
  </si>
  <si>
    <t>Money Market Fund</t>
  </si>
  <si>
    <t>Annualised Portfolio YTM* :</t>
  </si>
  <si>
    <t>Macaulay Duration</t>
  </si>
  <si>
    <t>Residual Maturity</t>
  </si>
  <si>
    <t>As on (Date) </t>
  </si>
  <si>
    <t>Scheme Name</t>
  </si>
  <si>
    <t>Risk- O - Meter</t>
  </si>
  <si>
    <t>PORTFOLIO STATEMENT OF BHARAT BOND ETF – APRIL 2023 AS ON FEBRUARY 28, 2023</t>
  </si>
  <si>
    <t>(An open ended Target Maturity Exchange Traded Bond Fund predominately investing in constituents of 
Nifty BHARAT Bond Index - April 2023)</t>
  </si>
  <si>
    <t>Debt Instruments</t>
  </si>
  <si>
    <t>(a)Listed / Awaiting listing on stock Exchanges</t>
  </si>
  <si>
    <t>6.59% IRFC NCD RED 14-04-2023</t>
  </si>
  <si>
    <t>INE053F07BZ2</t>
  </si>
  <si>
    <t>CRISIL AAA</t>
  </si>
  <si>
    <t>6.72% NABARD NCD RED 14-04-2023**</t>
  </si>
  <si>
    <t>INE261F08BW6</t>
  </si>
  <si>
    <t>ICRA AAA</t>
  </si>
  <si>
    <t>6.44% INDIAN OIL CORP NCD RED 14-04-2023**</t>
  </si>
  <si>
    <t>INE242A08445</t>
  </si>
  <si>
    <t>6.79% HUDCO NCD RED 14-04-2023</t>
  </si>
  <si>
    <t>INE031A08764</t>
  </si>
  <si>
    <t>7.04% PFC LTD NCD RED 14-04-2023**</t>
  </si>
  <si>
    <t>INE134E08KJ6</t>
  </si>
  <si>
    <t>8.82% REC LTD NCD RED 12-04-23**</t>
  </si>
  <si>
    <t>INE020B08831</t>
  </si>
  <si>
    <t>CARE AAA</t>
  </si>
  <si>
    <t>7.12% REC LTD. NCD RED 31-03-2023**</t>
  </si>
  <si>
    <t>INE020B08CH4</t>
  </si>
  <si>
    <t>6.38% HPCL NCD RED 12-04-2023**</t>
  </si>
  <si>
    <t>INE094A08051</t>
  </si>
  <si>
    <t>6.64% MANGALORE REF &amp; PET NCD 14-04-2023**</t>
  </si>
  <si>
    <t>INE103A08027</t>
  </si>
  <si>
    <t>8.8% POWER GRID CORP NCD RED 13-03-2023**</t>
  </si>
  <si>
    <t>INE752E07KN9</t>
  </si>
  <si>
    <t>6.35% POWER GRID CORP NCD RED 14-04-2023**</t>
  </si>
  <si>
    <t>INE752E08627</t>
  </si>
  <si>
    <t>8.8% NTPC LTD. NCD RED 04-04-2023**</t>
  </si>
  <si>
    <t>INE733E07JD2</t>
  </si>
  <si>
    <t>8.56% NPCL NCD RED 15-03-2023**</t>
  </si>
  <si>
    <t>INE206D08154</t>
  </si>
  <si>
    <t>8.54% NPCL NCD RED 15-03-2023**</t>
  </si>
  <si>
    <t>INE206D08147</t>
  </si>
  <si>
    <t>8.80% EXIM BANK NCD RED 15-03-2023**</t>
  </si>
  <si>
    <t>INE514E08CI8</t>
  </si>
  <si>
    <t>8.56% NPCL NCD RED 18-03-2023**</t>
  </si>
  <si>
    <t>INE206D08139</t>
  </si>
  <si>
    <t>8.83% INDIAN RLY FIN CORP NCD RED 250323**</t>
  </si>
  <si>
    <t>INE053F07603</t>
  </si>
  <si>
    <t>8.73% NTPC LTD. NCD RED 07-03-2023**</t>
  </si>
  <si>
    <t>INE733E07JC4</t>
  </si>
  <si>
    <t>8.84% POWER FIN CORP NCD RED 04-03-2023**</t>
  </si>
  <si>
    <t>INE134E08FJ6</t>
  </si>
  <si>
    <t>8.9% POWER FIN CORP  NCD RED 18-03-2023**</t>
  </si>
  <si>
    <t>INE134E08FN8</t>
  </si>
  <si>
    <t>(b)Privately Placed/Unlisted</t>
  </si>
  <si>
    <t>(c)Securitised Debt Instruments</t>
  </si>
  <si>
    <t>SIDBI CD RED 23-03-2023#**</t>
  </si>
  <si>
    <t>INE556F16952</t>
  </si>
  <si>
    <t>EXIM BANK CD RED 17-03-2023#**</t>
  </si>
  <si>
    <t>INE514E16BY0</t>
  </si>
  <si>
    <t>EXIM BANK CP RED 01-03-2023**</t>
  </si>
  <si>
    <t>INE514E14QT3</t>
  </si>
  <si>
    <t>SIDBI CP RED 10-03-2023**</t>
  </si>
  <si>
    <t>INE556F14IG5</t>
  </si>
  <si>
    <t>Plan /option (Face Value 1000)</t>
  </si>
  <si>
    <t>Growth Option</t>
  </si>
  <si>
    <t>BHARAT Bond ETF - April 2023</t>
  </si>
  <si>
    <t>Debt ETFs</t>
  </si>
  <si>
    <t>PORTFOLIO STATEMENT OF BHARAT BOND ETF – APRIL 2025 AS ON FEBRUARY 28, 2023</t>
  </si>
  <si>
    <t>(An open ended Target Maturity Exchange Traded Bond Fund predominantly investing in constituents of Nifty BHARAT Bond Index - April 2025)</t>
  </si>
  <si>
    <t>5.4% INDIAN OIL CORP NCD 11-04-25**</t>
  </si>
  <si>
    <t>INE242A08478</t>
  </si>
  <si>
    <t>5.36% HPCL NCD RED 11-04-2025**</t>
  </si>
  <si>
    <t>INE094A08077</t>
  </si>
  <si>
    <t>5.59% SIDBI NCD RED 21-02-2025</t>
  </si>
  <si>
    <t>INE556F08JU6</t>
  </si>
  <si>
    <t>5.90% REC LTD. NCD RED 31-03-2025**</t>
  </si>
  <si>
    <t>INE020B08CZ6</t>
  </si>
  <si>
    <t>5.47% NABARD NCD RED 11-04-2025**</t>
  </si>
  <si>
    <t>INE261F08CI3</t>
  </si>
  <si>
    <t>5.77% PFC LTD NCD RED 11-04-2025**</t>
  </si>
  <si>
    <t>INE134E08KX7</t>
  </si>
  <si>
    <t>6.88% NHB LTD NCD RED 21-01-2025**</t>
  </si>
  <si>
    <t>INE557F08FH9</t>
  </si>
  <si>
    <t>5.35% HUDCO NCD RED 11-04-2025**</t>
  </si>
  <si>
    <t>INE031A08814</t>
  </si>
  <si>
    <t>6.35% EXIM BANK OF INDIA NCD 18-02-2025**</t>
  </si>
  <si>
    <t>INE514E08FT8</t>
  </si>
  <si>
    <t>7.42% POWER FIN CORP NCD RED 19-11-2024**</t>
  </si>
  <si>
    <t>INE134E08KH0</t>
  </si>
  <si>
    <t>5.25% ONGC NCD RED 11-04-2025**</t>
  </si>
  <si>
    <t>INE213A08016</t>
  </si>
  <si>
    <t>5.34% NLC INDIA LTD. NCD 11-04-25**</t>
  </si>
  <si>
    <t>INE589A08027</t>
  </si>
  <si>
    <t>5.23% NABARD NCD RED 31-01-2025**</t>
  </si>
  <si>
    <t>INE261F08DI1</t>
  </si>
  <si>
    <t>7.05% NAT HSG BANK NCD RED 18-12-2024**</t>
  </si>
  <si>
    <t>INE557F08FG1</t>
  </si>
  <si>
    <t>6.99% IRFC NCD RED 19-03-2025**</t>
  </si>
  <si>
    <t>INE053F07CB1</t>
  </si>
  <si>
    <t>5.70% SIDBI NCD RED 28-03-2025**</t>
  </si>
  <si>
    <t>INE556F08JX0</t>
  </si>
  <si>
    <t>6.88% REC LTD. NCD RED 20-03-2025**</t>
  </si>
  <si>
    <t>INE020B08CK8</t>
  </si>
  <si>
    <t>6.39% INDIAN OIL CORP NCD RED 06-03-2025**</t>
  </si>
  <si>
    <t>INE242A08452</t>
  </si>
  <si>
    <t>9.18% NUCLEAR POWER CORP NCD RD 23-01-25**</t>
  </si>
  <si>
    <t>INE206D08170</t>
  </si>
  <si>
    <t>8.30% REC LTD NCD RED 10-04-2025**</t>
  </si>
  <si>
    <t>INE020B08930</t>
  </si>
  <si>
    <t>8.27% REC LTD NCD RED 06-02-2025**</t>
  </si>
  <si>
    <t>INE020B08906</t>
  </si>
  <si>
    <t>5.96% NABARD NCD SR 22F RED 06-02-2025**</t>
  </si>
  <si>
    <t>INE261F08DM3</t>
  </si>
  <si>
    <t>6.85% POWER GRID CORP NCD RED 15-04-2025**</t>
  </si>
  <si>
    <t>INE752E08643</t>
  </si>
  <si>
    <t>9.34% REC LTD NCD RED 25-08-2024**</t>
  </si>
  <si>
    <t>INE020B07IZ5</t>
  </si>
  <si>
    <t>8.65% POWER FINANCE NCD RED 28-12-2024**</t>
  </si>
  <si>
    <t>INE134E08GV9</t>
  </si>
  <si>
    <t>8.23% REC LTD NCD RED 23-01-2025**</t>
  </si>
  <si>
    <t>INE020B08898</t>
  </si>
  <si>
    <t>8.60% POWER FINANCE NCD 07-08-2024**</t>
  </si>
  <si>
    <t>INE134E08BP2</t>
  </si>
  <si>
    <t>5.63% NABARD NCD SR 22G RED 26-02-2025**</t>
  </si>
  <si>
    <t>INE261F08DN1</t>
  </si>
  <si>
    <t>8.20% POWER GRID CORP NCD RED 23-01-2025**</t>
  </si>
  <si>
    <t>INE752E07MG9</t>
  </si>
  <si>
    <t>8.48% POWER FIN CORP NCD RED 09-12-2024**</t>
  </si>
  <si>
    <t>INE134E08GU1</t>
  </si>
  <si>
    <t>5.84% IOC NCD RED 19-04-2024**</t>
  </si>
  <si>
    <t>INE242A08510</t>
  </si>
  <si>
    <t>5.24% SIDBI NCD RED 26-03-2024**</t>
  </si>
  <si>
    <t>INE556F08JS0</t>
  </si>
  <si>
    <t>5.57% SIDBI NCD RED 03-03-2025**</t>
  </si>
  <si>
    <t>INE556F08JV4</t>
  </si>
  <si>
    <t>7.49% POWER GRID CORP NCD 25-10-2024**</t>
  </si>
  <si>
    <t>INE752E08593</t>
  </si>
  <si>
    <t>8.95% POWER FIN CORP NCD RED 30-03-2025**</t>
  </si>
  <si>
    <t>INE134E08CV8</t>
  </si>
  <si>
    <t>8.87% EXIM BANK NCD RED 13-03-2025**</t>
  </si>
  <si>
    <t>INE514E08CH0</t>
  </si>
  <si>
    <t>8.15% EXIM BANK NCD RED 05-03-2025**</t>
  </si>
  <si>
    <t>INE514E08EL8</t>
  </si>
  <si>
    <t>8.11% EXIM BANK NCD RED 03-02-2025**</t>
  </si>
  <si>
    <t>INE514E08EK0</t>
  </si>
  <si>
    <t>8.80% POWER FIN CORP NCD RED 15-01-2025**</t>
  </si>
  <si>
    <t>INE134E08CP0</t>
  </si>
  <si>
    <t>8.93% POWER GRID CORP NCD 19-10-2024**</t>
  </si>
  <si>
    <t>INE752E07LY4</t>
  </si>
  <si>
    <t>8.95% INDIAN RAILWAY FIN NCD 10-03-2025**</t>
  </si>
  <si>
    <t>INE053F09GV6</t>
  </si>
  <si>
    <t>9% NTPC LTD NCD RED 25-01-2025**</t>
  </si>
  <si>
    <t>INE733E07HA2</t>
  </si>
  <si>
    <t>8.15% POWER GRID CORP NCD RED 09-03-2025**</t>
  </si>
  <si>
    <t>INE752E07MJ3</t>
  </si>
  <si>
    <t>BHARAT Bond ETF - April 2025</t>
  </si>
  <si>
    <t>PORTFOLIO STATEMENT OF BHARAT BOND ETF – APRIL 2030 AS ON FEBRUARY 28, 2023</t>
  </si>
  <si>
    <t>(An open ended Target Maturity Exchange Traded Bond Fund predominately investing in constituents of Nifty BHARAT Bond Index - April 2030)</t>
  </si>
  <si>
    <t>7.03% HPCL NCD RED 12-04-2030**</t>
  </si>
  <si>
    <t>INE094A08069</t>
  </si>
  <si>
    <t>7.41% POWER FIN CORP NCD RED 25-02-2030**</t>
  </si>
  <si>
    <t>INE134E08KL2</t>
  </si>
  <si>
    <t>7.34% NPCIL NCD RED 23-01-2030**</t>
  </si>
  <si>
    <t>INE206D08469</t>
  </si>
  <si>
    <t>7.89% REC LTD. NCD RED 30-03-2030**</t>
  </si>
  <si>
    <t>INE020B08CI2</t>
  </si>
  <si>
    <t>7.55% IRFC NCD RED 12-04-2030**</t>
  </si>
  <si>
    <t>INE053F07BY5</t>
  </si>
  <si>
    <t>7.86% PFC LTD NCD RED 12-04-2030**</t>
  </si>
  <si>
    <t>INE134E08KK4</t>
  </si>
  <si>
    <t>7.54% NHAI NCD RED 25-01-2030**</t>
  </si>
  <si>
    <t>INE906B07HK9</t>
  </si>
  <si>
    <t>7.4% MANGALORE REF &amp; PET NCD 12-04-2030**</t>
  </si>
  <si>
    <t>INE103A08019</t>
  </si>
  <si>
    <t>7.70% NHAI NCD RED 13-09-2029**</t>
  </si>
  <si>
    <t>INE906B07HH5</t>
  </si>
  <si>
    <t>7.41% IOC NCD RED 22-10-2029**</t>
  </si>
  <si>
    <t>INE242A08437</t>
  </si>
  <si>
    <t>FITCH AAA</t>
  </si>
  <si>
    <t>7.32% NTPC LTD NCD RED 17-07-2029**</t>
  </si>
  <si>
    <t>INE733E07KL3</t>
  </si>
  <si>
    <t>7.50% REC LTD. NCD RED 28-02-2030**</t>
  </si>
  <si>
    <t>INE020B08CP7</t>
  </si>
  <si>
    <t>7.49% NHAI NCD RED 01-08-2029**</t>
  </si>
  <si>
    <t>INE906B07HG7</t>
  </si>
  <si>
    <t>7.75% MANGALORE REF &amp; PET NCD 29-01-2030**</t>
  </si>
  <si>
    <t>INE103A08035</t>
  </si>
  <si>
    <t>7.38% POWER GRID CORP NCD RED 12-04-2030**</t>
  </si>
  <si>
    <t>INE752E08635</t>
  </si>
  <si>
    <t>7.08% IRFC NCD RED 28-02-2030**</t>
  </si>
  <si>
    <t>INE053F07CA3</t>
  </si>
  <si>
    <t>7.48% IRFC NCD RED 13-08-2029**</t>
  </si>
  <si>
    <t>INE053F07BU3</t>
  </si>
  <si>
    <t>7.55% IRFC NCD RED 06-11-29**</t>
  </si>
  <si>
    <t>INE053F07BX7</t>
  </si>
  <si>
    <t>7.64% FOOD CORP GOI GRNT NCD 12-12-2029</t>
  </si>
  <si>
    <t>INE861G08050</t>
  </si>
  <si>
    <t>CRISIL AAA(CE)</t>
  </si>
  <si>
    <t>8.12% NHPC NCD GOI SERVICED 22-03-2029**</t>
  </si>
  <si>
    <t>INE848E08136</t>
  </si>
  <si>
    <t>7.43% NABARD GOI SERV NCD RED 31-01-2030**</t>
  </si>
  <si>
    <t>INE261F08BX4</t>
  </si>
  <si>
    <t>8.85% REC LTD. NCD RED 16-04-2029**</t>
  </si>
  <si>
    <t>INE020B08BQ7</t>
  </si>
  <si>
    <t>8.3% REC LTD NCD RED 25-06-2029**</t>
  </si>
  <si>
    <t>INE020B08BU9</t>
  </si>
  <si>
    <t>8.36% NHAI NCD RED 20-05-2029**</t>
  </si>
  <si>
    <t>INE906B07HD4</t>
  </si>
  <si>
    <t>8.25% REC GOI SERVICED NCD RED 26-03-30**</t>
  </si>
  <si>
    <t>INE020B08CR3</t>
  </si>
  <si>
    <t>7.5% IRFC NCD RED 07-09-2029**</t>
  </si>
  <si>
    <t>INE053F07BW9</t>
  </si>
  <si>
    <t>8.09% NLC INDIA LTD NCD RED 29-05-2029**</t>
  </si>
  <si>
    <t>INE589A07037</t>
  </si>
  <si>
    <t>7.49% POWER GRID CORP NCD 25-10-2029**</t>
  </si>
  <si>
    <t>INE752E08601</t>
  </si>
  <si>
    <t>7.92% REC LTD. NCD RED 30-03-2030**</t>
  </si>
  <si>
    <t>INE020B08CJ0</t>
  </si>
  <si>
    <t>8.23% IRFC NCD RED 29-03-2029**</t>
  </si>
  <si>
    <t>INE053F07BE7</t>
  </si>
  <si>
    <t>8.85% POWER FIN CORP NCD RED 25-05-2029**</t>
  </si>
  <si>
    <t>INE134E08KC1</t>
  </si>
  <si>
    <t>7.5% NHPC NCD RED 06-10-2029**</t>
  </si>
  <si>
    <t>INE848E07AS5</t>
  </si>
  <si>
    <t>7.27% NABARD NCD RED 14-02-2030**</t>
  </si>
  <si>
    <t>INE261F08BZ9</t>
  </si>
  <si>
    <t>8.80% RECL NCD RED 14-05-2029**</t>
  </si>
  <si>
    <t>INE020B08BS3</t>
  </si>
  <si>
    <t>7.25% NPCIL NCD RED 15-12-2029 XXXIII C**</t>
  </si>
  <si>
    <t>INE206D08436</t>
  </si>
  <si>
    <t>8.3% NTPC LTD NCD RED 15-01-2029**</t>
  </si>
  <si>
    <t>INE733E07KJ7</t>
  </si>
  <si>
    <t>8.22% NABARD NCD RED 13-12-2028**</t>
  </si>
  <si>
    <t>INE261F08AV0</t>
  </si>
  <si>
    <t>8.15% NABARD NCD RED 28-03-2029**</t>
  </si>
  <si>
    <t>INE261F08BH7</t>
  </si>
  <si>
    <t>7.13% NHPC LTD NCD 11-02-2030**</t>
  </si>
  <si>
    <t>INE848E07BC7</t>
  </si>
  <si>
    <t>7.10% NABARD GOI SERV NCD RED 08-02-2030**</t>
  </si>
  <si>
    <t>INE261F08BY2</t>
  </si>
  <si>
    <t>7.93% PFC LTD NCD RED 31-12-2029**</t>
  </si>
  <si>
    <t>INE134E08KI8</t>
  </si>
  <si>
    <t>7.38% NHPC LTD NCD 03-01-2030**</t>
  </si>
  <si>
    <t>INE848E07AX5</t>
  </si>
  <si>
    <t>8.15% POWER GRID CORP NCD RED 09-03-2030**</t>
  </si>
  <si>
    <t>INE752E07MK1</t>
  </si>
  <si>
    <t>8.50% NABARD NCD GOI SERVICED 27-02-2029**</t>
  </si>
  <si>
    <t>INE261F08BC8</t>
  </si>
  <si>
    <t>8.13% NUCLEAR POWER CORP NCD 28-03-2030**</t>
  </si>
  <si>
    <t>INE206D08394</t>
  </si>
  <si>
    <t>8.35% IRFC NCD RED 13-03-2029**</t>
  </si>
  <si>
    <t>INE053F07BC1</t>
  </si>
  <si>
    <t>9.3% POWER GRID CORP NCD RED 04-09-2029**</t>
  </si>
  <si>
    <t>INE752E07LR8</t>
  </si>
  <si>
    <t>7.95% IRFC NCD RED 12-06-2029**</t>
  </si>
  <si>
    <t>INE053F07BR9</t>
  </si>
  <si>
    <t>8.24% POWER GRID NCD GOI SERV 14-02-2029**</t>
  </si>
  <si>
    <t>INE752E08551</t>
  </si>
  <si>
    <t>8.15% EXIM NCB 21-01-2030 R21 - 2030**</t>
  </si>
  <si>
    <t>INE514E08EJ2</t>
  </si>
  <si>
    <t>8.87% EXIM BANK NCD RED 30-10-2029**</t>
  </si>
  <si>
    <t>INE514E08ED5</t>
  </si>
  <si>
    <t>7.36% NLC INDIA LTD. NCD RED 25-01-2030**</t>
  </si>
  <si>
    <t>INE589A07045</t>
  </si>
  <si>
    <t>7.34% POWER GRID CORP NCD 13-07-2029**</t>
  </si>
  <si>
    <t>INE752E08577</t>
  </si>
  <si>
    <t>8.4% POWER GRID NCD RED 26-05-2029**</t>
  </si>
  <si>
    <t>INE752E07MV8</t>
  </si>
  <si>
    <t>8.27% NHAI NCD RED 28-03-2029**</t>
  </si>
  <si>
    <t>INE906B07GP0</t>
  </si>
  <si>
    <t>8.83% EXIM BK OF INDIA NCD RED 03-11-29**</t>
  </si>
  <si>
    <t>INE514E08EE3</t>
  </si>
  <si>
    <t>Government Securities</t>
  </si>
  <si>
    <t>7.10% GOVT OF INDIA RED 18-04-2029</t>
  </si>
  <si>
    <t>IN0020220011</t>
  </si>
  <si>
    <t>6.45% GOVT OF INDIA RED 07-10-2029</t>
  </si>
  <si>
    <t>IN0020190362</t>
  </si>
  <si>
    <t>6.79% GOVT OF INDIA RED 26-12-2029</t>
  </si>
  <si>
    <t>IN0020160118</t>
  </si>
  <si>
    <t>BHARAT Bond ETF - April 2030</t>
  </si>
  <si>
    <t>PORTFOLIO STATEMENT OF BHARAT BOND ETF – APRIL 2031 AS ON FEBRUARY 28, 2023</t>
  </si>
  <si>
    <t>(An open ended Target Maturity Exchange Traded Bond Fund predominantly investing in constituents of Nifty BHARAT Bond Index - April 2031)</t>
  </si>
  <si>
    <t>6.41% IRFC NCD RED 11-04-2031**</t>
  </si>
  <si>
    <t>INE053F07CR7</t>
  </si>
  <si>
    <t>6.90% REC LTD. NCD RED 31-03-2031**</t>
  </si>
  <si>
    <t>INE020B08DA7</t>
  </si>
  <si>
    <t>6.45% NABARD NCD RED 11-04-2031**</t>
  </si>
  <si>
    <t>INE261F08CJ1</t>
  </si>
  <si>
    <t>6.50% NHAI NCD RED 11-04-2031**</t>
  </si>
  <si>
    <t>INE906B07IE0</t>
  </si>
  <si>
    <t>6.80% NPCL NCD RED 21-03-2031**</t>
  </si>
  <si>
    <t>INE206D08477</t>
  </si>
  <si>
    <t>6.88% PFC LTD NCD RED 11-04-2031**</t>
  </si>
  <si>
    <t>INE134E08KY5</t>
  </si>
  <si>
    <t>6.4% ONGC NCD RED 11-04-2031**</t>
  </si>
  <si>
    <t>INE213A08024</t>
  </si>
  <si>
    <t>6.29% NTPC LTD NCD RED 11-04-2031**</t>
  </si>
  <si>
    <t>INE733E08155</t>
  </si>
  <si>
    <t>6.63% HPCL NCD RED 11-04-2031**</t>
  </si>
  <si>
    <t>INE094A08093</t>
  </si>
  <si>
    <t>6.65% FOOD CORP GOI GRNT NCD 23-10-2030</t>
  </si>
  <si>
    <t>INE861G08076</t>
  </si>
  <si>
    <t>ICRA AAA(CE)</t>
  </si>
  <si>
    <t>6.28% POWER GRID CORP NCD 11-04-31**</t>
  </si>
  <si>
    <t>INE752E08650</t>
  </si>
  <si>
    <t>7.04% PFC LTD NCD RED 16-12-2030**</t>
  </si>
  <si>
    <t>INE134E08LC9</t>
  </si>
  <si>
    <t>7.55% REC LTD. NCD RED 10-05-2030**</t>
  </si>
  <si>
    <t>INE020B08CU7</t>
  </si>
  <si>
    <t>7.05% PFC LTD NCD RED 09-08-2030**</t>
  </si>
  <si>
    <t>INE134E08KZ2</t>
  </si>
  <si>
    <t>6.90% REC LTD. NCD RED 31-01-2031**</t>
  </si>
  <si>
    <t>INE020B08DG4</t>
  </si>
  <si>
    <t>8.85% POWER FINANCE NCD 15-06-2030**</t>
  </si>
  <si>
    <t>INE134E08DB8</t>
  </si>
  <si>
    <t>7.75% PFC LTD NCD RED 11-06-2030**</t>
  </si>
  <si>
    <t>INE134E08KV1</t>
  </si>
  <si>
    <t>7.79% REC LTD. NCD RED 21-05-2030**</t>
  </si>
  <si>
    <t>INE020B08CW3</t>
  </si>
  <si>
    <t>8.32% POWER GRID CORP NCD RED 23-12-2030**</t>
  </si>
  <si>
    <t>INE752E07NL7</t>
  </si>
  <si>
    <t>6.43% NTPC LTD NCD RED 27-01-2031**</t>
  </si>
  <si>
    <t>INE733E08171</t>
  </si>
  <si>
    <t>8.13% NUCLEAR POWER CORP NCD 28-03-2031**</t>
  </si>
  <si>
    <t>INE206D08402</t>
  </si>
  <si>
    <t>7.68% POWER FIN CORP NCD RED 15-07-2030**</t>
  </si>
  <si>
    <t>INE134E08KR9</t>
  </si>
  <si>
    <t>8.13% PGCIL NCD 25-04-2030 LIII K**</t>
  </si>
  <si>
    <t>INE752E07NW4</t>
  </si>
  <si>
    <t>6.80% REC LTD NCD RED 20-12-2030**</t>
  </si>
  <si>
    <t>INE020B08DE9</t>
  </si>
  <si>
    <t>7.25% NPCIL NCD RED 15-12-2030 XXXIII D**</t>
  </si>
  <si>
    <t>INE206D08444</t>
  </si>
  <si>
    <t>7.40% POWER FIN CORP NCD RED 08-05-2030**</t>
  </si>
  <si>
    <t>INE134E08KQ1</t>
  </si>
  <si>
    <t>7% POWER FIN CORP NCD RED 22-01-2031**</t>
  </si>
  <si>
    <t>INE134E07AN1</t>
  </si>
  <si>
    <t>8.4% POWER GRID CORP NCD RED 27-05-2030**</t>
  </si>
  <si>
    <t>INE752E07MW6</t>
  </si>
  <si>
    <t>7.35% NHAI NCD RED 26-04-2030**</t>
  </si>
  <si>
    <t>INE906B07HP8</t>
  </si>
  <si>
    <t>6.75% HUDCO NCD RED 29-05-2030**</t>
  </si>
  <si>
    <t>INE031A08806</t>
  </si>
  <si>
    <t>7.61% GOVT OF INDIA RED 09-05-2030</t>
  </si>
  <si>
    <t>IN0020160019</t>
  </si>
  <si>
    <t>BHARAT Bond ETF - April 2031</t>
  </si>
  <si>
    <t>PORTFOLIO STATEMENT OF BHARAT BOND ETF – APRIL 2032 AS ON FEBRUARY 28, 2023</t>
  </si>
  <si>
    <t>(An open ended Target Maturity Exchange Traded Bond Fund predominantly investing in constituents of Nifty BHARAT Bond Index - April 2032)</t>
  </si>
  <si>
    <t>7.48% MANGALORE REF&amp;PET 14-04-2032**</t>
  </si>
  <si>
    <t>INE103A08050</t>
  </si>
  <si>
    <t>6.74% NTPC LTD RED 14-04-2032**</t>
  </si>
  <si>
    <t>INE733E08205</t>
  </si>
  <si>
    <t>6.87% NHAI NCD RED 14-04-2032**</t>
  </si>
  <si>
    <t>INE906B07JA6</t>
  </si>
  <si>
    <t>6.92% REC LTD NCD RED 20-03-2032**</t>
  </si>
  <si>
    <t>INE020B08DV3</t>
  </si>
  <si>
    <t>6.92% POWER FINANCE NCD 14-04-32**</t>
  </si>
  <si>
    <t>INE134E08LN6</t>
  </si>
  <si>
    <t>6.87% IRFC NCD RED 14-04-2032**</t>
  </si>
  <si>
    <t>INE053F08163</t>
  </si>
  <si>
    <t>7.79% IOC NCD RED 12-04-2032**</t>
  </si>
  <si>
    <t>INE242A08528</t>
  </si>
  <si>
    <t>6.85% NABARD NCD RED 14-04-2032**</t>
  </si>
  <si>
    <t>INE261F08DL5</t>
  </si>
  <si>
    <t>7.81% HPCL NCD RED 13-04-2032**</t>
  </si>
  <si>
    <t>INE094A08119</t>
  </si>
  <si>
    <t>6.85% NLC INDIA RED 13-04-2032**</t>
  </si>
  <si>
    <t>INE589A08043</t>
  </si>
  <si>
    <t>6.92% IRFC NCD SR 161 RED 29-08-2031**</t>
  </si>
  <si>
    <t>INE053F08122</t>
  </si>
  <si>
    <t>6.89% IRFC NCD RED 18-07-2031**</t>
  </si>
  <si>
    <t>INE053F08106</t>
  </si>
  <si>
    <t>7.38% NABARD NCD RED 20-10-2031**</t>
  </si>
  <si>
    <t>INE261F08683</t>
  </si>
  <si>
    <t>6.69% NTPC LTD NCD RED 12-09-2031**</t>
  </si>
  <si>
    <t>INE733E08197</t>
  </si>
  <si>
    <t>7.30% NABARD NCD RED 26-12-2031**</t>
  </si>
  <si>
    <t>INE261F08717</t>
  </si>
  <si>
    <t>8.24% NHPC LTD SER U NCD RED 27-06-2031**</t>
  </si>
  <si>
    <t>INE848E07914</t>
  </si>
  <si>
    <t>6.54% GOVT OF INDIA RED 17-01-2032</t>
  </si>
  <si>
    <t>IN0020210244</t>
  </si>
  <si>
    <t>BHARAT Bond ETF - April 2032</t>
  </si>
  <si>
    <t>PORTFOLIO STATEMENT OF BHARAT BOND ETF – APRIL 2033 AS ON FEBRUARY 28, 2023</t>
  </si>
  <si>
    <t>(An open-ended Target Maturity Exchange Traded Bond Fund investing in constituents of Nifty BHARAT Bond Index - April 2033.A relatively high interest r)</t>
  </si>
  <si>
    <t>7.55% NPCL NCD RED 23-12-2032**</t>
  </si>
  <si>
    <t>INE206D08493</t>
  </si>
  <si>
    <t>7.54% NABARD NCD RED 15-04-2033**</t>
  </si>
  <si>
    <t>INE261F08DU6</t>
  </si>
  <si>
    <t>7.54% HPCL NCD RED 15-04-2033**</t>
  </si>
  <si>
    <t>INE094A08143</t>
  </si>
  <si>
    <t>7.58% POWER FIN NCD RED 15-04-2033**</t>
  </si>
  <si>
    <t>INE134E08LW7</t>
  </si>
  <si>
    <t>7.52% HUDCO SERIES B NCD RED 15-04-2033**</t>
  </si>
  <si>
    <t>INE031A08863</t>
  </si>
  <si>
    <t>7.53% RECL SR 217 NCD RED 31-03-2033**</t>
  </si>
  <si>
    <t>INE020B08EC1</t>
  </si>
  <si>
    <t>7.44% NTPC LTD. SR 79 NCD RED 15-04-2033**</t>
  </si>
  <si>
    <t>INE733E08239</t>
  </si>
  <si>
    <t>7.47% IRFC SR166 NCD RED 15-04-2033**</t>
  </si>
  <si>
    <t>INE053F08213</t>
  </si>
  <si>
    <t>7.75% IRFC NCD RED 15-04-2033**</t>
  </si>
  <si>
    <t>INE053F08270</t>
  </si>
  <si>
    <t>8.5% EXIM BANK NCD RED 14-03-2033**</t>
  </si>
  <si>
    <t>INE514E08FS0</t>
  </si>
  <si>
    <t>7.44% NTPC LTD. SR 78 NCD RED 25-08-2032**</t>
  </si>
  <si>
    <t>INE733E08221</t>
  </si>
  <si>
    <t>7.26% GOVT OF INDIA RED 22-08-2032</t>
  </si>
  <si>
    <t>IN0020220060</t>
  </si>
  <si>
    <t>BHARAT Bond ETF - April 2033</t>
  </si>
  <si>
    <t>BHARAT Bond ETF – April 2033</t>
  </si>
  <si>
    <t>PORTFOLIO STATEMENT OF EDELWEISS  BANKING AND PSU DEBT FUND AS ON FEBRUARY 28, 2023</t>
  </si>
  <si>
    <t>(An open ended debt scheme predominantly investing in Debt Instruments of Banks, Public Sector Undertakings,
Public Financial Institutions and Municipal Bonds.)</t>
  </si>
  <si>
    <t>8.37% HUDCO NCD RED 23-03-2029**</t>
  </si>
  <si>
    <t>INE031A08707</t>
  </si>
  <si>
    <t>8.13% NUCLEAR POWER CORP NCD 28-03-2029**</t>
  </si>
  <si>
    <t>INE206D08386</t>
  </si>
  <si>
    <t>8.95% FOOD CORP OF INDIA NCD 01-03-2029**</t>
  </si>
  <si>
    <t>INE861G08043</t>
  </si>
  <si>
    <t>8.40% NUCLEAR POW COR IN LTD NCD28-11-29**</t>
  </si>
  <si>
    <t>INE206D08253</t>
  </si>
  <si>
    <t>8.24% NABARD NCD GOI SERVICED 22-03-2029</t>
  </si>
  <si>
    <t>INE261F08BF1</t>
  </si>
  <si>
    <t>8.79% INDIAN RAIL FIN NCD RED 04-05-2030**</t>
  </si>
  <si>
    <t>INE053F09GX2</t>
  </si>
  <si>
    <t>8.7% LIC HOUS FIN NCD RED 23-03-2029**</t>
  </si>
  <si>
    <t>INE115A07OB4</t>
  </si>
  <si>
    <t>7.38% GOVT OF INDIA RED 20-06-2027</t>
  </si>
  <si>
    <t>IN0020220037</t>
  </si>
  <si>
    <t>Direct Plan Fortnightly IDCW Option</t>
  </si>
  <si>
    <t>Direct Plan Monthly IDCW Option</t>
  </si>
  <si>
    <t>Direct Plan Weekly IDCW Option</t>
  </si>
  <si>
    <t>Regular Plan Fortnightly IDCW Option</t>
  </si>
  <si>
    <t>Regular Plan Growth Option</t>
  </si>
  <si>
    <t>Regular Plan IDCW Option</t>
  </si>
  <si>
    <t>Regular Plan Monthly IDCW Option</t>
  </si>
  <si>
    <t>Regular Plan Weekly IDCW Option</t>
  </si>
  <si>
    <t>3. Total Dividend (Net) declared during the month</t>
  </si>
  <si>
    <t>Plan/Option Name</t>
  </si>
  <si>
    <t xml:space="preserve"> </t>
  </si>
  <si>
    <t>individual &amp; HUF</t>
  </si>
  <si>
    <t>others</t>
  </si>
  <si>
    <t>Direct Plan Monthly IDCW</t>
  </si>
  <si>
    <t>Direct Plan weekly IDCW</t>
  </si>
  <si>
    <t>Regular Plan Weekly IDCW</t>
  </si>
  <si>
    <t>Edelweiss Banking and PSU Debt Fund</t>
  </si>
  <si>
    <t>Banking and PSU Fund</t>
  </si>
  <si>
    <t>Edelweiss Banking &amp; PSU Debt Fund</t>
  </si>
  <si>
    <t>PORTFOLIO STATEMENT OF EDELWEISS CRISIL IBX 50:50 GILT PLUS SDL JUNE 2027 INDEX FUND AS ON FEBRUARY 28, 2023</t>
  </si>
  <si>
    <t>(An open-ended target maturity Index Fund investing in the constituents of CRISIL IBX 50:50 Gilt Plus SDL Index – June 2027. A relatively high interest)</t>
  </si>
  <si>
    <t>(a) Listed / Awaiting listing on Stock Exchanges</t>
  </si>
  <si>
    <t>State Development Loan</t>
  </si>
  <si>
    <t>7.16% TAMILNADU SDL RED 11-01-2027</t>
  </si>
  <si>
    <t>IN3120160178</t>
  </si>
  <si>
    <t>7.71% GUJARAT SDL RED 01-03-2027</t>
  </si>
  <si>
    <t>IN1520160202</t>
  </si>
  <si>
    <t>7.52% TAMIL NADU SDL RED 24-05-2027</t>
  </si>
  <si>
    <t>IN3120170037</t>
  </si>
  <si>
    <t>7.51% MAHARASHTRA SDL RED 24-05-2027</t>
  </si>
  <si>
    <t>IN2220170020</t>
  </si>
  <si>
    <t>7.52% UTTAR PRADESH SDL 24-05-2027</t>
  </si>
  <si>
    <t>IN3320170043</t>
  </si>
  <si>
    <t>7.67% UTTAR PRADESH SDL 12-04-2027</t>
  </si>
  <si>
    <t>IN3320170019</t>
  </si>
  <si>
    <t>Direct Plan  Growth Option</t>
  </si>
  <si>
    <t>Regular Plan  Growth Option</t>
  </si>
  <si>
    <t xml:space="preserve">EDELWEISS CRISIL IBX 50:50 GILT PLUS SDL JUNE 2027 INDEX FUND </t>
  </si>
  <si>
    <t>CRISIL Gilt Plus SDL 5050 Jun 2027 Index Fund</t>
  </si>
  <si>
    <t>Edelweiss CRISIL IBX 50-50 Gilt Plus SDL June 2027 Index Fund</t>
  </si>
  <si>
    <t>PORTFOLIO STATEMENT OF EDELWEISS CRISIL IBX 50:50 GILT PLUS SDL SEP 2028 INDEX FUND AS ON FEBRUARY 28, 2023</t>
  </si>
  <si>
    <t>(An open-ended target maturity Index Fund investing in the constituents of CRISIL IBX 50:50 Gilt Plus SDL Index – Sep 2028. A relatively high interest)</t>
  </si>
  <si>
    <t>7.17% GOVT OF INDIA RED 08-01-2028</t>
  </si>
  <si>
    <t>IN0020170174</t>
  </si>
  <si>
    <t>6.13% GOVT OF INDIA RED 04-06-2028</t>
  </si>
  <si>
    <t>IN0020030022</t>
  </si>
  <si>
    <t>8.47% GUJARAT SDL RED 21-08-2028</t>
  </si>
  <si>
    <t>IN1520180077</t>
  </si>
  <si>
    <t>8.03% KARNATAKA SDL RED 31-01-2028</t>
  </si>
  <si>
    <t>IN1920170165</t>
  </si>
  <si>
    <t xml:space="preserve">EDELWEISS CRISIL IBX 50:50 GILT PLUS SDL SEP 2028 INDEX FUND </t>
  </si>
  <si>
    <t>CRISIL Gilt Plus SDL 5050 Sep 2028 Index Fund</t>
  </si>
  <si>
    <t>Edelweiss CRISIL IBX 50-50 Gilt Plus SDL Sep 2028 Index Fund</t>
  </si>
  <si>
    <t>PORTFOLIO STATEMENT OF EDELWEISS CRISIL IBX 50:50 GILT PLUS SDL APRIL 2037 INDEX FUND AS ON FEBRUARY 28, 2023</t>
  </si>
  <si>
    <t>(An open-ended target maturity Index Fund investing in the constituents of CRISIL IBX 50:50 Gilt Plus SDL Index – April 2037. A relatively high interes)</t>
  </si>
  <si>
    <t>7.54% GOVT OF INDIA RED 23-05-2036</t>
  </si>
  <si>
    <t>IN0020220029</t>
  </si>
  <si>
    <t>7.41% GOVT OF INDIA RED 19-12-2036</t>
  </si>
  <si>
    <t>IN0020220102</t>
  </si>
  <si>
    <t>7.89% TELANGANA SDL RED 27-10-2036</t>
  </si>
  <si>
    <t>IN4520220224</t>
  </si>
  <si>
    <t>7.83% TELANGANA SDL RED 04-10-2036</t>
  </si>
  <si>
    <t>IN4520220216</t>
  </si>
  <si>
    <t>7.84% TELANGANA SDL RED 03-08-2036</t>
  </si>
  <si>
    <t>IN4520220109</t>
  </si>
  <si>
    <t>8.03% ANDHRA PRADESH SDL RED 20-07-2036</t>
  </si>
  <si>
    <t>IN1020220332</t>
  </si>
  <si>
    <t>7.97% ANDHRA PRADESH SDL RED 10-08-2036</t>
  </si>
  <si>
    <t>IN1020220407</t>
  </si>
  <si>
    <t xml:space="preserve">EDELWEISS CRISIL IBX 50:50 GILT PLUS SDL APRIL 2037 INDEX FUND </t>
  </si>
  <si>
    <t>CRISIL Gilt Plus SDL 5050 Apr 2037 Index Fund</t>
  </si>
  <si>
    <t>Edelweiss Crisil IBX 50-50 Gilt Plus SDL Apr 2037 Index Fund</t>
  </si>
  <si>
    <t>PORTFOLIO STATEMENT OF EDELWEISS CRL PSU PL SDL 50:50 OCT-25 FD AS ON FEBRUARY 28, 2023</t>
  </si>
  <si>
    <t>(An open-ended target maturity Index Fund investing in the constituents of CRISIL [IBX] 50:50 PSU + SDL Index – October 2025. A moderate interest rate risk and relatively low credit risk.)</t>
  </si>
  <si>
    <t>7.20% EXIM NCD RED 05-06-2025**</t>
  </si>
  <si>
    <t>INE514E08FY8</t>
  </si>
  <si>
    <t>8.11% REC LTD NCD 07-10-2025 SR136**</t>
  </si>
  <si>
    <t>INE020B08963</t>
  </si>
  <si>
    <t>7.25% SIDBI NCD RED 31-07-2025</t>
  </si>
  <si>
    <t>INE556F08KA6</t>
  </si>
  <si>
    <t>5.7% NABARD NCD RED SR 22D 31-07-2025**</t>
  </si>
  <si>
    <t>INE261F08DK7</t>
  </si>
  <si>
    <t>7.34% NHB LTD NCD RED 07-08-2025**</t>
  </si>
  <si>
    <t>INE557F08FN7</t>
  </si>
  <si>
    <t>6.50% POWER FIN CORP NCD RED 17-09-2025**</t>
  </si>
  <si>
    <t>INE134E08LD7</t>
  </si>
  <si>
    <t>7.50% NHPC LTD SR Y STR A NCD 07-10-2025**</t>
  </si>
  <si>
    <t>INE848E07AO4</t>
  </si>
  <si>
    <t>7.20% NABARD NCD RED 23-09-2025**</t>
  </si>
  <si>
    <t>INE261F08DR2</t>
  </si>
  <si>
    <t>7.12% HPCL NCD RED 30-07-2025**</t>
  </si>
  <si>
    <t>INE094A08127</t>
  </si>
  <si>
    <t>7.17% POWER FIN COR NCD SR 202B 22-05-25**</t>
  </si>
  <si>
    <t>INE134E08KT5</t>
  </si>
  <si>
    <t>7.25% NABARD NCD RED 01-08-2025**</t>
  </si>
  <si>
    <t>INE261F08DQ4</t>
  </si>
  <si>
    <t>7.15% SIDBI NCD RED 02-06-2025**</t>
  </si>
  <si>
    <t>INE556F08JY8</t>
  </si>
  <si>
    <t>8.75% REC LTD NCD RED 12-07-2025**</t>
  </si>
  <si>
    <t>INE020B08443</t>
  </si>
  <si>
    <t>8.4% POWER GRID CORP NCD RED 27-05-2025**</t>
  </si>
  <si>
    <t>INE752E07MR6</t>
  </si>
  <si>
    <t>5.22% GOVT OF INDIA RED 15-06-2025</t>
  </si>
  <si>
    <t>IN0020200112</t>
  </si>
  <si>
    <t>7.97% TAMIL NADU SDL RED 14-10-2025</t>
  </si>
  <si>
    <t>IN3120150112</t>
  </si>
  <si>
    <t>8.20% GUJARAT SDL RED 24-06-2025</t>
  </si>
  <si>
    <t>IN1520150021</t>
  </si>
  <si>
    <t>8.31% UTTAR PRADESH SDL 29-07-2025</t>
  </si>
  <si>
    <t>IN3320150250</t>
  </si>
  <si>
    <t>8.27% KERALA SDL RED 12-08-2025</t>
  </si>
  <si>
    <t>IN2020150073</t>
  </si>
  <si>
    <t>8.30% JHARKHAND SDL RED 29-07-2025</t>
  </si>
  <si>
    <t>IN3720150017</t>
  </si>
  <si>
    <t>8.21% WEST BENGAL SDL RED 24-06-2025</t>
  </si>
  <si>
    <t>IN3420150036</t>
  </si>
  <si>
    <t>7.99% MAHARASHTRA SDL RED 28-10-2025</t>
  </si>
  <si>
    <t>IN2220150113</t>
  </si>
  <si>
    <t>7.89% GUJARAT SDL RED 15-05-2025</t>
  </si>
  <si>
    <t>IN1520190043</t>
  </si>
  <si>
    <t>8.24% KERALA SDL RED 13-05-2025</t>
  </si>
  <si>
    <t>IN2020150032</t>
  </si>
  <si>
    <t>8.20% RAJASTHAN SDL RED 24-06-2025</t>
  </si>
  <si>
    <t>IN2920150157</t>
  </si>
  <si>
    <t>8.22% TAMIL NADU SDL RED 13-05-2025</t>
  </si>
  <si>
    <t>IN3120150039</t>
  </si>
  <si>
    <t>7.96% MAHARASHTRA SDL RED 14-10-2025</t>
  </si>
  <si>
    <t>IN2220150105</t>
  </si>
  <si>
    <t>8.36% MADHYA PRADESH SDL RED 15-07-2025</t>
  </si>
  <si>
    <t>IN2120150023</t>
  </si>
  <si>
    <t>8.25% MAHARASHTRA SDL RED 10-06-2025</t>
  </si>
  <si>
    <t>IN2220150030</t>
  </si>
  <si>
    <t>8.16% MAHARASHTRA SDL RED 23-09-2025</t>
  </si>
  <si>
    <t>IN2220150097</t>
  </si>
  <si>
    <t>5.95% TAMIL NADU SDL RED 13-05-2025</t>
  </si>
  <si>
    <t>IN3120200057</t>
  </si>
  <si>
    <t>8.29% KERALA SDL RED 29-07-2025</t>
  </si>
  <si>
    <t>IN2020150065</t>
  </si>
  <si>
    <t>8.28% MAHARASHTRA SDL RED 29-07-2025</t>
  </si>
  <si>
    <t>IN2220150055</t>
  </si>
  <si>
    <t>8% TAMIL NADU SDL RED 28-10-2025</t>
  </si>
  <si>
    <t>IN3120150120</t>
  </si>
  <si>
    <t>Edelweiss CRL PSU PL SDL 50 50 Oct-25 FD</t>
  </si>
  <si>
    <t>CRISIL PSU Plus SDL 5050 Oct 2025 Index Fund</t>
  </si>
  <si>
    <t>Edelweiss CRISIL PSU Plus SDL 50-50 Oct 2025 Index Fund</t>
  </si>
  <si>
    <t>PORTFOLIO STATEMENT OF EDELWEISS CRISIL IBX 50:50 GILT PLUS SDL SHORT DURATION INDEX FUND AS ON FEBRUARY 28, 2023</t>
  </si>
  <si>
    <t>(An open-ended debt Index Fund investing in the constituents of CRISIL IBX 50:50 Gilt Plus SDL Short Duration Index. A relatively high interest rate ri)</t>
  </si>
  <si>
    <t>6.89% GOVT OF INDIA RED 16-01-2025</t>
  </si>
  <si>
    <t>IN0020220128</t>
  </si>
  <si>
    <t>As on*</t>
  </si>
  <si>
    <t>NA</t>
  </si>
  <si>
    <t>* NAV at the end of the month is not available as the first NAV was declared on 16th February 2023.</t>
  </si>
  <si>
    <t>EDELWEISS CRISIL IBX 50:50 GILT PLUS SDL SHORT DURATION INDEX FUND</t>
  </si>
  <si>
    <t>CRISIL IBX 50:50 GPS SHORT DURATION INDEX FUND</t>
  </si>
  <si>
    <t>Edelweiss CRISIL IBX 50-50 Gilt Plus SDL Short Duration Index Fund</t>
  </si>
  <si>
    <t>PORTFOLIO STATEMENT OF BHARAT BOND FOF – APRIL 2023 AS ON FEBRUARY 28, 2023</t>
  </si>
  <si>
    <t>(An open-ended Target Maturity fund of funds scheme investing in units of BHARAT Bond ETF – April 2023)</t>
  </si>
  <si>
    <t>Investment in Mutual fund</t>
  </si>
  <si>
    <t>BHARAT BOND ETF-APRIL 2023-GROWTH</t>
  </si>
  <si>
    <t>INF754K01KN4</t>
  </si>
  <si>
    <t>BHARAT Bond FOF - April 2023</t>
  </si>
  <si>
    <t>Fund of funds scheme (Domestic)</t>
  </si>
  <si>
    <t>PORTFOLIO STATEMENT OF BHARAT BOND FOF – APRIL 2025 AS ON FEBRUARY 28, 2023</t>
  </si>
  <si>
    <t>(An open-ended Target Maturity fund of funds scheme investing in units of BHARAT Bond ETF – April 2025)</t>
  </si>
  <si>
    <t>BHARAT BOND ETF-APRIL 2025-GROWTH</t>
  </si>
  <si>
    <t>INF754K01LD3</t>
  </si>
  <si>
    <t>BHARAT Bond FOF - April 2025</t>
  </si>
  <si>
    <t>PORTFOLIO STATEMENT OF BHARAT BOND FOF – APRIL 2030 AS ON FEBRUARY 28, 2023</t>
  </si>
  <si>
    <t>(An open-ended Target Maturity fund of funds scheme investing in units of BHARAT Bond ETF – April 2030)</t>
  </si>
  <si>
    <t>BHARAT BOND ETF-APRIL 2030-GROWTH</t>
  </si>
  <si>
    <t>INF754K01KO2</t>
  </si>
  <si>
    <t>BHARAT Bond FOF - April 2030</t>
  </si>
  <si>
    <t>PORTFOLIO STATEMENT OF BHARAT BOND FOF – APRIL 2031 AS ON FEBRUARY 28, 2023</t>
  </si>
  <si>
    <t>(An open-ended Target Maturity fund of funds scheme investing in units of BHARAT Bond ETF – April 2031)</t>
  </si>
  <si>
    <t>BHARAT BOND ETF-APRIL 2031-GROWTH</t>
  </si>
  <si>
    <t>INF754K01LE1</t>
  </si>
  <si>
    <t>BHARAT Bond FOF - April 2031</t>
  </si>
  <si>
    <t>PORTFOLIO STATEMENT OF BHARAT BOND FOF – APRIL 2032 AS ON FEBRUARY 28, 2023</t>
  </si>
  <si>
    <t>(An open-ended Target Maturity fund of funds scheme investing in units of BHARAT Bond ETF – April 2032)</t>
  </si>
  <si>
    <t>BHARAT BOND ETF–APRIL 2032-GROWTH</t>
  </si>
  <si>
    <t>INF754K01OB1</t>
  </si>
  <si>
    <t>BHARAT Bond FOF - April 2032</t>
  </si>
  <si>
    <t>Bharat Bond ETF FOF – April 2032</t>
  </si>
  <si>
    <t>PORTFOLIO STATEMENT OF BHARAT BOND FOF – APRIL 2033 AS ON FEBRUARY 28, 2023</t>
  </si>
  <si>
    <t>(An open-ended Target Maturity fund of funds scheme investing in units of BHARAT Bond ETF – April 2033)</t>
  </si>
  <si>
    <t>BHARAT BOND ETF - APRIL 2033</t>
  </si>
  <si>
    <t>INF754K01QX0</t>
  </si>
  <si>
    <t>BHARAT Bond FOF - April 2033</t>
  </si>
  <si>
    <t>BHARAT Bond ETF FOF – April 2033</t>
  </si>
  <si>
    <t>PORTFOLIO STATEMENT OF EDELWEISS  GOVERNMENT SECURITIES FUND AS ON FEBRUARY 28, 2023</t>
  </si>
  <si>
    <t>(An open ended debt scheme investing in government securities across maturity)</t>
  </si>
  <si>
    <t>8.38% GUJARAT SDL RED 27-02-2029</t>
  </si>
  <si>
    <t>IN1520180309</t>
  </si>
  <si>
    <t>Regular Plan Fortnightly IDCW</t>
  </si>
  <si>
    <t>Edelweiss Government Securities Fund</t>
  </si>
  <si>
    <t>Gilt Fund</t>
  </si>
  <si>
    <t>PORTFOLIO STATEMENT OF EDELWEISS NIFTY PSU BOND PLUS SDL APR 2027 50 50 INDEX AS ON FEBRUARY 28, 2023</t>
  </si>
  <si>
    <t>(An open-ended target Maturuty index fund predominantly investing in the constituents of Nifty PSU Bond Plus SDL April 2027 50:50 Index)</t>
  </si>
  <si>
    <t>7.32% EXIM NCD RED 08-06-2026**</t>
  </si>
  <si>
    <t>INE514E08FZ5</t>
  </si>
  <si>
    <t>6.14% IND OIL COR NCD 18-02-27**</t>
  </si>
  <si>
    <t>INE242A08502</t>
  </si>
  <si>
    <t>7.18% POWER FIN GOI SERVICD NCD 20-01-27**</t>
  </si>
  <si>
    <t>INE134E08IR3</t>
  </si>
  <si>
    <t>7.75% POWER FIN COR GOI SER NCD 22-03-27**</t>
  </si>
  <si>
    <t>INE134E08IX1</t>
  </si>
  <si>
    <t>7.83% IRFC LTD NCD RED 19-03-2027**</t>
  </si>
  <si>
    <t>INE053F07983</t>
  </si>
  <si>
    <t>7.89% POWER GRID CORP NCD RED 09-03-2027**</t>
  </si>
  <si>
    <t>INE752E07OE0</t>
  </si>
  <si>
    <t>7.95% RECL SR 147 NCD RED 12-03-2027**</t>
  </si>
  <si>
    <t>INE020B08AH8</t>
  </si>
  <si>
    <t>7.54% REC LTD NCD RED 30-12-2026**</t>
  </si>
  <si>
    <t>INE020B08AC9</t>
  </si>
  <si>
    <t>7.25% EXIM BANK NCD RED 01-02-2027**</t>
  </si>
  <si>
    <t>INE514E08FJ9</t>
  </si>
  <si>
    <t>7.13% NHPC STRPP B NCD 11-02-2027**</t>
  </si>
  <si>
    <t>INE848E07AZ0</t>
  </si>
  <si>
    <t>8.14% NUCLEAR POWER CORP NCD 25-03-2027**</t>
  </si>
  <si>
    <t>INE206D08279</t>
  </si>
  <si>
    <t>8.85% POWER GRID CORP NCD KRED 19-10-26**</t>
  </si>
  <si>
    <t>INE752E07KL3</t>
  </si>
  <si>
    <t>7.52% REC LTD NCD RED 07-11-26**</t>
  </si>
  <si>
    <t>INE020B08AA3</t>
  </si>
  <si>
    <t>7.5% NHPC NCD RED 07-10-2026**</t>
  </si>
  <si>
    <t>INE848E07AP1</t>
  </si>
  <si>
    <t>9.25% POWER GRID CORP NCD  RED 09-03-27**</t>
  </si>
  <si>
    <t>INE752E07JN1</t>
  </si>
  <si>
    <t>6.09% HPCL NCD RED 26-02-2027**</t>
  </si>
  <si>
    <t>INE094A08101</t>
  </si>
  <si>
    <t>5.74% GOVT OF INDIA RED 15-11-2026</t>
  </si>
  <si>
    <t>IN0020210186</t>
  </si>
  <si>
    <t>6.58% GUJARAT SDL RED 31-03-2027</t>
  </si>
  <si>
    <t>IN1520200347</t>
  </si>
  <si>
    <t>7.78% BIHAR SDL RED 01-03-2027</t>
  </si>
  <si>
    <t>IN1320160170</t>
  </si>
  <si>
    <t>7.75% KARNATAKA SDL RED 01-03-2027</t>
  </si>
  <si>
    <t>IN1920160109</t>
  </si>
  <si>
    <t>7.20% UTTAR PRADESH SDL 25-01-2027</t>
  </si>
  <si>
    <t>IN3320160309</t>
  </si>
  <si>
    <t>7.80% KERALA SDL RED 15-03-2027</t>
  </si>
  <si>
    <t>IN2020160155</t>
  </si>
  <si>
    <t>7.59% GUJARAT SDL RED 15-02-2027</t>
  </si>
  <si>
    <t>IN1520160194</t>
  </si>
  <si>
    <t>8.31% RAJASTHAN SDL RED 08-04-2027</t>
  </si>
  <si>
    <t>IN2920200036</t>
  </si>
  <si>
    <t>7.92% WEST BENGAL SDL 15-03-2027</t>
  </si>
  <si>
    <t>IN3420160175</t>
  </si>
  <si>
    <t>7.78% WEST BENGAL SDL 01-03-2027</t>
  </si>
  <si>
    <t>IN3420160167</t>
  </si>
  <si>
    <t>7.61% TAMIL NADU SDL RED 15-02-2027</t>
  </si>
  <si>
    <t>IN3120160194</t>
  </si>
  <si>
    <t>7.59% RAJASTHAN SDL RED 15-02-2027</t>
  </si>
  <si>
    <t>IN2920160412</t>
  </si>
  <si>
    <t>7.74% TAMIL NADU SDL RED 01-03-2027</t>
  </si>
  <si>
    <t>IN3120161309</t>
  </si>
  <si>
    <t>7.64% HARYANA SDL RED 29-03-2027</t>
  </si>
  <si>
    <t>IN1620160292</t>
  </si>
  <si>
    <t>7.61% ANDHRA PRADESH SDL RED 15-02-2027</t>
  </si>
  <si>
    <t>IN1020160439</t>
  </si>
  <si>
    <t>7.59% HARYANA SDL RED 15-02-2027</t>
  </si>
  <si>
    <t>IN1620160268</t>
  </si>
  <si>
    <t>7.57% GUJARAT SDL RED 09-11-2026</t>
  </si>
  <si>
    <t>IN1520220154</t>
  </si>
  <si>
    <t>7.59% BIHAR SDL RED 15-02-2027</t>
  </si>
  <si>
    <t>IN1320160162</t>
  </si>
  <si>
    <t>6.72% KERALA SDL RED 24-03-2027</t>
  </si>
  <si>
    <t>IN2020200290</t>
  </si>
  <si>
    <t>7.62% UTTAR PRADESH SDL 15-02-2027</t>
  </si>
  <si>
    <t>IN3320160317</t>
  </si>
  <si>
    <t>7.86% KARNATAKA SDL RED 15-03-2027</t>
  </si>
  <si>
    <t>IN1920160117</t>
  </si>
  <si>
    <t>7.85% TAMIL NADU SDL RED 15-03-2027</t>
  </si>
  <si>
    <t>IN3120161317</t>
  </si>
  <si>
    <t>7.59% Karnataka SDL RED 29-03-2027</t>
  </si>
  <si>
    <t>IN1920160125</t>
  </si>
  <si>
    <t>7.15% KERALA SDL RED 11-01-2027</t>
  </si>
  <si>
    <t>IN2020160130</t>
  </si>
  <si>
    <t>7.17% UTTAR PRADESH SDL 11-01-2027</t>
  </si>
  <si>
    <t>IN3320160291</t>
  </si>
  <si>
    <t>7.21% WEST BENGAL SDL 25-01-2027</t>
  </si>
  <si>
    <t>IN3420160142</t>
  </si>
  <si>
    <t>7.62% Tamil Nadu SDL RED 29-03-2027</t>
  </si>
  <si>
    <t>IN3120161424</t>
  </si>
  <si>
    <t>7.14% ANDHRA PRADESH SDL RED 11-01-2027</t>
  </si>
  <si>
    <t>IN1020160421</t>
  </si>
  <si>
    <t>7.64% WEST BENGAL SDL RED 29-03-2027</t>
  </si>
  <si>
    <t>IN3420160183</t>
  </si>
  <si>
    <t>Edelweiss Nifty PSU Bond Plus SDL Apr2027 50 50 Index</t>
  </si>
  <si>
    <t>NY PSU BD PL SDL IDX Fund-2027</t>
  </si>
  <si>
    <t>Edelweiss Nifty PSU Bond Plus SDL Apr 2027 50-50 Index Fund</t>
  </si>
  <si>
    <t>PORTFOLIO STATEMENT OF EDELWEISS NIFTY PSU BOND PLUS SDL APR 2026 50 50 INDEX FUND AS ON FEBRUARY 28, 2023</t>
  </si>
  <si>
    <t>(An open-ended target Maturuty index fund predominantly investing in the constituents of Nifty PSU Bond Plus SDL April 2026 50:50 Index)</t>
  </si>
  <si>
    <t>7.40% NABARD NCD RED 30-01-2026</t>
  </si>
  <si>
    <t>INE261F08DO9</t>
  </si>
  <si>
    <t>7.58% POWER FIN SR 222 NCD RED 15-01-26**</t>
  </si>
  <si>
    <t>INE134E08LZ0</t>
  </si>
  <si>
    <t>7.54% SIDBI NCD SR VIII RED 12-01-2026</t>
  </si>
  <si>
    <t>INE556F08KF5</t>
  </si>
  <si>
    <t>7.10% EXIM NCD RED 18-03-2026**</t>
  </si>
  <si>
    <t>INE514E08GA6</t>
  </si>
  <si>
    <t>7.23% SIDBI NCD RED 09-03-2026**</t>
  </si>
  <si>
    <t>INE556F08KC2</t>
  </si>
  <si>
    <t>5.94% REC LTD. NCD RED 31-01-2026**</t>
  </si>
  <si>
    <t>INE020B08DK6</t>
  </si>
  <si>
    <t>7.54% HUDCO NCD RED 11-02-2026**</t>
  </si>
  <si>
    <t>INE031A08855</t>
  </si>
  <si>
    <t>9.18% NUCLEAR POWER NCD RED 23-01-2026**</t>
  </si>
  <si>
    <t>INE206D08188</t>
  </si>
  <si>
    <t>5.85% REC LTD NCD RED 20-12-2025**</t>
  </si>
  <si>
    <t>INE020B08DF6</t>
  </si>
  <si>
    <t>7.11% SIDBI NCD RED 27-02-2026</t>
  </si>
  <si>
    <t>INE556F08KB4</t>
  </si>
  <si>
    <t>6.18% MANGALORE REF &amp; PET NCD 29-12-2025**</t>
  </si>
  <si>
    <t>INE103A08043</t>
  </si>
  <si>
    <t>8.18% EXIM BANK NCD RED 07-12-2025**</t>
  </si>
  <si>
    <t>INE514E08EU9</t>
  </si>
  <si>
    <t>5.81% REC LTD. NCD RED 31-12-2025**</t>
  </si>
  <si>
    <t>INE020B08DH2</t>
  </si>
  <si>
    <t>7.13% NHPC LTD AA STRPP A NCD 11-02-2026**</t>
  </si>
  <si>
    <t>INE848E07AY3</t>
  </si>
  <si>
    <t>9.09% INDIAN RAIL FIN NCD RED 29-03-2026**</t>
  </si>
  <si>
    <t>INE053F09HM3</t>
  </si>
  <si>
    <t>8.02% EXIM BANK NCD RED 20-04-2026**</t>
  </si>
  <si>
    <t>INE514E08FB6</t>
  </si>
  <si>
    <t>8.32% POWER GRID CORP NCD RED 23/12/2025**</t>
  </si>
  <si>
    <t>INE752E07NK9</t>
  </si>
  <si>
    <t>7.50% NABARD NCD SR 23F RED 17-12-2025**</t>
  </si>
  <si>
    <t>INE261F08DT8</t>
  </si>
  <si>
    <t>6.89% NHPC SR AA1 STRPP A NCD 11-03-2026**</t>
  </si>
  <si>
    <t>INE848E07BD5</t>
  </si>
  <si>
    <t>7.38% NHPC SR Y1 STRPP A NCD 03-01-2026**</t>
  </si>
  <si>
    <t>INE848E07AT3</t>
  </si>
  <si>
    <t>8.14% NUCLEAR POWER NCD RED 25-03-2026**</t>
  </si>
  <si>
    <t>INE206D08261</t>
  </si>
  <si>
    <t>9.09% IRFC NCD RED 31-03-2026**</t>
  </si>
  <si>
    <t>INE053F09HN1</t>
  </si>
  <si>
    <t>8.19% NTPC LTD NCD RED 15-12-2025**</t>
  </si>
  <si>
    <t>INE733E07JX0</t>
  </si>
  <si>
    <t>6.05% NLC INDIA LTD NCD RED 12-02-2026**</t>
  </si>
  <si>
    <t>INE589A08035</t>
  </si>
  <si>
    <t>8.85% NHPC LTD NCD 11-02-2026**</t>
  </si>
  <si>
    <t>INE848E07377</t>
  </si>
  <si>
    <t>8.78% NHPC LTD NCD 11-02-2026**</t>
  </si>
  <si>
    <t>INE848E07468</t>
  </si>
  <si>
    <t>9.25% POWER GRID CORP NCD RED 26-12-2025**</t>
  </si>
  <si>
    <t>INE752E07JL5</t>
  </si>
  <si>
    <t>5.60% INDIAN OIL CORP NCD 23-01-2026**</t>
  </si>
  <si>
    <t>INE242A08494</t>
  </si>
  <si>
    <t>5.63% GOVT OF INDIA RED 12-04-2026</t>
  </si>
  <si>
    <t>IN0020210012</t>
  </si>
  <si>
    <t>7.27% GOVT OF INDIA RED 08-04-2026</t>
  </si>
  <si>
    <t>IN0020190016</t>
  </si>
  <si>
    <t>8.38% KARNATAKA SDL RED 27-01-2026</t>
  </si>
  <si>
    <t>IN1920150084</t>
  </si>
  <si>
    <t>6.18% GUJARAT SDL RED 31-03-2026</t>
  </si>
  <si>
    <t>IN1520200339</t>
  </si>
  <si>
    <t>8.54% BIHAR SDL RED 10-02-2026</t>
  </si>
  <si>
    <t>IN1320150031</t>
  </si>
  <si>
    <t>8.51% MAHARASHTRA SDL RED 09-03-2026</t>
  </si>
  <si>
    <t>IN2220150204</t>
  </si>
  <si>
    <t>8.38% TAMILNADU SDL RED 27-01-2026</t>
  </si>
  <si>
    <t>IN3120150187</t>
  </si>
  <si>
    <t>8.67% KARNATAKA SDL RED 24-02-2026</t>
  </si>
  <si>
    <t>IN1920150092</t>
  </si>
  <si>
    <t>8.28% KARNATAKA SDL RED 06-03-2026</t>
  </si>
  <si>
    <t>IN1920180198</t>
  </si>
  <si>
    <t>8.3% RAJASTHAN SDL RED 13-01-2026</t>
  </si>
  <si>
    <t>IN2920150223</t>
  </si>
  <si>
    <t>8.53% TAMIL NADU SDL RED 09-03-2026</t>
  </si>
  <si>
    <t>IN3120150211</t>
  </si>
  <si>
    <t>8.76% MADHYA PRADESH SDL RED 24-02-2026</t>
  </si>
  <si>
    <t>IN2120150106</t>
  </si>
  <si>
    <t>8.57% ANDHRA PRADESH SDL RED 09-03-2026</t>
  </si>
  <si>
    <t>IN1020150141</t>
  </si>
  <si>
    <t>8.48% RAJASTHAN SDL RED 10-02-2026</t>
  </si>
  <si>
    <t>IN2920150249</t>
  </si>
  <si>
    <t>8.39% MADHYA PRADESH SDL RED 27-01-2026</t>
  </si>
  <si>
    <t>IN2120150098</t>
  </si>
  <si>
    <t>8.88% WEST BENGAL SDL RED 24-02-2026</t>
  </si>
  <si>
    <t>IN3420150150</t>
  </si>
  <si>
    <t>8.60% BIHAR SDL RED 09-03-2026</t>
  </si>
  <si>
    <t>IN1320150056</t>
  </si>
  <si>
    <t>8.39% UTTAR PRADESH SDL 27-01-2026</t>
  </si>
  <si>
    <t>IN3320150367</t>
  </si>
  <si>
    <t>8.27% TAMIL NADU SDL RED 13-01-2026</t>
  </si>
  <si>
    <t>IN3120150179</t>
  </si>
  <si>
    <t>8.49% TAMIL NADU SDL RED 10-02-2026</t>
  </si>
  <si>
    <t>IN3120150195</t>
  </si>
  <si>
    <t>8.40% WEST BENGAL SDL RED 27-01-2026</t>
  </si>
  <si>
    <t>IN3420150135</t>
  </si>
  <si>
    <t>8.67% MAHARASHTRA SDL RED 24-02-2026</t>
  </si>
  <si>
    <t>IN2220150196</t>
  </si>
  <si>
    <t>8.30% MADHYA PRADESH SDL RED 13-01-2026</t>
  </si>
  <si>
    <t>IN2120150080</t>
  </si>
  <si>
    <t>8.29% ANDHRA PRADESH SDL RED 13-01-2026</t>
  </si>
  <si>
    <t>IN1020150117</t>
  </si>
  <si>
    <t>8.00% GUJARAT SDL RED 20-04-2026</t>
  </si>
  <si>
    <t>IN1520160012</t>
  </si>
  <si>
    <t>8.57% WEST BENGAL SDL RED 09-03-2026</t>
  </si>
  <si>
    <t>IN3420150168</t>
  </si>
  <si>
    <t>8.34% UTTAR PRADESH SDL 13-01-2026</t>
  </si>
  <si>
    <t>IN3320150359</t>
  </si>
  <si>
    <t>8.83% UTTAR PRADESH SDL 24-02-2026</t>
  </si>
  <si>
    <t>IN3320150383</t>
  </si>
  <si>
    <t>8.51% WEST BENGAL SDL RED 10-02-2026</t>
  </si>
  <si>
    <t>IN3420150143</t>
  </si>
  <si>
    <t>8.53% UTTAR PRADESH SDL 10-02-2026</t>
  </si>
  <si>
    <t>IN3320150375</t>
  </si>
  <si>
    <t>8.72% ANDHRA PRADESH SDL RED 24-02-2026</t>
  </si>
  <si>
    <t>IN1020150133</t>
  </si>
  <si>
    <t>8.36% MAHARASHTRA SDL RED 27-01-2026</t>
  </si>
  <si>
    <t>IN2220150170</t>
  </si>
  <si>
    <t>8.15% MAHARASHTRA SDL RED 26-11-2025</t>
  </si>
  <si>
    <t>IN2220150139</t>
  </si>
  <si>
    <t>8.82% BIHAR SDL RED 24-02-2026</t>
  </si>
  <si>
    <t>IN1320150049</t>
  </si>
  <si>
    <t>8.55% RAJASTHAN SDL RED 09-03-2026</t>
  </si>
  <si>
    <t>IN2920150264</t>
  </si>
  <si>
    <t>8.31% WEST BENGAL SDL RED 13-01-2026</t>
  </si>
  <si>
    <t>IN3420150127</t>
  </si>
  <si>
    <t>8.69% TAMIL NADU SDL RED 24-02-2026</t>
  </si>
  <si>
    <t>IN3120150203</t>
  </si>
  <si>
    <t>8.47% MAHARASHTRA SDL RED 10-02-2026</t>
  </si>
  <si>
    <t>IN2220150188</t>
  </si>
  <si>
    <t>8.38% RAJASTHAN SDL RED 27-01-2026</t>
  </si>
  <si>
    <t>IN2920150231</t>
  </si>
  <si>
    <t>7.90% RAJASTHAN SDL RED 08-04-2026</t>
  </si>
  <si>
    <t>IN2920200028</t>
  </si>
  <si>
    <t>8.39% ANDHRA PRADESH SDL RED 27-01-2026</t>
  </si>
  <si>
    <t>IN1020150125</t>
  </si>
  <si>
    <t>8.25% MAHARASHTRA SDL RED 13-01-2026</t>
  </si>
  <si>
    <t>IN2220150162</t>
  </si>
  <si>
    <t>8.46% GUJARAT SDL RED 10-02-2026</t>
  </si>
  <si>
    <t>IN1520150120</t>
  </si>
  <si>
    <t>8.27% KARNATAKA SDL RED 13-01-2026</t>
  </si>
  <si>
    <t>IN1920150076</t>
  </si>
  <si>
    <t>8.09% ANDHRA PRADESH SDL RED 23-03-2026</t>
  </si>
  <si>
    <t>IN1020150158</t>
  </si>
  <si>
    <t>8.09% RAJASTHAN SDL RED 23-03-2026</t>
  </si>
  <si>
    <t>IN2920150363</t>
  </si>
  <si>
    <t>7.96% GUJARAT SDL RED 27-04-2026</t>
  </si>
  <si>
    <t>IN1520160020</t>
  </si>
  <si>
    <t>7.96% TAMIL NADU SDL RED 27-04-2026</t>
  </si>
  <si>
    <t>IN3120160020</t>
  </si>
  <si>
    <t>6.70% ANDHRA PRADESH SDL RED 22-04-2026</t>
  </si>
  <si>
    <t>IN1020200078</t>
  </si>
  <si>
    <t>Edelweiss Nifty PSU Bond Plus SDL Apr2026 50 50 Index Fund</t>
  </si>
  <si>
    <t>NY PSU BD PL SDL IDX Fund-2026</t>
  </si>
  <si>
    <t>Edelweiss Nifty PSU Bond Plus SDL Apr 2026 50-50 Index Fund</t>
  </si>
  <si>
    <t>PORTFOLIO STATEMENT OF EDELWEISS OVERNIGHT FUND AS ON FEBRUARY 28, 2023</t>
  </si>
  <si>
    <t>(An open-ended debt scheme investing in overnight instruments.)</t>
  </si>
  <si>
    <t>Reverse Repo</t>
  </si>
  <si>
    <t>Direct Plan Daily IDCW Option</t>
  </si>
  <si>
    <t>Regular Annual IDCW Option</t>
  </si>
  <si>
    <t>Regular Daily IDCW Option</t>
  </si>
  <si>
    <t>Unclaimed IDCW less than 3 yrs</t>
  </si>
  <si>
    <t>Unclaimed IDCW more than 3 yrs</t>
  </si>
  <si>
    <t>Unclaimed Redemption less than 3 yrs</t>
  </si>
  <si>
    <t>Unclaimed Redemption more than 3 yrs</t>
  </si>
  <si>
    <t>Direct Daily IDCW</t>
  </si>
  <si>
    <t>Direct Monthly IDCW</t>
  </si>
  <si>
    <t>Regular Daily IDCW</t>
  </si>
  <si>
    <t>Regular Fortnightly IDCW</t>
  </si>
  <si>
    <t>Regular Monthly IDCW</t>
  </si>
  <si>
    <t>Regular Weekly IDCW</t>
  </si>
  <si>
    <t>EDELWEISS OVERNIGHT FUND</t>
  </si>
  <si>
    <t>Overnight Fund</t>
  </si>
  <si>
    <t>Edelweiss Overnight Fund</t>
  </si>
  <si>
    <t>PORTFOLIO STATEMENT OF EDELWEISS ARBITRAGE FUND AS ON FEBRUARY 28, 2023</t>
  </si>
  <si>
    <t>(An open ended scheme investing in arbitrage opportunities)</t>
  </si>
  <si>
    <t>(a)Listed / Awaiting listing on Stock Exchanges</t>
  </si>
  <si>
    <t>Kotak Mahindra Bank Ltd.</t>
  </si>
  <si>
    <t>INE237A01028</t>
  </si>
  <si>
    <t>Banks</t>
  </si>
  <si>
    <t>ICICI Bank Ltd.</t>
  </si>
  <si>
    <t>INE090A01021</t>
  </si>
  <si>
    <t>State Bank of India</t>
  </si>
  <si>
    <t>INE062A01020</t>
  </si>
  <si>
    <t>Axis Bank Ltd.</t>
  </si>
  <si>
    <t>INE238A01034</t>
  </si>
  <si>
    <t>Hindalco Industries Ltd.</t>
  </si>
  <si>
    <t>INE038A01020</t>
  </si>
  <si>
    <t>Non - Ferrous Metals</t>
  </si>
  <si>
    <t>Housing Development Finance Corporation Ltd.</t>
  </si>
  <si>
    <t>INE001A01036</t>
  </si>
  <si>
    <t>Finance</t>
  </si>
  <si>
    <t>Bharti Airtel Ltd.</t>
  </si>
  <si>
    <t>INE397D01024</t>
  </si>
  <si>
    <t>Telecom - Services</t>
  </si>
  <si>
    <t>TVS Motor Company Ltd.</t>
  </si>
  <si>
    <t>INE494B01023</t>
  </si>
  <si>
    <t>Automobiles</t>
  </si>
  <si>
    <t>Ashok Leyland Ltd.</t>
  </si>
  <si>
    <t>INE208A01029</t>
  </si>
  <si>
    <t>Agricultural, Commercial &amp; Construction Vehicles</t>
  </si>
  <si>
    <t>IDFC Ltd.</t>
  </si>
  <si>
    <t>INE043D01016</t>
  </si>
  <si>
    <t>NMDC Ltd.</t>
  </si>
  <si>
    <t>INE584A01023</t>
  </si>
  <si>
    <t>Minerals &amp; Mining</t>
  </si>
  <si>
    <t>HDFC Bank Ltd.</t>
  </si>
  <si>
    <t>INE040A01034</t>
  </si>
  <si>
    <t>Hindustan Aeronautics Ltd.</t>
  </si>
  <si>
    <t>INE066F01012</t>
  </si>
  <si>
    <t>Aerospace &amp; Defense</t>
  </si>
  <si>
    <t>Power Finance Corporation Ltd.</t>
  </si>
  <si>
    <t>INE134E01011</t>
  </si>
  <si>
    <t>Reliance Industries Ltd.</t>
  </si>
  <si>
    <t>INE002A01018</t>
  </si>
  <si>
    <t>Petroleum Products</t>
  </si>
  <si>
    <t>IndusInd Bank Ltd.</t>
  </si>
  <si>
    <t>INE095A01012</t>
  </si>
  <si>
    <t>Maruti Suzuki India Ltd.</t>
  </si>
  <si>
    <t>INE585B01010</t>
  </si>
  <si>
    <t>Tata Steel Ltd.</t>
  </si>
  <si>
    <t>INE081A01020</t>
  </si>
  <si>
    <t>Ferrous Metals</t>
  </si>
  <si>
    <t>Vedanta Ltd.</t>
  </si>
  <si>
    <t>INE205A01025</t>
  </si>
  <si>
    <t>Diversified Metals</t>
  </si>
  <si>
    <t>Titan Company Ltd.</t>
  </si>
  <si>
    <t>INE280A01028</t>
  </si>
  <si>
    <t>Consumer Durables</t>
  </si>
  <si>
    <t>Hindustan Unilever Ltd.</t>
  </si>
  <si>
    <t>INE030A01027</t>
  </si>
  <si>
    <t>Diversified FMCG</t>
  </si>
  <si>
    <t>Punjab National Bank</t>
  </si>
  <si>
    <t>INE160A01022</t>
  </si>
  <si>
    <t>Sun Pharmaceutical Industries Ltd.</t>
  </si>
  <si>
    <t>INE044A01036</t>
  </si>
  <si>
    <t>Pharmaceuticals &amp; Biotechnology</t>
  </si>
  <si>
    <t>Tata Power Company Ltd.</t>
  </si>
  <si>
    <t>INE245A01021</t>
  </si>
  <si>
    <t>Power</t>
  </si>
  <si>
    <t>Canara Bank</t>
  </si>
  <si>
    <t>INE476A01014</t>
  </si>
  <si>
    <t>Steel Authority of India Ltd.</t>
  </si>
  <si>
    <t>INE114A01011</t>
  </si>
  <si>
    <t>Tata Consultancy Services Ltd.</t>
  </si>
  <si>
    <t>INE467B01029</t>
  </si>
  <si>
    <t>IT - Software</t>
  </si>
  <si>
    <t>HCL Technologies Ltd.</t>
  </si>
  <si>
    <t>INE860A01027</t>
  </si>
  <si>
    <t>NTPC Ltd.</t>
  </si>
  <si>
    <t>INE733E01010</t>
  </si>
  <si>
    <t>Dr. Reddy's Laboratories Ltd.</t>
  </si>
  <si>
    <t>INE089A01023</t>
  </si>
  <si>
    <t>Zee Entertainment Enterprises Ltd.</t>
  </si>
  <si>
    <t>INE256A01028</t>
  </si>
  <si>
    <t>Entertainment</t>
  </si>
  <si>
    <t>Bandhan Bank Ltd.</t>
  </si>
  <si>
    <t>INE545U01014</t>
  </si>
  <si>
    <t>L&amp;T Finance Holdings Ltd.</t>
  </si>
  <si>
    <t>INE498L01015</t>
  </si>
  <si>
    <t>Cipla Ltd.</t>
  </si>
  <si>
    <t>INE059A01026</t>
  </si>
  <si>
    <t>Coforge Ltd.</t>
  </si>
  <si>
    <t>INE591G01017</t>
  </si>
  <si>
    <t>Tata Motors Ltd.</t>
  </si>
  <si>
    <t>INE155A01022</t>
  </si>
  <si>
    <t>Tata Chemicals Ltd.</t>
  </si>
  <si>
    <t>INE092A01019</t>
  </si>
  <si>
    <t>Chemicals &amp; Petrochemicals</t>
  </si>
  <si>
    <t>United Spirits Ltd.</t>
  </si>
  <si>
    <t>INE854D01024</t>
  </si>
  <si>
    <t>Beverages</t>
  </si>
  <si>
    <t>REC Ltd.</t>
  </si>
  <si>
    <t>INE020B01018</t>
  </si>
  <si>
    <t>JSW Steel Ltd.</t>
  </si>
  <si>
    <t>INE019A01038</t>
  </si>
  <si>
    <t>Oil &amp; Natural Gas Corporation Ltd.</t>
  </si>
  <si>
    <t>INE213A01029</t>
  </si>
  <si>
    <t>Oil</t>
  </si>
  <si>
    <t>Zydus Lifesciences Ltd.</t>
  </si>
  <si>
    <t>INE010B01027</t>
  </si>
  <si>
    <t>Cummins India Ltd.</t>
  </si>
  <si>
    <t>INE298A01020</t>
  </si>
  <si>
    <t>Industrial Products</t>
  </si>
  <si>
    <t>Jindal Steel &amp; Power Ltd.</t>
  </si>
  <si>
    <t>INE749A01030</t>
  </si>
  <si>
    <t>Sun TV Network Ltd.</t>
  </si>
  <si>
    <t>INE424H01027</t>
  </si>
  <si>
    <t>National Aluminium Company Ltd.</t>
  </si>
  <si>
    <t>INE139A01034</t>
  </si>
  <si>
    <t>Asian Paints Ltd.</t>
  </si>
  <si>
    <t>INE021A01026</t>
  </si>
  <si>
    <t>Pidilite Industries Ltd.</t>
  </si>
  <si>
    <t>INE318A01026</t>
  </si>
  <si>
    <t>Dalmia Bharat Ltd.</t>
  </si>
  <si>
    <t>INE00R701025</t>
  </si>
  <si>
    <t>Cement &amp; Cement Products</t>
  </si>
  <si>
    <t>GMR Airports Infrastructure Ltd.</t>
  </si>
  <si>
    <t>INE776C01039</t>
  </si>
  <si>
    <t>Transport Infrastructure</t>
  </si>
  <si>
    <t>LTIMindtree Ltd.</t>
  </si>
  <si>
    <t>INE214T01019</t>
  </si>
  <si>
    <t>HDFC Asset Management Company Ltd.</t>
  </si>
  <si>
    <t>INE127D01025</t>
  </si>
  <si>
    <t>Capital Markets</t>
  </si>
  <si>
    <t>Bharat Heavy Electricals Ltd.</t>
  </si>
  <si>
    <t>INE257A01026</t>
  </si>
  <si>
    <t>Electrical Equipment</t>
  </si>
  <si>
    <t>Indian Railway Catering &amp;Tou. Corp. Ltd.</t>
  </si>
  <si>
    <t>INE335Y01020</t>
  </si>
  <si>
    <t>Leisure Services</t>
  </si>
  <si>
    <t>Container Corporation Of India Ltd.</t>
  </si>
  <si>
    <t>INE111A01025</t>
  </si>
  <si>
    <t>Transport Services</t>
  </si>
  <si>
    <t>Nestle India Ltd.</t>
  </si>
  <si>
    <t>INE239A01016</t>
  </si>
  <si>
    <t>Food Products</t>
  </si>
  <si>
    <t>Bharat Forge Ltd.</t>
  </si>
  <si>
    <t>INE465A01025</t>
  </si>
  <si>
    <t>Coromandel International Ltd.</t>
  </si>
  <si>
    <t>INE169A01031</t>
  </si>
  <si>
    <t>Fertilizers &amp; Agrochemicals</t>
  </si>
  <si>
    <t>Wipro Ltd.</t>
  </si>
  <si>
    <t>INE075A01022</t>
  </si>
  <si>
    <t>Grasim Industries Ltd.</t>
  </si>
  <si>
    <t>INE047A01021</t>
  </si>
  <si>
    <t>Oberoi Realty Ltd.</t>
  </si>
  <si>
    <t>INE093I01010</t>
  </si>
  <si>
    <t>Realty</t>
  </si>
  <si>
    <t>Indian Energy Exchange Ltd.</t>
  </si>
  <si>
    <t>INE022Q01020</t>
  </si>
  <si>
    <t>Power Grid Corporation of India Ltd.</t>
  </si>
  <si>
    <t>INE752E01010</t>
  </si>
  <si>
    <t>The Indian Hotels Company Ltd.</t>
  </si>
  <si>
    <t>INE053A01029</t>
  </si>
  <si>
    <t>Cholamandalam Investment &amp; Finance Company Ltd.</t>
  </si>
  <si>
    <t>INE121A01024</t>
  </si>
  <si>
    <t>Bharat Electronics Ltd.</t>
  </si>
  <si>
    <t>INE263A01024</t>
  </si>
  <si>
    <t>Manappuram Finance Ltd.</t>
  </si>
  <si>
    <t>INE522D01027</t>
  </si>
  <si>
    <t>Torrent Power Ltd.</t>
  </si>
  <si>
    <t>INE813H01021</t>
  </si>
  <si>
    <t>Ambuja Cements Ltd.</t>
  </si>
  <si>
    <t>INE079A01024</t>
  </si>
  <si>
    <t>Samvardhana Motherson International Ltd.</t>
  </si>
  <si>
    <t>INE775A01035</t>
  </si>
  <si>
    <t>Auto Components</t>
  </si>
  <si>
    <t>Delta Corp Ltd.</t>
  </si>
  <si>
    <t>INE124G01033</t>
  </si>
  <si>
    <t>Voltas Ltd.</t>
  </si>
  <si>
    <t>INE226A01021</t>
  </si>
  <si>
    <t>Astral Ltd.</t>
  </si>
  <si>
    <t>INE006I01046</t>
  </si>
  <si>
    <t>Piramal Enterprises Ltd.</t>
  </si>
  <si>
    <t>INE140A01024</t>
  </si>
  <si>
    <t>Dixon Technologies (India) Ltd.</t>
  </si>
  <si>
    <t>INE935N01020</t>
  </si>
  <si>
    <t>ICICI Prudential Life Insurance Co Ltd.</t>
  </si>
  <si>
    <t>INE726G01019</t>
  </si>
  <si>
    <t>Insurance</t>
  </si>
  <si>
    <t>Bata India Ltd.</t>
  </si>
  <si>
    <t>INE176A01028</t>
  </si>
  <si>
    <t>InterGlobe Aviation Ltd.</t>
  </si>
  <si>
    <t>INE646L01027</t>
  </si>
  <si>
    <t>Indian Oil Corporation Ltd.</t>
  </si>
  <si>
    <t>INE242A01010</t>
  </si>
  <si>
    <t>Laurus Labs Ltd.</t>
  </si>
  <si>
    <t>INE947Q01028</t>
  </si>
  <si>
    <t>DLF Ltd.</t>
  </si>
  <si>
    <t>INE271C01023</t>
  </si>
  <si>
    <t>SBI Life Insurance Company Ltd.</t>
  </si>
  <si>
    <t>INE123W01016</t>
  </si>
  <si>
    <t>Syngene International Ltd.</t>
  </si>
  <si>
    <t>INE398R01022</t>
  </si>
  <si>
    <t>Healthcare Services</t>
  </si>
  <si>
    <t>Gujarat Narmada Valley Fert &amp; Chem Ltd.</t>
  </si>
  <si>
    <t>INE113A01013</t>
  </si>
  <si>
    <t>Indiabulls Housing Finance Ltd.</t>
  </si>
  <si>
    <t>INE148I01020</t>
  </si>
  <si>
    <t>Gujarat Gas Ltd.</t>
  </si>
  <si>
    <t>INE844O01030</t>
  </si>
  <si>
    <t>Gas</t>
  </si>
  <si>
    <t>Tech Mahindra Ltd.</t>
  </si>
  <si>
    <t>INE669C01036</t>
  </si>
  <si>
    <t>Can Fin Homes Ltd.</t>
  </si>
  <si>
    <t>INE477A01020</t>
  </si>
  <si>
    <t>Bajaj Auto Ltd.</t>
  </si>
  <si>
    <t>INE917I01010</t>
  </si>
  <si>
    <t>JK Cement Ltd.</t>
  </si>
  <si>
    <t>INE823G01014</t>
  </si>
  <si>
    <t>Intellect Design Arena Ltd.</t>
  </si>
  <si>
    <t>INE306R01017</t>
  </si>
  <si>
    <t>Oracle Financial Services Software Ltd.</t>
  </si>
  <si>
    <t>INE881D01027</t>
  </si>
  <si>
    <t>Aurobindo Pharma Ltd.</t>
  </si>
  <si>
    <t>INE406A01037</t>
  </si>
  <si>
    <t>Aditya Birla Fashion and Retail Ltd.</t>
  </si>
  <si>
    <t>INE647O01011</t>
  </si>
  <si>
    <t>Retailing</t>
  </si>
  <si>
    <t>Aditya Birla Capital Ltd.</t>
  </si>
  <si>
    <t>INE674K01013</t>
  </si>
  <si>
    <t>Aarti Industries Ltd.</t>
  </si>
  <si>
    <t>INE769A01020</t>
  </si>
  <si>
    <t>Bajaj Finance Ltd.</t>
  </si>
  <si>
    <t>INE296A01024</t>
  </si>
  <si>
    <t>Vodafone Idea Ltd.</t>
  </si>
  <si>
    <t>INE669E01016</t>
  </si>
  <si>
    <t>P I INDUSTRIES LIMITED</t>
  </si>
  <si>
    <t>INE603J01030</t>
  </si>
  <si>
    <t>GAIL (India) Ltd.</t>
  </si>
  <si>
    <t>INE129A01019</t>
  </si>
  <si>
    <t>Exide Industries Ltd.</t>
  </si>
  <si>
    <t>INE302A01020</t>
  </si>
  <si>
    <t>Bank of Baroda</t>
  </si>
  <si>
    <t>INE028A01039</t>
  </si>
  <si>
    <t>Firstsource Solutions Ltd.</t>
  </si>
  <si>
    <t>INE684F01012</t>
  </si>
  <si>
    <t>Commercial Services &amp; Supplies</t>
  </si>
  <si>
    <t>The India Cements Ltd.</t>
  </si>
  <si>
    <t>INE383A01012</t>
  </si>
  <si>
    <t>Godrej Properties Ltd.</t>
  </si>
  <si>
    <t>INE484J01027</t>
  </si>
  <si>
    <t>Bajaj Finserv Ltd.</t>
  </si>
  <si>
    <t>INE918I01026</t>
  </si>
  <si>
    <t>Indraprastha Gas Ltd.</t>
  </si>
  <si>
    <t>INE203G01027</t>
  </si>
  <si>
    <t>Larsen &amp; Toubro Ltd.</t>
  </si>
  <si>
    <t>INE018A01030</t>
  </si>
  <si>
    <t>Construction</t>
  </si>
  <si>
    <t>Britannia Industries Ltd.</t>
  </si>
  <si>
    <t>INE216A01030</t>
  </si>
  <si>
    <t>Shriram Finance Ltd.</t>
  </si>
  <si>
    <t>INE721A01013</t>
  </si>
  <si>
    <t>Alkem Laboratories Ltd.</t>
  </si>
  <si>
    <t>INE540L01014</t>
  </si>
  <si>
    <t>Mahindra &amp; Mahindra Financial Services Ltd</t>
  </si>
  <si>
    <t>INE774D01024</t>
  </si>
  <si>
    <t>Torrent Pharmaceuticals Ltd.</t>
  </si>
  <si>
    <t>INE685A01028</t>
  </si>
  <si>
    <t>Eicher Motors Ltd.</t>
  </si>
  <si>
    <t>INE066A01021</t>
  </si>
  <si>
    <t>Petronet LNG Ltd.</t>
  </si>
  <si>
    <t>INE347G01014</t>
  </si>
  <si>
    <t>Adani Ports &amp; Special Economic Zone Ltd.</t>
  </si>
  <si>
    <t>INE742F01042</t>
  </si>
  <si>
    <t>Hindustan Petroleum Corporation Ltd.</t>
  </si>
  <si>
    <t>INE094A01015</t>
  </si>
  <si>
    <t>Birlasoft Ltd.</t>
  </si>
  <si>
    <t>INE836A01035</t>
  </si>
  <si>
    <t>ICICI Lombard General Insurance Co. Ltd.</t>
  </si>
  <si>
    <t>INE765G01017</t>
  </si>
  <si>
    <t>SRF Ltd.</t>
  </si>
  <si>
    <t>INE647A01010</t>
  </si>
  <si>
    <t>Metropolis Healthcare Ltd.</t>
  </si>
  <si>
    <t>INE112L01020</t>
  </si>
  <si>
    <t>Ultratech Cement Ltd.</t>
  </si>
  <si>
    <t>INE481G01011</t>
  </si>
  <si>
    <t>Crompton Greaves Cons Electrical Ltd.</t>
  </si>
  <si>
    <t>INE299U01018</t>
  </si>
  <si>
    <t>Siemens Ltd.</t>
  </si>
  <si>
    <t>INE003A01024</t>
  </si>
  <si>
    <t>ACC Ltd.</t>
  </si>
  <si>
    <t>INE012A01025</t>
  </si>
  <si>
    <t>ABB India Ltd.</t>
  </si>
  <si>
    <t>INE117A01022</t>
  </si>
  <si>
    <t>Dabur India Ltd.</t>
  </si>
  <si>
    <t>INE016A01026</t>
  </si>
  <si>
    <t>Personal Products</t>
  </si>
  <si>
    <t>Rain Industries Ltd.</t>
  </si>
  <si>
    <t>INE855B01025</t>
  </si>
  <si>
    <t>Hero MotoCorp Ltd.</t>
  </si>
  <si>
    <t>INE158A01026</t>
  </si>
  <si>
    <t>Apollo Tyres Ltd.</t>
  </si>
  <si>
    <t>INE438A01022</t>
  </si>
  <si>
    <t>UPL Ltd.</t>
  </si>
  <si>
    <t>INE628A01036</t>
  </si>
  <si>
    <t>Mahindra &amp; Mahindra Ltd.</t>
  </si>
  <si>
    <t>INE101A01026</t>
  </si>
  <si>
    <t>Apollo Hospitals Enterprise Ltd.</t>
  </si>
  <si>
    <t>INE437A01024</t>
  </si>
  <si>
    <t>RBL Bank Ltd.</t>
  </si>
  <si>
    <t>INE976G01028</t>
  </si>
  <si>
    <t>Infosys Ltd.</t>
  </si>
  <si>
    <t>INE009A01021</t>
  </si>
  <si>
    <t>Tata Communications Ltd.</t>
  </si>
  <si>
    <t>INE151A01013</t>
  </si>
  <si>
    <t>Hindustan Copper Ltd.</t>
  </si>
  <si>
    <t>INE531E01026</t>
  </si>
  <si>
    <t>Abbott India Ltd.</t>
  </si>
  <si>
    <t>INE358A01014</t>
  </si>
  <si>
    <t>ITC Ltd.</t>
  </si>
  <si>
    <t>INE154A01025</t>
  </si>
  <si>
    <t>The Ramco Cements Ltd.</t>
  </si>
  <si>
    <t>INE331A01037</t>
  </si>
  <si>
    <t>The Federal Bank Ltd.</t>
  </si>
  <si>
    <t>INE171A01029</t>
  </si>
  <si>
    <t>Marico Ltd.</t>
  </si>
  <si>
    <t>INE196A01026</t>
  </si>
  <si>
    <t>Info Edge (India) Ltd.</t>
  </si>
  <si>
    <t>INE663F01024</t>
  </si>
  <si>
    <t>City Union Bank Ltd.</t>
  </si>
  <si>
    <t>INE491A01021</t>
  </si>
  <si>
    <t>Page Industries Ltd.</t>
  </si>
  <si>
    <t>INE761H01022</t>
  </si>
  <si>
    <t>Textiles &amp; Apparels</t>
  </si>
  <si>
    <t>Biocon Ltd.</t>
  </si>
  <si>
    <t>INE376G01013</t>
  </si>
  <si>
    <t>Godrej Consumer Products Ltd.</t>
  </si>
  <si>
    <t>INE102D01028</t>
  </si>
  <si>
    <t>HDFC Life Insurance Company Ltd.</t>
  </si>
  <si>
    <t>INE795G01014</t>
  </si>
  <si>
    <t>Trent Ltd.</t>
  </si>
  <si>
    <t>INE849A01020</t>
  </si>
  <si>
    <t>Lupin Ltd.</t>
  </si>
  <si>
    <t>INE326A01037</t>
  </si>
  <si>
    <t>Bharat Petroleum Corporation Ltd.</t>
  </si>
  <si>
    <t>INE029A01011</t>
  </si>
  <si>
    <t>LIC Housing Finance Ltd.</t>
  </si>
  <si>
    <t>INE115A01026</t>
  </si>
  <si>
    <t>Granules India Ltd.</t>
  </si>
  <si>
    <t>INE101D01020</t>
  </si>
  <si>
    <t>Jubilant Foodworks Ltd.</t>
  </si>
  <si>
    <t>INE797F01020</t>
  </si>
  <si>
    <t>Polycab India Ltd.</t>
  </si>
  <si>
    <t>INE455K01017</t>
  </si>
  <si>
    <t>Mahanagar Gas Ltd.</t>
  </si>
  <si>
    <t>INE002S01010</t>
  </si>
  <si>
    <t>Balrampur Chini Mills Ltd.</t>
  </si>
  <si>
    <t>INE119A01028</t>
  </si>
  <si>
    <t>Agricultural Food &amp; other Products</t>
  </si>
  <si>
    <t>Chambal Fertilizers &amp; Chemicals Ltd.</t>
  </si>
  <si>
    <t>INE085A01013</t>
  </si>
  <si>
    <t>Deepak Nitrite Ltd.</t>
  </si>
  <si>
    <t>INE288B01029</t>
  </si>
  <si>
    <t>(b) Unlisted</t>
  </si>
  <si>
    <t>Derivatives</t>
  </si>
  <si>
    <t>(a) Index/Stock Future</t>
  </si>
  <si>
    <t>Deepak Nitrite Ltd.29/03/2023</t>
  </si>
  <si>
    <t>Chambal Fertilizers &amp; Chemicals Ltd.29/03/2023</t>
  </si>
  <si>
    <t>Balrampur Chini Mills Ltd.29/03/2023</t>
  </si>
  <si>
    <t>Mahanagar Gas Ltd.29/03/2023</t>
  </si>
  <si>
    <t>Polycab India Ltd.29/03/2023</t>
  </si>
  <si>
    <t>Jubilant Foodworks Ltd.29/03/2023</t>
  </si>
  <si>
    <t>Granules India Ltd.29/03/2023</t>
  </si>
  <si>
    <t>LIC Housing Finance Ltd.29/03/2023</t>
  </si>
  <si>
    <t>Bharat Petroleum Corporation Ltd.29/03/2023</t>
  </si>
  <si>
    <t>Lupin Ltd.29/03/2023</t>
  </si>
  <si>
    <t>Trent Ltd.29/03/2023</t>
  </si>
  <si>
    <t>HDFC Life Insurance Company Ltd.29/03/2023</t>
  </si>
  <si>
    <t>Godrej Consumer Products Ltd.29/03/2023</t>
  </si>
  <si>
    <t>Biocon Ltd.29/03/2023</t>
  </si>
  <si>
    <t>Page Industries Ltd.29/03/2023</t>
  </si>
  <si>
    <t>City Union Bank Ltd.29/03/2023</t>
  </si>
  <si>
    <t>Info Edge (India) Ltd.29/03/2023</t>
  </si>
  <si>
    <t>Marico Ltd.29/03/2023</t>
  </si>
  <si>
    <t>The Federal Bank Ltd.29/03/2023</t>
  </si>
  <si>
    <t>The Ramco Cements Ltd.29/03/2023</t>
  </si>
  <si>
    <t>ITC Ltd.29/03/2023</t>
  </si>
  <si>
    <t>Abbott India Ltd.29/03/2023</t>
  </si>
  <si>
    <t>Hindustan Copper Ltd.29/03/2023</t>
  </si>
  <si>
    <t>Tata Communications Ltd.29/03/2023</t>
  </si>
  <si>
    <t>Infosys Ltd.29/03/2023</t>
  </si>
  <si>
    <t>RBL Bank Ltd.29/03/2023</t>
  </si>
  <si>
    <t>Apollo Hospitals Enterprise Ltd.29/03/2023</t>
  </si>
  <si>
    <t>Mahindra &amp; Mahindra Ltd.29/03/2023</t>
  </si>
  <si>
    <t>UPL Ltd.29/03/2023</t>
  </si>
  <si>
    <t>Apollo Tyres Ltd.29/03/2023</t>
  </si>
  <si>
    <t>Hero MotoCorp Ltd.29/03/2023</t>
  </si>
  <si>
    <t>Rain Industries Ltd.29/03/2023</t>
  </si>
  <si>
    <t>Dabur India Ltd.29/03/2023</t>
  </si>
  <si>
    <t>ABB India Ltd.29/03/2023</t>
  </si>
  <si>
    <t>ACC Ltd.29/03/2023</t>
  </si>
  <si>
    <t>Siemens Ltd.29/03/2023</t>
  </si>
  <si>
    <t>Crompton Greaves Cons Electrical Ltd.29/03/2023</t>
  </si>
  <si>
    <t>Ultratech Cement Ltd.29/03/2023</t>
  </si>
  <si>
    <t>Metropolis Healthcare Ltd.29/03/2023</t>
  </si>
  <si>
    <t>SRF Ltd.29/03/2023</t>
  </si>
  <si>
    <t>ICICI Lombard General Insurance Co. Ltd.29/03/2023</t>
  </si>
  <si>
    <t>Birlasoft Ltd.29/03/2023</t>
  </si>
  <si>
    <t>Hindustan Petroleum Corporation Ltd.29/03/2023</t>
  </si>
  <si>
    <t>Adani Ports &amp; Special Economic Zone Ltd.29/03/2023</t>
  </si>
  <si>
    <t>Petronet LNG Ltd.29/03/2023</t>
  </si>
  <si>
    <t>Eicher Motors Ltd.29/03/2023</t>
  </si>
  <si>
    <t>Torrent Pharmaceuticals Ltd.29/03/2023</t>
  </si>
  <si>
    <t>Mahindra &amp; Mahindra Financial Services Ltd29/03/2023</t>
  </si>
  <si>
    <t>Alkem Laboratories Ltd.29/03/2023</t>
  </si>
  <si>
    <t>Shriram Finance Ltd.29/03/2023</t>
  </si>
  <si>
    <t>Britannia Industries Ltd.29/03/2023</t>
  </si>
  <si>
    <t>Larsen &amp; Toubro Ltd.29/03/2023</t>
  </si>
  <si>
    <t>Indraprastha Gas Ltd.29/03/2023</t>
  </si>
  <si>
    <t>Bajaj Finserv Ltd.29/03/2023</t>
  </si>
  <si>
    <t>Godrej Properties Ltd.29/03/2023</t>
  </si>
  <si>
    <t>Firstsource Solutions Ltd.29/03/2023</t>
  </si>
  <si>
    <t>The India Cements Ltd.29/03/2023</t>
  </si>
  <si>
    <t>Bank of Baroda29/03/2023</t>
  </si>
  <si>
    <t>Exide Industries Ltd.29/03/2023</t>
  </si>
  <si>
    <t>P I INDUSTRIES LIMITED29/03/2023</t>
  </si>
  <si>
    <t>GAIL (India) Ltd.29/03/2023</t>
  </si>
  <si>
    <t>Vodafone Idea Ltd.29/03/2023</t>
  </si>
  <si>
    <t>Bajaj Finance Ltd.29/03/2023</t>
  </si>
  <si>
    <t>Aarti Industries Ltd.29/03/2023</t>
  </si>
  <si>
    <t>Aditya Birla Capital Ltd.29/03/2023</t>
  </si>
  <si>
    <t>Aditya Birla Fashion and Retail Ltd.29/03/2023</t>
  </si>
  <si>
    <t>Aurobindo Pharma Ltd.29/03/2023</t>
  </si>
  <si>
    <t>Oracle Financial Services Software Ltd.29/03/2023</t>
  </si>
  <si>
    <t>Intellect Design Arena Ltd.29/03/2023</t>
  </si>
  <si>
    <t>JK Cement Ltd.29/03/2023</t>
  </si>
  <si>
    <t>Bajaj Auto Ltd.29/03/2023</t>
  </si>
  <si>
    <t>Can Fin Homes Ltd.29/03/2023</t>
  </si>
  <si>
    <t>Tech Mahindra Ltd.29/03/2023</t>
  </si>
  <si>
    <t>Gujarat Gas Ltd.29/03/2023</t>
  </si>
  <si>
    <t>Indiabulls Housing Finance Ltd.29/03/2023</t>
  </si>
  <si>
    <t>Gujarat Narmada Valley Fert &amp; Chem Ltd.29/03/2023</t>
  </si>
  <si>
    <t>Syngene International Ltd.29/03/2023</t>
  </si>
  <si>
    <t>SBI Life Insurance Company Ltd.29/03/2023</t>
  </si>
  <si>
    <t>DLF Ltd.29/03/2023</t>
  </si>
  <si>
    <t>Laurus Labs Ltd.29/03/2023</t>
  </si>
  <si>
    <t>Indian Oil Corporation Ltd.29/03/2023</t>
  </si>
  <si>
    <t>InterGlobe Aviation Ltd.29/03/2023</t>
  </si>
  <si>
    <t>Bata India Ltd.29/03/2023</t>
  </si>
  <si>
    <t>ICICI Prudential Life Insurance Co Ltd.29/03/2023</t>
  </si>
  <si>
    <t>Dixon Technologies (India) Ltd.29/03/2023</t>
  </si>
  <si>
    <t>Piramal Enterprises Ltd.29/03/2023</t>
  </si>
  <si>
    <t>Astral Ltd.29/03/2023</t>
  </si>
  <si>
    <t>Voltas Ltd.29/03/2023</t>
  </si>
  <si>
    <t>Delta Corp Ltd.29/03/2023</t>
  </si>
  <si>
    <t>Samvardhana Motherson International Ltd.29/03/2023</t>
  </si>
  <si>
    <t>Ambuja Cements Ltd.29/03/2023</t>
  </si>
  <si>
    <t>Manappuram Finance Ltd.29/03/2023</t>
  </si>
  <si>
    <t>Torrent Power Ltd.29/03/2023</t>
  </si>
  <si>
    <t>Cholamandalam Investment &amp; Finance Company Ltd.29/03/2023</t>
  </si>
  <si>
    <t>Bharat Electronics Ltd.29/03/2023</t>
  </si>
  <si>
    <t>The Indian Hotels Company Ltd.29/03/2023</t>
  </si>
  <si>
    <t>Power Grid Corporation of India Ltd.29/03/2023</t>
  </si>
  <si>
    <t>Indian Energy Exchange Ltd.29/03/2023</t>
  </si>
  <si>
    <t>Oberoi Realty Ltd.29/03/2023</t>
  </si>
  <si>
    <t>Grasim Industries Ltd.29/03/2023</t>
  </si>
  <si>
    <t>Wipro Ltd.29/03/2023</t>
  </si>
  <si>
    <t>Coromandel International Ltd.29/03/2023</t>
  </si>
  <si>
    <t>Bharat Forge Ltd.29/03/2023</t>
  </si>
  <si>
    <t>Nestle India Ltd.29/03/2023</t>
  </si>
  <si>
    <t>Container Corporation Of India Ltd.29/03/2023</t>
  </si>
  <si>
    <t>Indian Railway Catering &amp;Tou. Corp. Ltd.29/03/2023</t>
  </si>
  <si>
    <t>Bharat Heavy Electricals Ltd.29/03/2023</t>
  </si>
  <si>
    <t>HDFC Asset Management Company Ltd.29/03/2023</t>
  </si>
  <si>
    <t>LTIMindtree Ltd.29/03/2023</t>
  </si>
  <si>
    <t>GMR Airports Infrastructure Ltd.29/03/2023</t>
  </si>
  <si>
    <t>Dalmia Bharat Ltd.29/03/2023</t>
  </si>
  <si>
    <t>Pidilite Industries Ltd.29/03/2023</t>
  </si>
  <si>
    <t>Asian Paints Ltd.29/03/2023</t>
  </si>
  <si>
    <t>National Aluminium Company Ltd.29/03/2023</t>
  </si>
  <si>
    <t>Sun TV Network Ltd.29/03/2023</t>
  </si>
  <si>
    <t>Jindal Steel &amp; Power Ltd.29/03/2023</t>
  </si>
  <si>
    <t>Cummins India Ltd.29/03/2023</t>
  </si>
  <si>
    <t>Zydus Lifesciences Ltd.29/03/2023</t>
  </si>
  <si>
    <t>Oil &amp; Natural Gas Corporation Ltd.29/03/2023</t>
  </si>
  <si>
    <t>JSW Steel Ltd.29/03/2023</t>
  </si>
  <si>
    <t>REC Ltd.29/03/2023</t>
  </si>
  <si>
    <t>United Spirits Ltd.29/03/2023</t>
  </si>
  <si>
    <t>Tata Chemicals Ltd.29/03/2023</t>
  </si>
  <si>
    <t>Tata Motors Ltd.29/03/2023</t>
  </si>
  <si>
    <t>Coforge Ltd.29/03/2023</t>
  </si>
  <si>
    <t>Cipla Ltd.29/03/2023</t>
  </si>
  <si>
    <t>L&amp;T Finance Holdings Ltd.29/03/2023</t>
  </si>
  <si>
    <t>Bandhan Bank Ltd.29/03/2023</t>
  </si>
  <si>
    <t>Zee Entertainment Enterprises Ltd.29/03/2023</t>
  </si>
  <si>
    <t>Dr. Reddy's Laboratories Ltd.29/03/2023</t>
  </si>
  <si>
    <t>NTPC Ltd.29/03/2023</t>
  </si>
  <si>
    <t>HCL Technologies Ltd.29/03/2023</t>
  </si>
  <si>
    <t>Tata Consultancy Services Ltd.29/03/2023</t>
  </si>
  <si>
    <t>Steel Authority of India Ltd.29/03/2023</t>
  </si>
  <si>
    <t>Canara Bank29/03/2023</t>
  </si>
  <si>
    <t>Tata Power Company Ltd.29/03/2023</t>
  </si>
  <si>
    <t>Sun Pharmaceutical Industries Ltd.29/03/2023</t>
  </si>
  <si>
    <t>Hindustan Unilever Ltd.29/03/2023</t>
  </si>
  <si>
    <t>Punjab National Bank29/03/2023</t>
  </si>
  <si>
    <t>Titan Company Ltd.29/03/2023</t>
  </si>
  <si>
    <t>Vedanta Ltd.29/03/2023</t>
  </si>
  <si>
    <t>Tata Steel Ltd.29/03/2023</t>
  </si>
  <si>
    <t>Maruti Suzuki India Ltd.29/03/2023</t>
  </si>
  <si>
    <t>IndusInd Bank Ltd.29/03/2023</t>
  </si>
  <si>
    <t>Reliance Industries Ltd.29/03/2023</t>
  </si>
  <si>
    <t>Power Finance Corporation Ltd.29/03/2023</t>
  </si>
  <si>
    <t>Hindustan Aeronautics Ltd.29/03/2023</t>
  </si>
  <si>
    <t>HDFC Bank Ltd.29/03/2023</t>
  </si>
  <si>
    <t>NMDC Ltd.29/03/2023</t>
  </si>
  <si>
    <t>IDFC Ltd.29/03/2023</t>
  </si>
  <si>
    <t>Ashok Leyland Ltd.29/03/2023</t>
  </si>
  <si>
    <t>TVS Motor Company Ltd.29/03/2023</t>
  </si>
  <si>
    <t>Bharti Airtel Ltd.29/03/2023</t>
  </si>
  <si>
    <t>Housing Development Finance Corporation Ltd.29/03/2023</t>
  </si>
  <si>
    <t>Hindalco Industries Ltd.29/03/2023</t>
  </si>
  <si>
    <t>Axis Bank Ltd.29/03/2023</t>
  </si>
  <si>
    <t>State Bank of India29/03/2023</t>
  </si>
  <si>
    <t>ICICI Bank Ltd.29/03/2023</t>
  </si>
  <si>
    <t>Kotak Mahindra Bank Ltd.29/03/2023</t>
  </si>
  <si>
    <t>6.55% NTPC LTD NCD RED 17-04-2023**</t>
  </si>
  <si>
    <t>INE733E08148</t>
  </si>
  <si>
    <t>6.19% IRFC NCD RED 28-04-2023**</t>
  </si>
  <si>
    <t>INE053F07CC9</t>
  </si>
  <si>
    <t>6.69% GOVT OF INDIA RED 27-06-2024</t>
  </si>
  <si>
    <t>IN0020220052</t>
  </si>
  <si>
    <t>7.16% GOVT OF INDIA RED 20-05-2023</t>
  </si>
  <si>
    <t>IN0020130012</t>
  </si>
  <si>
    <t>8.83% GOVT OF INDIA RED 25-11-2023</t>
  </si>
  <si>
    <t>IN0020130061</t>
  </si>
  <si>
    <t>364 DAYS TBILL RED 16-03-2023</t>
  </si>
  <si>
    <t>IN002021Z525</t>
  </si>
  <si>
    <t>364 DAYS TBILL RED 29-06-2023</t>
  </si>
  <si>
    <t>IN002022Z135</t>
  </si>
  <si>
    <t>364 DAYS TBILL RED 25-05-2023</t>
  </si>
  <si>
    <t>IN002022Z085</t>
  </si>
  <si>
    <t>364 DAYS TBILL RED 22-06-2023</t>
  </si>
  <si>
    <t>IN002022Z127</t>
  </si>
  <si>
    <t>364 DAYS TBILL RED 02-03-2023</t>
  </si>
  <si>
    <t>IN002021Z509</t>
  </si>
  <si>
    <t>182 DAYS TBILL RED 18-05-2023</t>
  </si>
  <si>
    <t>IN002022Y344</t>
  </si>
  <si>
    <t>364 DAYS TBILL RED 17-08-2023</t>
  </si>
  <si>
    <t>IN002022Z200</t>
  </si>
  <si>
    <t>364 DAYS TBILL RED 15-02-2024</t>
  </si>
  <si>
    <t>IN002022Z465</t>
  </si>
  <si>
    <t>364 DAYS TBILL RED 14-12-2023</t>
  </si>
  <si>
    <t>IN002022Z374</t>
  </si>
  <si>
    <t>CANARA BANK CD RED 05-04-2023#</t>
  </si>
  <si>
    <t>INE476A16UP8</t>
  </si>
  <si>
    <t>UNION BANK OF INDIA CD RED 03-03-2023#</t>
  </si>
  <si>
    <t>INE692A16FP1</t>
  </si>
  <si>
    <t>HDFC BANK CD RED 17-07-2023#**</t>
  </si>
  <si>
    <t>INE040A16DH5</t>
  </si>
  <si>
    <t>Net Receivables/(Payables) include Net Current Assets as well as the Mark to Market on derivative trades.</t>
  </si>
  <si>
    <t>7. Portfolio Turnover Ratio</t>
  </si>
  <si>
    <t>Edelweiss Arbitrage Fund</t>
  </si>
  <si>
    <t>PORTFOLIO STATEMENT OF EDELWEISS BALANCED ADVANTAGE FUND AS ON FEBRUARY 28, 2023</t>
  </si>
  <si>
    <t>(An open ended dynamic asset allocation fund)</t>
  </si>
  <si>
    <t>SBI Cards &amp; Payment Services Ltd.</t>
  </si>
  <si>
    <t>INE018E01016</t>
  </si>
  <si>
    <t>Schaeffler India Ltd.</t>
  </si>
  <si>
    <t>INE513A01022</t>
  </si>
  <si>
    <t>Mphasis Ltd.</t>
  </si>
  <si>
    <t>INE356A01018</t>
  </si>
  <si>
    <t>Creditaccess Grameen Ltd.</t>
  </si>
  <si>
    <t>INE741K01010</t>
  </si>
  <si>
    <t>UNO Minda Ltd.</t>
  </si>
  <si>
    <t>INE405E01023</t>
  </si>
  <si>
    <t>Kajaria Ceramics Ltd.</t>
  </si>
  <si>
    <t>INE217B01036</t>
  </si>
  <si>
    <t>Brigade Enterprises Ltd.</t>
  </si>
  <si>
    <t>INE791I01019</t>
  </si>
  <si>
    <t>Indian Bank</t>
  </si>
  <si>
    <t>INE562A01011</t>
  </si>
  <si>
    <t>AIA Engineering Ltd.</t>
  </si>
  <si>
    <t>INE212H01026</t>
  </si>
  <si>
    <t>Max Healthcare Institute Ltd.</t>
  </si>
  <si>
    <t>INE027H01010</t>
  </si>
  <si>
    <t>Coal India Ltd.</t>
  </si>
  <si>
    <t>INE522F01014</t>
  </si>
  <si>
    <t>Consumable Fuels</t>
  </si>
  <si>
    <t>CRISIL Ltd.</t>
  </si>
  <si>
    <t>INE007A01025</t>
  </si>
  <si>
    <t>Solar Industries India Ltd.</t>
  </si>
  <si>
    <t>INE343H01029</t>
  </si>
  <si>
    <t>Westlife Foodworld Ltd.</t>
  </si>
  <si>
    <t>INE274F01020</t>
  </si>
  <si>
    <t>Avenue Supermarts Ltd.</t>
  </si>
  <si>
    <t>INE192R01011</t>
  </si>
  <si>
    <t>Hindustan Zinc Ltd.</t>
  </si>
  <si>
    <t>INE267A01025</t>
  </si>
  <si>
    <t>Tata Elxsi Ltd.</t>
  </si>
  <si>
    <t>INE670A01012</t>
  </si>
  <si>
    <t>V-Mart Retail Ltd.</t>
  </si>
  <si>
    <t>INE665J01013</t>
  </si>
  <si>
    <t>Computer Age Management Services Ltd.</t>
  </si>
  <si>
    <t>INE596I01012</t>
  </si>
  <si>
    <t>Gujarat Fluorochemicals Ltd.</t>
  </si>
  <si>
    <t>INE09N301011</t>
  </si>
  <si>
    <t>Timken India Ltd.</t>
  </si>
  <si>
    <t>INE325A01013</t>
  </si>
  <si>
    <t>BROOKFIELD INDIA REAL ESTATE TRUST</t>
  </si>
  <si>
    <t>INE0FDU25010</t>
  </si>
  <si>
    <t>KFIN Technologies Pvt Ltd.</t>
  </si>
  <si>
    <t>INE138Y01010</t>
  </si>
  <si>
    <t>NMDC Steel Ltd.</t>
  </si>
  <si>
    <t>INE0NNS01018</t>
  </si>
  <si>
    <t>Landmark Cars Ltd.</t>
  </si>
  <si>
    <t>INE559R01029</t>
  </si>
  <si>
    <t>United Breweries Ltd.</t>
  </si>
  <si>
    <t>INE686F01025</t>
  </si>
  <si>
    <t>HDFC LTD WARRANTS</t>
  </si>
  <si>
    <t>INE001A13049</t>
  </si>
  <si>
    <t>Orient Electric Ltd.</t>
  </si>
  <si>
    <t>INE142Z01019</t>
  </si>
  <si>
    <t>L&amp;T Technology Services Ltd.</t>
  </si>
  <si>
    <t>INE010V01017</t>
  </si>
  <si>
    <t>IT - Services</t>
  </si>
  <si>
    <t>Persistent Systems Ltd.</t>
  </si>
  <si>
    <t>INE262H01013</t>
  </si>
  <si>
    <t>Persistent Systems Ltd.29/03/2023</t>
  </si>
  <si>
    <t>United Breweries Ltd.29/03/2023</t>
  </si>
  <si>
    <t>L&amp;T Technology Services Ltd.29/03/2023</t>
  </si>
  <si>
    <t>SBI Cards &amp; Payment Services Ltd.29/03/2023</t>
  </si>
  <si>
    <t>Coal India Ltd.29/03/2023</t>
  </si>
  <si>
    <t>Mphasis Ltd.29/03/2023</t>
  </si>
  <si>
    <t>NIFTY 29/03/2023</t>
  </si>
  <si>
    <t>INDEX FUTURES</t>
  </si>
  <si>
    <t>(B)Index / Stock Option</t>
  </si>
  <si>
    <t>PUT NIFTY 29/03/2023 18500</t>
  </si>
  <si>
    <t>INDEX OPTIONS</t>
  </si>
  <si>
    <t>PUT NIFTY 29/03/2023 18000</t>
  </si>
  <si>
    <t>PUT NIFTY 29/03/2023 18400</t>
  </si>
  <si>
    <t>PUT NIFTY 29/03/2023 18300</t>
  </si>
  <si>
    <t>7.99% HDB FIN SR A1 FX 189 NCD R16-03-26**</t>
  </si>
  <si>
    <t>INE756I07EO2</t>
  </si>
  <si>
    <t>7.59% POWER FIN NCD SR 221B R 17-01-2028</t>
  </si>
  <si>
    <t>INE134E08LX5</t>
  </si>
  <si>
    <t>5.14% NABARD NCD RED 31-01-2024</t>
  </si>
  <si>
    <t>INE261F08CK9</t>
  </si>
  <si>
    <t>5.32% NATIONAL HOUSING BANK RED 01-09-23**</t>
  </si>
  <si>
    <t>INE557F08FK3</t>
  </si>
  <si>
    <t>8.2% IND GR TRU SR V CAT III&amp;IV 06-05-31**</t>
  </si>
  <si>
    <t>INE219X07264</t>
  </si>
  <si>
    <t>7.40% IND GR TRU SR K 26-12-25 C 270925**</t>
  </si>
  <si>
    <t>INE219X07132</t>
  </si>
  <si>
    <t>7.37% GOVT OF INDIA RED 16-04-2023</t>
  </si>
  <si>
    <t>IN0020180025</t>
  </si>
  <si>
    <t>182 DAYS TBILL RED 28-04-2023</t>
  </si>
  <si>
    <t>IN002022Y310</t>
  </si>
  <si>
    <t>AXIS BANK LTD CD RED 09-03-2023#**</t>
  </si>
  <si>
    <t>INE238A163Z9</t>
  </si>
  <si>
    <t>EDEL CRIS IBX 50:50 GLT P SDL ST DR I FD</t>
  </si>
  <si>
    <t>INF754K01RK5</t>
  </si>
  <si>
    <t>EDEL CRIS IBX 50:50 GILT PL SDL SEP 2028</t>
  </si>
  <si>
    <t>INF754K01PV6</t>
  </si>
  <si>
    <t>Direct plan -Quarterly IDCW option</t>
  </si>
  <si>
    <t>Regular Plan -Quarterly IDCW option</t>
  </si>
  <si>
    <t>Direct Plan – Monthly IDCW</t>
  </si>
  <si>
    <t>Regular Plan - Monthly IDCW</t>
  </si>
  <si>
    <t>Edelweiss Balanced Advantage Fund</t>
  </si>
  <si>
    <t>PORTFOLIO STATEMENT OF EDELWEISS LARGE CAP FUND AS ON FEBRUARY 28, 2023</t>
  </si>
  <si>
    <t>(An open ended equity scheme predominantly investing in large cap stocks)</t>
  </si>
  <si>
    <t>3M India Ltd.</t>
  </si>
  <si>
    <t>INE470A01017</t>
  </si>
  <si>
    <t>Diversified</t>
  </si>
  <si>
    <t>Tube Investments Of India Ltd.</t>
  </si>
  <si>
    <t>INE974X01010</t>
  </si>
  <si>
    <t>Nifty Bank 29/03/2023</t>
  </si>
  <si>
    <t>182 DAYS TBILL RED 11-05-2023</t>
  </si>
  <si>
    <t>IN002022Y336</t>
  </si>
  <si>
    <t>Plan B - Growth option</t>
  </si>
  <si>
    <t>Plan B - IDCW option</t>
  </si>
  <si>
    <t>Plan C - Growth option</t>
  </si>
  <si>
    <t>Plan C - IDCW option</t>
  </si>
  <si>
    <t>Edelweiss Large Cap Fund</t>
  </si>
  <si>
    <t>PORTFOLIO STATEMENT OF EDELWEISS FLEXI-CAP FUND AS ON FEBRUARY 28, 2023</t>
  </si>
  <si>
    <t>(An open ended dynamic equity scheme investing across large cap, mid cap, small cap stocks)</t>
  </si>
  <si>
    <t>Navin Fluorine International Ltd.</t>
  </si>
  <si>
    <t>INE048G01026</t>
  </si>
  <si>
    <t>JB Chemicals &amp; Pharmaceuticals Ltd.</t>
  </si>
  <si>
    <t>INE572A01028</t>
  </si>
  <si>
    <t>KEC International Ltd.</t>
  </si>
  <si>
    <t>INE389H01022</t>
  </si>
  <si>
    <t>Bharat Dynamics Ltd.</t>
  </si>
  <si>
    <t>INE171Z01018</t>
  </si>
  <si>
    <t>KEI Industries Ltd.</t>
  </si>
  <si>
    <t>INE878B01027</t>
  </si>
  <si>
    <t>APL Apollo Tubes Ltd.</t>
  </si>
  <si>
    <t>INE702C01027</t>
  </si>
  <si>
    <t>Honeywell Automation India Ltd.</t>
  </si>
  <si>
    <t>INE671A01010</t>
  </si>
  <si>
    <t>Industrial Manufacturing</t>
  </si>
  <si>
    <t>Bikaji Foods International Ltd.</t>
  </si>
  <si>
    <t>INE00E101023</t>
  </si>
  <si>
    <t>Edelweiss Flexi Cap Fund</t>
  </si>
  <si>
    <t>PORTFOLIO STATEMENT OF EDELWEISS LONG TERM EQUITY FUND AS ON FEBRUARY 28, 2023</t>
  </si>
  <si>
    <t>(An open ended equity linked saving scheme with a statutory lock in of 3 years and tax benefit)</t>
  </si>
  <si>
    <t>Edelweiss Long Term Equity Fund (Tax Saving)</t>
  </si>
  <si>
    <t>PORTFOLIO STATEMENT OF EDELWEISS LARGE &amp; MID CAP FUND AS ON FEBRUARY 28, 2023</t>
  </si>
  <si>
    <t>(An open ended equity scheme investing in both large cap and mid cap stocks)</t>
  </si>
  <si>
    <t>Atul Ltd.</t>
  </si>
  <si>
    <t>INE100A01010</t>
  </si>
  <si>
    <t>The Phoenix Mills Ltd.</t>
  </si>
  <si>
    <t>INE211B01039</t>
  </si>
  <si>
    <t>Emami Ltd.</t>
  </si>
  <si>
    <t>INE548C01032</t>
  </si>
  <si>
    <t>IPCA Laboratories Ltd.</t>
  </si>
  <si>
    <t>INE571A01038</t>
  </si>
  <si>
    <t>Grindwell Norton Ltd.</t>
  </si>
  <si>
    <t>INE536A01023</t>
  </si>
  <si>
    <t>Kansai Nerolac Paints Ltd.</t>
  </si>
  <si>
    <t>INE531A01024</t>
  </si>
  <si>
    <t>Century Plyboards (India) Ltd.</t>
  </si>
  <si>
    <t>INE348B01021</t>
  </si>
  <si>
    <t>GMM Pfaudler Ltd.</t>
  </si>
  <si>
    <t>INE541A01023</t>
  </si>
  <si>
    <t>Praj Industries Ltd.</t>
  </si>
  <si>
    <t>INE074A01025</t>
  </si>
  <si>
    <t>Metro Brands Ltd.</t>
  </si>
  <si>
    <t>INE317I01021</t>
  </si>
  <si>
    <t>Mahindra Logistics Ltd.</t>
  </si>
  <si>
    <t>INE766P01016</t>
  </si>
  <si>
    <t>Edelweiss Large and Mid Cap Fund</t>
  </si>
  <si>
    <t>PORTFOLIO STATEMENT OF EDELWEISS SMALL CAP FUND AS ON FEBRUARY 28, 2023</t>
  </si>
  <si>
    <t>(An open ended scheme predominantly investing in small cap stocks)</t>
  </si>
  <si>
    <t>Mold-Tek Packaging Ltd.</t>
  </si>
  <si>
    <t>INE893J01029</t>
  </si>
  <si>
    <t>Carborundum Universal Ltd.</t>
  </si>
  <si>
    <t>INE120A01034</t>
  </si>
  <si>
    <t>Ratnamani Metals &amp; Tubes Ltd.</t>
  </si>
  <si>
    <t>INE703B01027</t>
  </si>
  <si>
    <t>JK Lakshmi Cement Ltd.</t>
  </si>
  <si>
    <t>INE786A01032</t>
  </si>
  <si>
    <t>Apar Industries Ltd.</t>
  </si>
  <si>
    <t>INE372A01015</t>
  </si>
  <si>
    <t>K.P.R. Mill Ltd.</t>
  </si>
  <si>
    <t>INE930H01031</t>
  </si>
  <si>
    <t>Jamna Auto Industries Ltd.</t>
  </si>
  <si>
    <t>INE039C01032</t>
  </si>
  <si>
    <t>Rategain Travel Technologies Ltd.</t>
  </si>
  <si>
    <t>INE0CLI01024</t>
  </si>
  <si>
    <t>Suven Pharmaceuticals Ltd.</t>
  </si>
  <si>
    <t>INE03QK01018</t>
  </si>
  <si>
    <t>RHI Magnesita India Ltd.</t>
  </si>
  <si>
    <t>INE743M01012</t>
  </si>
  <si>
    <t>PNC Infratech Ltd.</t>
  </si>
  <si>
    <t>INE195J01029</t>
  </si>
  <si>
    <t>Motherson Sumi Wiring India Ltd.</t>
  </si>
  <si>
    <t>INE0FS801015</t>
  </si>
  <si>
    <t>KNR Constructions Ltd.</t>
  </si>
  <si>
    <t>INE634I01029</t>
  </si>
  <si>
    <t>NOCIL Ltd.</t>
  </si>
  <si>
    <t>INE163A01018</t>
  </si>
  <si>
    <t>The Great Eastern Shipping Company Ltd.</t>
  </si>
  <si>
    <t>INE017A01032</t>
  </si>
  <si>
    <t>Garware Technical Fibres Ltd.</t>
  </si>
  <si>
    <t>INE276A01018</t>
  </si>
  <si>
    <t>Action Construction Equipment Ltd.</t>
  </si>
  <si>
    <t>INE731H01025</t>
  </si>
  <si>
    <t>CEAT Ltd.</t>
  </si>
  <si>
    <t>INE482A01020</t>
  </si>
  <si>
    <t>TCI Express Ltd.</t>
  </si>
  <si>
    <t>INE586V01016</t>
  </si>
  <si>
    <t>Equitas Small Finance Bank Ltd.</t>
  </si>
  <si>
    <t>INE063P01018</t>
  </si>
  <si>
    <t>Ahluwalia Contracts (India) Ltd.</t>
  </si>
  <si>
    <t>INE758C01029</t>
  </si>
  <si>
    <t>Voltamp Transformers Ltd.</t>
  </si>
  <si>
    <t>INE540H01012</t>
  </si>
  <si>
    <t>Minda Corporation Ltd.</t>
  </si>
  <si>
    <t>INE842C01021</t>
  </si>
  <si>
    <t>Teamlease Services Ltd.</t>
  </si>
  <si>
    <t>INE985S01024</t>
  </si>
  <si>
    <t>CSB Bank Ltd.</t>
  </si>
  <si>
    <t>INE679A01013</t>
  </si>
  <si>
    <t>Subros Ltd.</t>
  </si>
  <si>
    <t>INE287B01021</t>
  </si>
  <si>
    <t>Multi Commodity Exchange Of India Ltd.</t>
  </si>
  <si>
    <t>INE745G01035</t>
  </si>
  <si>
    <t>Gateway Distriparks Ltd.</t>
  </si>
  <si>
    <t>INE079J01017</t>
  </si>
  <si>
    <t>Tejas Networks Ltd.</t>
  </si>
  <si>
    <t>INE010J01012</t>
  </si>
  <si>
    <t>Telecom - Equipment &amp; Accessories</t>
  </si>
  <si>
    <t>Greenpanel Industries Ltd.</t>
  </si>
  <si>
    <t>INE08ZM01014</t>
  </si>
  <si>
    <t>Amber Enterprises India Ltd.</t>
  </si>
  <si>
    <t>INE371P01015</t>
  </si>
  <si>
    <t>Mastek Ltd.</t>
  </si>
  <si>
    <t>INE759A01021</t>
  </si>
  <si>
    <t>Agro Tech Foods Ltd.</t>
  </si>
  <si>
    <t>INE209A01019</t>
  </si>
  <si>
    <t>Rolex Rings Ltd.</t>
  </si>
  <si>
    <t>INE645S01016</t>
  </si>
  <si>
    <t>Cholamandalam Financial Holdings Ltd.</t>
  </si>
  <si>
    <t>INE149A01033</t>
  </si>
  <si>
    <t>Vedant Fashions Ltd.</t>
  </si>
  <si>
    <t>INE825V01034</t>
  </si>
  <si>
    <t>Angel One Ltd.</t>
  </si>
  <si>
    <t>INE732I01013</t>
  </si>
  <si>
    <t>Edelweiss Small Cap Fund</t>
  </si>
  <si>
    <t>PORTFOLIO STATEMENT OF EDELWEISS EQUITY SAVINGS FUND AS ON FEBRUARY 28, 2023</t>
  </si>
  <si>
    <t>(An Open ended scheme investing in equity, arbitrage and debt)</t>
  </si>
  <si>
    <t>Archean Chemical Industries Ltd.</t>
  </si>
  <si>
    <t>INE128X01021</t>
  </si>
  <si>
    <t>Go Fashion (India) Ltd.</t>
  </si>
  <si>
    <t>INE0BJS01011</t>
  </si>
  <si>
    <t>ZF Commercial Vehicle Ctrl Sys Ind Ltd.</t>
  </si>
  <si>
    <t>INE342J01019</t>
  </si>
  <si>
    <t>BEML Ltd.</t>
  </si>
  <si>
    <t>INE258A01016</t>
  </si>
  <si>
    <t>MINDSPACE BUSINESS PARKS REIT</t>
  </si>
  <si>
    <t>INE0CCU25019</t>
  </si>
  <si>
    <t>BEML Land Assets Ltd.</t>
  </si>
  <si>
    <t>INE0N7W01012</t>
  </si>
  <si>
    <t>EDELWEISS LIQUID FUND - DIRECT PL -GR</t>
  </si>
  <si>
    <t>INF754K01GM4</t>
  </si>
  <si>
    <t>Regular Plan Monthly IDCW</t>
  </si>
  <si>
    <t>Edelweiss Equity Savings Fund</t>
  </si>
  <si>
    <t>PORTFOLIO STATEMENT OF EDELWEISS FOCUSED EQUITY FUND AS ON FEBRUARY 28, 2023</t>
  </si>
  <si>
    <t>(An open-ended equity scheme investing in maximum 30 stocks across market capitalisation)</t>
  </si>
  <si>
    <t>Edelweiss Focused Equity Fund</t>
  </si>
  <si>
    <t>PORTFOLIO STATEMENT OF EDELWEISS NIFTY 100 QUALITY 30 INDEX FND AS ON FEBRUARY 28, 2023</t>
  </si>
  <si>
    <t>(An open ended scheme replicating Nifty 100 Quality 30 Index)</t>
  </si>
  <si>
    <t>Colgate Palmolive (India) Ltd.</t>
  </si>
  <si>
    <t>INE259A01022</t>
  </si>
  <si>
    <t>Divi's Laboratories Ltd.</t>
  </si>
  <si>
    <t>INE361B01024</t>
  </si>
  <si>
    <t>Havells India Ltd.</t>
  </si>
  <si>
    <t>INE176B01034</t>
  </si>
  <si>
    <t>Bosch Ltd.</t>
  </si>
  <si>
    <t>INE323A01026</t>
  </si>
  <si>
    <t>Berger Paints (I) Ltd.</t>
  </si>
  <si>
    <t>INE463A01038</t>
  </si>
  <si>
    <t>Muthoot Finance Ltd.</t>
  </si>
  <si>
    <t>INE414G01012</t>
  </si>
  <si>
    <t>Edelweiss Nifty 100 Quality 30 Index Fund</t>
  </si>
  <si>
    <t>PORTFOLIO STATEMENT OF EDELWEISS NIFTY 50 INDEX FUND AS ON FEBRUARY 28, 2023</t>
  </si>
  <si>
    <t>(An open ended scheme replicating Nifty 50 Index)</t>
  </si>
  <si>
    <t>Tata Consumer Products Ltd.</t>
  </si>
  <si>
    <t>INE192A01025</t>
  </si>
  <si>
    <t>Adani Enterprises Ltd.</t>
  </si>
  <si>
    <t>INE423A01024</t>
  </si>
  <si>
    <t>Metals &amp; Minerals Trading</t>
  </si>
  <si>
    <t>Yes Bank Ltd.@</t>
  </si>
  <si>
    <t>INE528G01035</t>
  </si>
  <si>
    <t xml:space="preserve">@ These equity shares are under lock-in of three years till March 12, 2023 pursuant to the Gazette notification (Reference no: G.S.R.174(E)) issued by Ministry of Finance on March 13, 2020, for Yes Bank Limited Reconstruction Scheme, 2020. Further, in accordance with AMFI guidance, these equity shares are valued at ZERO with effect from March 16,  2020. For any realisation beyond the carrying value shall be distributed to the set of investors existing the unit holders’ register /BENPOS as on March 13, 2020. </t>
  </si>
  <si>
    <t>Edelweiss Nifty 50 Index Fund</t>
  </si>
  <si>
    <t>PORTFOLIO STATEMENT OF EDELWEISS NIFTY LARGE MID CAP 250 INDEX FUND AS ON FEBRUARY 28, 2023</t>
  </si>
  <si>
    <t>(An Open-ended Equity Scheme replicating Nifty LargeMidcap 250 Index)</t>
  </si>
  <si>
    <t>VARUN BEVERAGES LIMITED</t>
  </si>
  <si>
    <t>INE200M01013</t>
  </si>
  <si>
    <t>AU Small Finance Bank Ltd.</t>
  </si>
  <si>
    <t>INE949L01017</t>
  </si>
  <si>
    <t>Yes Bank Ltd.</t>
  </si>
  <si>
    <t>CG Power and Industrial Solutions Ltd.</t>
  </si>
  <si>
    <t>INE067A01029</t>
  </si>
  <si>
    <t>Supreme Industries Ltd.</t>
  </si>
  <si>
    <t>INE195A01028</t>
  </si>
  <si>
    <t>MRF Ltd.</t>
  </si>
  <si>
    <t>INE883A01011</t>
  </si>
  <si>
    <t>IDFC First Bank Ltd.</t>
  </si>
  <si>
    <t>INE092T01019</t>
  </si>
  <si>
    <t>Balkrishna Industries Ltd.</t>
  </si>
  <si>
    <t>INE787D01026</t>
  </si>
  <si>
    <t>Sundaram Finance Ltd.</t>
  </si>
  <si>
    <t>INE660A01013</t>
  </si>
  <si>
    <t>Max Financial Services Ltd.</t>
  </si>
  <si>
    <t>INE180A01020</t>
  </si>
  <si>
    <t>Fortis Healthcare Ltd.</t>
  </si>
  <si>
    <t>INE061F01013</t>
  </si>
  <si>
    <t>Sona BLW Precision Forgings Ltd.</t>
  </si>
  <si>
    <t>INE073K01018</t>
  </si>
  <si>
    <t>NHPC Ltd.</t>
  </si>
  <si>
    <t>INE848E01016</t>
  </si>
  <si>
    <t>Sundram Fasteners Ltd.</t>
  </si>
  <si>
    <t>INE387A01021</t>
  </si>
  <si>
    <t>SKF India Ltd.</t>
  </si>
  <si>
    <t>INE640A01023</t>
  </si>
  <si>
    <t>Macrotech Developers Ltd.</t>
  </si>
  <si>
    <t>INE670K01029</t>
  </si>
  <si>
    <t>JSW Energy Ltd.</t>
  </si>
  <si>
    <t>INE121E01018</t>
  </si>
  <si>
    <t>Oil India Ltd.</t>
  </si>
  <si>
    <t>INE274J01014</t>
  </si>
  <si>
    <t>Rajesh Exports Ltd.</t>
  </si>
  <si>
    <t>INE343B01030</t>
  </si>
  <si>
    <t>Poonawalla Fincorp Ltd.</t>
  </si>
  <si>
    <t>INE511C01022</t>
  </si>
  <si>
    <t>Thermax Ltd.</t>
  </si>
  <si>
    <t>INE152A01029</t>
  </si>
  <si>
    <t>Gujarat State Petronet Ltd.</t>
  </si>
  <si>
    <t>INE246F01010</t>
  </si>
  <si>
    <t>Aavas Financiers Ltd.</t>
  </si>
  <si>
    <t>INE216P01012</t>
  </si>
  <si>
    <t>Linde India Ltd.</t>
  </si>
  <si>
    <t>INE473A01011</t>
  </si>
  <si>
    <t>Union Bank of India</t>
  </si>
  <si>
    <t>INE692A01016</t>
  </si>
  <si>
    <t>Indiamart Intermesh Ltd.</t>
  </si>
  <si>
    <t>INE933S01016</t>
  </si>
  <si>
    <t>Escorts Kubota Ltd.</t>
  </si>
  <si>
    <t>INE042A01014</t>
  </si>
  <si>
    <t>PB Fintech Ltd.</t>
  </si>
  <si>
    <t>INE417T01026</t>
  </si>
  <si>
    <t>Financial Technology (Fintech)</t>
  </si>
  <si>
    <t>Shree Cement Ltd.</t>
  </si>
  <si>
    <t>INE070A01015</t>
  </si>
  <si>
    <t>Dr. Lal Path Labs Ltd.</t>
  </si>
  <si>
    <t>INE600L01024</t>
  </si>
  <si>
    <t>Patanjali Foods Ltd.</t>
  </si>
  <si>
    <t>INE619A01035</t>
  </si>
  <si>
    <t>Pfizer Ltd.</t>
  </si>
  <si>
    <t>INE182A01018</t>
  </si>
  <si>
    <t>Devyani International Ltd.</t>
  </si>
  <si>
    <t>INE872J01023</t>
  </si>
  <si>
    <t>Prestige Estates Projects Ltd.</t>
  </si>
  <si>
    <t>INE811K01011</t>
  </si>
  <si>
    <t>GlaxoSmithKline Pharmaceuticals Ltd.</t>
  </si>
  <si>
    <t>INE159A01016</t>
  </si>
  <si>
    <t>Adani Wilmar Ltd.</t>
  </si>
  <si>
    <t>INE699H01024</t>
  </si>
  <si>
    <t>Relaxo Footwears Ltd.</t>
  </si>
  <si>
    <t>INE131B01039</t>
  </si>
  <si>
    <t>Bayer Cropscience Ltd.</t>
  </si>
  <si>
    <t>INE462A01022</t>
  </si>
  <si>
    <t>Sumitomo Chemical India Ltd.</t>
  </si>
  <si>
    <t>INE258G01013</t>
  </si>
  <si>
    <t>Bank of India</t>
  </si>
  <si>
    <t>INE084A01016</t>
  </si>
  <si>
    <t>Affle (India) Ltd.</t>
  </si>
  <si>
    <t>INE00WC01027</t>
  </si>
  <si>
    <t>Happiest Minds Technologies Ltd.</t>
  </si>
  <si>
    <t>INE419U01012</t>
  </si>
  <si>
    <t>Sanofi India Ltd.</t>
  </si>
  <si>
    <t>INE058A01010</t>
  </si>
  <si>
    <t>Bajaj Holdings &amp; Investment Ltd.</t>
  </si>
  <si>
    <t>INE118A01012</t>
  </si>
  <si>
    <t>Vinati Organics Ltd.</t>
  </si>
  <si>
    <t>INE410B01037</t>
  </si>
  <si>
    <t>Natco Pharma Ltd.</t>
  </si>
  <si>
    <t>INE987B01026</t>
  </si>
  <si>
    <t>Indian Railway Finance Corporation Ltd.</t>
  </si>
  <si>
    <t>INE053F01010</t>
  </si>
  <si>
    <t>Hatsun Agro Product Ltd.</t>
  </si>
  <si>
    <t>INE473B01035</t>
  </si>
  <si>
    <t>Star Health &amp; Allied Insurance Co Ltd.</t>
  </si>
  <si>
    <t>INE575P01011</t>
  </si>
  <si>
    <t>Delhivery Ltd.</t>
  </si>
  <si>
    <t>INE148O01028</t>
  </si>
  <si>
    <t>Ajanta Pharma Ltd.</t>
  </si>
  <si>
    <t>INE031B01049</t>
  </si>
  <si>
    <t>Endurance Technologies Ltd.</t>
  </si>
  <si>
    <t>INE913H01037</t>
  </si>
  <si>
    <t>Whirlpool of India Ltd.</t>
  </si>
  <si>
    <t>INE716A01013</t>
  </si>
  <si>
    <t>Trident Ltd.</t>
  </si>
  <si>
    <t>INE064C01022</t>
  </si>
  <si>
    <t>ICICI Securities Ltd.</t>
  </si>
  <si>
    <t>INE763G01038</t>
  </si>
  <si>
    <t>Blue Dart Express Ltd.</t>
  </si>
  <si>
    <t>INE233B01017</t>
  </si>
  <si>
    <t>FSN E-Commerce Ventures Ltd.</t>
  </si>
  <si>
    <t>INE388Y01029</t>
  </si>
  <si>
    <t>Nippon Life India Asset Management Ltd.</t>
  </si>
  <si>
    <t>INE298J01013</t>
  </si>
  <si>
    <t>General Insurance Corporation of India</t>
  </si>
  <si>
    <t>INE481Y01014</t>
  </si>
  <si>
    <t>Alkyl Amines Chemicals Ltd.</t>
  </si>
  <si>
    <t>INE150B01039</t>
  </si>
  <si>
    <t>Adani Total Gas Ltd.</t>
  </si>
  <si>
    <t>INE399L01023</t>
  </si>
  <si>
    <t>Zomato Ltd.</t>
  </si>
  <si>
    <t>INE758T01015</t>
  </si>
  <si>
    <t>Adani Transmission Ltd.</t>
  </si>
  <si>
    <t>INE931S01010</t>
  </si>
  <si>
    <t>Adani Green Energy Ltd.</t>
  </si>
  <si>
    <t>INE364U01010</t>
  </si>
  <si>
    <t>Alembic Pharmaceuticals Ltd.</t>
  </si>
  <si>
    <t>INE901L01018</t>
  </si>
  <si>
    <t>Tata Teleservices (Maharashtra) Ltd.</t>
  </si>
  <si>
    <t>INE517B01013</t>
  </si>
  <si>
    <t>Life Insurance Corporation of India</t>
  </si>
  <si>
    <t>INE0J1Y01017</t>
  </si>
  <si>
    <t>Indus Towers Ltd.</t>
  </si>
  <si>
    <t>INE121J01017</t>
  </si>
  <si>
    <t>Godrej Industries Ltd.</t>
  </si>
  <si>
    <t>INE233A01035</t>
  </si>
  <si>
    <t>The New India Assurance Company Ltd.</t>
  </si>
  <si>
    <t>INE470Y01017</t>
  </si>
  <si>
    <t>Clean Science and Technology Ltd.</t>
  </si>
  <si>
    <t>INE227W01023</t>
  </si>
  <si>
    <t>Procter &amp; Gamble Hygiene&amp;HealthCare Ltd.</t>
  </si>
  <si>
    <t>INE179A01014</t>
  </si>
  <si>
    <t>Gland Pharma Ltd.</t>
  </si>
  <si>
    <t>INE068V01023</t>
  </si>
  <si>
    <t>One 97 Communications Ltd.</t>
  </si>
  <si>
    <t>INE982J01020</t>
  </si>
  <si>
    <t>Edelweiss NIFTY Large Mid Cap 250 Index Fund</t>
  </si>
  <si>
    <t>PORTFOLIO STATEMENT OF EDELWEISS NIFTY MIDCAP150 MOMENTUM 50 INDEX FUND AS ON FEBRUARY 28, 2023</t>
  </si>
  <si>
    <t>(An Open-ended Equity Scheme replicating Nifty Midcap150 Momentum 50 Index)</t>
  </si>
  <si>
    <t>Edelweiss Nifty Midcap 150 Momentum 50 Index Fund</t>
  </si>
  <si>
    <t>NIFTY Midcap 150 Momentum 50</t>
  </si>
  <si>
    <t>PORTFOLIO STATEMENT OF EDELWEISS RECENTLY LISTED IPO FUND AS ON FEBRUARY 28, 2023</t>
  </si>
  <si>
    <t>(An open ended equity scheme following investment theme of investing in recently listed 100 companies or upcoming Initial Public Offer (IPOs).)</t>
  </si>
  <si>
    <t>MTAR Technologies Ltd.</t>
  </si>
  <si>
    <t>INE864I01014</t>
  </si>
  <si>
    <t>Data Patterns (India) Ltd.</t>
  </si>
  <si>
    <t>INE0IX101010</t>
  </si>
  <si>
    <t>C.E. Info Systems Ltd.</t>
  </si>
  <si>
    <t>INE0BV301023</t>
  </si>
  <si>
    <t>Latent View Analytics Ltd.</t>
  </si>
  <si>
    <t>INE0I7C01011</t>
  </si>
  <si>
    <t>Krishna Inst of Medical Sciences Ltd.</t>
  </si>
  <si>
    <t>INE967H01017</t>
  </si>
  <si>
    <t>Tarsons Products Ltd.</t>
  </si>
  <si>
    <t>INE144Z01023</t>
  </si>
  <si>
    <t>Healthcare Equipment &amp; Supplies</t>
  </si>
  <si>
    <t>Fusion Micro Finance Ltd.</t>
  </si>
  <si>
    <t>INE139R01012</t>
  </si>
  <si>
    <t>Five Star Business Finance Ltd.</t>
  </si>
  <si>
    <t>INE128S01021</t>
  </si>
  <si>
    <t>Ami Organics Ltd.</t>
  </si>
  <si>
    <t>INE00FF01017</t>
  </si>
  <si>
    <t>Aether Industries Ltd.</t>
  </si>
  <si>
    <t>INE0BWX01014</t>
  </si>
  <si>
    <t>Global Health Ltd.</t>
  </si>
  <si>
    <t>INE474Q01031</t>
  </si>
  <si>
    <t>Rainbow Children's Medicare Ltd.</t>
  </si>
  <si>
    <t>INE961O01016</t>
  </si>
  <si>
    <t>Nuvoco Vistas Corporation Ltd.</t>
  </si>
  <si>
    <t>INE118D01016</t>
  </si>
  <si>
    <t>Aptus Value Housing Finance India Ltd.</t>
  </si>
  <si>
    <t>INE852O01025</t>
  </si>
  <si>
    <t>Craftsman Automation Ltd.</t>
  </si>
  <si>
    <t>INE00LO01017</t>
  </si>
  <si>
    <t>Home First Finance Company India Ltd.</t>
  </si>
  <si>
    <t>INE481N01025</t>
  </si>
  <si>
    <t>Syrma Sgs Technology Ltd.</t>
  </si>
  <si>
    <t>INE0DYJ01015</t>
  </si>
  <si>
    <t>RailTel Corporation of India Ltd.</t>
  </si>
  <si>
    <t>INE0DD101019</t>
  </si>
  <si>
    <t>G R Infraprojects Ltd.</t>
  </si>
  <si>
    <t>INE201P01022</t>
  </si>
  <si>
    <t>Campus Activewear Ltd.</t>
  </si>
  <si>
    <t>INE278Y01022</t>
  </si>
  <si>
    <t>Medplus Health Services Ltd.</t>
  </si>
  <si>
    <t>INE804L01022</t>
  </si>
  <si>
    <t>Indigo Paints Ltd.</t>
  </si>
  <si>
    <t>INE09VQ01012</t>
  </si>
  <si>
    <t>Vijaya Diagnostic Centre Ltd.</t>
  </si>
  <si>
    <t>INE043W01024</t>
  </si>
  <si>
    <t>Aditya Birla Sun Life AMC Ltd.</t>
  </si>
  <si>
    <t>INE404A01024</t>
  </si>
  <si>
    <t>Dodla Dairy Ltd.</t>
  </si>
  <si>
    <t>INE021O01019</t>
  </si>
  <si>
    <t>Kaynes Technology India Ltd.</t>
  </si>
  <si>
    <t>INE918Z01012</t>
  </si>
  <si>
    <t>Uniparts India Ltd.</t>
  </si>
  <si>
    <t>INE244O01017</t>
  </si>
  <si>
    <t>Krsnaa Diagnostics Ltd.</t>
  </si>
  <si>
    <t>INE08LI01020</t>
  </si>
  <si>
    <t>Restaurant Brands Asia Ltd.</t>
  </si>
  <si>
    <t>INE07T201019</t>
  </si>
  <si>
    <t>Edelweiss Recently Listed IPO Fund</t>
  </si>
  <si>
    <t>PORTFOLIO STATEMENT OF EDELWEISS ETF - NIFTY BANK AS ON FEBRUARY 28, 2023</t>
  </si>
  <si>
    <t>(An open ended scheme tracking Nifty Bank Index)</t>
  </si>
  <si>
    <t>Edelweiss ETF - Nifty Bank</t>
  </si>
  <si>
    <t>PORTFOLIO STATEMENT OF EDELWEISS NIFTY NEXT 50 INDEX FUND AS ON FEBRUARY 28, 2023</t>
  </si>
  <si>
    <t>(An Open-ended Equity Scheme replicating Nifty Next 50 Index)</t>
  </si>
  <si>
    <t>Edelweiss Nifty Next 50 Index Fund</t>
  </si>
  <si>
    <t>Nifty Next 50 Index</t>
  </si>
  <si>
    <t>PORTFOLIO STATEMENT OF EDELWEISS AGGRESSIVE HYBRID FUND AS ON FEBRUARY 28, 2023</t>
  </si>
  <si>
    <t>(An open ended hybrid scheme investing predominantly in equity and equity related instruments)</t>
  </si>
  <si>
    <t>EID Parry India Ltd.</t>
  </si>
  <si>
    <t>INE126A01031</t>
  </si>
  <si>
    <t>EDELWEISS-NIFTY 50-INDEX FUND</t>
  </si>
  <si>
    <t>INF754K01NB3</t>
  </si>
  <si>
    <t>Direct Plan IDCW</t>
  </si>
  <si>
    <t>Regular Plan IDCW</t>
  </si>
  <si>
    <t>Edelweiss Aggressive Hybrid Fund</t>
  </si>
  <si>
    <t>PORTFOLIO STATEMENT OF EDELWEISS NIFTY SMALLCAP 250 INDEX FUND AS ON FEBRUARY 28, 2023</t>
  </si>
  <si>
    <t>(An Open-ended Equity Scheme replicating Nifty Smallcap 250 Index)</t>
  </si>
  <si>
    <t>KPIT Technologies Ltd.</t>
  </si>
  <si>
    <t>INE04I401011</t>
  </si>
  <si>
    <t>REDINGTON LIMITED</t>
  </si>
  <si>
    <t>INE891D01026</t>
  </si>
  <si>
    <t>Elgi Equipments Ltd.</t>
  </si>
  <si>
    <t>INE285A01027</t>
  </si>
  <si>
    <t>PVR Ltd.</t>
  </si>
  <si>
    <t>INE191H01014</t>
  </si>
  <si>
    <t>Radico Khaitan Ltd.</t>
  </si>
  <si>
    <t>INE944F01028</t>
  </si>
  <si>
    <t>Blue Star Ltd.</t>
  </si>
  <si>
    <t>INE472A01039</t>
  </si>
  <si>
    <t>Central Depository Services (I) Ltd.</t>
  </si>
  <si>
    <t>INE736A01011</t>
  </si>
  <si>
    <t>Karur Vysya Bank Ltd.</t>
  </si>
  <si>
    <t>INE036D01028</t>
  </si>
  <si>
    <t>Cyient Ltd.</t>
  </si>
  <si>
    <t>INE136B01020</t>
  </si>
  <si>
    <t>IIFL Finance Ltd.</t>
  </si>
  <si>
    <t>INE530B01024</t>
  </si>
  <si>
    <t>Lakshmi Machine Works Ltd.</t>
  </si>
  <si>
    <t>INE269B01029</t>
  </si>
  <si>
    <t>Sonata Software Ltd.</t>
  </si>
  <si>
    <t>INE269A01021</t>
  </si>
  <si>
    <t>360 One Wam Ltd.</t>
  </si>
  <si>
    <t>INE466L01020</t>
  </si>
  <si>
    <t>Glenmark Pharmaceuticals Ltd.</t>
  </si>
  <si>
    <t>INE935A01035</t>
  </si>
  <si>
    <t>UTI Asset Management Company Ltd.</t>
  </si>
  <si>
    <t>INE094J01016</t>
  </si>
  <si>
    <t>BSE Ltd.</t>
  </si>
  <si>
    <t>INE118H01025</t>
  </si>
  <si>
    <t>Castrol India Ltd.</t>
  </si>
  <si>
    <t>INE172A01027</t>
  </si>
  <si>
    <t>Suzlon Energy Ltd.</t>
  </si>
  <si>
    <t>INE040H01021</t>
  </si>
  <si>
    <t>Amara Raja Batteries Ltd.</t>
  </si>
  <si>
    <t>INE885A01032</t>
  </si>
  <si>
    <t>Finolex Cables Ltd.</t>
  </si>
  <si>
    <t>INE235A01022</t>
  </si>
  <si>
    <t>Asahi India Glass Ltd.</t>
  </si>
  <si>
    <t>INE439A01020</t>
  </si>
  <si>
    <t>HFCL Ltd.</t>
  </si>
  <si>
    <t>INE548A01028</t>
  </si>
  <si>
    <t>Narayana Hrudayalaya ltd.</t>
  </si>
  <si>
    <t>INE410P01011</t>
  </si>
  <si>
    <t>Finolex Industries Ltd.</t>
  </si>
  <si>
    <t>INE183A01024</t>
  </si>
  <si>
    <t>Tanla Platforms Ltd.</t>
  </si>
  <si>
    <t>INE483C01032</t>
  </si>
  <si>
    <t>Aegis Logistics Ltd.</t>
  </si>
  <si>
    <t>INE208C01025</t>
  </si>
  <si>
    <t>Kalpataru Power Transmission Ltd.</t>
  </si>
  <si>
    <t>INE220B01022</t>
  </si>
  <si>
    <t>Bajaj Electricals Ltd.</t>
  </si>
  <si>
    <t>INE193E01025</t>
  </si>
  <si>
    <t>VIP Industries Ltd.</t>
  </si>
  <si>
    <t>INE054A01027</t>
  </si>
  <si>
    <t>CESC Ltd.</t>
  </si>
  <si>
    <t>INE486A01021</t>
  </si>
  <si>
    <t>NCC Ltd.</t>
  </si>
  <si>
    <t>INE868B01028</t>
  </si>
  <si>
    <t>Raymond Ltd.</t>
  </si>
  <si>
    <t>INE301A01014</t>
  </si>
  <si>
    <t>Deepak Fertilizers &amp; Petrochem Corp Ltd.</t>
  </si>
  <si>
    <t>INE501A01019</t>
  </si>
  <si>
    <t>V-Guard Industries Ltd.</t>
  </si>
  <si>
    <t>INE951I01027</t>
  </si>
  <si>
    <t>IRB Infrastructure Developers Ltd.</t>
  </si>
  <si>
    <t>INE821I01022</t>
  </si>
  <si>
    <t>Piramal Pharma Ltd.</t>
  </si>
  <si>
    <t>INE0DK501011</t>
  </si>
  <si>
    <t>Poly Medicure Ltd.</t>
  </si>
  <si>
    <t>INE205C01021</t>
  </si>
  <si>
    <t>Jindal Stainless Ltd.</t>
  </si>
  <si>
    <t>INE220G01021</t>
  </si>
  <si>
    <t>DCM Shriram Ltd.</t>
  </si>
  <si>
    <t>INE499A01024</t>
  </si>
  <si>
    <t>CCL Products (India) Ltd.</t>
  </si>
  <si>
    <t>INE421D01022</t>
  </si>
  <si>
    <t>Cera Sanitaryware Ltd.</t>
  </si>
  <si>
    <t>INE739E01017</t>
  </si>
  <si>
    <t>Lemon Tree Hotels Ltd.</t>
  </si>
  <si>
    <t>INE970X01018</t>
  </si>
  <si>
    <t>Procter &amp; Gamble Health Ltd.</t>
  </si>
  <si>
    <t>INE199A01012</t>
  </si>
  <si>
    <t>Mahindra CIE Automotive Ltd.</t>
  </si>
  <si>
    <t>INE536H01010</t>
  </si>
  <si>
    <t>Fine Organic Industries Ltd.</t>
  </si>
  <si>
    <t>INE686Y01026</t>
  </si>
  <si>
    <t>PNB Housing Finance Ltd.</t>
  </si>
  <si>
    <t>INE572E01012</t>
  </si>
  <si>
    <t>Hitachi Energy India Ltd.</t>
  </si>
  <si>
    <t>INE07Y701011</t>
  </si>
  <si>
    <t>Capri Global Capital Ltd.</t>
  </si>
  <si>
    <t>INE180C01026</t>
  </si>
  <si>
    <t>Triveni Turbine Ltd.</t>
  </si>
  <si>
    <t>INE152M01016</t>
  </si>
  <si>
    <t>Shree Renuka Sugars Ltd.</t>
  </si>
  <si>
    <t>INE087H01022</t>
  </si>
  <si>
    <t>Route Mobile Ltd.</t>
  </si>
  <si>
    <t>INE450U01017</t>
  </si>
  <si>
    <t>Jubilant Ingrevia Ltd.</t>
  </si>
  <si>
    <t>INE0BY001018</t>
  </si>
  <si>
    <t>Edelweiss Financial Services Ltd.</t>
  </si>
  <si>
    <t>INE532F01054</t>
  </si>
  <si>
    <t>Zensar Technologies Ltd.</t>
  </si>
  <si>
    <t>INE520A01027</t>
  </si>
  <si>
    <t>Century Textiles &amp; Industries Ltd.</t>
  </si>
  <si>
    <t>INE055A01016</t>
  </si>
  <si>
    <t>Paper, Forest &amp; Jute Products</t>
  </si>
  <si>
    <t>Vardhman Textiles Ltd.</t>
  </si>
  <si>
    <t>INE825A01020</t>
  </si>
  <si>
    <t>EIH Ltd.</t>
  </si>
  <si>
    <t>INE230A01023</t>
  </si>
  <si>
    <t>TTK Prestige Ltd.</t>
  </si>
  <si>
    <t>INE690A01028</t>
  </si>
  <si>
    <t>Eclerx Services Ltd.</t>
  </si>
  <si>
    <t>INE738I01010</t>
  </si>
  <si>
    <t>Sheela Foam Ltd.</t>
  </si>
  <si>
    <t>INE916U01025</t>
  </si>
  <si>
    <t>Brightcom Group Ltd.</t>
  </si>
  <si>
    <t>INE425B01027</t>
  </si>
  <si>
    <t>JK Paper Ltd.</t>
  </si>
  <si>
    <t>INE789E01012</t>
  </si>
  <si>
    <t>Sterlite Technologies Ltd.</t>
  </si>
  <si>
    <t>INE089C01029</t>
  </si>
  <si>
    <t>Gujarat State Fertilizers &amp; Chem Ltd.</t>
  </si>
  <si>
    <t>INE026A01025</t>
  </si>
  <si>
    <t>Gujarat Pipavav Port Ltd.</t>
  </si>
  <si>
    <t>INE517F01014</t>
  </si>
  <si>
    <t>Tata Investment Corporation Ltd.</t>
  </si>
  <si>
    <t>INE672A01018</t>
  </si>
  <si>
    <t>Mahindra Lifespace Developers Ltd.</t>
  </si>
  <si>
    <t>INE813A01018</t>
  </si>
  <si>
    <t>Sapphire Foods India Ltd.</t>
  </si>
  <si>
    <t>INE806T01012</t>
  </si>
  <si>
    <t>Chemplast Sanmar Ltd.</t>
  </si>
  <si>
    <t>INE488A01050</t>
  </si>
  <si>
    <t>Indiabulls Real Estate Ltd.</t>
  </si>
  <si>
    <t>INE069I01010</t>
  </si>
  <si>
    <t>Suprajit Engineering Ltd.</t>
  </si>
  <si>
    <t>INE399C01030</t>
  </si>
  <si>
    <t>BASF India Ltd.</t>
  </si>
  <si>
    <t>INE373A01013</t>
  </si>
  <si>
    <t>Rail Vikas Nigam Ltd.</t>
  </si>
  <si>
    <t>INE415G01027</t>
  </si>
  <si>
    <t>JM Financial Ltd.</t>
  </si>
  <si>
    <t>INE780C01023</t>
  </si>
  <si>
    <t>IDBI Bank Ltd.</t>
  </si>
  <si>
    <t>INE008A01015</t>
  </si>
  <si>
    <t>Jyothy Labs Ltd.</t>
  </si>
  <si>
    <t>INE668F01031</t>
  </si>
  <si>
    <t>Household Products</t>
  </si>
  <si>
    <t>Godfrey Phillips India Ltd.</t>
  </si>
  <si>
    <t>INE260B01028</t>
  </si>
  <si>
    <t>Cigarettes &amp; Tobacco Products</t>
  </si>
  <si>
    <t>Birla Corporation Ltd.</t>
  </si>
  <si>
    <t>INE340A01012</t>
  </si>
  <si>
    <t>Quess Corp Ltd.</t>
  </si>
  <si>
    <t>INE615P01015</t>
  </si>
  <si>
    <t>Aster DM Healthcare Ltd.</t>
  </si>
  <si>
    <t>INE914M01019</t>
  </si>
  <si>
    <t>Galaxy Surfactants Ltd.</t>
  </si>
  <si>
    <t>INE600K01018</t>
  </si>
  <si>
    <t>Shoppers Stop Ltd.</t>
  </si>
  <si>
    <t>INE498B01024</t>
  </si>
  <si>
    <t>Welspun Corp Ltd.</t>
  </si>
  <si>
    <t>INE191B01025</t>
  </si>
  <si>
    <t>KRBL Ltd.</t>
  </si>
  <si>
    <t>INE001B01026</t>
  </si>
  <si>
    <t>Jubilant Pharmova Ltd.</t>
  </si>
  <si>
    <t>INE700A01033</t>
  </si>
  <si>
    <t>BOROSIL RENEWABLES LTD.</t>
  </si>
  <si>
    <t>INE666D01022</t>
  </si>
  <si>
    <t>National Buildings Construction Corporation Ltd.</t>
  </si>
  <si>
    <t>INE095N01031</t>
  </si>
  <si>
    <t>Balaji Amines Ltd.</t>
  </si>
  <si>
    <t>INE050E01027</t>
  </si>
  <si>
    <t>Hinduja Global Solutions Ltd.</t>
  </si>
  <si>
    <t>INE170I01016</t>
  </si>
  <si>
    <t>RITES LTD.</t>
  </si>
  <si>
    <t>INE320J01015</t>
  </si>
  <si>
    <t>Infibeam Avenues Ltd.</t>
  </si>
  <si>
    <t>INE483S01020</t>
  </si>
  <si>
    <t>TV18 Broadcast Ltd.</t>
  </si>
  <si>
    <t>INE886H01027</t>
  </si>
  <si>
    <t>Mazagon Dock Shipbuilders Ltd.</t>
  </si>
  <si>
    <t>INE249Z01012</t>
  </si>
  <si>
    <t>Motilal Oswal Financial Services Ltd.</t>
  </si>
  <si>
    <t>INE338I01027</t>
  </si>
  <si>
    <t>PCBL Ltd.</t>
  </si>
  <si>
    <t>INE602A01031</t>
  </si>
  <si>
    <t>Chalet Hotels Ltd.</t>
  </si>
  <si>
    <t>INE427F01016</t>
  </si>
  <si>
    <t>Astrazeneca Pharma India Ltd.</t>
  </si>
  <si>
    <t>INE203A01020</t>
  </si>
  <si>
    <t>Zydus Wellness Ltd.</t>
  </si>
  <si>
    <t>INE768C01010</t>
  </si>
  <si>
    <t>Triveni Engineering &amp; Industries Ltd.</t>
  </si>
  <si>
    <t>INE256C01024</t>
  </si>
  <si>
    <t>Prince Pipes And Fittings Ltd.</t>
  </si>
  <si>
    <t>INE689W01016</t>
  </si>
  <si>
    <t>Polyplex Corporation Ltd.</t>
  </si>
  <si>
    <t>INE633B01018</t>
  </si>
  <si>
    <t>Sobha Ltd.</t>
  </si>
  <si>
    <t>INE671H01015</t>
  </si>
  <si>
    <t>EPL Ltd.</t>
  </si>
  <si>
    <t>INE255A01020</t>
  </si>
  <si>
    <t>Easy Trip Planners Ltd.</t>
  </si>
  <si>
    <t>INE07O001026</t>
  </si>
  <si>
    <t>Olectra Greentech Ltd.</t>
  </si>
  <si>
    <t>INE260D01016</t>
  </si>
  <si>
    <t>Welspun India Ltd.</t>
  </si>
  <si>
    <t>INE192B01031</t>
  </si>
  <si>
    <t>Graphite India Ltd.</t>
  </si>
  <si>
    <t>INE371A01025</t>
  </si>
  <si>
    <t>Engineers India Ltd.</t>
  </si>
  <si>
    <t>INE510A01028</t>
  </si>
  <si>
    <t>Rallis India Ltd.</t>
  </si>
  <si>
    <t>INE613A01020</t>
  </si>
  <si>
    <t>Symphony Ltd.</t>
  </si>
  <si>
    <t>INE225D01027</t>
  </si>
  <si>
    <t>Gujarat Ambuja Exports Ltd.</t>
  </si>
  <si>
    <t>INE036B01030</t>
  </si>
  <si>
    <t>Laxmi Organic Industries Ltd.</t>
  </si>
  <si>
    <t>INE576O01020</t>
  </si>
  <si>
    <t>Indian Overseas Bank</t>
  </si>
  <si>
    <t>INE565A01014</t>
  </si>
  <si>
    <t>NLC India Ltd.</t>
  </si>
  <si>
    <t>INE589A01014</t>
  </si>
  <si>
    <t>Vaibhav Global Ltd.</t>
  </si>
  <si>
    <t>INE884A01027</t>
  </si>
  <si>
    <t>Mahindra Holidays &amp; Resorts India Ltd.</t>
  </si>
  <si>
    <t>INE998I01010</t>
  </si>
  <si>
    <t>HEG Ltd.</t>
  </si>
  <si>
    <t>INE545A01016</t>
  </si>
  <si>
    <t>Tata Coffee Ltd.</t>
  </si>
  <si>
    <t>INE493A01027</t>
  </si>
  <si>
    <t>Sudarshan Chemical Industries Ltd.</t>
  </si>
  <si>
    <t>INE659A01023</t>
  </si>
  <si>
    <t>Swan Energy Ltd.</t>
  </si>
  <si>
    <t>INE665A01038</t>
  </si>
  <si>
    <t>Bombay Burmah Trading Corporation Ltd.</t>
  </si>
  <si>
    <t>INE050A01025</t>
  </si>
  <si>
    <t>Cochin Shipyard Ltd.</t>
  </si>
  <si>
    <t>INE704P01017</t>
  </si>
  <si>
    <t>SJVN Ltd.</t>
  </si>
  <si>
    <t>INE002L01015</t>
  </si>
  <si>
    <t>Nazara Technologies Limited</t>
  </si>
  <si>
    <t>INE418L01021</t>
  </si>
  <si>
    <t>Central Bank of India</t>
  </si>
  <si>
    <t>INE483A01010</t>
  </si>
  <si>
    <t>Housing &amp; Urban Development Corp Ltd.</t>
  </si>
  <si>
    <t>INE031A01017</t>
  </si>
  <si>
    <t>Transport Corporation Of India Ltd.</t>
  </si>
  <si>
    <t>INE688A01022</t>
  </si>
  <si>
    <t>UCO Bank</t>
  </si>
  <si>
    <t>INE691A01018</t>
  </si>
  <si>
    <t>Alok Industries Ltd.</t>
  </si>
  <si>
    <t>INE270A01029</t>
  </si>
  <si>
    <t>Bank of Maharashtra</t>
  </si>
  <si>
    <t>INE457A01014</t>
  </si>
  <si>
    <t>Kalyan Jewellers India Ltd.</t>
  </si>
  <si>
    <t>INE303R01014</t>
  </si>
  <si>
    <t>Fertilizers &amp; Chemicals Travancore Ltd.</t>
  </si>
  <si>
    <t>INE188A01015</t>
  </si>
  <si>
    <t>Sterling &amp; Wilson Renewable Energy Ltd.</t>
  </si>
  <si>
    <t>INE00M201021</t>
  </si>
  <si>
    <t>Avanti Feeds Ltd.</t>
  </si>
  <si>
    <t>INE871C01038</t>
  </si>
  <si>
    <t>Caplin Point Laboratories Ltd.</t>
  </si>
  <si>
    <t>INE475E01026</t>
  </si>
  <si>
    <t>Network18 Media &amp; Investments Ltd.</t>
  </si>
  <si>
    <t>INE870H01013</t>
  </si>
  <si>
    <t>SIS Ltd.</t>
  </si>
  <si>
    <t>INE285J01028</t>
  </si>
  <si>
    <t>Sunteck Realty Ltd.</t>
  </si>
  <si>
    <t>INE805D01034</t>
  </si>
  <si>
    <t>Sun Pharma Advanced Research Co. Ltd.</t>
  </si>
  <si>
    <t>INE232I01014</t>
  </si>
  <si>
    <t>Rashtriya Chemicals and Fertilizers Ltd.</t>
  </si>
  <si>
    <t>INE027A01015</t>
  </si>
  <si>
    <t>Godrej Agrovet Ltd.</t>
  </si>
  <si>
    <t>INE850D01014</t>
  </si>
  <si>
    <t>FDC Ltd.</t>
  </si>
  <si>
    <t>INE258B01022</t>
  </si>
  <si>
    <t>RattanIndia Enterprises Ltd.</t>
  </si>
  <si>
    <t>INE834M01019</t>
  </si>
  <si>
    <t>Indoco Remedies Ltd.</t>
  </si>
  <si>
    <t>INE873D01024</t>
  </si>
  <si>
    <t>Prism Johnson Ltd.</t>
  </si>
  <si>
    <t>INE010A01011</t>
  </si>
  <si>
    <t>UFLEX Ltd.</t>
  </si>
  <si>
    <t>INE516A01017</t>
  </si>
  <si>
    <t>Gujarat Alkalies and Chemicals Ltd.</t>
  </si>
  <si>
    <t>INE186A01019</t>
  </si>
  <si>
    <t>Aarti Drugs Ltd.</t>
  </si>
  <si>
    <t>INE767A01016</t>
  </si>
  <si>
    <t>Hikal Ltd.</t>
  </si>
  <si>
    <t>INE475B01022</t>
  </si>
  <si>
    <t>Just Dial Ltd.</t>
  </si>
  <si>
    <t>INE599M01018</t>
  </si>
  <si>
    <t>Dhani Services Ltd.</t>
  </si>
  <si>
    <t>INE274G01010</t>
  </si>
  <si>
    <t>Rossari Biotech Ltd.</t>
  </si>
  <si>
    <t>INE02A801020</t>
  </si>
  <si>
    <t>Jbm Auto Ltd.</t>
  </si>
  <si>
    <t>INE927D01044</t>
  </si>
  <si>
    <t>MOIL Ltd.</t>
  </si>
  <si>
    <t>INE490G01020</t>
  </si>
  <si>
    <t>Sharda Cropchem Ltd.</t>
  </si>
  <si>
    <t>INE221J01015</t>
  </si>
  <si>
    <t>Anupam Rasayan India Limited</t>
  </si>
  <si>
    <t>INE930P01018</t>
  </si>
  <si>
    <t>LUX INDUSTRIES LTD</t>
  </si>
  <si>
    <t>INE150G01020</t>
  </si>
  <si>
    <t>Shilpa Medicare Ltd.</t>
  </si>
  <si>
    <t>INE790G01031</t>
  </si>
  <si>
    <t>Hle Glascoat Ltd.</t>
  </si>
  <si>
    <t>INE461D01028</t>
  </si>
  <si>
    <t>Wockhardt Ltd.</t>
  </si>
  <si>
    <t>INE049B01025</t>
  </si>
  <si>
    <t>Mangalore Refinery &amp; Petrochemicals Ltd.</t>
  </si>
  <si>
    <t>INE103A01014</t>
  </si>
  <si>
    <t>Varroc Engineering Ltd.</t>
  </si>
  <si>
    <t>INE665L01035</t>
  </si>
  <si>
    <t>Bharat Rasayan Ltd.</t>
  </si>
  <si>
    <t>INE838B01013</t>
  </si>
  <si>
    <t>TCNS Clothing Company Ltd.</t>
  </si>
  <si>
    <t>INE778U01029</t>
  </si>
  <si>
    <t>ITI Ltd.</t>
  </si>
  <si>
    <t>INE248A01017</t>
  </si>
  <si>
    <t>Dilip Buildcon Ltd.</t>
  </si>
  <si>
    <t>INE917M01012</t>
  </si>
  <si>
    <t>IFB Industries Ltd.</t>
  </si>
  <si>
    <t>INE559A01017</t>
  </si>
  <si>
    <t>Shyam Metalics And Energy Ltd.</t>
  </si>
  <si>
    <t>INE810G01011</t>
  </si>
  <si>
    <t>Thyrocare Technologies Ltd.</t>
  </si>
  <si>
    <t>INE594H01019</t>
  </si>
  <si>
    <t>Privi Speciality Chemicals Ltd.</t>
  </si>
  <si>
    <t>INE959A01019</t>
  </si>
  <si>
    <t>MMTC Ltd.</t>
  </si>
  <si>
    <t>INE123F01029</t>
  </si>
  <si>
    <t>CAPRI GLOBAL CAPITAL LTD.RTS OFF 475 INR</t>
  </si>
  <si>
    <t>INE180C20018</t>
  </si>
  <si>
    <t>Edelweiss Nifty Smallcap 250 Index Fund</t>
  </si>
  <si>
    <t>PORTFOLIO STATEMENT OF EDELWEISS MID CAP FUND AS ON FEBRUARY 28, 2023</t>
  </si>
  <si>
    <t>(An open ended equity scheme predominantly investing in mid cap stocks)</t>
  </si>
  <si>
    <t>Edelweiss Mid Cap Fund</t>
  </si>
  <si>
    <t>PORTFOLIO STATEMENT OF EDELWEISS GOLD AND SILVER ETF FOF AS ON FEBRUARY 28, 2023</t>
  </si>
  <si>
    <t>(An open-ended fund of funds scheme investing in units of Gold ETF and Silver ETF)</t>
  </si>
  <si>
    <t>ICICI PRUDENTIAL GOLD ETF</t>
  </si>
  <si>
    <t>INF109KC1NT3</t>
  </si>
  <si>
    <t>ADITYA BIRLA SUNLIFE SILVER ETF</t>
  </si>
  <si>
    <t>INF209KB19F6</t>
  </si>
  <si>
    <t>Edelweiss Gold and Silver ETF Fund of Fund</t>
  </si>
  <si>
    <t>PORTFOLIO STATEMENT OF EDELWEISS  LIQUID FUND AS ON FEBRUARY 28, 2023</t>
  </si>
  <si>
    <t>(An open-ended liquid scheme)</t>
  </si>
  <si>
    <t>91 DAYS TBILL RED 06-04-2023</t>
  </si>
  <si>
    <t>IN002022X403</t>
  </si>
  <si>
    <t>182 DAYS TBILL RED 06-04-2023</t>
  </si>
  <si>
    <t>IN002022Y286</t>
  </si>
  <si>
    <t>364 DAYS TBILL RED 20-04-2023</t>
  </si>
  <si>
    <t>IN002022Z036</t>
  </si>
  <si>
    <t>91 DAYS TBILL RED 30-03-2023</t>
  </si>
  <si>
    <t>IN002022X395</t>
  </si>
  <si>
    <t>91 DAYS TBILL RED 28-04-2023</t>
  </si>
  <si>
    <t>IN002022X437</t>
  </si>
  <si>
    <t>91 DAYS TBILL RED 11-05-2023</t>
  </si>
  <si>
    <t>IN002022X452</t>
  </si>
  <si>
    <t>182 DAYS TBILL RED 30-03-2023</t>
  </si>
  <si>
    <t>IN002022Y278</t>
  </si>
  <si>
    <t>STATE BK OF INDIA CD RED 03-04-2023#</t>
  </si>
  <si>
    <t>INE062A16473</t>
  </si>
  <si>
    <t>BANK OF BARODA CD RED 10-04-2023#**</t>
  </si>
  <si>
    <t>INE028A16CV3</t>
  </si>
  <si>
    <t>CANARA BANK CD RED 03-04-2023#**</t>
  </si>
  <si>
    <t>INE476A16TX4</t>
  </si>
  <si>
    <t>HDFC BANK CD RED 13-04-2023#</t>
  </si>
  <si>
    <t>INE040A16DG7</t>
  </si>
  <si>
    <t>PUNJAB NATIONAL BANK CD RED 18-05-2023#**</t>
  </si>
  <si>
    <t>INE160A16MY7</t>
  </si>
  <si>
    <t>AXIS BANK LTD CD RED 08-03-2023#**</t>
  </si>
  <si>
    <t>INE238A162Z1</t>
  </si>
  <si>
    <t>CANARA BANK CD RED 10-04-2023#**</t>
  </si>
  <si>
    <t>INE476A16US2</t>
  </si>
  <si>
    <t>AXIS BANK LTD CD RED 28-04-2023#</t>
  </si>
  <si>
    <t>INE238AD6272</t>
  </si>
  <si>
    <t>AXIS BANK LTD CD RED 15-05-2023#</t>
  </si>
  <si>
    <t>INE238AD6249</t>
  </si>
  <si>
    <t>NABARD CP RED 03-04-2023**</t>
  </si>
  <si>
    <t>INE261F14JI6</t>
  </si>
  <si>
    <t>ADITYA BIRLA FIN LTD CP RED 20-03-2023**</t>
  </si>
  <si>
    <t>INE860H14Z57</t>
  </si>
  <si>
    <t>ICICI SECURITIES CP RED 20-03-2023**</t>
  </si>
  <si>
    <t>INE763G14OA6</t>
  </si>
  <si>
    <t>BLUE STAR CP RED 28-03-2023**</t>
  </si>
  <si>
    <t>INE472A14MX3</t>
  </si>
  <si>
    <t>BOB FIN SOL LTD. CP RED 28-03-2023**</t>
  </si>
  <si>
    <t>INE027214365</t>
  </si>
  <si>
    <t>GODREJ INDUSTRIES LTD CP RED 11-04-2023**</t>
  </si>
  <si>
    <t>INE233A14XJ5</t>
  </si>
  <si>
    <t>HDFC SECURITIES LTD. CP RED 10-04-2023**</t>
  </si>
  <si>
    <t>INE700G14EE1</t>
  </si>
  <si>
    <t>ADITYA BIRLA MONEY CP 28-04-23**</t>
  </si>
  <si>
    <t>INE865C14IR4</t>
  </si>
  <si>
    <t>ADITYA BIRLA FIN LTD CP RED 02-03-2023**</t>
  </si>
  <si>
    <t>INE860H14Z32</t>
  </si>
  <si>
    <t>GODREJ AGROVET CP RED 03-03-2023**</t>
  </si>
  <si>
    <t>INE850D14NP8</t>
  </si>
  <si>
    <t>ADITYA BIRLA MONEY CP RED 14-03-2023**</t>
  </si>
  <si>
    <t>INE865C14II3</t>
  </si>
  <si>
    <t>TATA POWER COMPANY CP 27-03-2023**</t>
  </si>
  <si>
    <t>INE245A14HO2</t>
  </si>
  <si>
    <t>GODREJ INDUSTRIES LTD CP RED 19-04-2023**</t>
  </si>
  <si>
    <t>INE233A14XM9</t>
  </si>
  <si>
    <t>NABARD CP RED 15-05-2023**</t>
  </si>
  <si>
    <t>INE261F14JO4</t>
  </si>
  <si>
    <t>SIDBI CP RED 26-05-2023**</t>
  </si>
  <si>
    <t>INE556F14IU6</t>
  </si>
  <si>
    <t>RELIANCE RETAIL VENT CP 26-05-23**</t>
  </si>
  <si>
    <t>INE929O14974</t>
  </si>
  <si>
    <t>Regular Plan Annual IDCW</t>
  </si>
  <si>
    <t>Regular Plan Daily IDCW</t>
  </si>
  <si>
    <t>Regular Plan Growth</t>
  </si>
  <si>
    <t>Retail Annual IDCW Option</t>
  </si>
  <si>
    <t>Retail Bonus Option</t>
  </si>
  <si>
    <t>Retail Daily IDCW Option</t>
  </si>
  <si>
    <t>Retail Fortnightly IDCW Option</t>
  </si>
  <si>
    <t>Retail Growth Option</t>
  </si>
  <si>
    <t>Retail IDCW Option</t>
  </si>
  <si>
    <t>Retail Monthly IDCW Option</t>
  </si>
  <si>
    <t>Retail Weekly IDCW Option</t>
  </si>
  <si>
    <t>Direct Plan daily IDCW</t>
  </si>
  <si>
    <t>Retail Plan Monthly IDCW</t>
  </si>
  <si>
    <t>Retail Plan Weekly IDCW</t>
  </si>
  <si>
    <t>Edelweiss Liquid Fund</t>
  </si>
  <si>
    <t>Liquid Fund</t>
  </si>
  <si>
    <t>PORTFOLIO STATEMENT OF EDELWEISS  ASEAN EQUITY OFF-SHORE FUND AS ON FEBRUARY 28, 2023</t>
  </si>
  <si>
    <t>(An open ended fund of fund scheme investing in JPMorgan Funds – ASEAN Equity Fund)</t>
  </si>
  <si>
    <t>Foreign Securities and/or Overseas ETFs</t>
  </si>
  <si>
    <t>International  Mutual Fund Units</t>
  </si>
  <si>
    <t>JPM ASEAN EQUITY-I ACC USD</t>
  </si>
  <si>
    <t>LU0441852299</t>
  </si>
  <si>
    <t>7. Total gross exposure to derivative instruments (excluding reversed positions) at the end of the month (Rs. in Lakhs)</t>
  </si>
  <si>
    <t>8. Margin Deposits includes Margin money placed on derivatives other than margin money placed with bank</t>
  </si>
  <si>
    <t>9. Total value and percentage of Illiquiid Equity shares &amp; Equity related instruments</t>
  </si>
  <si>
    <t>10. Number of instance of deviation In valuation of securities</t>
  </si>
  <si>
    <t>11. Total value and percentage of illiquid equity shares / securities</t>
  </si>
  <si>
    <t>Edelweiss ASEAN Equity Off-Shore Fund</t>
  </si>
  <si>
    <t>PORTFOLIO STATEMENT OF EDELWEISS  GREATER CHINA EQUITY OFF-SHORE FUND AS ON FEBRUARY 28, 2023</t>
  </si>
  <si>
    <t>(An open ended fund of fund scheme investing in JPMorgan Funds – Greater China Fund)</t>
  </si>
  <si>
    <t>JPM GREATER CHINA-I-I2 USD</t>
  </si>
  <si>
    <t>LU1727356906</t>
  </si>
  <si>
    <t>Edelweiss Greater China Equity Off-Shore Fund</t>
  </si>
  <si>
    <t>PORTFOLIO STATEMENT OF EDELWEISS MSCI INDIA DOMESTIC &amp; WORLD HEALTHCARE 45 INDEX AS ON FEBRUARY 28, 2023</t>
  </si>
  <si>
    <t>(An Open-ended Equity Scheme replicating MSCI India Domestic &amp; World Healthcare 45 Index)</t>
  </si>
  <si>
    <t xml:space="preserve">(c) Listed / Awaiting listing on International Stock Exchanges </t>
  </si>
  <si>
    <t>JOHNSON &amp; JOHNSON</t>
  </si>
  <si>
    <t>US4781601046</t>
  </si>
  <si>
    <t>Pharmaceuticals</t>
  </si>
  <si>
    <t>ABBVIE INC</t>
  </si>
  <si>
    <t>US00287Y1091</t>
  </si>
  <si>
    <t>Biotechnology</t>
  </si>
  <si>
    <t>MERCK &amp; CO.INC</t>
  </si>
  <si>
    <t>US58933Y1055</t>
  </si>
  <si>
    <t>ELI LILLY &amp; CO</t>
  </si>
  <si>
    <t>US5324571083</t>
  </si>
  <si>
    <t>PFIZER INC</t>
  </si>
  <si>
    <t>US7170811035</t>
  </si>
  <si>
    <t>THERMO FISHER SCIENTIFIC INC</t>
  </si>
  <si>
    <t>US8835561023</t>
  </si>
  <si>
    <t>Life Sciences Tools &amp; Services</t>
  </si>
  <si>
    <t>NOVARTIS AG</t>
  </si>
  <si>
    <t>US66987V1098</t>
  </si>
  <si>
    <t>ABBOTT LABORATORIES</t>
  </si>
  <si>
    <t>US0028241000</t>
  </si>
  <si>
    <t>Health Care Equipment &amp; Supplies</t>
  </si>
  <si>
    <t>DANAHER CORP</t>
  </si>
  <si>
    <t>US2358511028</t>
  </si>
  <si>
    <t>AMGEN INC</t>
  </si>
  <si>
    <t>US0311621009</t>
  </si>
  <si>
    <t>MEDTRONIC PLC</t>
  </si>
  <si>
    <t>IE00BTN1Y115</t>
  </si>
  <si>
    <t>GILEAD SCIENCES INC</t>
  </si>
  <si>
    <t>US3755581036</t>
  </si>
  <si>
    <t>STRYKER CORP</t>
  </si>
  <si>
    <t>US8636671013</t>
  </si>
  <si>
    <t>INTUITIVE SURGICAL INC</t>
  </si>
  <si>
    <t>US46120E6023</t>
  </si>
  <si>
    <t>VERTEX PHARMACEUTICALS INC</t>
  </si>
  <si>
    <t>US92532F1003</t>
  </si>
  <si>
    <t>BECTON DICKINSON AND CO</t>
  </si>
  <si>
    <t>US0758871091</t>
  </si>
  <si>
    <t>MODERNA INC</t>
  </si>
  <si>
    <t>US60770K1079</t>
  </si>
  <si>
    <t>PHARMACEUTICALS</t>
  </si>
  <si>
    <t>AGILENT TECHNOLOGIES INC</t>
  </si>
  <si>
    <t>US00846U1016</t>
  </si>
  <si>
    <t>IQVIA HOLDINGS INC</t>
  </si>
  <si>
    <t>US46266C1053</t>
  </si>
  <si>
    <t>ILLUMINA INC</t>
  </si>
  <si>
    <t>US4523271090</t>
  </si>
  <si>
    <t>Edelweiss MSCI India Domestic &amp; World Healthcare 45 Index Fund</t>
  </si>
  <si>
    <t>PORTFOLIO STATEMENT OF EDELWEISS  EUROPE DYNAMIC EQUITY OFF-SHORE FUND AS ON FEBRUARY 28, 2023</t>
  </si>
  <si>
    <t>(An open ended fund of fund scheme investing in JPMorgan Funds – Europe Dynamic Fund)</t>
  </si>
  <si>
    <t>JPMORGAN F-EUROPE DYNAM-I-A</t>
  </si>
  <si>
    <t>LU0248045857</t>
  </si>
  <si>
    <t>Edelweiss Europe Dynamic Equity Off-Shore Fund</t>
  </si>
  <si>
    <t>PORTFOLIO STATEMENT OF EDELWEISS  EMERGING MARKETS OPPORTUNITIES EQUITY OFF-SHORE FUND AS ON FEBRUARY 28, 2023</t>
  </si>
  <si>
    <t>(An open ended fund of fund scheme investing in JPMorgan Funds – Emerging Market Opportunities Fund)</t>
  </si>
  <si>
    <t>JPMORGAN ASSET MGM - EMG MKT OPPS I USD</t>
  </si>
  <si>
    <t>LU0431993749</t>
  </si>
  <si>
    <t>Edelweiss Emerging Markets Opportunities Equity Off-Shore Fund</t>
  </si>
  <si>
    <t>PORTFOLIO STATEMENT OF EDELWEISS  US VALUE EQUITY OFF-SHORE FUND AS ON FEBRUARY 28, 2023</t>
  </si>
  <si>
    <t>(An open ended fund of fund scheme investing in JPMorgan Funds – US Value Fund)</t>
  </si>
  <si>
    <t>JPMORGAN F-JPM US VALUE-I AC</t>
  </si>
  <si>
    <t>LU0248060658</t>
  </si>
  <si>
    <t>Edelweiss US Value Equity Off-Shore Fund</t>
  </si>
  <si>
    <t>PORTFOLIO STATEMENT OF EDELWEISS  US TECHNOLOGY EQUITY FOF AS ON FEBRUARY 28, 2023</t>
  </si>
  <si>
    <t>(An open ended fund of fund scheme investing in JPMorgan Funds – US TECHNOLOGY EQUITY FOF)</t>
  </si>
  <si>
    <t>JPMORGAN F-US TECHNOLOGY-I A</t>
  </si>
  <si>
    <t>LU0248060906</t>
  </si>
  <si>
    <t>Edelweiss US Technology Equity Fund of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</si>
</sst>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0.00_);\(##,##0\)"/>
    <numFmt numFmtId="166" formatCode="#,##0.00_);\(##,##0.00\)"/>
    <numFmt numFmtId="167" formatCode="0.00%_);\(0.00%\)"/>
    <numFmt numFmtId="168" formatCode="mmmm\ dd\,\ yyyy"/>
    <numFmt numFmtId="169" formatCode="#,##0.000000"/>
  </numFmts>
  <fonts count="7" x14ac:knownFonts="1">
    <font>
      <sz val="11"/>
      <color theme="1"/>
      <name val="Calibri"/>
      <family val="2"/>
      <scheme val="minor"/>
    </font>
    <font>
      <b/>
      <sz val="14"/>
      <color theme="0"/>
      <name val="Calibri"/>
      <family val="2"/>
      <scheme val="minor"/>
    </font>
    <font>
      <b/>
      <sz val="9"/>
      <color theme="1" tint="4.9989318521683403E-2"/>
      <name val="Arial"/>
      <family val="2"/>
    </font>
    <font>
      <b/>
      <sz val="11"/>
      <color theme="1"/>
      <name val="Calibri"/>
      <family val="2"/>
      <scheme val="minor"/>
    </font>
    <font>
      <u/>
      <sz val="11"/>
      <color theme="10"/>
      <name val="Calibri"/>
      <family val="2"/>
      <scheme val="minor"/>
    </font>
    <font>
      <sz val="12"/>
      <color theme="1"/>
      <name val="Times New Roman"/>
      <family val="1"/>
    </font>
    <font>
      <sz val="11"/>
      <color theme="1"/>
      <name val="Calibri"/>
      <family val="2"/>
      <scheme val="minor"/>
    </font>
  </fonts>
  <fills count="3">
    <fill>
      <patternFill patternType="none"/>
    </fill>
    <fill>
      <patternFill patternType="gray125"/>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4" fillId="0" borderId="0"/>
    <xf numFmtId="9" fontId="6" fillId="0" borderId="0"/>
  </cellStyleXfs>
  <cellXfs count="68">
    <xf numFmtId="0" fontId="0" fillId="0" borderId="0" xfId="0"/>
    <xf numFmtId="10" fontId="0" fillId="0" borderId="0" xfId="0" applyNumberFormat="1"/>
    <xf numFmtId="0" fontId="2" fillId="0" borderId="2" xfId="0" applyFont="1" applyBorder="1" applyAlignment="1">
      <alignment horizontal="center" vertical="center"/>
    </xf>
    <xf numFmtId="16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0" fontId="2" fillId="0" borderId="2" xfId="0" applyNumberFormat="1" applyFont="1" applyBorder="1" applyAlignment="1">
      <alignment horizontal="center" vertical="center"/>
    </xf>
    <xf numFmtId="0" fontId="0" fillId="0" borderId="3" xfId="0" applyBorder="1"/>
    <xf numFmtId="165" fontId="0" fillId="0" borderId="3" xfId="0" applyNumberFormat="1" applyBorder="1"/>
    <xf numFmtId="166" fontId="0" fillId="0" borderId="3" xfId="0" applyNumberFormat="1" applyBorder="1"/>
    <xf numFmtId="167" fontId="0" fillId="0" borderId="3" xfId="0" applyNumberFormat="1" applyBorder="1"/>
    <xf numFmtId="10" fontId="0" fillId="0" borderId="3" xfId="0" applyNumberFormat="1" applyBorder="1"/>
    <xf numFmtId="0" fontId="0" fillId="0" borderId="4" xfId="0" applyBorder="1"/>
    <xf numFmtId="164" fontId="0" fillId="0" borderId="4" xfId="0" applyNumberFormat="1" applyBorder="1"/>
    <xf numFmtId="4" fontId="0" fillId="0" borderId="4" xfId="0" applyNumberFormat="1" applyBorder="1"/>
    <xf numFmtId="10" fontId="0" fillId="0" borderId="4" xfId="0" applyNumberFormat="1" applyBorder="1"/>
    <xf numFmtId="0" fontId="3" fillId="0" borderId="4" xfId="0" applyFont="1" applyBorder="1"/>
    <xf numFmtId="164" fontId="3" fillId="0" borderId="4" xfId="0" applyNumberFormat="1" applyFont="1" applyBorder="1"/>
    <xf numFmtId="4" fontId="3" fillId="0" borderId="5" xfId="0" applyNumberFormat="1" applyFont="1" applyBorder="1"/>
    <xf numFmtId="10" fontId="3" fillId="0" borderId="5" xfId="0" applyNumberFormat="1" applyFont="1" applyBorder="1"/>
    <xf numFmtId="10" fontId="3" fillId="0" borderId="4" xfId="0" applyNumberFormat="1" applyFont="1" applyBorder="1"/>
    <xf numFmtId="0" fontId="3" fillId="0" borderId="5" xfId="0" applyFont="1" applyBorder="1"/>
    <xf numFmtId="164" fontId="3" fillId="0" borderId="5" xfId="0" applyNumberFormat="1" applyFont="1" applyBorder="1"/>
    <xf numFmtId="166" fontId="0" fillId="0" borderId="4" xfId="0" applyNumberFormat="1" applyBorder="1"/>
    <xf numFmtId="167" fontId="0" fillId="0" borderId="4" xfId="0" applyNumberFormat="1" applyBorder="1"/>
    <xf numFmtId="0" fontId="3" fillId="0" borderId="6" xfId="0" applyFont="1" applyBorder="1"/>
    <xf numFmtId="164" fontId="3" fillId="0" borderId="6" xfId="0" applyNumberFormat="1" applyFont="1" applyBorder="1"/>
    <xf numFmtId="4" fontId="3" fillId="0" borderId="6" xfId="0" applyNumberFormat="1" applyFont="1" applyBorder="1"/>
    <xf numFmtId="10" fontId="3" fillId="0" borderId="6" xfId="0" applyNumberFormat="1" applyFont="1" applyBorder="1"/>
    <xf numFmtId="0" fontId="0" fillId="0" borderId="3" xfId="0" applyBorder="1" applyAlignment="1">
      <alignment horizontal="center"/>
    </xf>
    <xf numFmtId="0" fontId="0" fillId="0" borderId="4" xfId="0"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0" fillId="0" borderId="0" xfId="0" applyAlignment="1">
      <alignment horizontal="right"/>
    </xf>
    <xf numFmtId="4" fontId="0" fillId="0" borderId="5" xfId="0" applyNumberFormat="1" applyBorder="1" applyAlignment="1">
      <alignment horizontal="right"/>
    </xf>
    <xf numFmtId="10" fontId="0" fillId="0" borderId="5" xfId="0" applyNumberFormat="1" applyBorder="1" applyAlignment="1">
      <alignment horizontal="right"/>
    </xf>
    <xf numFmtId="4" fontId="3" fillId="0" borderId="7" xfId="0" applyNumberFormat="1" applyFont="1" applyBorder="1"/>
    <xf numFmtId="10" fontId="3" fillId="0" borderId="7" xfId="0" applyNumberFormat="1" applyFont="1" applyBorder="1"/>
    <xf numFmtId="4" fontId="0" fillId="0" borderId="7" xfId="0" applyNumberFormat="1" applyBorder="1" applyAlignment="1">
      <alignment horizontal="right"/>
    </xf>
    <xf numFmtId="10" fontId="0" fillId="0" borderId="7" xfId="0" applyNumberFormat="1" applyBorder="1" applyAlignment="1">
      <alignment horizontal="right"/>
    </xf>
    <xf numFmtId="165" fontId="0" fillId="0" borderId="4" xfId="0" applyNumberFormat="1" applyBorder="1"/>
    <xf numFmtId="166" fontId="3" fillId="0" borderId="7" xfId="0" applyNumberFormat="1" applyFont="1" applyBorder="1"/>
    <xf numFmtId="167" fontId="3" fillId="0" borderId="7" xfId="0" applyNumberFormat="1" applyFont="1" applyBorder="1"/>
    <xf numFmtId="166" fontId="3" fillId="0" borderId="5" xfId="0" applyNumberFormat="1" applyFont="1" applyBorder="1"/>
    <xf numFmtId="167" fontId="3" fillId="0" borderId="5" xfId="0" applyNumberFormat="1" applyFont="1" applyBorder="1"/>
    <xf numFmtId="4" fontId="3" fillId="0" borderId="4" xfId="0" applyNumberFormat="1" applyFont="1" applyBorder="1"/>
    <xf numFmtId="0" fontId="0" fillId="0" borderId="0" xfId="0" applyAlignment="1">
      <alignment wrapText="1"/>
    </xf>
    <xf numFmtId="168" fontId="3" fillId="0" borderId="0" xfId="0" applyNumberFormat="1" applyFont="1"/>
    <xf numFmtId="4" fontId="0" fillId="0" borderId="0" xfId="0" applyNumberFormat="1" applyAlignment="1">
      <alignment horizontal="right"/>
    </xf>
    <xf numFmtId="169" fontId="0" fillId="0" borderId="1" xfId="0" applyNumberFormat="1" applyBorder="1"/>
    <xf numFmtId="0" fontId="4" fillId="0" borderId="0" xfId="1"/>
    <xf numFmtId="0" fontId="0" fillId="0" borderId="7" xfId="0" applyBorder="1"/>
    <xf numFmtId="4" fontId="0" fillId="0" borderId="7" xfId="2" applyNumberFormat="1" applyFont="1" applyBorder="1"/>
    <xf numFmtId="4" fontId="0" fillId="0" borderId="7" xfId="0" applyNumberFormat="1" applyBorder="1"/>
    <xf numFmtId="15" fontId="0" fillId="0" borderId="7" xfId="0" applyNumberFormat="1" applyBorder="1"/>
    <xf numFmtId="0" fontId="0" fillId="0" borderId="7" xfId="0" applyBorder="1" applyAlignment="1">
      <alignment wrapText="1"/>
    </xf>
    <xf numFmtId="0" fontId="3" fillId="0" borderId="0" xfId="0" applyFont="1"/>
    <xf numFmtId="0" fontId="0" fillId="0" borderId="10" xfId="0" applyBorder="1"/>
    <xf numFmtId="0" fontId="3" fillId="0" borderId="0" xfId="0" applyFont="1"/>
    <xf numFmtId="0" fontId="1" fillId="2" borderId="0" xfId="0" applyFont="1" applyFill="1" applyAlignment="1">
      <alignment horizontal="center" vertical="center" wrapText="1"/>
    </xf>
    <xf numFmtId="0" fontId="0" fillId="0" borderId="0" xfId="0"/>
    <xf numFmtId="10" fontId="0" fillId="0" borderId="0" xfId="0" applyNumberFormat="1"/>
    <xf numFmtId="0" fontId="5" fillId="0" borderId="7" xfId="0" applyFont="1" applyBorder="1" applyAlignment="1">
      <alignment horizontal="left" vertical="top" wrapText="1"/>
    </xf>
    <xf numFmtId="0" fontId="0" fillId="0" borderId="8" xfId="0" applyBorder="1"/>
    <xf numFmtId="0" fontId="0" fillId="0" borderId="9" xfId="0" applyBorder="1"/>
    <xf numFmtId="0" fontId="0" fillId="0" borderId="11" xfId="0" applyBorder="1"/>
    <xf numFmtId="0" fontId="3" fillId="0" borderId="7" xfId="0" applyFont="1" applyBorder="1"/>
    <xf numFmtId="0" fontId="4" fillId="0" borderId="7" xfId="1" applyBorder="1"/>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4.png"/></Relationships>
</file>

<file path=xl/drawings/_rels/drawing29.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4.png"/></Relationships>
</file>

<file path=xl/drawings/_rels/drawing31.xml.rels><?xml version="1.0" encoding="UTF-8" standalone="yes"?>
<Relationships xmlns="http://schemas.openxmlformats.org/package/2006/relationships"><Relationship Id="rId1" Type="http://schemas.openxmlformats.org/officeDocument/2006/relationships/image" Target="../media/image4.png"/></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4.xml.rels><?xml version="1.0" encoding="UTF-8" standalone="yes"?>
<Relationships xmlns="http://schemas.openxmlformats.org/package/2006/relationships"><Relationship Id="rId1" Type="http://schemas.openxmlformats.org/officeDocument/2006/relationships/image" Target="../media/image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4.png"/></Relationships>
</file>

<file path=xl/drawings/_rels/drawing37.xml.rels><?xml version="1.0" encoding="UTF-8" standalone="yes"?>
<Relationships xmlns="http://schemas.openxmlformats.org/package/2006/relationships"><Relationship Id="rId1" Type="http://schemas.openxmlformats.org/officeDocument/2006/relationships/image" Target="../media/image4.png"/></Relationships>
</file>

<file path=xl/drawings/_rels/drawing38.xml.rels><?xml version="1.0" encoding="UTF-8" standalone="yes"?>
<Relationships xmlns="http://schemas.openxmlformats.org/package/2006/relationships"><Relationship Id="rId1" Type="http://schemas.openxmlformats.org/officeDocument/2006/relationships/image" Target="../media/image4.png"/></Relationships>
</file>

<file path=xl/drawings/_rels/drawing39.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4.png"/></Relationships>
</file>

<file path=xl/drawings/_rels/drawing41.xml.rels><?xml version="1.0" encoding="UTF-8" standalone="yes"?>
<Relationships xmlns="http://schemas.openxmlformats.org/package/2006/relationships"><Relationship Id="rId1" Type="http://schemas.openxmlformats.org/officeDocument/2006/relationships/image" Target="../media/image4.png"/></Relationships>
</file>

<file path=xl/drawings/_rels/drawing42.xml.rels><?xml version="1.0" encoding="UTF-8" standalone="yes"?>
<Relationships xmlns="http://schemas.openxmlformats.org/package/2006/relationships"><Relationship Id="rId1" Type="http://schemas.openxmlformats.org/officeDocument/2006/relationships/image" Target="../media/image4.png"/></Relationships>
</file>

<file path=xl/drawings/_rels/drawing4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4.xml.rels><?xml version="1.0" encoding="UTF-8" standalone="yes"?>
<Relationships xmlns="http://schemas.openxmlformats.org/package/2006/relationships"><Relationship Id="rId1" Type="http://schemas.openxmlformats.org/officeDocument/2006/relationships/image" Target="../media/image4.png"/></Relationships>
</file>

<file path=xl/drawings/_rels/drawing4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4.png"/></Relationships>
</file>

<file path=xl/drawings/_rels/drawing47.xml.rels><?xml version="1.0" encoding="UTF-8" standalone="yes"?>
<Relationships xmlns="http://schemas.openxmlformats.org/package/2006/relationships"><Relationship Id="rId1" Type="http://schemas.openxmlformats.org/officeDocument/2006/relationships/image" Target="../media/image4.png"/></Relationships>
</file>

<file path=xl/drawings/_rels/drawing48.xml.rels><?xml version="1.0" encoding="UTF-8" standalone="yes"?>
<Relationships xmlns="http://schemas.openxmlformats.org/package/2006/relationships"><Relationship Id="rId1" Type="http://schemas.openxmlformats.org/officeDocument/2006/relationships/image" Target="../media/image4.png"/></Relationships>
</file>

<file path=xl/drawings/_rels/drawing49.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0.xml.rels><?xml version="1.0" encoding="UTF-8" standalone="yes"?>
<Relationships xmlns="http://schemas.openxmlformats.org/package/2006/relationships"><Relationship Id="rId1" Type="http://schemas.openxmlformats.org/officeDocument/2006/relationships/image" Target="../media/image4.png"/></Relationships>
</file>

<file path=xl/drawings/_rels/drawing51.xml.rels><?xml version="1.0" encoding="UTF-8" standalone="yes"?>
<Relationships xmlns="http://schemas.openxmlformats.org/package/2006/relationships"><Relationship Id="rId1" Type="http://schemas.openxmlformats.org/officeDocument/2006/relationships/image" Target="../media/image4.png"/></Relationships>
</file>

<file path=xl/drawings/_rels/drawing52.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238250" cy="714375"/>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3</xdr:row>
      <xdr:rowOff>0</xdr:rowOff>
    </xdr:from>
    <xdr:ext cx="1238250" cy="714375"/>
    <xdr:pic>
      <xdr:nvPicPr>
        <xdr:cNvPr id="3" name="Image 2" descr="Pictur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6</xdr:col>
      <xdr:colOff>0</xdr:colOff>
      <xdr:row>3</xdr:row>
      <xdr:rowOff>0</xdr:rowOff>
    </xdr:from>
    <xdr:ext cx="1238250" cy="714375"/>
    <xdr:pic>
      <xdr:nvPicPr>
        <xdr:cNvPr id="4" name="Image 3" descr="Picture">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4</xdr:row>
      <xdr:rowOff>0</xdr:rowOff>
    </xdr:from>
    <xdr:ext cx="1238250" cy="714375"/>
    <xdr:pic>
      <xdr:nvPicPr>
        <xdr:cNvPr id="5" name="Image 4" descr="Picture">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4</xdr:col>
      <xdr:colOff>0</xdr:colOff>
      <xdr:row>4</xdr:row>
      <xdr:rowOff>0</xdr:rowOff>
    </xdr:from>
    <xdr:ext cx="1238250" cy="714375"/>
    <xdr:pic>
      <xdr:nvPicPr>
        <xdr:cNvPr id="6" name="Image 5" descr="Picture">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2</xdr:col>
      <xdr:colOff>0</xdr:colOff>
      <xdr:row>5</xdr:row>
      <xdr:rowOff>0</xdr:rowOff>
    </xdr:from>
    <xdr:ext cx="1238250" cy="714375"/>
    <xdr:pic>
      <xdr:nvPicPr>
        <xdr:cNvPr id="7" name="Image 6" descr="Picture">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5</xdr:row>
      <xdr:rowOff>0</xdr:rowOff>
    </xdr:from>
    <xdr:ext cx="1238250" cy="714375"/>
    <xdr:pic>
      <xdr:nvPicPr>
        <xdr:cNvPr id="8" name="Image 7" descr="Picture">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6</xdr:row>
      <xdr:rowOff>0</xdr:rowOff>
    </xdr:from>
    <xdr:ext cx="1238250" cy="714375"/>
    <xdr:pic>
      <xdr:nvPicPr>
        <xdr:cNvPr id="9" name="Image 8" descr="Picture">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6</xdr:row>
      <xdr:rowOff>0</xdr:rowOff>
    </xdr:from>
    <xdr:ext cx="1238250" cy="714375"/>
    <xdr:pic>
      <xdr:nvPicPr>
        <xdr:cNvPr id="10" name="Image 9" descr="Picture">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7</xdr:row>
      <xdr:rowOff>0</xdr:rowOff>
    </xdr:from>
    <xdr:ext cx="1238250" cy="714375"/>
    <xdr:pic>
      <xdr:nvPicPr>
        <xdr:cNvPr id="11" name="Image 10" descr="Picture">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7</xdr:row>
      <xdr:rowOff>0</xdr:rowOff>
    </xdr:from>
    <xdr:ext cx="1238250" cy="714375"/>
    <xdr:pic>
      <xdr:nvPicPr>
        <xdr:cNvPr id="12" name="Image 11" descr="Picture">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8</xdr:row>
      <xdr:rowOff>0</xdr:rowOff>
    </xdr:from>
    <xdr:ext cx="1238250" cy="714375"/>
    <xdr:pic>
      <xdr:nvPicPr>
        <xdr:cNvPr id="13" name="Image 12" descr="Picture">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8</xdr:row>
      <xdr:rowOff>0</xdr:rowOff>
    </xdr:from>
    <xdr:ext cx="1238250" cy="714375"/>
    <xdr:pic>
      <xdr:nvPicPr>
        <xdr:cNvPr id="14" name="Image 13" descr="Picture">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9</xdr:row>
      <xdr:rowOff>0</xdr:rowOff>
    </xdr:from>
    <xdr:ext cx="1238250" cy="714375"/>
    <xdr:pic>
      <xdr:nvPicPr>
        <xdr:cNvPr id="15" name="Image 14" descr="Picture">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9</xdr:row>
      <xdr:rowOff>0</xdr:rowOff>
    </xdr:from>
    <xdr:ext cx="1238250" cy="714375"/>
    <xdr:pic>
      <xdr:nvPicPr>
        <xdr:cNvPr id="16" name="Image 15" descr="Picture">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10</xdr:row>
      <xdr:rowOff>0</xdr:rowOff>
    </xdr:from>
    <xdr:ext cx="1238250" cy="714375"/>
    <xdr:pic>
      <xdr:nvPicPr>
        <xdr:cNvPr id="17" name="Image 16" descr="Picture">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10</xdr:row>
      <xdr:rowOff>0</xdr:rowOff>
    </xdr:from>
    <xdr:ext cx="1238250" cy="714375"/>
    <xdr:pic>
      <xdr:nvPicPr>
        <xdr:cNvPr id="18" name="Image 17" descr="Picture">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6</xdr:col>
      <xdr:colOff>0</xdr:colOff>
      <xdr:row>10</xdr:row>
      <xdr:rowOff>0</xdr:rowOff>
    </xdr:from>
    <xdr:ext cx="1238250" cy="714375"/>
    <xdr:pic>
      <xdr:nvPicPr>
        <xdr:cNvPr id="19" name="Image 18" descr="Picture">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11</xdr:row>
      <xdr:rowOff>0</xdr:rowOff>
    </xdr:from>
    <xdr:ext cx="1238250" cy="714375"/>
    <xdr:pic>
      <xdr:nvPicPr>
        <xdr:cNvPr id="20" name="Image 19" descr="Picture">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11</xdr:row>
      <xdr:rowOff>0</xdr:rowOff>
    </xdr:from>
    <xdr:ext cx="1238250" cy="714375"/>
    <xdr:pic>
      <xdr:nvPicPr>
        <xdr:cNvPr id="21" name="Image 20" descr="Picture">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12</xdr:row>
      <xdr:rowOff>0</xdr:rowOff>
    </xdr:from>
    <xdr:ext cx="1238250" cy="714375"/>
    <xdr:pic>
      <xdr:nvPicPr>
        <xdr:cNvPr id="22" name="Image 21" descr="Picture">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12</xdr:row>
      <xdr:rowOff>0</xdr:rowOff>
    </xdr:from>
    <xdr:ext cx="1238250" cy="714375"/>
    <xdr:pic>
      <xdr:nvPicPr>
        <xdr:cNvPr id="23" name="Image 22" descr="Picture">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13</xdr:row>
      <xdr:rowOff>0</xdr:rowOff>
    </xdr:from>
    <xdr:ext cx="1238250" cy="714375"/>
    <xdr:pic>
      <xdr:nvPicPr>
        <xdr:cNvPr id="24" name="Image 23" descr="Picture">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13</xdr:row>
      <xdr:rowOff>0</xdr:rowOff>
    </xdr:from>
    <xdr:ext cx="1238250" cy="714375"/>
    <xdr:pic>
      <xdr:nvPicPr>
        <xdr:cNvPr id="25" name="Image 24" descr="Picture">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14</xdr:row>
      <xdr:rowOff>0</xdr:rowOff>
    </xdr:from>
    <xdr:ext cx="1238250" cy="714375"/>
    <xdr:pic>
      <xdr:nvPicPr>
        <xdr:cNvPr id="26" name="Image 25" descr="Picture">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14</xdr:row>
      <xdr:rowOff>0</xdr:rowOff>
    </xdr:from>
    <xdr:ext cx="1238250" cy="714375"/>
    <xdr:pic>
      <xdr:nvPicPr>
        <xdr:cNvPr id="27" name="Image 26" descr="Picture">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15</xdr:row>
      <xdr:rowOff>0</xdr:rowOff>
    </xdr:from>
    <xdr:ext cx="1238250" cy="714375"/>
    <xdr:pic>
      <xdr:nvPicPr>
        <xdr:cNvPr id="28" name="Image 27" descr="Picture">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16</xdr:row>
      <xdr:rowOff>0</xdr:rowOff>
    </xdr:from>
    <xdr:ext cx="1238250" cy="714375"/>
    <xdr:pic>
      <xdr:nvPicPr>
        <xdr:cNvPr id="30" name="Image 29" descr="Picture">
          <a:extLst>
            <a:ext uri="{FF2B5EF4-FFF2-40B4-BE49-F238E27FC236}">
              <a16:creationId xmlns:a16="http://schemas.microsoft.com/office/drawing/2014/main" id="{00000000-0008-0000-0000-00001E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4</xdr:col>
      <xdr:colOff>0</xdr:colOff>
      <xdr:row>16</xdr:row>
      <xdr:rowOff>0</xdr:rowOff>
    </xdr:from>
    <xdr:ext cx="1238250" cy="714375"/>
    <xdr:pic>
      <xdr:nvPicPr>
        <xdr:cNvPr id="31" name="Image 30" descr="Picture">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2</xdr:col>
      <xdr:colOff>0</xdr:colOff>
      <xdr:row>17</xdr:row>
      <xdr:rowOff>0</xdr:rowOff>
    </xdr:from>
    <xdr:ext cx="1238250" cy="714375"/>
    <xdr:pic>
      <xdr:nvPicPr>
        <xdr:cNvPr id="32" name="Image 31" descr="Picture">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17</xdr:row>
      <xdr:rowOff>0</xdr:rowOff>
    </xdr:from>
    <xdr:ext cx="1238250" cy="714375"/>
    <xdr:pic>
      <xdr:nvPicPr>
        <xdr:cNvPr id="33" name="Image 32" descr="Picture">
          <a:extLst>
            <a:ext uri="{FF2B5EF4-FFF2-40B4-BE49-F238E27FC236}">
              <a16:creationId xmlns:a16="http://schemas.microsoft.com/office/drawing/2014/main" id="{00000000-0008-0000-0000-000021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18</xdr:row>
      <xdr:rowOff>0</xdr:rowOff>
    </xdr:from>
    <xdr:ext cx="1238250" cy="714375"/>
    <xdr:pic>
      <xdr:nvPicPr>
        <xdr:cNvPr id="34" name="Image 33" descr="Picture">
          <a:extLst>
            <a:ext uri="{FF2B5EF4-FFF2-40B4-BE49-F238E27FC236}">
              <a16:creationId xmlns:a16="http://schemas.microsoft.com/office/drawing/2014/main" id="{00000000-0008-0000-0000-000022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18</xdr:row>
      <xdr:rowOff>0</xdr:rowOff>
    </xdr:from>
    <xdr:ext cx="1238250" cy="714375"/>
    <xdr:pic>
      <xdr:nvPicPr>
        <xdr:cNvPr id="35" name="Image 34" descr="Picture">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19</xdr:row>
      <xdr:rowOff>0</xdr:rowOff>
    </xdr:from>
    <xdr:ext cx="1238250" cy="714375"/>
    <xdr:pic>
      <xdr:nvPicPr>
        <xdr:cNvPr id="36" name="Image 35" descr="Picture">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19</xdr:row>
      <xdr:rowOff>0</xdr:rowOff>
    </xdr:from>
    <xdr:ext cx="1238250" cy="714375"/>
    <xdr:pic>
      <xdr:nvPicPr>
        <xdr:cNvPr id="37" name="Image 36" descr="Picture">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20</xdr:row>
      <xdr:rowOff>0</xdr:rowOff>
    </xdr:from>
    <xdr:ext cx="1238250" cy="714375"/>
    <xdr:pic>
      <xdr:nvPicPr>
        <xdr:cNvPr id="38" name="Image 37" descr="Picture">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20</xdr:row>
      <xdr:rowOff>0</xdr:rowOff>
    </xdr:from>
    <xdr:ext cx="1238250" cy="714375"/>
    <xdr:pic>
      <xdr:nvPicPr>
        <xdr:cNvPr id="39" name="Image 38" descr="Picture">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21</xdr:row>
      <xdr:rowOff>0</xdr:rowOff>
    </xdr:from>
    <xdr:ext cx="1238250" cy="714375"/>
    <xdr:pic>
      <xdr:nvPicPr>
        <xdr:cNvPr id="40" name="Image 39" descr="Picture">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21</xdr:row>
      <xdr:rowOff>0</xdr:rowOff>
    </xdr:from>
    <xdr:ext cx="1238250" cy="714375"/>
    <xdr:pic>
      <xdr:nvPicPr>
        <xdr:cNvPr id="41" name="Image 40" descr="Picture">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22</xdr:row>
      <xdr:rowOff>0</xdr:rowOff>
    </xdr:from>
    <xdr:ext cx="1238250" cy="714375"/>
    <xdr:pic>
      <xdr:nvPicPr>
        <xdr:cNvPr id="42" name="Image 41" descr="Picture">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22</xdr:row>
      <xdr:rowOff>0</xdr:rowOff>
    </xdr:from>
    <xdr:ext cx="1238250" cy="714375"/>
    <xdr:pic>
      <xdr:nvPicPr>
        <xdr:cNvPr id="43" name="Image 42" descr="Picture">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6</xdr:col>
      <xdr:colOff>0</xdr:colOff>
      <xdr:row>22</xdr:row>
      <xdr:rowOff>0</xdr:rowOff>
    </xdr:from>
    <xdr:ext cx="1238250" cy="714375"/>
    <xdr:pic>
      <xdr:nvPicPr>
        <xdr:cNvPr id="44" name="Image 43" descr="Picture">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23</xdr:row>
      <xdr:rowOff>0</xdr:rowOff>
    </xdr:from>
    <xdr:ext cx="1238250" cy="714375"/>
    <xdr:pic>
      <xdr:nvPicPr>
        <xdr:cNvPr id="45" name="Image 44" descr="Picture">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4</xdr:col>
      <xdr:colOff>0</xdr:colOff>
      <xdr:row>23</xdr:row>
      <xdr:rowOff>0</xdr:rowOff>
    </xdr:from>
    <xdr:ext cx="1238250" cy="714375"/>
    <xdr:pic>
      <xdr:nvPicPr>
        <xdr:cNvPr id="46" name="Image 45" descr="Picture">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24</xdr:row>
      <xdr:rowOff>0</xdr:rowOff>
    </xdr:from>
    <xdr:ext cx="1238250" cy="714375"/>
    <xdr:pic>
      <xdr:nvPicPr>
        <xdr:cNvPr id="47" name="Image 46" descr="Picture">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24</xdr:row>
      <xdr:rowOff>0</xdr:rowOff>
    </xdr:from>
    <xdr:ext cx="1238250" cy="714375"/>
    <xdr:pic>
      <xdr:nvPicPr>
        <xdr:cNvPr id="48" name="Image 47" descr="Picture">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25</xdr:row>
      <xdr:rowOff>0</xdr:rowOff>
    </xdr:from>
    <xdr:ext cx="1238250" cy="714375"/>
    <xdr:pic>
      <xdr:nvPicPr>
        <xdr:cNvPr id="49" name="Image 48" descr="Picture">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4</xdr:col>
      <xdr:colOff>0</xdr:colOff>
      <xdr:row>25</xdr:row>
      <xdr:rowOff>0</xdr:rowOff>
    </xdr:from>
    <xdr:ext cx="1238250" cy="714375"/>
    <xdr:pic>
      <xdr:nvPicPr>
        <xdr:cNvPr id="50" name="Image 49" descr="Picture">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2</xdr:col>
      <xdr:colOff>0</xdr:colOff>
      <xdr:row>26</xdr:row>
      <xdr:rowOff>0</xdr:rowOff>
    </xdr:from>
    <xdr:ext cx="1238250" cy="714375"/>
    <xdr:pic>
      <xdr:nvPicPr>
        <xdr:cNvPr id="51" name="Image 50" descr="Picture">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4</xdr:col>
      <xdr:colOff>0</xdr:colOff>
      <xdr:row>26</xdr:row>
      <xdr:rowOff>0</xdr:rowOff>
    </xdr:from>
    <xdr:ext cx="1238250" cy="714375"/>
    <xdr:pic>
      <xdr:nvPicPr>
        <xdr:cNvPr id="52" name="Image 51" descr="Picture">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3" cstate="print"/>
        <a:stretch>
          <a:fillRect/>
        </a:stretch>
      </xdr:blipFill>
      <xdr:spPr>
        <a:prstGeom prst="rect">
          <a:avLst/>
        </a:prstGeom>
      </xdr:spPr>
    </xdr:pic>
    <xdr:clientData/>
  </xdr:oneCellAnchor>
  <xdr:oneCellAnchor>
    <xdr:from>
      <xdr:col>2</xdr:col>
      <xdr:colOff>0</xdr:colOff>
      <xdr:row>27</xdr:row>
      <xdr:rowOff>0</xdr:rowOff>
    </xdr:from>
    <xdr:ext cx="1238250" cy="714375"/>
    <xdr:pic>
      <xdr:nvPicPr>
        <xdr:cNvPr id="53" name="Image 52" descr="Picture">
          <a:extLst>
            <a:ext uri="{FF2B5EF4-FFF2-40B4-BE49-F238E27FC236}">
              <a16:creationId xmlns:a16="http://schemas.microsoft.com/office/drawing/2014/main" id="{00000000-0008-0000-0000-000035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27</xdr:row>
      <xdr:rowOff>0</xdr:rowOff>
    </xdr:from>
    <xdr:ext cx="1238250" cy="714375"/>
    <xdr:pic>
      <xdr:nvPicPr>
        <xdr:cNvPr id="54" name="Image 53" descr="Picture">
          <a:extLst>
            <a:ext uri="{FF2B5EF4-FFF2-40B4-BE49-F238E27FC236}">
              <a16:creationId xmlns:a16="http://schemas.microsoft.com/office/drawing/2014/main" id="{00000000-0008-0000-0000-000036000000}"/>
            </a:ext>
          </a:extLst>
        </xdr:cNvPr>
        <xdr:cNvPicPr/>
      </xdr:nvPicPr>
      <xdr:blipFill>
        <a:blip xmlns:r="http://schemas.openxmlformats.org/officeDocument/2006/relationships" r:embed="rId5" cstate="print"/>
        <a:stretch>
          <a:fillRect/>
        </a:stretch>
      </xdr:blipFill>
      <xdr:spPr>
        <a:prstGeom prst="rect">
          <a:avLst/>
        </a:prstGeom>
      </xdr:spPr>
    </xdr:pic>
    <xdr:clientData/>
  </xdr:oneCellAnchor>
  <xdr:oneCellAnchor>
    <xdr:from>
      <xdr:col>2</xdr:col>
      <xdr:colOff>0</xdr:colOff>
      <xdr:row>28</xdr:row>
      <xdr:rowOff>0</xdr:rowOff>
    </xdr:from>
    <xdr:ext cx="1238250" cy="714375"/>
    <xdr:pic>
      <xdr:nvPicPr>
        <xdr:cNvPr id="55" name="Image 54" descr="Picture">
          <a:extLst>
            <a:ext uri="{FF2B5EF4-FFF2-40B4-BE49-F238E27FC236}">
              <a16:creationId xmlns:a16="http://schemas.microsoft.com/office/drawing/2014/main" id="{00000000-0008-0000-0000-000037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28</xdr:row>
      <xdr:rowOff>0</xdr:rowOff>
    </xdr:from>
    <xdr:ext cx="1238250" cy="714375"/>
    <xdr:pic>
      <xdr:nvPicPr>
        <xdr:cNvPr id="56" name="Image 55" descr="Picture">
          <a:extLst>
            <a:ext uri="{FF2B5EF4-FFF2-40B4-BE49-F238E27FC236}">
              <a16:creationId xmlns:a16="http://schemas.microsoft.com/office/drawing/2014/main" id="{00000000-0008-0000-0000-000038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29</xdr:row>
      <xdr:rowOff>0</xdr:rowOff>
    </xdr:from>
    <xdr:ext cx="1238250" cy="714375"/>
    <xdr:pic>
      <xdr:nvPicPr>
        <xdr:cNvPr id="57" name="Image 56" descr="Picture">
          <a:extLst>
            <a:ext uri="{FF2B5EF4-FFF2-40B4-BE49-F238E27FC236}">
              <a16:creationId xmlns:a16="http://schemas.microsoft.com/office/drawing/2014/main" id="{00000000-0008-0000-0000-000039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29</xdr:row>
      <xdr:rowOff>0</xdr:rowOff>
    </xdr:from>
    <xdr:ext cx="1238250" cy="714375"/>
    <xdr:pic>
      <xdr:nvPicPr>
        <xdr:cNvPr id="58" name="Image 57" descr="Picture">
          <a:extLst>
            <a:ext uri="{FF2B5EF4-FFF2-40B4-BE49-F238E27FC236}">
              <a16:creationId xmlns:a16="http://schemas.microsoft.com/office/drawing/2014/main" id="{00000000-0008-0000-0000-00003A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30</xdr:row>
      <xdr:rowOff>0</xdr:rowOff>
    </xdr:from>
    <xdr:ext cx="1238250" cy="714375"/>
    <xdr:pic>
      <xdr:nvPicPr>
        <xdr:cNvPr id="59" name="Image 58" descr="Picture">
          <a:extLst>
            <a:ext uri="{FF2B5EF4-FFF2-40B4-BE49-F238E27FC236}">
              <a16:creationId xmlns:a16="http://schemas.microsoft.com/office/drawing/2014/main" id="{00000000-0008-0000-0000-00003B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30</xdr:row>
      <xdr:rowOff>0</xdr:rowOff>
    </xdr:from>
    <xdr:ext cx="1238250" cy="714375"/>
    <xdr:pic>
      <xdr:nvPicPr>
        <xdr:cNvPr id="60" name="Image 59" descr="Picture">
          <a:extLst>
            <a:ext uri="{FF2B5EF4-FFF2-40B4-BE49-F238E27FC236}">
              <a16:creationId xmlns:a16="http://schemas.microsoft.com/office/drawing/2014/main" id="{00000000-0008-0000-0000-00003C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31</xdr:row>
      <xdr:rowOff>0</xdr:rowOff>
    </xdr:from>
    <xdr:ext cx="1238250" cy="714375"/>
    <xdr:pic>
      <xdr:nvPicPr>
        <xdr:cNvPr id="61" name="Image 60" descr="Picture">
          <a:extLst>
            <a:ext uri="{FF2B5EF4-FFF2-40B4-BE49-F238E27FC236}">
              <a16:creationId xmlns:a16="http://schemas.microsoft.com/office/drawing/2014/main" id="{00000000-0008-0000-0000-00003D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31</xdr:row>
      <xdr:rowOff>0</xdr:rowOff>
    </xdr:from>
    <xdr:ext cx="1238250" cy="714375"/>
    <xdr:pic>
      <xdr:nvPicPr>
        <xdr:cNvPr id="62" name="Image 61" descr="Picture">
          <a:extLst>
            <a:ext uri="{FF2B5EF4-FFF2-40B4-BE49-F238E27FC236}">
              <a16:creationId xmlns:a16="http://schemas.microsoft.com/office/drawing/2014/main" id="{00000000-0008-0000-0000-00003E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32</xdr:row>
      <xdr:rowOff>0</xdr:rowOff>
    </xdr:from>
    <xdr:ext cx="1238250" cy="714375"/>
    <xdr:pic>
      <xdr:nvPicPr>
        <xdr:cNvPr id="63" name="Image 62" descr="Picture">
          <a:extLst>
            <a:ext uri="{FF2B5EF4-FFF2-40B4-BE49-F238E27FC236}">
              <a16:creationId xmlns:a16="http://schemas.microsoft.com/office/drawing/2014/main" id="{00000000-0008-0000-0000-00003F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32</xdr:row>
      <xdr:rowOff>0</xdr:rowOff>
    </xdr:from>
    <xdr:ext cx="1238250" cy="714375"/>
    <xdr:pic>
      <xdr:nvPicPr>
        <xdr:cNvPr id="64" name="Image 63" descr="Picture">
          <a:extLst>
            <a:ext uri="{FF2B5EF4-FFF2-40B4-BE49-F238E27FC236}">
              <a16:creationId xmlns:a16="http://schemas.microsoft.com/office/drawing/2014/main" id="{00000000-0008-0000-0000-000040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33</xdr:row>
      <xdr:rowOff>0</xdr:rowOff>
    </xdr:from>
    <xdr:ext cx="1238250" cy="714375"/>
    <xdr:pic>
      <xdr:nvPicPr>
        <xdr:cNvPr id="65" name="Image 64" descr="Picture">
          <a:extLst>
            <a:ext uri="{FF2B5EF4-FFF2-40B4-BE49-F238E27FC236}">
              <a16:creationId xmlns:a16="http://schemas.microsoft.com/office/drawing/2014/main" id="{00000000-0008-0000-0000-000041000000}"/>
            </a:ext>
          </a:extLst>
        </xdr:cNvPr>
        <xdr:cNvPicPr/>
      </xdr:nvPicPr>
      <xdr:blipFill>
        <a:blip xmlns:r="http://schemas.openxmlformats.org/officeDocument/2006/relationships" r:embed="rId6" cstate="print"/>
        <a:stretch>
          <a:fillRect/>
        </a:stretch>
      </xdr:blipFill>
      <xdr:spPr>
        <a:prstGeom prst="rect">
          <a:avLst/>
        </a:prstGeom>
      </xdr:spPr>
    </xdr:pic>
    <xdr:clientData/>
  </xdr:oneCellAnchor>
  <xdr:oneCellAnchor>
    <xdr:from>
      <xdr:col>4</xdr:col>
      <xdr:colOff>0</xdr:colOff>
      <xdr:row>33</xdr:row>
      <xdr:rowOff>0</xdr:rowOff>
    </xdr:from>
    <xdr:ext cx="1238250" cy="714375"/>
    <xdr:pic>
      <xdr:nvPicPr>
        <xdr:cNvPr id="66" name="Image 65" descr="Picture">
          <a:extLst>
            <a:ext uri="{FF2B5EF4-FFF2-40B4-BE49-F238E27FC236}">
              <a16:creationId xmlns:a16="http://schemas.microsoft.com/office/drawing/2014/main" id="{00000000-0008-0000-0000-000042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2</xdr:col>
      <xdr:colOff>0</xdr:colOff>
      <xdr:row>34</xdr:row>
      <xdr:rowOff>0</xdr:rowOff>
    </xdr:from>
    <xdr:ext cx="1238250" cy="714375"/>
    <xdr:pic>
      <xdr:nvPicPr>
        <xdr:cNvPr id="67" name="Image 66" descr="Picture">
          <a:extLst>
            <a:ext uri="{FF2B5EF4-FFF2-40B4-BE49-F238E27FC236}">
              <a16:creationId xmlns:a16="http://schemas.microsoft.com/office/drawing/2014/main" id="{00000000-0008-0000-0000-000043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34</xdr:row>
      <xdr:rowOff>0</xdr:rowOff>
    </xdr:from>
    <xdr:ext cx="1238250" cy="714375"/>
    <xdr:pic>
      <xdr:nvPicPr>
        <xdr:cNvPr id="68" name="Image 67" descr="Picture">
          <a:extLst>
            <a:ext uri="{FF2B5EF4-FFF2-40B4-BE49-F238E27FC236}">
              <a16:creationId xmlns:a16="http://schemas.microsoft.com/office/drawing/2014/main" id="{00000000-0008-0000-0000-000044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35</xdr:row>
      <xdr:rowOff>0</xdr:rowOff>
    </xdr:from>
    <xdr:ext cx="1238250" cy="714375"/>
    <xdr:pic>
      <xdr:nvPicPr>
        <xdr:cNvPr id="69" name="Image 68" descr="Picture">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35</xdr:row>
      <xdr:rowOff>0</xdr:rowOff>
    </xdr:from>
    <xdr:ext cx="1238250" cy="714375"/>
    <xdr:pic>
      <xdr:nvPicPr>
        <xdr:cNvPr id="70" name="Image 69" descr="Picture">
          <a:extLst>
            <a:ext uri="{FF2B5EF4-FFF2-40B4-BE49-F238E27FC236}">
              <a16:creationId xmlns:a16="http://schemas.microsoft.com/office/drawing/2014/main" id="{00000000-0008-0000-0000-000046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36</xdr:row>
      <xdr:rowOff>0</xdr:rowOff>
    </xdr:from>
    <xdr:ext cx="1238250" cy="714375"/>
    <xdr:pic>
      <xdr:nvPicPr>
        <xdr:cNvPr id="71" name="Image 70" descr="Picture">
          <a:extLst>
            <a:ext uri="{FF2B5EF4-FFF2-40B4-BE49-F238E27FC236}">
              <a16:creationId xmlns:a16="http://schemas.microsoft.com/office/drawing/2014/main" id="{00000000-0008-0000-0000-000047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36</xdr:row>
      <xdr:rowOff>0</xdr:rowOff>
    </xdr:from>
    <xdr:ext cx="1238250" cy="714375"/>
    <xdr:pic>
      <xdr:nvPicPr>
        <xdr:cNvPr id="72" name="Image 71" descr="Picture">
          <a:extLst>
            <a:ext uri="{FF2B5EF4-FFF2-40B4-BE49-F238E27FC236}">
              <a16:creationId xmlns:a16="http://schemas.microsoft.com/office/drawing/2014/main" id="{00000000-0008-0000-0000-000048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37</xdr:row>
      <xdr:rowOff>0</xdr:rowOff>
    </xdr:from>
    <xdr:ext cx="1238250" cy="714375"/>
    <xdr:pic>
      <xdr:nvPicPr>
        <xdr:cNvPr id="73" name="Image 72" descr="Picture">
          <a:extLst>
            <a:ext uri="{FF2B5EF4-FFF2-40B4-BE49-F238E27FC236}">
              <a16:creationId xmlns:a16="http://schemas.microsoft.com/office/drawing/2014/main" id="{00000000-0008-0000-0000-000049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37</xdr:row>
      <xdr:rowOff>0</xdr:rowOff>
    </xdr:from>
    <xdr:ext cx="1238250" cy="714375"/>
    <xdr:pic>
      <xdr:nvPicPr>
        <xdr:cNvPr id="74" name="Image 73" descr="Picture">
          <a:extLst>
            <a:ext uri="{FF2B5EF4-FFF2-40B4-BE49-F238E27FC236}">
              <a16:creationId xmlns:a16="http://schemas.microsoft.com/office/drawing/2014/main" id="{00000000-0008-0000-0000-00004A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38</xdr:row>
      <xdr:rowOff>0</xdr:rowOff>
    </xdr:from>
    <xdr:ext cx="1238250" cy="714375"/>
    <xdr:pic>
      <xdr:nvPicPr>
        <xdr:cNvPr id="75" name="Image 74" descr="Picture">
          <a:extLst>
            <a:ext uri="{FF2B5EF4-FFF2-40B4-BE49-F238E27FC236}">
              <a16:creationId xmlns:a16="http://schemas.microsoft.com/office/drawing/2014/main" id="{00000000-0008-0000-0000-00004B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38</xdr:row>
      <xdr:rowOff>0</xdr:rowOff>
    </xdr:from>
    <xdr:ext cx="1238250" cy="714375"/>
    <xdr:pic>
      <xdr:nvPicPr>
        <xdr:cNvPr id="76" name="Image 75" descr="Picture">
          <a:extLst>
            <a:ext uri="{FF2B5EF4-FFF2-40B4-BE49-F238E27FC236}">
              <a16:creationId xmlns:a16="http://schemas.microsoft.com/office/drawing/2014/main" id="{00000000-0008-0000-0000-00004C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39</xdr:row>
      <xdr:rowOff>0</xdr:rowOff>
    </xdr:from>
    <xdr:ext cx="1238250" cy="714375"/>
    <xdr:pic>
      <xdr:nvPicPr>
        <xdr:cNvPr id="77" name="Image 76" descr="Picture">
          <a:extLst>
            <a:ext uri="{FF2B5EF4-FFF2-40B4-BE49-F238E27FC236}">
              <a16:creationId xmlns:a16="http://schemas.microsoft.com/office/drawing/2014/main" id="{00000000-0008-0000-0000-00004D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39</xdr:row>
      <xdr:rowOff>0</xdr:rowOff>
    </xdr:from>
    <xdr:ext cx="1238250" cy="714375"/>
    <xdr:pic>
      <xdr:nvPicPr>
        <xdr:cNvPr id="78" name="Image 77" descr="Picture">
          <a:extLst>
            <a:ext uri="{FF2B5EF4-FFF2-40B4-BE49-F238E27FC236}">
              <a16:creationId xmlns:a16="http://schemas.microsoft.com/office/drawing/2014/main" id="{00000000-0008-0000-0000-00004E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40</xdr:row>
      <xdr:rowOff>0</xdr:rowOff>
    </xdr:from>
    <xdr:ext cx="1238250" cy="714375"/>
    <xdr:pic>
      <xdr:nvPicPr>
        <xdr:cNvPr id="79" name="Image 78" descr="Picture">
          <a:extLst>
            <a:ext uri="{FF2B5EF4-FFF2-40B4-BE49-F238E27FC236}">
              <a16:creationId xmlns:a16="http://schemas.microsoft.com/office/drawing/2014/main" id="{00000000-0008-0000-0000-00004F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40</xdr:row>
      <xdr:rowOff>0</xdr:rowOff>
    </xdr:from>
    <xdr:ext cx="1238250" cy="714375"/>
    <xdr:pic>
      <xdr:nvPicPr>
        <xdr:cNvPr id="80" name="Image 79" descr="Picture">
          <a:extLst>
            <a:ext uri="{FF2B5EF4-FFF2-40B4-BE49-F238E27FC236}">
              <a16:creationId xmlns:a16="http://schemas.microsoft.com/office/drawing/2014/main" id="{00000000-0008-0000-0000-000050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41</xdr:row>
      <xdr:rowOff>0</xdr:rowOff>
    </xdr:from>
    <xdr:ext cx="1238250" cy="714375"/>
    <xdr:pic>
      <xdr:nvPicPr>
        <xdr:cNvPr id="81" name="Image 80" descr="Picture">
          <a:extLst>
            <a:ext uri="{FF2B5EF4-FFF2-40B4-BE49-F238E27FC236}">
              <a16:creationId xmlns:a16="http://schemas.microsoft.com/office/drawing/2014/main" id="{00000000-0008-0000-0000-000051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41</xdr:row>
      <xdr:rowOff>0</xdr:rowOff>
    </xdr:from>
    <xdr:ext cx="1238250" cy="714375"/>
    <xdr:pic>
      <xdr:nvPicPr>
        <xdr:cNvPr id="82" name="Image 81" descr="Picture">
          <a:extLst>
            <a:ext uri="{FF2B5EF4-FFF2-40B4-BE49-F238E27FC236}">
              <a16:creationId xmlns:a16="http://schemas.microsoft.com/office/drawing/2014/main" id="{00000000-0008-0000-0000-000052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42</xdr:row>
      <xdr:rowOff>0</xdr:rowOff>
    </xdr:from>
    <xdr:ext cx="1238250" cy="714375"/>
    <xdr:pic>
      <xdr:nvPicPr>
        <xdr:cNvPr id="83" name="Image 82" descr="Picture">
          <a:extLst>
            <a:ext uri="{FF2B5EF4-FFF2-40B4-BE49-F238E27FC236}">
              <a16:creationId xmlns:a16="http://schemas.microsoft.com/office/drawing/2014/main" id="{00000000-0008-0000-0000-000053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42</xdr:row>
      <xdr:rowOff>0</xdr:rowOff>
    </xdr:from>
    <xdr:ext cx="1238250" cy="714375"/>
    <xdr:pic>
      <xdr:nvPicPr>
        <xdr:cNvPr id="84" name="Image 83" descr="Picture">
          <a:extLst>
            <a:ext uri="{FF2B5EF4-FFF2-40B4-BE49-F238E27FC236}">
              <a16:creationId xmlns:a16="http://schemas.microsoft.com/office/drawing/2014/main" id="{00000000-0008-0000-0000-000054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43</xdr:row>
      <xdr:rowOff>0</xdr:rowOff>
    </xdr:from>
    <xdr:ext cx="1238250" cy="714375"/>
    <xdr:pic>
      <xdr:nvPicPr>
        <xdr:cNvPr id="85" name="Image 84" descr="Picture">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43</xdr:row>
      <xdr:rowOff>0</xdr:rowOff>
    </xdr:from>
    <xdr:ext cx="1238250" cy="714375"/>
    <xdr:pic>
      <xdr:nvPicPr>
        <xdr:cNvPr id="86" name="Image 85" descr="Picture">
          <a:extLst>
            <a:ext uri="{FF2B5EF4-FFF2-40B4-BE49-F238E27FC236}">
              <a16:creationId xmlns:a16="http://schemas.microsoft.com/office/drawing/2014/main" id="{00000000-0008-0000-0000-000056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44</xdr:row>
      <xdr:rowOff>0</xdr:rowOff>
    </xdr:from>
    <xdr:ext cx="1238250" cy="714375"/>
    <xdr:pic>
      <xdr:nvPicPr>
        <xdr:cNvPr id="87" name="Image 86" descr="Picture">
          <a:extLst>
            <a:ext uri="{FF2B5EF4-FFF2-40B4-BE49-F238E27FC236}">
              <a16:creationId xmlns:a16="http://schemas.microsoft.com/office/drawing/2014/main" id="{00000000-0008-0000-0000-000057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44</xdr:row>
      <xdr:rowOff>0</xdr:rowOff>
    </xdr:from>
    <xdr:ext cx="1238250" cy="714375"/>
    <xdr:pic>
      <xdr:nvPicPr>
        <xdr:cNvPr id="88" name="Image 87" descr="Picture">
          <a:extLst>
            <a:ext uri="{FF2B5EF4-FFF2-40B4-BE49-F238E27FC236}">
              <a16:creationId xmlns:a16="http://schemas.microsoft.com/office/drawing/2014/main" id="{00000000-0008-0000-0000-000058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45</xdr:row>
      <xdr:rowOff>0</xdr:rowOff>
    </xdr:from>
    <xdr:ext cx="1238250" cy="714375"/>
    <xdr:pic>
      <xdr:nvPicPr>
        <xdr:cNvPr id="89" name="Image 88" descr="Picture">
          <a:extLst>
            <a:ext uri="{FF2B5EF4-FFF2-40B4-BE49-F238E27FC236}">
              <a16:creationId xmlns:a16="http://schemas.microsoft.com/office/drawing/2014/main" id="{00000000-0008-0000-0000-000059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45</xdr:row>
      <xdr:rowOff>0</xdr:rowOff>
    </xdr:from>
    <xdr:ext cx="1238250" cy="714375"/>
    <xdr:pic>
      <xdr:nvPicPr>
        <xdr:cNvPr id="90" name="Image 89" descr="Picture">
          <a:extLst>
            <a:ext uri="{FF2B5EF4-FFF2-40B4-BE49-F238E27FC236}">
              <a16:creationId xmlns:a16="http://schemas.microsoft.com/office/drawing/2014/main" id="{00000000-0008-0000-0000-00005A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46</xdr:row>
      <xdr:rowOff>0</xdr:rowOff>
    </xdr:from>
    <xdr:ext cx="1238250" cy="714375"/>
    <xdr:pic>
      <xdr:nvPicPr>
        <xdr:cNvPr id="91" name="Image 90" descr="Picture">
          <a:extLst>
            <a:ext uri="{FF2B5EF4-FFF2-40B4-BE49-F238E27FC236}">
              <a16:creationId xmlns:a16="http://schemas.microsoft.com/office/drawing/2014/main" id="{00000000-0008-0000-0000-00005B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4</xdr:col>
      <xdr:colOff>0</xdr:colOff>
      <xdr:row>46</xdr:row>
      <xdr:rowOff>0</xdr:rowOff>
    </xdr:from>
    <xdr:ext cx="1238250" cy="714375"/>
    <xdr:pic>
      <xdr:nvPicPr>
        <xdr:cNvPr id="92" name="Image 91" descr="Picture">
          <a:extLst>
            <a:ext uri="{FF2B5EF4-FFF2-40B4-BE49-F238E27FC236}">
              <a16:creationId xmlns:a16="http://schemas.microsoft.com/office/drawing/2014/main" id="{00000000-0008-0000-0000-00005C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6</xdr:col>
      <xdr:colOff>0</xdr:colOff>
      <xdr:row>46</xdr:row>
      <xdr:rowOff>0</xdr:rowOff>
    </xdr:from>
    <xdr:ext cx="1238250" cy="714375"/>
    <xdr:pic>
      <xdr:nvPicPr>
        <xdr:cNvPr id="93" name="Image 92" descr="Picture">
          <a:extLst>
            <a:ext uri="{FF2B5EF4-FFF2-40B4-BE49-F238E27FC236}">
              <a16:creationId xmlns:a16="http://schemas.microsoft.com/office/drawing/2014/main" id="{00000000-0008-0000-0000-00005D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2</xdr:col>
      <xdr:colOff>0</xdr:colOff>
      <xdr:row>47</xdr:row>
      <xdr:rowOff>0</xdr:rowOff>
    </xdr:from>
    <xdr:ext cx="1238250" cy="714375"/>
    <xdr:pic>
      <xdr:nvPicPr>
        <xdr:cNvPr id="94" name="Image 93" descr="Picture">
          <a:extLst>
            <a:ext uri="{FF2B5EF4-FFF2-40B4-BE49-F238E27FC236}">
              <a16:creationId xmlns:a16="http://schemas.microsoft.com/office/drawing/2014/main" id="{00000000-0008-0000-0000-00005E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47</xdr:row>
      <xdr:rowOff>0</xdr:rowOff>
    </xdr:from>
    <xdr:ext cx="1238250" cy="714375"/>
    <xdr:pic>
      <xdr:nvPicPr>
        <xdr:cNvPr id="95" name="Image 94" descr="Picture">
          <a:extLst>
            <a:ext uri="{FF2B5EF4-FFF2-40B4-BE49-F238E27FC236}">
              <a16:creationId xmlns:a16="http://schemas.microsoft.com/office/drawing/2014/main" id="{00000000-0008-0000-0000-00005F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48</xdr:row>
      <xdr:rowOff>0</xdr:rowOff>
    </xdr:from>
    <xdr:ext cx="1238250" cy="714375"/>
    <xdr:pic>
      <xdr:nvPicPr>
        <xdr:cNvPr id="96" name="Image 95" descr="Picture">
          <a:extLst>
            <a:ext uri="{FF2B5EF4-FFF2-40B4-BE49-F238E27FC236}">
              <a16:creationId xmlns:a16="http://schemas.microsoft.com/office/drawing/2014/main" id="{00000000-0008-0000-0000-000060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48</xdr:row>
      <xdr:rowOff>0</xdr:rowOff>
    </xdr:from>
    <xdr:ext cx="1238250" cy="714375"/>
    <xdr:pic>
      <xdr:nvPicPr>
        <xdr:cNvPr id="97" name="Image 96" descr="Picture">
          <a:extLst>
            <a:ext uri="{FF2B5EF4-FFF2-40B4-BE49-F238E27FC236}">
              <a16:creationId xmlns:a16="http://schemas.microsoft.com/office/drawing/2014/main" id="{00000000-0008-0000-0000-000061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49</xdr:row>
      <xdr:rowOff>0</xdr:rowOff>
    </xdr:from>
    <xdr:ext cx="1238250" cy="714375"/>
    <xdr:pic>
      <xdr:nvPicPr>
        <xdr:cNvPr id="98" name="Image 97" descr="Picture">
          <a:extLst>
            <a:ext uri="{FF2B5EF4-FFF2-40B4-BE49-F238E27FC236}">
              <a16:creationId xmlns:a16="http://schemas.microsoft.com/office/drawing/2014/main" id="{00000000-0008-0000-0000-000062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49</xdr:row>
      <xdr:rowOff>0</xdr:rowOff>
    </xdr:from>
    <xdr:ext cx="1238250" cy="714375"/>
    <xdr:pic>
      <xdr:nvPicPr>
        <xdr:cNvPr id="99" name="Image 98" descr="Picture">
          <a:extLst>
            <a:ext uri="{FF2B5EF4-FFF2-40B4-BE49-F238E27FC236}">
              <a16:creationId xmlns:a16="http://schemas.microsoft.com/office/drawing/2014/main" id="{00000000-0008-0000-0000-000063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50</xdr:row>
      <xdr:rowOff>0</xdr:rowOff>
    </xdr:from>
    <xdr:ext cx="1238250" cy="714375"/>
    <xdr:pic>
      <xdr:nvPicPr>
        <xdr:cNvPr id="100" name="Image 99" descr="Picture">
          <a:extLst>
            <a:ext uri="{FF2B5EF4-FFF2-40B4-BE49-F238E27FC236}">
              <a16:creationId xmlns:a16="http://schemas.microsoft.com/office/drawing/2014/main" id="{00000000-0008-0000-0000-000064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50</xdr:row>
      <xdr:rowOff>0</xdr:rowOff>
    </xdr:from>
    <xdr:ext cx="1238250" cy="714375"/>
    <xdr:pic>
      <xdr:nvPicPr>
        <xdr:cNvPr id="101" name="Image 100" descr="Picture">
          <a:extLst>
            <a:ext uri="{FF2B5EF4-FFF2-40B4-BE49-F238E27FC236}">
              <a16:creationId xmlns:a16="http://schemas.microsoft.com/office/drawing/2014/main" id="{00000000-0008-0000-0000-000065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51</xdr:row>
      <xdr:rowOff>0</xdr:rowOff>
    </xdr:from>
    <xdr:ext cx="1238250" cy="714375"/>
    <xdr:pic>
      <xdr:nvPicPr>
        <xdr:cNvPr id="102" name="Image 101" descr="Picture">
          <a:extLst>
            <a:ext uri="{FF2B5EF4-FFF2-40B4-BE49-F238E27FC236}">
              <a16:creationId xmlns:a16="http://schemas.microsoft.com/office/drawing/2014/main" id="{00000000-0008-0000-0000-000066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51</xdr:row>
      <xdr:rowOff>0</xdr:rowOff>
    </xdr:from>
    <xdr:ext cx="1238250" cy="714375"/>
    <xdr:pic>
      <xdr:nvPicPr>
        <xdr:cNvPr id="103" name="Image 102" descr="Picture">
          <a:extLst>
            <a:ext uri="{FF2B5EF4-FFF2-40B4-BE49-F238E27FC236}">
              <a16:creationId xmlns:a16="http://schemas.microsoft.com/office/drawing/2014/main" id="{00000000-0008-0000-0000-000067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52</xdr:row>
      <xdr:rowOff>0</xdr:rowOff>
    </xdr:from>
    <xdr:ext cx="1238250" cy="714375"/>
    <xdr:pic>
      <xdr:nvPicPr>
        <xdr:cNvPr id="104" name="Image 103" descr="Picture">
          <a:extLst>
            <a:ext uri="{FF2B5EF4-FFF2-40B4-BE49-F238E27FC236}">
              <a16:creationId xmlns:a16="http://schemas.microsoft.com/office/drawing/2014/main" id="{00000000-0008-0000-0000-000068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52</xdr:row>
      <xdr:rowOff>0</xdr:rowOff>
    </xdr:from>
    <xdr:ext cx="1238250" cy="714375"/>
    <xdr:pic>
      <xdr:nvPicPr>
        <xdr:cNvPr id="105" name="Image 104" descr="Picture">
          <a:extLst>
            <a:ext uri="{FF2B5EF4-FFF2-40B4-BE49-F238E27FC236}">
              <a16:creationId xmlns:a16="http://schemas.microsoft.com/office/drawing/2014/main" id="{00000000-0008-0000-0000-000069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2</xdr:col>
      <xdr:colOff>0</xdr:colOff>
      <xdr:row>53</xdr:row>
      <xdr:rowOff>0</xdr:rowOff>
    </xdr:from>
    <xdr:ext cx="1238250" cy="714375"/>
    <xdr:pic>
      <xdr:nvPicPr>
        <xdr:cNvPr id="106" name="Image 105" descr="Picture">
          <a:extLst>
            <a:ext uri="{FF2B5EF4-FFF2-40B4-BE49-F238E27FC236}">
              <a16:creationId xmlns:a16="http://schemas.microsoft.com/office/drawing/2014/main" id="{00000000-0008-0000-0000-00006A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53</xdr:row>
      <xdr:rowOff>0</xdr:rowOff>
    </xdr:from>
    <xdr:ext cx="1238250" cy="714375"/>
    <xdr:pic>
      <xdr:nvPicPr>
        <xdr:cNvPr id="107" name="Image 106" descr="Picture">
          <a:extLst>
            <a:ext uri="{FF2B5EF4-FFF2-40B4-BE49-F238E27FC236}">
              <a16:creationId xmlns:a16="http://schemas.microsoft.com/office/drawing/2014/main" id="{00000000-0008-0000-0000-00006B000000}"/>
            </a:ext>
          </a:extLst>
        </xdr:cNvPr>
        <xdr:cNvPicPr/>
      </xdr:nvPicPr>
      <xdr:blipFill>
        <a:blip xmlns:r="http://schemas.openxmlformats.org/officeDocument/2006/relationships" r:embed="rId4" cstate="print"/>
        <a:stretch>
          <a:fillRect/>
        </a:stretch>
      </xdr:blipFill>
      <xdr:spPr>
        <a:prstGeom prst="rect">
          <a:avLst/>
        </a:prstGeom>
      </xdr:spPr>
    </xdr:pic>
    <xdr:clientData/>
  </xdr:oneCellAnchor>
  <xdr:oneCellAnchor>
    <xdr:from>
      <xdr:col>4</xdr:col>
      <xdr:colOff>0</xdr:colOff>
      <xdr:row>15</xdr:row>
      <xdr:rowOff>0</xdr:rowOff>
    </xdr:from>
    <xdr:ext cx="1238250" cy="714375"/>
    <xdr:pic>
      <xdr:nvPicPr>
        <xdr:cNvPr id="108" name="Image 27" descr="Picture">
          <a:extLst>
            <a:ext uri="{FF2B5EF4-FFF2-40B4-BE49-F238E27FC236}">
              <a16:creationId xmlns:a16="http://schemas.microsoft.com/office/drawing/2014/main" id="{809E0017-896C-404F-9308-15D42F51AF3A}"/>
            </a:ext>
          </a:extLst>
        </xdr:cNvPr>
        <xdr:cNvPicPr/>
      </xdr:nvPicPr>
      <xdr:blipFill>
        <a:blip xmlns:r="http://schemas.openxmlformats.org/officeDocument/2006/relationships" r:embed="rId1" cstate="print"/>
        <a:stretch>
          <a:fillRect/>
        </a:stretch>
      </xdr:blipFill>
      <xdr:spPr>
        <a:xfrm>
          <a:off x="6610350" y="11220450"/>
          <a:ext cx="1238250" cy="7143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80</xdr:row>
      <xdr:rowOff>0</xdr:rowOff>
    </xdr:from>
    <xdr:ext cx="1238250" cy="714375"/>
    <xdr:pic>
      <xdr:nvPicPr>
        <xdr:cNvPr id="2" name="Image 1" descr="Picture">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80</xdr:row>
      <xdr:rowOff>0</xdr:rowOff>
    </xdr:from>
    <xdr:ext cx="1238250" cy="714375"/>
    <xdr:pic>
      <xdr:nvPicPr>
        <xdr:cNvPr id="3" name="Image 2" descr="Picture">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78</xdr:row>
      <xdr:rowOff>0</xdr:rowOff>
    </xdr:from>
    <xdr:ext cx="1238250" cy="714375"/>
    <xdr:pic>
      <xdr:nvPicPr>
        <xdr:cNvPr id="2" name="Image 1" descr="Picture">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78</xdr:row>
      <xdr:rowOff>0</xdr:rowOff>
    </xdr:from>
    <xdr:ext cx="1238250" cy="714375"/>
    <xdr:pic>
      <xdr:nvPicPr>
        <xdr:cNvPr id="3" name="Image 2" descr="Picture">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81</xdr:row>
      <xdr:rowOff>0</xdr:rowOff>
    </xdr:from>
    <xdr:ext cx="1238250" cy="714375"/>
    <xdr:pic>
      <xdr:nvPicPr>
        <xdr:cNvPr id="2" name="Image 1" descr="Picture">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81</xdr:row>
      <xdr:rowOff>0</xdr:rowOff>
    </xdr:from>
    <xdr:ext cx="1238250" cy="714375"/>
    <xdr:pic>
      <xdr:nvPicPr>
        <xdr:cNvPr id="3" name="Image 2" descr="Picture">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107</xdr:row>
      <xdr:rowOff>0</xdr:rowOff>
    </xdr:from>
    <xdr:ext cx="1238250" cy="714375"/>
    <xdr:pic>
      <xdr:nvPicPr>
        <xdr:cNvPr id="2" name="Image 1" descr="Picture">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107</xdr:row>
      <xdr:rowOff>0</xdr:rowOff>
    </xdr:from>
    <xdr:ext cx="1238250" cy="714375"/>
    <xdr:pic>
      <xdr:nvPicPr>
        <xdr:cNvPr id="3" name="Image 2" descr="Picture">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73</xdr:row>
      <xdr:rowOff>0</xdr:rowOff>
    </xdr:from>
    <xdr:ext cx="1238250" cy="714375"/>
    <xdr:pic>
      <xdr:nvPicPr>
        <xdr:cNvPr id="2" name="Image 1" descr="Picture">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196850</xdr:colOff>
      <xdr:row>73</xdr:row>
      <xdr:rowOff>0</xdr:rowOff>
    </xdr:from>
    <xdr:ext cx="1238250" cy="714375"/>
    <xdr:pic>
      <xdr:nvPicPr>
        <xdr:cNvPr id="4" name="Image 1" descr="Picture">
          <a:extLst>
            <a:ext uri="{FF2B5EF4-FFF2-40B4-BE49-F238E27FC236}">
              <a16:creationId xmlns:a16="http://schemas.microsoft.com/office/drawing/2014/main" id="{2468C618-5736-426D-A0F5-7D39899AC7B6}"/>
            </a:ext>
          </a:extLst>
        </xdr:cNvPr>
        <xdr:cNvPicPr/>
      </xdr:nvPicPr>
      <xdr:blipFill>
        <a:blip xmlns:r="http://schemas.openxmlformats.org/officeDocument/2006/relationships" r:embed="rId1" cstate="print"/>
        <a:stretch>
          <a:fillRect/>
        </a:stretch>
      </xdr:blipFill>
      <xdr:spPr>
        <a:xfrm>
          <a:off x="7118350" y="16446500"/>
          <a:ext cx="1238250" cy="71437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61</xdr:row>
      <xdr:rowOff>0</xdr:rowOff>
    </xdr:from>
    <xdr:ext cx="1238250" cy="714375"/>
    <xdr:pic>
      <xdr:nvPicPr>
        <xdr:cNvPr id="2" name="Image 1" descr="Picture">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61</xdr:row>
      <xdr:rowOff>0</xdr:rowOff>
    </xdr:from>
    <xdr:ext cx="1238250" cy="714375"/>
    <xdr:pic>
      <xdr:nvPicPr>
        <xdr:cNvPr id="3" name="Image 2" descr="Picture">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xdr:col>
      <xdr:colOff>0</xdr:colOff>
      <xdr:row>60</xdr:row>
      <xdr:rowOff>0</xdr:rowOff>
    </xdr:from>
    <xdr:ext cx="1238250" cy="714375"/>
    <xdr:pic>
      <xdr:nvPicPr>
        <xdr:cNvPr id="2" name="Image 1" descr="Picture">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60</xdr:row>
      <xdr:rowOff>0</xdr:rowOff>
    </xdr:from>
    <xdr:ext cx="1238250" cy="714375"/>
    <xdr:pic>
      <xdr:nvPicPr>
        <xdr:cNvPr id="3" name="Image 2" descr="Picture">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xdr:col>
      <xdr:colOff>0</xdr:colOff>
      <xdr:row>61</xdr:row>
      <xdr:rowOff>0</xdr:rowOff>
    </xdr:from>
    <xdr:ext cx="1238250" cy="714375"/>
    <xdr:pic>
      <xdr:nvPicPr>
        <xdr:cNvPr id="2" name="Image 1" descr="Picture">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61</xdr:row>
      <xdr:rowOff>0</xdr:rowOff>
    </xdr:from>
    <xdr:ext cx="1238250" cy="714375"/>
    <xdr:pic>
      <xdr:nvPicPr>
        <xdr:cNvPr id="3" name="Image 2" descr="Picture">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xdr:col>
      <xdr:colOff>0</xdr:colOff>
      <xdr:row>61</xdr:row>
      <xdr:rowOff>0</xdr:rowOff>
    </xdr:from>
    <xdr:ext cx="1238250" cy="714375"/>
    <xdr:pic>
      <xdr:nvPicPr>
        <xdr:cNvPr id="2" name="Image 1" descr="Picture">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61</xdr:row>
      <xdr:rowOff>0</xdr:rowOff>
    </xdr:from>
    <xdr:ext cx="1238250" cy="714375"/>
    <xdr:pic>
      <xdr:nvPicPr>
        <xdr:cNvPr id="3" name="Image 2" descr="Picture">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0</xdr:colOff>
      <xdr:row>61</xdr:row>
      <xdr:rowOff>0</xdr:rowOff>
    </xdr:from>
    <xdr:ext cx="1238250" cy="714375"/>
    <xdr:pic>
      <xdr:nvPicPr>
        <xdr:cNvPr id="2" name="Image 1" descr="Picture">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61</xdr:row>
      <xdr:rowOff>0</xdr:rowOff>
    </xdr:from>
    <xdr:ext cx="1238250" cy="714375"/>
    <xdr:pic>
      <xdr:nvPicPr>
        <xdr:cNvPr id="3" name="Image 2" descr="Picture">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90</xdr:row>
      <xdr:rowOff>0</xdr:rowOff>
    </xdr:from>
    <xdr:ext cx="1238250" cy="714375"/>
    <xdr:pic>
      <xdr:nvPicPr>
        <xdr:cNvPr id="2" name="Image 1" descr="Pictur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90</xdr:row>
      <xdr:rowOff>0</xdr:rowOff>
    </xdr:from>
    <xdr:ext cx="1238250" cy="714375"/>
    <xdr:pic>
      <xdr:nvPicPr>
        <xdr:cNvPr id="3" name="Image 2" descr="Picture">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5</xdr:col>
      <xdr:colOff>0</xdr:colOff>
      <xdr:row>90</xdr:row>
      <xdr:rowOff>0</xdr:rowOff>
    </xdr:from>
    <xdr:ext cx="1238250" cy="714375"/>
    <xdr:pic>
      <xdr:nvPicPr>
        <xdr:cNvPr id="4" name="Image 3" descr="Picture">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xdr:col>
      <xdr:colOff>0</xdr:colOff>
      <xdr:row>77</xdr:row>
      <xdr:rowOff>0</xdr:rowOff>
    </xdr:from>
    <xdr:ext cx="1238250" cy="714375"/>
    <xdr:pic>
      <xdr:nvPicPr>
        <xdr:cNvPr id="2" name="Image 1" descr="Picture">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77</xdr:row>
      <xdr:rowOff>0</xdr:rowOff>
    </xdr:from>
    <xdr:ext cx="1238250" cy="714375"/>
    <xdr:pic>
      <xdr:nvPicPr>
        <xdr:cNvPr id="3" name="Image 2" descr="Picture">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xdr:col>
      <xdr:colOff>0</xdr:colOff>
      <xdr:row>93</xdr:row>
      <xdr:rowOff>0</xdr:rowOff>
    </xdr:from>
    <xdr:ext cx="1238250" cy="714375"/>
    <xdr:pic>
      <xdr:nvPicPr>
        <xdr:cNvPr id="2" name="Image 1" descr="Picture">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93</xdr:row>
      <xdr:rowOff>0</xdr:rowOff>
    </xdr:from>
    <xdr:ext cx="1238250" cy="714375"/>
    <xdr:pic>
      <xdr:nvPicPr>
        <xdr:cNvPr id="3" name="Image 2" descr="Picture">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5</xdr:col>
      <xdr:colOff>0</xdr:colOff>
      <xdr:row>93</xdr:row>
      <xdr:rowOff>0</xdr:rowOff>
    </xdr:from>
    <xdr:ext cx="1238250" cy="714375"/>
    <xdr:pic>
      <xdr:nvPicPr>
        <xdr:cNvPr id="4" name="Image 3" descr="Picture">
          <a:extLst>
            <a:ext uri="{FF2B5EF4-FFF2-40B4-BE49-F238E27FC236}">
              <a16:creationId xmlns:a16="http://schemas.microsoft.com/office/drawing/2014/main" id="{00000000-0008-0000-14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xdr:col>
      <xdr:colOff>0</xdr:colOff>
      <xdr:row>119</xdr:row>
      <xdr:rowOff>0</xdr:rowOff>
    </xdr:from>
    <xdr:ext cx="1238250" cy="714375"/>
    <xdr:pic>
      <xdr:nvPicPr>
        <xdr:cNvPr id="2" name="Image 1" descr="Picture">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119</xdr:row>
      <xdr:rowOff>0</xdr:rowOff>
    </xdr:from>
    <xdr:ext cx="1238250" cy="714375"/>
    <xdr:pic>
      <xdr:nvPicPr>
        <xdr:cNvPr id="3" name="Image 2" descr="Picture">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xdr:col>
      <xdr:colOff>0</xdr:colOff>
      <xdr:row>150</xdr:row>
      <xdr:rowOff>0</xdr:rowOff>
    </xdr:from>
    <xdr:ext cx="1238250" cy="714375"/>
    <xdr:pic>
      <xdr:nvPicPr>
        <xdr:cNvPr id="2" name="Image 1" descr="Picture">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150</xdr:row>
      <xdr:rowOff>0</xdr:rowOff>
    </xdr:from>
    <xdr:ext cx="1238250" cy="714375"/>
    <xdr:pic>
      <xdr:nvPicPr>
        <xdr:cNvPr id="3" name="Image 2" descr="Picture">
          <a:extLst>
            <a:ext uri="{FF2B5EF4-FFF2-40B4-BE49-F238E27FC236}">
              <a16:creationId xmlns:a16="http://schemas.microsoft.com/office/drawing/2014/main" id="{00000000-0008-0000-16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xdr:col>
      <xdr:colOff>0</xdr:colOff>
      <xdr:row>78</xdr:row>
      <xdr:rowOff>0</xdr:rowOff>
    </xdr:from>
    <xdr:ext cx="1238250" cy="714375"/>
    <xdr:pic>
      <xdr:nvPicPr>
        <xdr:cNvPr id="2" name="Image 1" descr="Picture">
          <a:extLst>
            <a:ext uri="{FF2B5EF4-FFF2-40B4-BE49-F238E27FC236}">
              <a16:creationId xmlns:a16="http://schemas.microsoft.com/office/drawing/2014/main" id="{00000000-0008-0000-1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78</xdr:row>
      <xdr:rowOff>0</xdr:rowOff>
    </xdr:from>
    <xdr:ext cx="1238250" cy="714375"/>
    <xdr:pic>
      <xdr:nvPicPr>
        <xdr:cNvPr id="3" name="Image 2" descr="Picture">
          <a:extLst>
            <a:ext uri="{FF2B5EF4-FFF2-40B4-BE49-F238E27FC236}">
              <a16:creationId xmlns:a16="http://schemas.microsoft.com/office/drawing/2014/main" id="{00000000-0008-0000-17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xdr:col>
      <xdr:colOff>0</xdr:colOff>
      <xdr:row>416</xdr:row>
      <xdr:rowOff>0</xdr:rowOff>
    </xdr:from>
    <xdr:ext cx="1238250" cy="714375"/>
    <xdr:pic>
      <xdr:nvPicPr>
        <xdr:cNvPr id="2" name="Image 1" descr="Picture">
          <a:extLst>
            <a:ext uri="{FF2B5EF4-FFF2-40B4-BE49-F238E27FC236}">
              <a16:creationId xmlns:a16="http://schemas.microsoft.com/office/drawing/2014/main" id="{00000000-0008-0000-1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416</xdr:row>
      <xdr:rowOff>0</xdr:rowOff>
    </xdr:from>
    <xdr:ext cx="1238250" cy="714375"/>
    <xdr:pic>
      <xdr:nvPicPr>
        <xdr:cNvPr id="3" name="Image 2" descr="Picture">
          <a:extLst>
            <a:ext uri="{FF2B5EF4-FFF2-40B4-BE49-F238E27FC236}">
              <a16:creationId xmlns:a16="http://schemas.microsoft.com/office/drawing/2014/main" id="{00000000-0008-0000-18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xdr:col>
      <xdr:colOff>0</xdr:colOff>
      <xdr:row>242</xdr:row>
      <xdr:rowOff>0</xdr:rowOff>
    </xdr:from>
    <xdr:ext cx="1238250" cy="714375"/>
    <xdr:pic>
      <xdr:nvPicPr>
        <xdr:cNvPr id="2" name="Image 1" descr="Picture">
          <a:extLst>
            <a:ext uri="{FF2B5EF4-FFF2-40B4-BE49-F238E27FC236}">
              <a16:creationId xmlns:a16="http://schemas.microsoft.com/office/drawing/2014/main" id="{00000000-0008-0000-1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242</xdr:row>
      <xdr:rowOff>0</xdr:rowOff>
    </xdr:from>
    <xdr:ext cx="1238250" cy="714375"/>
    <xdr:pic>
      <xdr:nvPicPr>
        <xdr:cNvPr id="3" name="Image 2" descr="Picture">
          <a:extLst>
            <a:ext uri="{FF2B5EF4-FFF2-40B4-BE49-F238E27FC236}">
              <a16:creationId xmlns:a16="http://schemas.microsoft.com/office/drawing/2014/main" id="{00000000-0008-0000-19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xdr:col>
      <xdr:colOff>0</xdr:colOff>
      <xdr:row>132</xdr:row>
      <xdr:rowOff>0</xdr:rowOff>
    </xdr:from>
    <xdr:ext cx="1238250" cy="714375"/>
    <xdr:pic>
      <xdr:nvPicPr>
        <xdr:cNvPr id="2" name="Image 1" descr="Picture">
          <a:extLst>
            <a:ext uri="{FF2B5EF4-FFF2-40B4-BE49-F238E27FC236}">
              <a16:creationId xmlns:a16="http://schemas.microsoft.com/office/drawing/2014/main" id="{00000000-0008-0000-1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132</xdr:row>
      <xdr:rowOff>0</xdr:rowOff>
    </xdr:from>
    <xdr:ext cx="1238250" cy="714375"/>
    <xdr:pic>
      <xdr:nvPicPr>
        <xdr:cNvPr id="3" name="Image 2" descr="Picture">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xdr:col>
      <xdr:colOff>0</xdr:colOff>
      <xdr:row>99</xdr:row>
      <xdr:rowOff>0</xdr:rowOff>
    </xdr:from>
    <xdr:ext cx="1238250" cy="714375"/>
    <xdr:pic>
      <xdr:nvPicPr>
        <xdr:cNvPr id="2" name="Image 1" descr="Picture">
          <a:extLst>
            <a:ext uri="{FF2B5EF4-FFF2-40B4-BE49-F238E27FC236}">
              <a16:creationId xmlns:a16="http://schemas.microsoft.com/office/drawing/2014/main" id="{00000000-0008-0000-1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99</xdr:row>
      <xdr:rowOff>0</xdr:rowOff>
    </xdr:from>
    <xdr:ext cx="1238250" cy="714375"/>
    <xdr:pic>
      <xdr:nvPicPr>
        <xdr:cNvPr id="3" name="Image 2" descr="Picture">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xdr:col>
      <xdr:colOff>0</xdr:colOff>
      <xdr:row>99</xdr:row>
      <xdr:rowOff>0</xdr:rowOff>
    </xdr:from>
    <xdr:ext cx="1238250" cy="714375"/>
    <xdr:pic>
      <xdr:nvPicPr>
        <xdr:cNvPr id="2" name="Image 1" descr="Picture">
          <a:extLst>
            <a:ext uri="{FF2B5EF4-FFF2-40B4-BE49-F238E27FC236}">
              <a16:creationId xmlns:a16="http://schemas.microsoft.com/office/drawing/2014/main" id="{00000000-0008-0000-1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99</xdr:row>
      <xdr:rowOff>0</xdr:rowOff>
    </xdr:from>
    <xdr:ext cx="1238250" cy="714375"/>
    <xdr:pic>
      <xdr:nvPicPr>
        <xdr:cNvPr id="3" name="Image 2" descr="Picture">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97</xdr:row>
      <xdr:rowOff>0</xdr:rowOff>
    </xdr:from>
    <xdr:ext cx="1238250" cy="714375"/>
    <xdr:pic>
      <xdr:nvPicPr>
        <xdr:cNvPr id="2" name="Image 1" descr="Picture">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97</xdr:row>
      <xdr:rowOff>0</xdr:rowOff>
    </xdr:from>
    <xdr:ext cx="1238250" cy="714375"/>
    <xdr:pic>
      <xdr:nvPicPr>
        <xdr:cNvPr id="3" name="Image 2" descr="Picture">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xdr:col>
      <xdr:colOff>0</xdr:colOff>
      <xdr:row>117</xdr:row>
      <xdr:rowOff>0</xdr:rowOff>
    </xdr:from>
    <xdr:ext cx="1238250" cy="714375"/>
    <xdr:pic>
      <xdr:nvPicPr>
        <xdr:cNvPr id="2" name="Image 1" descr="Picture">
          <a:extLst>
            <a:ext uri="{FF2B5EF4-FFF2-40B4-BE49-F238E27FC236}">
              <a16:creationId xmlns:a16="http://schemas.microsoft.com/office/drawing/2014/main" id="{00000000-0008-0000-1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117</xdr:row>
      <xdr:rowOff>0</xdr:rowOff>
    </xdr:from>
    <xdr:ext cx="1238250" cy="714375"/>
    <xdr:pic>
      <xdr:nvPicPr>
        <xdr:cNvPr id="3" name="Image 2" descr="Picture">
          <a:extLst>
            <a:ext uri="{FF2B5EF4-FFF2-40B4-BE49-F238E27FC236}">
              <a16:creationId xmlns:a16="http://schemas.microsoft.com/office/drawing/2014/main" id="{00000000-0008-0000-1D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xdr:col>
      <xdr:colOff>0</xdr:colOff>
      <xdr:row>119</xdr:row>
      <xdr:rowOff>0</xdr:rowOff>
    </xdr:from>
    <xdr:ext cx="1238250" cy="714375"/>
    <xdr:pic>
      <xdr:nvPicPr>
        <xdr:cNvPr id="2" name="Image 1" descr="Picture">
          <a:extLst>
            <a:ext uri="{FF2B5EF4-FFF2-40B4-BE49-F238E27FC236}">
              <a16:creationId xmlns:a16="http://schemas.microsoft.com/office/drawing/2014/main" id="{00000000-0008-0000-1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119</xdr:row>
      <xdr:rowOff>0</xdr:rowOff>
    </xdr:from>
    <xdr:ext cx="1238250" cy="714375"/>
    <xdr:pic>
      <xdr:nvPicPr>
        <xdr:cNvPr id="3" name="Image 2" descr="Picture">
          <a:extLst>
            <a:ext uri="{FF2B5EF4-FFF2-40B4-BE49-F238E27FC236}">
              <a16:creationId xmlns:a16="http://schemas.microsoft.com/office/drawing/2014/main" id="{00000000-0008-0000-1E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1</xdr:col>
      <xdr:colOff>0</xdr:colOff>
      <xdr:row>194</xdr:row>
      <xdr:rowOff>0</xdr:rowOff>
    </xdr:from>
    <xdr:ext cx="1238250" cy="714375"/>
    <xdr:pic>
      <xdr:nvPicPr>
        <xdr:cNvPr id="2" name="Image 1" descr="Picture">
          <a:extLst>
            <a:ext uri="{FF2B5EF4-FFF2-40B4-BE49-F238E27FC236}">
              <a16:creationId xmlns:a16="http://schemas.microsoft.com/office/drawing/2014/main" id="{00000000-0008-0000-1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194</xdr:row>
      <xdr:rowOff>0</xdr:rowOff>
    </xdr:from>
    <xdr:ext cx="1238250" cy="714375"/>
    <xdr:pic>
      <xdr:nvPicPr>
        <xdr:cNvPr id="3" name="Image 2" descr="Picture">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1</xdr:col>
      <xdr:colOff>0</xdr:colOff>
      <xdr:row>77</xdr:row>
      <xdr:rowOff>0</xdr:rowOff>
    </xdr:from>
    <xdr:ext cx="1238250" cy="714375"/>
    <xdr:pic>
      <xdr:nvPicPr>
        <xdr:cNvPr id="2" name="Image 1" descr="Picture">
          <a:extLst>
            <a:ext uri="{FF2B5EF4-FFF2-40B4-BE49-F238E27FC236}">
              <a16:creationId xmlns:a16="http://schemas.microsoft.com/office/drawing/2014/main" id="{00000000-0008-0000-2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77</xdr:row>
      <xdr:rowOff>0</xdr:rowOff>
    </xdr:from>
    <xdr:ext cx="1238250" cy="714375"/>
    <xdr:pic>
      <xdr:nvPicPr>
        <xdr:cNvPr id="3" name="Image 2" descr="Picture">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1</xdr:col>
      <xdr:colOff>0</xdr:colOff>
      <xdr:row>77</xdr:row>
      <xdr:rowOff>0</xdr:rowOff>
    </xdr:from>
    <xdr:ext cx="1238250" cy="714375"/>
    <xdr:pic>
      <xdr:nvPicPr>
        <xdr:cNvPr id="2" name="Image 1" descr="Picture">
          <a:extLst>
            <a:ext uri="{FF2B5EF4-FFF2-40B4-BE49-F238E27FC236}">
              <a16:creationId xmlns:a16="http://schemas.microsoft.com/office/drawing/2014/main" id="{00000000-0008-0000-2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77</xdr:row>
      <xdr:rowOff>0</xdr:rowOff>
    </xdr:from>
    <xdr:ext cx="1238250" cy="714375"/>
    <xdr:pic>
      <xdr:nvPicPr>
        <xdr:cNvPr id="3" name="Image 2" descr="Picture">
          <a:extLst>
            <a:ext uri="{FF2B5EF4-FFF2-40B4-BE49-F238E27FC236}">
              <a16:creationId xmlns:a16="http://schemas.microsoft.com/office/drawing/2014/main" id="{00000000-0008-0000-21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1</xdr:col>
      <xdr:colOff>0</xdr:colOff>
      <xdr:row>98</xdr:row>
      <xdr:rowOff>0</xdr:rowOff>
    </xdr:from>
    <xdr:ext cx="1238250" cy="714375"/>
    <xdr:pic>
      <xdr:nvPicPr>
        <xdr:cNvPr id="2" name="Image 1" descr="Picture">
          <a:extLst>
            <a:ext uri="{FF2B5EF4-FFF2-40B4-BE49-F238E27FC236}">
              <a16:creationId xmlns:a16="http://schemas.microsoft.com/office/drawing/2014/main" id="{00000000-0008-0000-2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98</xdr:row>
      <xdr:rowOff>0</xdr:rowOff>
    </xdr:from>
    <xdr:ext cx="1238250" cy="714375"/>
    <xdr:pic>
      <xdr:nvPicPr>
        <xdr:cNvPr id="3" name="Image 2" descr="Picture">
          <a:extLst>
            <a:ext uri="{FF2B5EF4-FFF2-40B4-BE49-F238E27FC236}">
              <a16:creationId xmlns:a16="http://schemas.microsoft.com/office/drawing/2014/main" id="{00000000-0008-0000-22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1</xdr:col>
      <xdr:colOff>0</xdr:colOff>
      <xdr:row>297</xdr:row>
      <xdr:rowOff>0</xdr:rowOff>
    </xdr:from>
    <xdr:ext cx="1238250" cy="714375"/>
    <xdr:pic>
      <xdr:nvPicPr>
        <xdr:cNvPr id="2" name="Image 1" descr="Picture">
          <a:extLst>
            <a:ext uri="{FF2B5EF4-FFF2-40B4-BE49-F238E27FC236}">
              <a16:creationId xmlns:a16="http://schemas.microsoft.com/office/drawing/2014/main" id="{00000000-0008-0000-2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297</xdr:row>
      <xdr:rowOff>0</xdr:rowOff>
    </xdr:from>
    <xdr:ext cx="1238250" cy="714375"/>
    <xdr:pic>
      <xdr:nvPicPr>
        <xdr:cNvPr id="3" name="Image 2" descr="Picture">
          <a:extLst>
            <a:ext uri="{FF2B5EF4-FFF2-40B4-BE49-F238E27FC236}">
              <a16:creationId xmlns:a16="http://schemas.microsoft.com/office/drawing/2014/main" id="{00000000-0008-0000-23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1</xdr:col>
      <xdr:colOff>0</xdr:colOff>
      <xdr:row>97</xdr:row>
      <xdr:rowOff>0</xdr:rowOff>
    </xdr:from>
    <xdr:ext cx="1238250" cy="714375"/>
    <xdr:pic>
      <xdr:nvPicPr>
        <xdr:cNvPr id="2" name="Image 1" descr="Picture">
          <a:extLst>
            <a:ext uri="{FF2B5EF4-FFF2-40B4-BE49-F238E27FC236}">
              <a16:creationId xmlns:a16="http://schemas.microsoft.com/office/drawing/2014/main" id="{00000000-0008-0000-2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97</xdr:row>
      <xdr:rowOff>0</xdr:rowOff>
    </xdr:from>
    <xdr:ext cx="1238250" cy="714375"/>
    <xdr:pic>
      <xdr:nvPicPr>
        <xdr:cNvPr id="3" name="Image 2" descr="Picture">
          <a:extLst>
            <a:ext uri="{FF2B5EF4-FFF2-40B4-BE49-F238E27FC236}">
              <a16:creationId xmlns:a16="http://schemas.microsoft.com/office/drawing/2014/main" id="{00000000-0008-0000-24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1</xdr:col>
      <xdr:colOff>0</xdr:colOff>
      <xdr:row>114</xdr:row>
      <xdr:rowOff>0</xdr:rowOff>
    </xdr:from>
    <xdr:ext cx="1238250" cy="714375"/>
    <xdr:pic>
      <xdr:nvPicPr>
        <xdr:cNvPr id="2" name="Image 1" descr="Picture">
          <a:extLst>
            <a:ext uri="{FF2B5EF4-FFF2-40B4-BE49-F238E27FC236}">
              <a16:creationId xmlns:a16="http://schemas.microsoft.com/office/drawing/2014/main" id="{00000000-0008-0000-2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114</xdr:row>
      <xdr:rowOff>0</xdr:rowOff>
    </xdr:from>
    <xdr:ext cx="1238250" cy="714375"/>
    <xdr:pic>
      <xdr:nvPicPr>
        <xdr:cNvPr id="3" name="Image 2" descr="Picture">
          <a:extLst>
            <a:ext uri="{FF2B5EF4-FFF2-40B4-BE49-F238E27FC236}">
              <a16:creationId xmlns:a16="http://schemas.microsoft.com/office/drawing/2014/main" id="{00000000-0008-0000-25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1</xdr:col>
      <xdr:colOff>0</xdr:colOff>
      <xdr:row>56</xdr:row>
      <xdr:rowOff>0</xdr:rowOff>
    </xdr:from>
    <xdr:ext cx="1238250" cy="714375"/>
    <xdr:pic>
      <xdr:nvPicPr>
        <xdr:cNvPr id="2" name="Image 1" descr="Picture">
          <a:extLst>
            <a:ext uri="{FF2B5EF4-FFF2-40B4-BE49-F238E27FC236}">
              <a16:creationId xmlns:a16="http://schemas.microsoft.com/office/drawing/2014/main" id="{00000000-0008-0000-2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56</xdr:row>
      <xdr:rowOff>0</xdr:rowOff>
    </xdr:from>
    <xdr:ext cx="1238250" cy="714375"/>
    <xdr:pic>
      <xdr:nvPicPr>
        <xdr:cNvPr id="3" name="Image 2" descr="Picture">
          <a:extLst>
            <a:ext uri="{FF2B5EF4-FFF2-40B4-BE49-F238E27FC236}">
              <a16:creationId xmlns:a16="http://schemas.microsoft.com/office/drawing/2014/main" id="{00000000-0008-0000-26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107</xdr:row>
      <xdr:rowOff>0</xdr:rowOff>
    </xdr:from>
    <xdr:ext cx="1238250" cy="714375"/>
    <xdr:pic>
      <xdr:nvPicPr>
        <xdr:cNvPr id="2" name="Image 1" descr="Picture">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107</xdr:row>
      <xdr:rowOff>0</xdr:rowOff>
    </xdr:from>
    <xdr:ext cx="1238250" cy="714375"/>
    <xdr:pic>
      <xdr:nvPicPr>
        <xdr:cNvPr id="3" name="Image 2" descr="Picture">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1</xdr:col>
      <xdr:colOff>0</xdr:colOff>
      <xdr:row>97</xdr:row>
      <xdr:rowOff>0</xdr:rowOff>
    </xdr:from>
    <xdr:ext cx="1238250" cy="714375"/>
    <xdr:pic>
      <xdr:nvPicPr>
        <xdr:cNvPr id="2" name="Image 1" descr="Picture">
          <a:extLst>
            <a:ext uri="{FF2B5EF4-FFF2-40B4-BE49-F238E27FC236}">
              <a16:creationId xmlns:a16="http://schemas.microsoft.com/office/drawing/2014/main" id="{00000000-0008-0000-2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97</xdr:row>
      <xdr:rowOff>0</xdr:rowOff>
    </xdr:from>
    <xdr:ext cx="1238250" cy="714375"/>
    <xdr:pic>
      <xdr:nvPicPr>
        <xdr:cNvPr id="3" name="Image 2" descr="Picture">
          <a:extLst>
            <a:ext uri="{FF2B5EF4-FFF2-40B4-BE49-F238E27FC236}">
              <a16:creationId xmlns:a16="http://schemas.microsoft.com/office/drawing/2014/main" id="{00000000-0008-0000-27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1</xdr:col>
      <xdr:colOff>0</xdr:colOff>
      <xdr:row>158</xdr:row>
      <xdr:rowOff>0</xdr:rowOff>
    </xdr:from>
    <xdr:ext cx="1238250" cy="714375"/>
    <xdr:pic>
      <xdr:nvPicPr>
        <xdr:cNvPr id="2" name="Image 1" descr="Picture">
          <a:extLst>
            <a:ext uri="{FF2B5EF4-FFF2-40B4-BE49-F238E27FC236}">
              <a16:creationId xmlns:a16="http://schemas.microsoft.com/office/drawing/2014/main" id="{00000000-0008-0000-2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158</xdr:row>
      <xdr:rowOff>0</xdr:rowOff>
    </xdr:from>
    <xdr:ext cx="1238250" cy="714375"/>
    <xdr:pic>
      <xdr:nvPicPr>
        <xdr:cNvPr id="3" name="Image 2" descr="Picture">
          <a:extLst>
            <a:ext uri="{FF2B5EF4-FFF2-40B4-BE49-F238E27FC236}">
              <a16:creationId xmlns:a16="http://schemas.microsoft.com/office/drawing/2014/main" id="{00000000-0008-0000-28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1</xdr:col>
      <xdr:colOff>0</xdr:colOff>
      <xdr:row>298</xdr:row>
      <xdr:rowOff>0</xdr:rowOff>
    </xdr:from>
    <xdr:ext cx="1238250" cy="714375"/>
    <xdr:pic>
      <xdr:nvPicPr>
        <xdr:cNvPr id="2" name="Image 1" descr="Picture">
          <a:extLst>
            <a:ext uri="{FF2B5EF4-FFF2-40B4-BE49-F238E27FC236}">
              <a16:creationId xmlns:a16="http://schemas.microsoft.com/office/drawing/2014/main" id="{00000000-0008-0000-2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298</xdr:row>
      <xdr:rowOff>0</xdr:rowOff>
    </xdr:from>
    <xdr:ext cx="1238250" cy="714375"/>
    <xdr:pic>
      <xdr:nvPicPr>
        <xdr:cNvPr id="3" name="Image 2" descr="Picture">
          <a:extLst>
            <a:ext uri="{FF2B5EF4-FFF2-40B4-BE49-F238E27FC236}">
              <a16:creationId xmlns:a16="http://schemas.microsoft.com/office/drawing/2014/main" id="{00000000-0008-0000-29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1</xdr:col>
      <xdr:colOff>0</xdr:colOff>
      <xdr:row>99</xdr:row>
      <xdr:rowOff>0</xdr:rowOff>
    </xdr:from>
    <xdr:ext cx="1238250" cy="714375"/>
    <xdr:pic>
      <xdr:nvPicPr>
        <xdr:cNvPr id="2" name="Image 1" descr="Picture">
          <a:extLst>
            <a:ext uri="{FF2B5EF4-FFF2-40B4-BE49-F238E27FC236}">
              <a16:creationId xmlns:a16="http://schemas.microsoft.com/office/drawing/2014/main" id="{00000000-0008-0000-2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99</xdr:row>
      <xdr:rowOff>0</xdr:rowOff>
    </xdr:from>
    <xdr:ext cx="1238250" cy="714375"/>
    <xdr:pic>
      <xdr:nvPicPr>
        <xdr:cNvPr id="3" name="Image 2" descr="Picture">
          <a:extLst>
            <a:ext uri="{FF2B5EF4-FFF2-40B4-BE49-F238E27FC236}">
              <a16:creationId xmlns:a16="http://schemas.microsoft.com/office/drawing/2014/main" id="{00000000-0008-0000-2A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1</xdr:col>
      <xdr:colOff>0</xdr:colOff>
      <xdr:row>50</xdr:row>
      <xdr:rowOff>0</xdr:rowOff>
    </xdr:from>
    <xdr:ext cx="1238250" cy="714375"/>
    <xdr:pic>
      <xdr:nvPicPr>
        <xdr:cNvPr id="2" name="Image 1" descr="Picture">
          <a:extLst>
            <a:ext uri="{FF2B5EF4-FFF2-40B4-BE49-F238E27FC236}">
              <a16:creationId xmlns:a16="http://schemas.microsoft.com/office/drawing/2014/main" id="{00000000-0008-0000-2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50</xdr:row>
      <xdr:rowOff>0</xdr:rowOff>
    </xdr:from>
    <xdr:ext cx="1238250" cy="714375"/>
    <xdr:pic>
      <xdr:nvPicPr>
        <xdr:cNvPr id="3" name="Image 2" descr="Picture">
          <a:extLst>
            <a:ext uri="{FF2B5EF4-FFF2-40B4-BE49-F238E27FC236}">
              <a16:creationId xmlns:a16="http://schemas.microsoft.com/office/drawing/2014/main" id="{00000000-0008-0000-2B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1</xdr:col>
      <xdr:colOff>0</xdr:colOff>
      <xdr:row>149</xdr:row>
      <xdr:rowOff>0</xdr:rowOff>
    </xdr:from>
    <xdr:ext cx="1238250" cy="714375"/>
    <xdr:pic>
      <xdr:nvPicPr>
        <xdr:cNvPr id="2" name="Image 1" descr="Picture">
          <a:extLst>
            <a:ext uri="{FF2B5EF4-FFF2-40B4-BE49-F238E27FC236}">
              <a16:creationId xmlns:a16="http://schemas.microsoft.com/office/drawing/2014/main" id="{00000000-0008-0000-2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149</xdr:row>
      <xdr:rowOff>0</xdr:rowOff>
    </xdr:from>
    <xdr:ext cx="1238250" cy="714375"/>
    <xdr:pic>
      <xdr:nvPicPr>
        <xdr:cNvPr id="3" name="Image 2" descr="Picture">
          <a:extLst>
            <a:ext uri="{FF2B5EF4-FFF2-40B4-BE49-F238E27FC236}">
              <a16:creationId xmlns:a16="http://schemas.microsoft.com/office/drawing/2014/main" id="{00000000-0008-0000-2C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oneCellAnchor>
  <xdr:oneCellAnchor>
    <xdr:from>
      <xdr:col>5</xdr:col>
      <xdr:colOff>0</xdr:colOff>
      <xdr:row>149</xdr:row>
      <xdr:rowOff>0</xdr:rowOff>
    </xdr:from>
    <xdr:ext cx="1238250" cy="714375"/>
    <xdr:pic>
      <xdr:nvPicPr>
        <xdr:cNvPr id="4" name="Image 3" descr="Picture">
          <a:extLst>
            <a:ext uri="{FF2B5EF4-FFF2-40B4-BE49-F238E27FC236}">
              <a16:creationId xmlns:a16="http://schemas.microsoft.com/office/drawing/2014/main" id="{00000000-0008-0000-2C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2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2D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2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2E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1</xdr:col>
      <xdr:colOff>0</xdr:colOff>
      <xdr:row>95</xdr:row>
      <xdr:rowOff>0</xdr:rowOff>
    </xdr:from>
    <xdr:ext cx="1238250" cy="714375"/>
    <xdr:pic>
      <xdr:nvPicPr>
        <xdr:cNvPr id="2" name="Image 1" descr="Picture">
          <a:extLst>
            <a:ext uri="{FF2B5EF4-FFF2-40B4-BE49-F238E27FC236}">
              <a16:creationId xmlns:a16="http://schemas.microsoft.com/office/drawing/2014/main" id="{00000000-0008-0000-2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95</xdr:row>
      <xdr:rowOff>0</xdr:rowOff>
    </xdr:from>
    <xdr:ext cx="1238250" cy="714375"/>
    <xdr:pic>
      <xdr:nvPicPr>
        <xdr:cNvPr id="3" name="Image 2" descr="Picture">
          <a:extLst>
            <a:ext uri="{FF2B5EF4-FFF2-40B4-BE49-F238E27FC236}">
              <a16:creationId xmlns:a16="http://schemas.microsoft.com/office/drawing/2014/main" id="{00000000-0008-0000-2F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3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30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125</xdr:row>
      <xdr:rowOff>0</xdr:rowOff>
    </xdr:from>
    <xdr:ext cx="1238250" cy="714375"/>
    <xdr:pic>
      <xdr:nvPicPr>
        <xdr:cNvPr id="2" name="Image 1" descr="Picture">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125</xdr:row>
      <xdr:rowOff>0</xdr:rowOff>
    </xdr:from>
    <xdr:ext cx="1238250" cy="714375"/>
    <xdr:pic>
      <xdr:nvPicPr>
        <xdr:cNvPr id="3" name="Image 2" descr="Picture">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3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31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3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32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1</xdr:col>
      <xdr:colOff>0</xdr:colOff>
      <xdr:row>44</xdr:row>
      <xdr:rowOff>0</xdr:rowOff>
    </xdr:from>
    <xdr:ext cx="1238250" cy="714375"/>
    <xdr:pic>
      <xdr:nvPicPr>
        <xdr:cNvPr id="2" name="Image 1" descr="Picture">
          <a:extLst>
            <a:ext uri="{FF2B5EF4-FFF2-40B4-BE49-F238E27FC236}">
              <a16:creationId xmlns:a16="http://schemas.microsoft.com/office/drawing/2014/main" id="{00000000-0008-0000-3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44</xdr:row>
      <xdr:rowOff>0</xdr:rowOff>
    </xdr:from>
    <xdr:ext cx="1238250" cy="714375"/>
    <xdr:pic>
      <xdr:nvPicPr>
        <xdr:cNvPr id="3" name="Image 2" descr="Picture">
          <a:extLst>
            <a:ext uri="{FF2B5EF4-FFF2-40B4-BE49-F238E27FC236}">
              <a16:creationId xmlns:a16="http://schemas.microsoft.com/office/drawing/2014/main" id="{00000000-0008-0000-33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98</xdr:row>
      <xdr:rowOff>0</xdr:rowOff>
    </xdr:from>
    <xdr:ext cx="1238250" cy="714375"/>
    <xdr:pic>
      <xdr:nvPicPr>
        <xdr:cNvPr id="2" name="Image 1" descr="Picture">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98</xdr:row>
      <xdr:rowOff>0</xdr:rowOff>
    </xdr:from>
    <xdr:ext cx="1238250" cy="714375"/>
    <xdr:pic>
      <xdr:nvPicPr>
        <xdr:cNvPr id="3" name="Image 2" descr="Picture">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84</xdr:row>
      <xdr:rowOff>0</xdr:rowOff>
    </xdr:from>
    <xdr:ext cx="1238250" cy="714375"/>
    <xdr:pic>
      <xdr:nvPicPr>
        <xdr:cNvPr id="2" name="Image 1" descr="Picture">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84</xdr:row>
      <xdr:rowOff>0</xdr:rowOff>
    </xdr:from>
    <xdr:ext cx="1238250" cy="714375"/>
    <xdr:pic>
      <xdr:nvPicPr>
        <xdr:cNvPr id="3" name="Image 2" descr="Picture">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78</xdr:row>
      <xdr:rowOff>0</xdr:rowOff>
    </xdr:from>
    <xdr:ext cx="1238250" cy="714375"/>
    <xdr:pic>
      <xdr:nvPicPr>
        <xdr:cNvPr id="2" name="Image 1" descr="Picture">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78</xdr:row>
      <xdr:rowOff>0</xdr:rowOff>
    </xdr:from>
    <xdr:ext cx="1238250" cy="714375"/>
    <xdr:pic>
      <xdr:nvPicPr>
        <xdr:cNvPr id="3" name="Image 2" descr="Picture">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108</xdr:row>
      <xdr:rowOff>0</xdr:rowOff>
    </xdr:from>
    <xdr:ext cx="1238250" cy="714375"/>
    <xdr:pic>
      <xdr:nvPicPr>
        <xdr:cNvPr id="2" name="Image 1" descr="Picture">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3</xdr:col>
      <xdr:colOff>0</xdr:colOff>
      <xdr:row>108</xdr:row>
      <xdr:rowOff>0</xdr:rowOff>
    </xdr:from>
    <xdr:ext cx="1238250" cy="714375"/>
    <xdr:pic>
      <xdr:nvPicPr>
        <xdr:cNvPr id="3" name="Image 2" descr="Picture">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5</xdr:col>
      <xdr:colOff>0</xdr:colOff>
      <xdr:row>108</xdr:row>
      <xdr:rowOff>0</xdr:rowOff>
    </xdr:from>
    <xdr:ext cx="1238250" cy="714375"/>
    <xdr:pic>
      <xdr:nvPicPr>
        <xdr:cNvPr id="4" name="Image 3" descr="Picture">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4"/>
  <sheetViews>
    <sheetView tabSelected="1" workbookViewId="0">
      <selection sqref="A1:B1"/>
    </sheetView>
  </sheetViews>
  <sheetFormatPr defaultRowHeight="14.5" x14ac:dyDescent="0.35"/>
  <cols>
    <col min="1" max="1" width="8.453125" bestFit="1" customWidth="1"/>
    <col min="2" max="2" width="55.453125" bestFit="1" customWidth="1"/>
    <col min="3" max="3" width="22" customWidth="1"/>
    <col min="4" max="4" width="45.90625" bestFit="1" customWidth="1"/>
    <col min="5" max="5" width="22" customWidth="1"/>
    <col min="6" max="6" width="55.90625" bestFit="1" customWidth="1"/>
    <col min="7" max="7" width="22" customWidth="1"/>
  </cols>
  <sheetData>
    <row r="1" spans="1:7" s="56" customFormat="1" x14ac:dyDescent="0.35">
      <c r="A1" s="58" t="s">
        <v>0</v>
      </c>
      <c r="B1" s="58"/>
    </row>
    <row r="2" spans="1:7" s="56" customFormat="1" x14ac:dyDescent="0.35">
      <c r="A2" s="58" t="s">
        <v>1</v>
      </c>
      <c r="B2" s="58"/>
    </row>
    <row r="3" spans="1:7" s="56" customFormat="1" x14ac:dyDescent="0.35">
      <c r="A3" s="66" t="s">
        <v>2</v>
      </c>
      <c r="B3" s="66" t="s">
        <v>3</v>
      </c>
      <c r="C3" s="65" t="s">
        <v>4</v>
      </c>
      <c r="D3" s="57" t="s">
        <v>5</v>
      </c>
      <c r="E3" s="57" t="s">
        <v>6</v>
      </c>
      <c r="F3" s="57" t="s">
        <v>5</v>
      </c>
      <c r="G3" s="57" t="s">
        <v>6</v>
      </c>
    </row>
    <row r="4" spans="1:7" ht="70" customHeight="1" x14ac:dyDescent="0.35">
      <c r="A4" s="51" t="s">
        <v>7</v>
      </c>
      <c r="B4" s="67" t="str">
        <f>HYPERLINK("[EDEL_Portfolio Monthly Notes 28-Feb-2023.xlsx]EDACBF!A1","Edelweiss Money Market Fund")</f>
        <v>Edelweiss Money Market Fund</v>
      </c>
      <c r="C4" s="65"/>
      <c r="D4" s="57" t="s">
        <v>8</v>
      </c>
      <c r="E4" s="57"/>
      <c r="F4" s="57" t="s">
        <v>9</v>
      </c>
      <c r="G4" s="57"/>
    </row>
    <row r="5" spans="1:7" ht="70" customHeight="1" x14ac:dyDescent="0.35">
      <c r="A5" s="51" t="s">
        <v>10</v>
      </c>
      <c r="B5" s="67" t="str">
        <f>HYPERLINK("[EDEL_Portfolio Monthly Notes 28-Feb-2023.xlsx]EDBE23!A1","BHARAT Bond ETF - April 2023")</f>
        <v>BHARAT Bond ETF - April 2023</v>
      </c>
      <c r="C5" s="65"/>
      <c r="D5" s="57" t="s">
        <v>11</v>
      </c>
      <c r="E5" s="57"/>
      <c r="F5" s="57"/>
      <c r="G5" s="57"/>
    </row>
    <row r="6" spans="1:7" ht="70" customHeight="1" x14ac:dyDescent="0.35">
      <c r="A6" s="51" t="s">
        <v>12</v>
      </c>
      <c r="B6" s="67" t="str">
        <f>HYPERLINK("[EDEL_Portfolio Monthly Notes 28-Feb-2023.xlsx]EDBE25!A1","BHARAT Bond ETF - April 2025")</f>
        <v>BHARAT Bond ETF - April 2025</v>
      </c>
      <c r="C6" s="65"/>
      <c r="D6" s="57" t="s">
        <v>13</v>
      </c>
      <c r="E6" s="57"/>
      <c r="F6" s="57"/>
      <c r="G6" s="57"/>
    </row>
    <row r="7" spans="1:7" ht="70" customHeight="1" x14ac:dyDescent="0.35">
      <c r="A7" s="51" t="s">
        <v>14</v>
      </c>
      <c r="B7" s="67" t="str">
        <f>HYPERLINK("[EDEL_Portfolio Monthly Notes 28-Feb-2023.xlsx]EDBE30!A1","BHARAT Bond ETF - April 2030")</f>
        <v>BHARAT Bond ETF - April 2030</v>
      </c>
      <c r="C7" s="65"/>
      <c r="D7" s="57" t="s">
        <v>15</v>
      </c>
      <c r="E7" s="57"/>
      <c r="F7" s="57"/>
      <c r="G7" s="57"/>
    </row>
    <row r="8" spans="1:7" ht="70" customHeight="1" x14ac:dyDescent="0.35">
      <c r="A8" s="51" t="s">
        <v>16</v>
      </c>
      <c r="B8" s="67" t="str">
        <f>HYPERLINK("[EDEL_Portfolio Monthly Notes 28-Feb-2023.xlsx]EDBE31!A1","BHARAT Bond ETF - April 2031")</f>
        <v>BHARAT Bond ETF - April 2031</v>
      </c>
      <c r="C8" s="65"/>
      <c r="D8" s="57" t="s">
        <v>17</v>
      </c>
      <c r="E8" s="57"/>
      <c r="F8" s="57"/>
      <c r="G8" s="57"/>
    </row>
    <row r="9" spans="1:7" ht="70" customHeight="1" x14ac:dyDescent="0.35">
      <c r="A9" s="51" t="s">
        <v>18</v>
      </c>
      <c r="B9" s="67" t="str">
        <f>HYPERLINK("[EDEL_Portfolio Monthly Notes 28-Feb-2023.xlsx]EDBE32!A1","BHARAT Bond ETF - April 2032")</f>
        <v>BHARAT Bond ETF - April 2032</v>
      </c>
      <c r="C9" s="65"/>
      <c r="D9" s="57" t="s">
        <v>19</v>
      </c>
      <c r="E9" s="57"/>
      <c r="F9" s="57"/>
      <c r="G9" s="57"/>
    </row>
    <row r="10" spans="1:7" ht="70" customHeight="1" x14ac:dyDescent="0.35">
      <c r="A10" s="51" t="s">
        <v>20</v>
      </c>
      <c r="B10" s="67" t="str">
        <f>HYPERLINK("[EDEL_Portfolio Monthly Notes 28-Feb-2023.xlsx]EDBE33!A1","BHARAT Bond ETF - April 2033")</f>
        <v>BHARAT Bond ETF - April 2033</v>
      </c>
      <c r="C10" s="65"/>
      <c r="D10" s="57" t="s">
        <v>21</v>
      </c>
      <c r="E10" s="57"/>
      <c r="F10" s="57"/>
      <c r="G10" s="57"/>
    </row>
    <row r="11" spans="1:7" ht="70" customHeight="1" x14ac:dyDescent="0.35">
      <c r="A11" s="51" t="s">
        <v>22</v>
      </c>
      <c r="B11" s="67" t="str">
        <f>HYPERLINK("[EDEL_Portfolio Monthly Notes 28-Feb-2023.xlsx]EDBPDF!A1","Edelweiss Banking and PSU Debt Fund")</f>
        <v>Edelweiss Banking and PSU Debt Fund</v>
      </c>
      <c r="C11" s="65"/>
      <c r="D11" s="57" t="s">
        <v>23</v>
      </c>
      <c r="E11" s="57"/>
      <c r="F11" s="57" t="s">
        <v>24</v>
      </c>
      <c r="G11" s="57"/>
    </row>
    <row r="12" spans="1:7" ht="70" customHeight="1" x14ac:dyDescent="0.35">
      <c r="A12" s="51" t="s">
        <v>25</v>
      </c>
      <c r="B12" s="67" t="str">
        <f>HYPERLINK("[EDEL_Portfolio Monthly Notes 28-Feb-2023.xlsx]EDCG27!A1","Edelweiss CRISIL IBX 50 50 Gilt Plus SDL June 2027 Index Fund")</f>
        <v>Edelweiss CRISIL IBX 50 50 Gilt Plus SDL June 2027 Index Fund</v>
      </c>
      <c r="C12" s="65"/>
      <c r="D12" s="57" t="s">
        <v>26</v>
      </c>
      <c r="E12" s="57"/>
      <c r="F12" s="57"/>
      <c r="G12" s="57"/>
    </row>
    <row r="13" spans="1:7" ht="70" customHeight="1" x14ac:dyDescent="0.35">
      <c r="A13" s="51" t="s">
        <v>27</v>
      </c>
      <c r="B13" s="67" t="str">
        <f>HYPERLINK("[EDEL_Portfolio Monthly Notes 28-Feb-2023.xlsx]EDCG28!A1","Edelweiss_CRISIL_IBX 50 50 Gilt Plus SDL Sep 2028 Index Fund")</f>
        <v>Edelweiss_CRISIL_IBX 50 50 Gilt Plus SDL Sep 2028 Index Fund</v>
      </c>
      <c r="C13" s="65"/>
      <c r="D13" s="57" t="s">
        <v>28</v>
      </c>
      <c r="E13" s="57"/>
      <c r="F13" s="57"/>
      <c r="G13" s="57"/>
    </row>
    <row r="14" spans="1:7" ht="70" customHeight="1" x14ac:dyDescent="0.35">
      <c r="A14" s="51" t="s">
        <v>29</v>
      </c>
      <c r="B14" s="67" t="str">
        <f>HYPERLINK("[EDEL_Portfolio Monthly Notes 28-Feb-2023.xlsx]EDCG37!A1","Edelweiss_CRISIL IBX 50 50 Gilt Plus SDL April 2037 Index Fund")</f>
        <v>Edelweiss_CRISIL IBX 50 50 Gilt Plus SDL April 2037 Index Fund</v>
      </c>
      <c r="C14" s="65"/>
      <c r="D14" s="57" t="s">
        <v>30</v>
      </c>
      <c r="E14" s="57"/>
      <c r="F14" s="57"/>
      <c r="G14" s="57"/>
    </row>
    <row r="15" spans="1:7" ht="70" customHeight="1" x14ac:dyDescent="0.35">
      <c r="A15" s="51" t="s">
        <v>31</v>
      </c>
      <c r="B15" s="67" t="str">
        <f>HYPERLINK("[EDEL_Portfolio Monthly Notes 28-Feb-2023.xlsx]EDCPSF!A1","Edelweiss CRL PSU PL SDL 50 50 Oct-25 FD")</f>
        <v>Edelweiss CRL PSU PL SDL 50 50 Oct-25 FD</v>
      </c>
      <c r="C15" s="65"/>
      <c r="D15" s="57" t="s">
        <v>32</v>
      </c>
      <c r="E15" s="57"/>
      <c r="F15" s="57"/>
      <c r="G15" s="57"/>
    </row>
    <row r="16" spans="1:7" ht="70" customHeight="1" x14ac:dyDescent="0.35">
      <c r="A16" s="51" t="s">
        <v>33</v>
      </c>
      <c r="B16" s="67" t="str">
        <f>HYPERLINK("[EDEL_Portfolio Monthly Notes 28-Feb-2023.xlsx]EDCSDF!A1","Edelweiss CRL IBX 50 50 Gilt Plus SDL Short Duration Index Fund")</f>
        <v>Edelweiss CRL IBX 50 50 Gilt Plus SDL Short Duration Index Fund</v>
      </c>
      <c r="C16" s="65"/>
      <c r="D16" s="57" t="s">
        <v>34</v>
      </c>
      <c r="E16" s="57"/>
      <c r="F16" s="57"/>
      <c r="G16" s="57"/>
    </row>
    <row r="17" spans="1:7" ht="70" customHeight="1" x14ac:dyDescent="0.35">
      <c r="A17" s="51" t="s">
        <v>35</v>
      </c>
      <c r="B17" s="67" t="str">
        <f>HYPERLINK("[EDEL_Portfolio Monthly Notes 28-Feb-2023.xlsx]EDFF23!A1","BHARAT Bond FOF - April 2023")</f>
        <v>BHARAT Bond FOF - April 2023</v>
      </c>
      <c r="C17" s="65"/>
      <c r="D17" s="57" t="s">
        <v>11</v>
      </c>
      <c r="E17" s="57"/>
      <c r="F17" s="57"/>
      <c r="G17" s="57"/>
    </row>
    <row r="18" spans="1:7" ht="70" customHeight="1" x14ac:dyDescent="0.35">
      <c r="A18" s="51" t="s">
        <v>36</v>
      </c>
      <c r="B18" s="67" t="str">
        <f>HYPERLINK("[EDEL_Portfolio Monthly Notes 28-Feb-2023.xlsx]EDFF25!A1","BHARAT Bond FOF - April 2025")</f>
        <v>BHARAT Bond FOF - April 2025</v>
      </c>
      <c r="C18" s="65"/>
      <c r="D18" s="57" t="s">
        <v>13</v>
      </c>
      <c r="E18" s="57"/>
      <c r="F18" s="57"/>
      <c r="G18" s="57"/>
    </row>
    <row r="19" spans="1:7" ht="70" customHeight="1" x14ac:dyDescent="0.35">
      <c r="A19" s="51" t="s">
        <v>37</v>
      </c>
      <c r="B19" s="67" t="str">
        <f>HYPERLINK("[EDEL_Portfolio Monthly Notes 28-Feb-2023.xlsx]EDFF30!A1","BHARAT Bond FOF - April 2030")</f>
        <v>BHARAT Bond FOF - April 2030</v>
      </c>
      <c r="C19" s="65"/>
      <c r="D19" s="57" t="s">
        <v>15</v>
      </c>
      <c r="E19" s="57"/>
      <c r="F19" s="57"/>
      <c r="G19" s="57"/>
    </row>
    <row r="20" spans="1:7" ht="70" customHeight="1" x14ac:dyDescent="0.35">
      <c r="A20" s="51" t="s">
        <v>38</v>
      </c>
      <c r="B20" s="67" t="str">
        <f>HYPERLINK("[EDEL_Portfolio Monthly Notes 28-Feb-2023.xlsx]EDFF31!A1","BHARAT Bond FOF - April 2031")</f>
        <v>BHARAT Bond FOF - April 2031</v>
      </c>
      <c r="C20" s="65"/>
      <c r="D20" s="57" t="s">
        <v>17</v>
      </c>
      <c r="E20" s="57"/>
      <c r="F20" s="57"/>
      <c r="G20" s="57"/>
    </row>
    <row r="21" spans="1:7" ht="70" customHeight="1" x14ac:dyDescent="0.35">
      <c r="A21" s="51" t="s">
        <v>39</v>
      </c>
      <c r="B21" s="67" t="str">
        <f>HYPERLINK("[EDEL_Portfolio Monthly Notes 28-Feb-2023.xlsx]EDFF32!A1","BHARAT Bond FOF - April 2032")</f>
        <v>BHARAT Bond FOF - April 2032</v>
      </c>
      <c r="C21" s="65"/>
      <c r="D21" s="57" t="s">
        <v>19</v>
      </c>
      <c r="E21" s="57"/>
      <c r="F21" s="57"/>
      <c r="G21" s="57"/>
    </row>
    <row r="22" spans="1:7" ht="70" customHeight="1" x14ac:dyDescent="0.35">
      <c r="A22" s="51" t="s">
        <v>40</v>
      </c>
      <c r="B22" s="67" t="str">
        <f>HYPERLINK("[EDEL_Portfolio Monthly Notes 28-Feb-2023.xlsx]EDFF33!A1","BHARAT Bond FOF - April 2033")</f>
        <v>BHARAT Bond FOF - April 2033</v>
      </c>
      <c r="C22" s="65"/>
      <c r="D22" s="57" t="s">
        <v>21</v>
      </c>
      <c r="E22" s="57"/>
      <c r="F22" s="57"/>
      <c r="G22" s="57"/>
    </row>
    <row r="23" spans="1:7" ht="70" customHeight="1" x14ac:dyDescent="0.35">
      <c r="A23" s="51" t="s">
        <v>41</v>
      </c>
      <c r="B23" s="67" t="str">
        <f>HYPERLINK("[EDEL_Portfolio Monthly Notes 28-Feb-2023.xlsx]EDGSEC!A1","Edelweiss Government Securities Fund")</f>
        <v>Edelweiss Government Securities Fund</v>
      </c>
      <c r="C23" s="65"/>
      <c r="D23" s="57" t="s">
        <v>42</v>
      </c>
      <c r="E23" s="57"/>
      <c r="F23" s="57" t="s">
        <v>43</v>
      </c>
      <c r="G23" s="57"/>
    </row>
    <row r="24" spans="1:7" ht="70" customHeight="1" x14ac:dyDescent="0.35">
      <c r="A24" s="51" t="s">
        <v>44</v>
      </c>
      <c r="B24" s="67" t="str">
        <f>HYPERLINK("[EDEL_Portfolio Monthly Notes 28-Feb-2023.xlsx]EDNP27!A1","Edelweiss Nifty PSU Bond Plus SDL Apr2027 50 50 Index")</f>
        <v>Edelweiss Nifty PSU Bond Plus SDL Apr2027 50 50 Index</v>
      </c>
      <c r="C24" s="65"/>
      <c r="D24" s="57" t="s">
        <v>45</v>
      </c>
      <c r="E24" s="57"/>
      <c r="F24" s="57"/>
      <c r="G24" s="57"/>
    </row>
    <row r="25" spans="1:7" ht="70" customHeight="1" x14ac:dyDescent="0.35">
      <c r="A25" s="51" t="s">
        <v>46</v>
      </c>
      <c r="B25" s="67" t="str">
        <f>HYPERLINK("[EDEL_Portfolio Monthly Notes 28-Feb-2023.xlsx]EDNPSF!A1","Edelweiss Nifty PSU Bond Plus SDL Apr2026 50 50 Index Fund")</f>
        <v>Edelweiss Nifty PSU Bond Plus SDL Apr2026 50 50 Index Fund</v>
      </c>
      <c r="C25" s="65"/>
      <c r="D25" s="57" t="s">
        <v>47</v>
      </c>
      <c r="E25" s="57"/>
      <c r="F25" s="57"/>
      <c r="G25" s="57"/>
    </row>
    <row r="26" spans="1:7" ht="70" customHeight="1" x14ac:dyDescent="0.35">
      <c r="A26" s="51" t="s">
        <v>48</v>
      </c>
      <c r="B26" s="67" t="str">
        <f>HYPERLINK("[EDEL_Portfolio Monthly Notes 28-Feb-2023.xlsx]EDONTF!A1","EDELWEISS OVERNIGHT FUND")</f>
        <v>EDELWEISS OVERNIGHT FUND</v>
      </c>
      <c r="C26" s="65"/>
      <c r="D26" s="57" t="s">
        <v>49</v>
      </c>
      <c r="E26" s="57"/>
      <c r="F26" s="57"/>
      <c r="G26" s="57"/>
    </row>
    <row r="27" spans="1:7" ht="70" customHeight="1" x14ac:dyDescent="0.35">
      <c r="A27" s="51" t="s">
        <v>50</v>
      </c>
      <c r="B27" s="67" t="str">
        <f>HYPERLINK("[EDEL_Portfolio Monthly Notes 28-Feb-2023.xlsx]EEARBF!A1","Edelweiss Arbitrage Fund")</f>
        <v>Edelweiss Arbitrage Fund</v>
      </c>
      <c r="C27" s="65"/>
      <c r="D27" s="57" t="s">
        <v>51</v>
      </c>
      <c r="E27" s="57"/>
      <c r="F27" s="57"/>
      <c r="G27" s="57"/>
    </row>
    <row r="28" spans="1:7" ht="70" customHeight="1" x14ac:dyDescent="0.35">
      <c r="A28" s="51" t="s">
        <v>52</v>
      </c>
      <c r="B28" s="67" t="str">
        <f>HYPERLINK("[EDEL_Portfolio Monthly Notes 28-Feb-2023.xlsx]EEARFD!A1","Edelweiss Balanced Advantage Fund")</f>
        <v>Edelweiss Balanced Advantage Fund</v>
      </c>
      <c r="C28" s="65"/>
      <c r="D28" s="57" t="s">
        <v>53</v>
      </c>
      <c r="E28" s="57"/>
      <c r="F28" s="57"/>
      <c r="G28" s="57"/>
    </row>
    <row r="29" spans="1:7" ht="70" customHeight="1" x14ac:dyDescent="0.35">
      <c r="A29" s="51" t="s">
        <v>54</v>
      </c>
      <c r="B29" s="67" t="str">
        <f>HYPERLINK("[EDEL_Portfolio Monthly Notes 28-Feb-2023.xlsx]EEDGEF!A1","Edelweiss Large Cap Fund")</f>
        <v>Edelweiss Large Cap Fund</v>
      </c>
      <c r="C29" s="65"/>
      <c r="D29" s="57" t="s">
        <v>55</v>
      </c>
      <c r="E29" s="57"/>
      <c r="F29" s="57"/>
      <c r="G29" s="57"/>
    </row>
    <row r="30" spans="1:7" ht="70" customHeight="1" x14ac:dyDescent="0.35">
      <c r="A30" s="51" t="s">
        <v>56</v>
      </c>
      <c r="B30" s="67" t="str">
        <f>HYPERLINK("[EDEL_Portfolio Monthly Notes 28-Feb-2023.xlsx]EEECRF!A1","Edelweiss Flexi-Cap Fund")</f>
        <v>Edelweiss Flexi-Cap Fund</v>
      </c>
      <c r="C30" s="65"/>
      <c r="D30" s="57" t="s">
        <v>57</v>
      </c>
      <c r="E30" s="57"/>
      <c r="F30" s="57"/>
      <c r="G30" s="57"/>
    </row>
    <row r="31" spans="1:7" ht="70" customHeight="1" x14ac:dyDescent="0.35">
      <c r="A31" s="51" t="s">
        <v>58</v>
      </c>
      <c r="B31" s="67" t="str">
        <f>HYPERLINK("[EDEL_Portfolio Monthly Notes 28-Feb-2023.xlsx]EEELSS!A1","Edelweiss Long Term Equity Fund")</f>
        <v>Edelweiss Long Term Equity Fund</v>
      </c>
      <c r="C31" s="65"/>
      <c r="D31" s="57" t="s">
        <v>57</v>
      </c>
      <c r="E31" s="57"/>
      <c r="F31" s="57"/>
      <c r="G31" s="57"/>
    </row>
    <row r="32" spans="1:7" ht="70" customHeight="1" x14ac:dyDescent="0.35">
      <c r="A32" s="51" t="s">
        <v>59</v>
      </c>
      <c r="B32" s="67" t="str">
        <f>HYPERLINK("[EDEL_Portfolio Monthly Notes 28-Feb-2023.xlsx]EEEQTF!A1","Edelweiss Large &amp; Mid Cap Fund")</f>
        <v>Edelweiss Large &amp; Mid Cap Fund</v>
      </c>
      <c r="C32" s="65"/>
      <c r="D32" s="57" t="s">
        <v>60</v>
      </c>
      <c r="E32" s="57"/>
      <c r="F32" s="57"/>
      <c r="G32" s="57"/>
    </row>
    <row r="33" spans="1:7" ht="70" customHeight="1" x14ac:dyDescent="0.35">
      <c r="A33" s="51" t="s">
        <v>61</v>
      </c>
      <c r="B33" s="67" t="str">
        <f>HYPERLINK("[EDEL_Portfolio Monthly Notes 28-Feb-2023.xlsx]EEESCF!A1","Edelweiss Small Cap Fund")</f>
        <v>Edelweiss Small Cap Fund</v>
      </c>
      <c r="C33" s="65"/>
      <c r="D33" s="57" t="s">
        <v>62</v>
      </c>
      <c r="E33" s="57"/>
      <c r="F33" s="57"/>
      <c r="G33" s="57"/>
    </row>
    <row r="34" spans="1:7" ht="70" customHeight="1" x14ac:dyDescent="0.35">
      <c r="A34" s="51" t="s">
        <v>63</v>
      </c>
      <c r="B34" s="67" t="str">
        <f>HYPERLINK("[EDEL_Portfolio Monthly Notes 28-Feb-2023.xlsx]EEESSF!A1","Edelweiss Equity Savings Fund")</f>
        <v>Edelweiss Equity Savings Fund</v>
      </c>
      <c r="C34" s="65"/>
      <c r="D34" s="57" t="s">
        <v>64</v>
      </c>
      <c r="E34" s="57"/>
      <c r="F34" s="57"/>
      <c r="G34" s="57"/>
    </row>
    <row r="35" spans="1:7" ht="70" customHeight="1" x14ac:dyDescent="0.35">
      <c r="A35" s="51" t="s">
        <v>65</v>
      </c>
      <c r="B35" s="67" t="str">
        <f>HYPERLINK("[EDEL_Portfolio Monthly Notes 28-Feb-2023.xlsx]EEFOCF!A1","Edelweiss Focused Equity Fund")</f>
        <v>Edelweiss Focused Equity Fund</v>
      </c>
      <c r="C35" s="65"/>
      <c r="D35" s="57" t="s">
        <v>57</v>
      </c>
      <c r="E35" s="57"/>
      <c r="F35" s="57"/>
      <c r="G35" s="57"/>
    </row>
    <row r="36" spans="1:7" ht="70" customHeight="1" x14ac:dyDescent="0.35">
      <c r="A36" s="51" t="s">
        <v>66</v>
      </c>
      <c r="B36" s="67" t="str">
        <f>HYPERLINK("[EDEL_Portfolio Monthly Notes 28-Feb-2023.xlsx]EEIF30!A1","Edelweiss Nifty 100 Quality 30 Index Fnd")</f>
        <v>Edelweiss Nifty 100 Quality 30 Index Fnd</v>
      </c>
      <c r="C36" s="65"/>
      <c r="D36" s="57" t="s">
        <v>67</v>
      </c>
      <c r="E36" s="57"/>
      <c r="F36" s="57"/>
      <c r="G36" s="57"/>
    </row>
    <row r="37" spans="1:7" ht="70" customHeight="1" x14ac:dyDescent="0.35">
      <c r="A37" s="51" t="s">
        <v>68</v>
      </c>
      <c r="B37" s="67" t="str">
        <f>HYPERLINK("[EDEL_Portfolio Monthly Notes 28-Feb-2023.xlsx]EEIF50!A1","Edelweiss Nifty 50 Index Fund")</f>
        <v>Edelweiss Nifty 50 Index Fund</v>
      </c>
      <c r="C37" s="65"/>
      <c r="D37" s="57" t="s">
        <v>69</v>
      </c>
      <c r="E37" s="57"/>
      <c r="F37" s="57"/>
      <c r="G37" s="57"/>
    </row>
    <row r="38" spans="1:7" ht="70" customHeight="1" x14ac:dyDescent="0.35">
      <c r="A38" s="51" t="s">
        <v>70</v>
      </c>
      <c r="B38" s="67" t="str">
        <f>HYPERLINK("[EDEL_Portfolio Monthly Notes 28-Feb-2023.xlsx]EELMIF!A1","Edelweiss NIFTY Large Mid Cap 250 Index Fund")</f>
        <v>Edelweiss NIFTY Large Mid Cap 250 Index Fund</v>
      </c>
      <c r="C38" s="65"/>
      <c r="D38" s="57" t="s">
        <v>60</v>
      </c>
      <c r="E38" s="57"/>
      <c r="F38" s="57"/>
      <c r="G38" s="57"/>
    </row>
    <row r="39" spans="1:7" ht="70" customHeight="1" x14ac:dyDescent="0.35">
      <c r="A39" s="51" t="s">
        <v>71</v>
      </c>
      <c r="B39" s="67" t="str">
        <f>HYPERLINK("[EDEL_Portfolio Monthly Notes 28-Feb-2023.xlsx]EEM150!A1","Edelweiss Nifty Midcap150 Momentum 50 Index Fund")</f>
        <v>Edelweiss Nifty Midcap150 Momentum 50 Index Fund</v>
      </c>
      <c r="C39" s="65"/>
      <c r="D39" s="57" t="s">
        <v>72</v>
      </c>
      <c r="E39" s="57"/>
      <c r="F39" s="57"/>
      <c r="G39" s="57"/>
    </row>
    <row r="40" spans="1:7" ht="70" customHeight="1" x14ac:dyDescent="0.35">
      <c r="A40" s="51" t="s">
        <v>73</v>
      </c>
      <c r="B40" s="67" t="str">
        <f>HYPERLINK("[EDEL_Portfolio Monthly Notes 28-Feb-2023.xlsx]EEMOF1!A1","EDELWEISS RECENTLY LISTED IPO FUND")</f>
        <v>EDELWEISS RECENTLY LISTED IPO FUND</v>
      </c>
      <c r="C40" s="65"/>
      <c r="D40" s="57" t="s">
        <v>74</v>
      </c>
      <c r="E40" s="57"/>
      <c r="F40" s="57"/>
      <c r="G40" s="57"/>
    </row>
    <row r="41" spans="1:7" ht="70" customHeight="1" x14ac:dyDescent="0.35">
      <c r="A41" s="51" t="s">
        <v>75</v>
      </c>
      <c r="B41" s="67" t="str">
        <f>HYPERLINK("[EDEL_Portfolio Monthly Notes 28-Feb-2023.xlsx]EENFBA!A1","Edelweiss ETF - Nifty Bank")</f>
        <v>Edelweiss ETF - Nifty Bank</v>
      </c>
      <c r="C41" s="65"/>
      <c r="D41" s="57" t="s">
        <v>76</v>
      </c>
      <c r="E41" s="57"/>
      <c r="F41" s="57"/>
      <c r="G41" s="57"/>
    </row>
    <row r="42" spans="1:7" ht="70" customHeight="1" x14ac:dyDescent="0.35">
      <c r="A42" s="51" t="s">
        <v>77</v>
      </c>
      <c r="B42" s="67" t="str">
        <f>HYPERLINK("[EDEL_Portfolio Monthly Notes 28-Feb-2023.xlsx]EENN50!A1","Edelweiss Nifty Next 50 Index Fund")</f>
        <v>Edelweiss Nifty Next 50 Index Fund</v>
      </c>
      <c r="C42" s="65"/>
      <c r="D42" s="57" t="s">
        <v>78</v>
      </c>
      <c r="E42" s="57"/>
      <c r="F42" s="57"/>
      <c r="G42" s="57"/>
    </row>
    <row r="43" spans="1:7" ht="70" customHeight="1" x14ac:dyDescent="0.35">
      <c r="A43" s="51" t="s">
        <v>79</v>
      </c>
      <c r="B43" s="67" t="str">
        <f>HYPERLINK("[EDEL_Portfolio Monthly Notes 28-Feb-2023.xlsx]EEPRUA!A1","Edelweiss Aggressive Hybrid Fund")</f>
        <v>Edelweiss Aggressive Hybrid Fund</v>
      </c>
      <c r="C43" s="65"/>
      <c r="D43" s="57" t="s">
        <v>80</v>
      </c>
      <c r="E43" s="57"/>
      <c r="F43" s="57"/>
      <c r="G43" s="57"/>
    </row>
    <row r="44" spans="1:7" ht="70" customHeight="1" x14ac:dyDescent="0.35">
      <c r="A44" s="51" t="s">
        <v>81</v>
      </c>
      <c r="B44" s="67" t="str">
        <f>HYPERLINK("[EDEL_Portfolio Monthly Notes 28-Feb-2023.xlsx]EES250!A1","Edelweiss Nifty Smallcap 250 Index Fund")</f>
        <v>Edelweiss Nifty Smallcap 250 Index Fund</v>
      </c>
      <c r="C44" s="65"/>
      <c r="D44" s="57" t="s">
        <v>82</v>
      </c>
      <c r="E44" s="57"/>
      <c r="F44" s="57"/>
      <c r="G44" s="57"/>
    </row>
    <row r="45" spans="1:7" ht="70" customHeight="1" x14ac:dyDescent="0.35">
      <c r="A45" s="51" t="s">
        <v>83</v>
      </c>
      <c r="B45" s="67" t="str">
        <f>HYPERLINK("[EDEL_Portfolio Monthly Notes 28-Feb-2023.xlsx]EESMCF!A1","Edelweiss Mid Cap Fund")</f>
        <v>Edelweiss Mid Cap Fund</v>
      </c>
      <c r="C45" s="65"/>
      <c r="D45" s="57" t="s">
        <v>84</v>
      </c>
      <c r="E45" s="57"/>
      <c r="F45" s="57"/>
      <c r="G45" s="57"/>
    </row>
    <row r="46" spans="1:7" ht="70" customHeight="1" x14ac:dyDescent="0.35">
      <c r="A46" s="51" t="s">
        <v>85</v>
      </c>
      <c r="B46" s="67" t="str">
        <f>HYPERLINK("[EDEL_Portfolio Monthly Notes 28-Feb-2023.xlsx]EGSFOF!A1","Edelweiss Gold and Silver ETF FOF")</f>
        <v>Edelweiss Gold and Silver ETF FOF</v>
      </c>
      <c r="C46" s="65"/>
      <c r="D46" s="57" t="s">
        <v>86</v>
      </c>
      <c r="E46" s="57"/>
      <c r="F46" s="57"/>
      <c r="G46" s="57"/>
    </row>
    <row r="47" spans="1:7" ht="70" customHeight="1" x14ac:dyDescent="0.35">
      <c r="A47" s="51" t="s">
        <v>87</v>
      </c>
      <c r="B47" s="67" t="str">
        <f>HYPERLINK("[EDEL_Portfolio Monthly Notes 28-Feb-2023.xlsx]ELLIQF!A1","Edelweiss Liquid Fund")</f>
        <v>Edelweiss Liquid Fund</v>
      </c>
      <c r="C47" s="65"/>
      <c r="D47" s="57" t="s">
        <v>88</v>
      </c>
      <c r="E47" s="57"/>
      <c r="F47" s="57" t="s">
        <v>89</v>
      </c>
      <c r="G47" s="57"/>
    </row>
    <row r="48" spans="1:7" ht="70" customHeight="1" x14ac:dyDescent="0.35">
      <c r="A48" s="51" t="s">
        <v>90</v>
      </c>
      <c r="B48" s="67" t="str">
        <f>HYPERLINK("[EDEL_Portfolio Monthly Notes 28-Feb-2023.xlsx]EOASEF!A1","Edelweiss ASEAN Equity Off-shore Fund")</f>
        <v>Edelweiss ASEAN Equity Off-shore Fund</v>
      </c>
      <c r="C48" s="65"/>
      <c r="D48" s="57" t="s">
        <v>91</v>
      </c>
      <c r="E48" s="57"/>
      <c r="F48" s="57"/>
      <c r="G48" s="57"/>
    </row>
    <row r="49" spans="1:7" ht="70" customHeight="1" x14ac:dyDescent="0.35">
      <c r="A49" s="51" t="s">
        <v>92</v>
      </c>
      <c r="B49" s="67" t="str">
        <f>HYPERLINK("[EDEL_Portfolio Monthly Notes 28-Feb-2023.xlsx]EOCHIF!A1","Edelweiss Greater China Equity Off-shore Fund")</f>
        <v>Edelweiss Greater China Equity Off-shore Fund</v>
      </c>
      <c r="C49" s="65"/>
      <c r="D49" s="57" t="s">
        <v>93</v>
      </c>
      <c r="E49" s="57"/>
      <c r="F49" s="57"/>
      <c r="G49" s="57"/>
    </row>
    <row r="50" spans="1:7" ht="70" customHeight="1" x14ac:dyDescent="0.35">
      <c r="A50" s="51" t="s">
        <v>94</v>
      </c>
      <c r="B50" s="67" t="str">
        <f>HYPERLINK("[EDEL_Portfolio Monthly Notes 28-Feb-2023.xlsx]EODWHF!A1","Edelweiss MSCI (I) DM &amp; WD HC 45 ID Fund")</f>
        <v>Edelweiss MSCI (I) DM &amp; WD HC 45 ID Fund</v>
      </c>
      <c r="C50" s="65"/>
      <c r="D50" s="57" t="s">
        <v>95</v>
      </c>
      <c r="E50" s="57"/>
      <c r="F50" s="57"/>
      <c r="G50" s="57"/>
    </row>
    <row r="51" spans="1:7" ht="70" customHeight="1" x14ac:dyDescent="0.35">
      <c r="A51" s="51" t="s">
        <v>96</v>
      </c>
      <c r="B51" s="67" t="str">
        <f>HYPERLINK("[EDEL_Portfolio Monthly Notes 28-Feb-2023.xlsx]EOEDOF!A1","Edelweiss Europe Dynamic Equity Offshore Fund")</f>
        <v>Edelweiss Europe Dynamic Equity Offshore Fund</v>
      </c>
      <c r="C51" s="65"/>
      <c r="D51" s="57" t="s">
        <v>97</v>
      </c>
      <c r="E51" s="57"/>
      <c r="F51" s="57"/>
      <c r="G51" s="57"/>
    </row>
    <row r="52" spans="1:7" ht="70" customHeight="1" x14ac:dyDescent="0.35">
      <c r="A52" s="51" t="s">
        <v>98</v>
      </c>
      <c r="B52" s="67" t="str">
        <f>HYPERLINK("[EDEL_Portfolio Monthly Notes 28-Feb-2023.xlsx]EOEMOP!A1","Edelweiss Emerging Markets Opportunities Equity Offshore Fund")</f>
        <v>Edelweiss Emerging Markets Opportunities Equity Offshore Fund</v>
      </c>
      <c r="C52" s="65"/>
      <c r="D52" s="57" t="s">
        <v>99</v>
      </c>
      <c r="E52" s="57"/>
      <c r="F52" s="57"/>
      <c r="G52" s="57"/>
    </row>
    <row r="53" spans="1:7" ht="70" customHeight="1" x14ac:dyDescent="0.35">
      <c r="A53" s="51" t="s">
        <v>100</v>
      </c>
      <c r="B53" s="67" t="str">
        <f>HYPERLINK("[EDEL_Portfolio Monthly Notes 28-Feb-2023.xlsx]EOUSEF!A1","Edelweiss US Value Equity Off-shore Fund")</f>
        <v>Edelweiss US Value Equity Off-shore Fund</v>
      </c>
      <c r="C53" s="65"/>
      <c r="D53" s="57" t="s">
        <v>101</v>
      </c>
      <c r="E53" s="57"/>
      <c r="F53" s="57"/>
      <c r="G53" s="57"/>
    </row>
    <row r="54" spans="1:7" ht="70" customHeight="1" x14ac:dyDescent="0.35">
      <c r="A54" s="51" t="s">
        <v>102</v>
      </c>
      <c r="B54" s="67" t="str">
        <f>HYPERLINK("[EDEL_Portfolio Monthly Notes 28-Feb-2023.xlsx]EOUSTF!A1","EDELWEISS US TECHNOLOGY EQUITY FOF")</f>
        <v>EDELWEISS US TECHNOLOGY EQUITY FOF</v>
      </c>
      <c r="C54" s="65"/>
      <c r="D54" s="57" t="s">
        <v>103</v>
      </c>
      <c r="E54" s="57"/>
      <c r="F54" s="57"/>
      <c r="G54" s="57"/>
    </row>
  </sheetData>
  <mergeCells count="2">
    <mergeCell ref="A1:B1"/>
    <mergeCell ref="A2:B2"/>
  </mergeCells>
  <pageMargins left="0.7" right="0.7" top="0.75" bottom="0.75" header="0.3" footer="0.3"/>
  <pageSetup orientation="portrait"/>
  <headerFooter>
    <oddHeader>&amp;L&amp;"Arial"&amp;1 &amp;K0078D7INTERNAL#</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1"/>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644</v>
      </c>
      <c r="B1" s="60"/>
      <c r="C1" s="60"/>
      <c r="D1" s="60"/>
      <c r="E1" s="60"/>
      <c r="F1" s="60"/>
      <c r="G1" s="61"/>
      <c r="H1" s="50" t="str">
        <f>HYPERLINK("[EDEL_Portfolio Monthly Notes 28-Feb-2023.xlsx]Index!A1","Index")</f>
        <v>Index</v>
      </c>
    </row>
    <row r="2" spans="1:8" ht="37.5" customHeight="1" x14ac:dyDescent="0.35">
      <c r="A2" s="59" t="s">
        <v>645</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5" t="s">
        <v>204</v>
      </c>
      <c r="B8" s="29"/>
      <c r="C8" s="29"/>
      <c r="D8" s="12"/>
      <c r="E8" s="13"/>
      <c r="F8" s="14"/>
      <c r="G8" s="14"/>
    </row>
    <row r="9" spans="1:8" x14ac:dyDescent="0.35">
      <c r="A9" s="15" t="s">
        <v>646</v>
      </c>
      <c r="B9" s="29"/>
      <c r="C9" s="29"/>
      <c r="D9" s="12"/>
      <c r="E9" s="13"/>
      <c r="F9" s="14"/>
      <c r="G9" s="14"/>
    </row>
    <row r="10" spans="1:8" x14ac:dyDescent="0.35">
      <c r="A10" s="15" t="s">
        <v>122</v>
      </c>
      <c r="B10" s="29"/>
      <c r="C10" s="29"/>
      <c r="D10" s="12"/>
      <c r="E10" s="34" t="s">
        <v>114</v>
      </c>
      <c r="F10" s="35" t="s">
        <v>114</v>
      </c>
      <c r="G10" s="14"/>
    </row>
    <row r="11" spans="1:8" x14ac:dyDescent="0.35">
      <c r="A11" s="11"/>
      <c r="B11" s="29"/>
      <c r="C11" s="29"/>
      <c r="D11" s="12"/>
      <c r="E11" s="13"/>
      <c r="F11" s="14"/>
      <c r="G11" s="14"/>
    </row>
    <row r="12" spans="1:8" x14ac:dyDescent="0.35">
      <c r="A12" s="15" t="s">
        <v>468</v>
      </c>
      <c r="B12" s="29"/>
      <c r="C12" s="29"/>
      <c r="D12" s="12"/>
      <c r="E12" s="13"/>
      <c r="F12" s="14"/>
      <c r="G12" s="14"/>
    </row>
    <row r="13" spans="1:8" x14ac:dyDescent="0.35">
      <c r="A13" s="11" t="s">
        <v>623</v>
      </c>
      <c r="B13" s="29" t="s">
        <v>624</v>
      </c>
      <c r="C13" s="29" t="s">
        <v>119</v>
      </c>
      <c r="D13" s="12">
        <v>2900000</v>
      </c>
      <c r="E13" s="13">
        <v>2894.61</v>
      </c>
      <c r="F13" s="14">
        <v>0.3695</v>
      </c>
      <c r="G13" s="14">
        <v>7.5646933956000001E-2</v>
      </c>
    </row>
    <row r="14" spans="1:8" x14ac:dyDescent="0.35">
      <c r="A14" s="15" t="s">
        <v>122</v>
      </c>
      <c r="B14" s="30"/>
      <c r="C14" s="30"/>
      <c r="D14" s="16"/>
      <c r="E14" s="17">
        <v>2894.61</v>
      </c>
      <c r="F14" s="18">
        <v>0.3695</v>
      </c>
      <c r="G14" s="19"/>
    </row>
    <row r="15" spans="1:8" x14ac:dyDescent="0.35">
      <c r="A15" s="11"/>
      <c r="B15" s="29"/>
      <c r="C15" s="29"/>
      <c r="D15" s="12"/>
      <c r="E15" s="13"/>
      <c r="F15" s="14"/>
      <c r="G15" s="14"/>
    </row>
    <row r="16" spans="1:8" x14ac:dyDescent="0.35">
      <c r="A16" s="15" t="s">
        <v>647</v>
      </c>
      <c r="B16" s="29"/>
      <c r="C16" s="29"/>
      <c r="D16" s="12"/>
      <c r="E16" s="13"/>
      <c r="F16" s="14"/>
      <c r="G16" s="14"/>
    </row>
    <row r="17" spans="1:7" x14ac:dyDescent="0.35">
      <c r="A17" s="11" t="s">
        <v>648</v>
      </c>
      <c r="B17" s="29" t="s">
        <v>649</v>
      </c>
      <c r="C17" s="29" t="s">
        <v>119</v>
      </c>
      <c r="D17" s="12">
        <v>2000000</v>
      </c>
      <c r="E17" s="13">
        <v>1973.06</v>
      </c>
      <c r="F17" s="14">
        <v>0.25190000000000001</v>
      </c>
      <c r="G17" s="14">
        <v>7.7078654975999999E-2</v>
      </c>
    </row>
    <row r="18" spans="1:7" x14ac:dyDescent="0.35">
      <c r="A18" s="11" t="s">
        <v>650</v>
      </c>
      <c r="B18" s="29" t="s">
        <v>651</v>
      </c>
      <c r="C18" s="29" t="s">
        <v>119</v>
      </c>
      <c r="D18" s="12">
        <v>1000000</v>
      </c>
      <c r="E18" s="13">
        <v>1003.9</v>
      </c>
      <c r="F18" s="14">
        <v>0.12820000000000001</v>
      </c>
      <c r="G18" s="14">
        <v>7.7392100625000002E-2</v>
      </c>
    </row>
    <row r="19" spans="1:7" x14ac:dyDescent="0.35">
      <c r="A19" s="11" t="s">
        <v>652</v>
      </c>
      <c r="B19" s="29" t="s">
        <v>653</v>
      </c>
      <c r="C19" s="29" t="s">
        <v>119</v>
      </c>
      <c r="D19" s="12">
        <v>500000</v>
      </c>
      <c r="E19" s="13">
        <v>498.78</v>
      </c>
      <c r="F19" s="14">
        <v>6.3700000000000007E-2</v>
      </c>
      <c r="G19" s="14">
        <v>7.7271698888999998E-2</v>
      </c>
    </row>
    <row r="20" spans="1:7" x14ac:dyDescent="0.35">
      <c r="A20" s="11" t="s">
        <v>654</v>
      </c>
      <c r="B20" s="29" t="s">
        <v>655</v>
      </c>
      <c r="C20" s="29" t="s">
        <v>119</v>
      </c>
      <c r="D20" s="12">
        <v>500000</v>
      </c>
      <c r="E20" s="13">
        <v>498.44</v>
      </c>
      <c r="F20" s="14">
        <v>6.3600000000000004E-2</v>
      </c>
      <c r="G20" s="14">
        <v>7.7369265295999995E-2</v>
      </c>
    </row>
    <row r="21" spans="1:7" x14ac:dyDescent="0.35">
      <c r="A21" s="11" t="s">
        <v>656</v>
      </c>
      <c r="B21" s="29" t="s">
        <v>657</v>
      </c>
      <c r="C21" s="29" t="s">
        <v>119</v>
      </c>
      <c r="D21" s="12">
        <v>500000</v>
      </c>
      <c r="E21" s="13">
        <v>498</v>
      </c>
      <c r="F21" s="14">
        <v>6.3600000000000004E-2</v>
      </c>
      <c r="G21" s="14">
        <v>7.7728430769000004E-2</v>
      </c>
    </row>
    <row r="22" spans="1:7" x14ac:dyDescent="0.35">
      <c r="A22" s="11" t="s">
        <v>658</v>
      </c>
      <c r="B22" s="29" t="s">
        <v>659</v>
      </c>
      <c r="C22" s="29" t="s">
        <v>119</v>
      </c>
      <c r="D22" s="12">
        <v>200000</v>
      </c>
      <c r="E22" s="13">
        <v>200.27</v>
      </c>
      <c r="F22" s="14">
        <v>2.5600000000000001E-2</v>
      </c>
      <c r="G22" s="14">
        <v>7.7728430769000004E-2</v>
      </c>
    </row>
    <row r="23" spans="1:7" x14ac:dyDescent="0.35">
      <c r="A23" s="15" t="s">
        <v>122</v>
      </c>
      <c r="B23" s="30"/>
      <c r="C23" s="30"/>
      <c r="D23" s="16"/>
      <c r="E23" s="17">
        <v>4672.45</v>
      </c>
      <c r="F23" s="18">
        <v>0.59660000000000002</v>
      </c>
      <c r="G23" s="19"/>
    </row>
    <row r="24" spans="1:7" x14ac:dyDescent="0.35">
      <c r="A24" s="11"/>
      <c r="B24" s="29"/>
      <c r="C24" s="29"/>
      <c r="D24" s="12"/>
      <c r="E24" s="13"/>
      <c r="F24" s="14"/>
      <c r="G24" s="14"/>
    </row>
    <row r="25" spans="1:7" x14ac:dyDescent="0.35">
      <c r="A25" s="11"/>
      <c r="B25" s="29"/>
      <c r="C25" s="29"/>
      <c r="D25" s="12"/>
      <c r="E25" s="13"/>
      <c r="F25" s="14"/>
      <c r="G25" s="14"/>
    </row>
    <row r="26" spans="1:7" x14ac:dyDescent="0.35">
      <c r="A26" s="15" t="s">
        <v>249</v>
      </c>
      <c r="B26" s="29"/>
      <c r="C26" s="29"/>
      <c r="D26" s="12"/>
      <c r="E26" s="13"/>
      <c r="F26" s="14"/>
      <c r="G26" s="14"/>
    </row>
    <row r="27" spans="1:7" x14ac:dyDescent="0.35">
      <c r="A27" s="15" t="s">
        <v>122</v>
      </c>
      <c r="B27" s="29"/>
      <c r="C27" s="29"/>
      <c r="D27" s="12"/>
      <c r="E27" s="34" t="s">
        <v>114</v>
      </c>
      <c r="F27" s="35" t="s">
        <v>114</v>
      </c>
      <c r="G27" s="14"/>
    </row>
    <row r="28" spans="1:7" x14ac:dyDescent="0.35">
      <c r="A28" s="11"/>
      <c r="B28" s="29"/>
      <c r="C28" s="29"/>
      <c r="D28" s="12"/>
      <c r="E28" s="13"/>
      <c r="F28" s="14"/>
      <c r="G28" s="14"/>
    </row>
    <row r="29" spans="1:7" x14ac:dyDescent="0.35">
      <c r="A29" s="15" t="s">
        <v>250</v>
      </c>
      <c r="B29" s="29"/>
      <c r="C29" s="29"/>
      <c r="D29" s="12"/>
      <c r="E29" s="13"/>
      <c r="F29" s="14"/>
      <c r="G29" s="14"/>
    </row>
    <row r="30" spans="1:7" x14ac:dyDescent="0.35">
      <c r="A30" s="15" t="s">
        <v>122</v>
      </c>
      <c r="B30" s="29"/>
      <c r="C30" s="29"/>
      <c r="D30" s="12"/>
      <c r="E30" s="34" t="s">
        <v>114</v>
      </c>
      <c r="F30" s="35" t="s">
        <v>114</v>
      </c>
      <c r="G30" s="14"/>
    </row>
    <row r="31" spans="1:7" x14ac:dyDescent="0.35">
      <c r="A31" s="11"/>
      <c r="B31" s="29"/>
      <c r="C31" s="29"/>
      <c r="D31" s="12"/>
      <c r="E31" s="13"/>
      <c r="F31" s="14"/>
      <c r="G31" s="14"/>
    </row>
    <row r="32" spans="1:7" x14ac:dyDescent="0.35">
      <c r="A32" s="20" t="s">
        <v>154</v>
      </c>
      <c r="B32" s="31"/>
      <c r="C32" s="31"/>
      <c r="D32" s="21"/>
      <c r="E32" s="17">
        <v>7567.06</v>
      </c>
      <c r="F32" s="18">
        <v>0.96609999999999996</v>
      </c>
      <c r="G32" s="19"/>
    </row>
    <row r="33" spans="1:7" x14ac:dyDescent="0.35">
      <c r="A33" s="11"/>
      <c r="B33" s="29"/>
      <c r="C33" s="29"/>
      <c r="D33" s="12"/>
      <c r="E33" s="13"/>
      <c r="F33" s="14"/>
      <c r="G33" s="14"/>
    </row>
    <row r="34" spans="1:7" x14ac:dyDescent="0.35">
      <c r="A34" s="11"/>
      <c r="B34" s="29"/>
      <c r="C34" s="29"/>
      <c r="D34" s="12"/>
      <c r="E34" s="13"/>
      <c r="F34" s="14"/>
      <c r="G34" s="14"/>
    </row>
    <row r="35" spans="1:7" x14ac:dyDescent="0.35">
      <c r="A35" s="15" t="s">
        <v>155</v>
      </c>
      <c r="B35" s="29"/>
      <c r="C35" s="29"/>
      <c r="D35" s="12"/>
      <c r="E35" s="13"/>
      <c r="F35" s="14"/>
      <c r="G35" s="14"/>
    </row>
    <row r="36" spans="1:7" x14ac:dyDescent="0.35">
      <c r="A36" s="11" t="s">
        <v>156</v>
      </c>
      <c r="B36" s="29"/>
      <c r="C36" s="29"/>
      <c r="D36" s="12"/>
      <c r="E36" s="13">
        <v>121.98</v>
      </c>
      <c r="F36" s="14">
        <v>1.5599999999999999E-2</v>
      </c>
      <c r="G36" s="14">
        <v>6.5921999999999994E-2</v>
      </c>
    </row>
    <row r="37" spans="1:7" x14ac:dyDescent="0.35">
      <c r="A37" s="15" t="s">
        <v>122</v>
      </c>
      <c r="B37" s="30"/>
      <c r="C37" s="30"/>
      <c r="D37" s="16"/>
      <c r="E37" s="17">
        <v>121.98</v>
      </c>
      <c r="F37" s="18">
        <v>1.5599999999999999E-2</v>
      </c>
      <c r="G37" s="19"/>
    </row>
    <row r="38" spans="1:7" x14ac:dyDescent="0.35">
      <c r="A38" s="11"/>
      <c r="B38" s="29"/>
      <c r="C38" s="29"/>
      <c r="D38" s="12"/>
      <c r="E38" s="13"/>
      <c r="F38" s="14"/>
      <c r="G38" s="14"/>
    </row>
    <row r="39" spans="1:7" x14ac:dyDescent="0.35">
      <c r="A39" s="20" t="s">
        <v>154</v>
      </c>
      <c r="B39" s="31"/>
      <c r="C39" s="31"/>
      <c r="D39" s="21"/>
      <c r="E39" s="17">
        <v>121.98</v>
      </c>
      <c r="F39" s="18">
        <v>1.5599999999999999E-2</v>
      </c>
      <c r="G39" s="19"/>
    </row>
    <row r="40" spans="1:7" x14ac:dyDescent="0.35">
      <c r="A40" s="11" t="s">
        <v>157</v>
      </c>
      <c r="B40" s="29"/>
      <c r="C40" s="29"/>
      <c r="D40" s="12"/>
      <c r="E40" s="13">
        <v>136.97322460000001</v>
      </c>
      <c r="F40" s="14">
        <v>1.7486000000000002E-2</v>
      </c>
      <c r="G40" s="14"/>
    </row>
    <row r="41" spans="1:7" x14ac:dyDescent="0.35">
      <c r="A41" s="11" t="s">
        <v>158</v>
      </c>
      <c r="B41" s="29"/>
      <c r="C41" s="29"/>
      <c r="D41" s="12"/>
      <c r="E41" s="13">
        <v>7.1667753999999997</v>
      </c>
      <c r="F41" s="14">
        <v>8.1400000000000005E-4</v>
      </c>
      <c r="G41" s="14">
        <v>6.5921999999999994E-2</v>
      </c>
    </row>
    <row r="42" spans="1:7" x14ac:dyDescent="0.35">
      <c r="A42" s="24" t="s">
        <v>159</v>
      </c>
      <c r="B42" s="32"/>
      <c r="C42" s="32"/>
      <c r="D42" s="25"/>
      <c r="E42" s="26">
        <v>7833.18</v>
      </c>
      <c r="F42" s="27">
        <v>1</v>
      </c>
      <c r="G42" s="27"/>
    </row>
    <row r="44" spans="1:7" x14ac:dyDescent="0.35">
      <c r="A44" s="56" t="s">
        <v>161</v>
      </c>
    </row>
    <row r="47" spans="1:7" x14ac:dyDescent="0.35">
      <c r="A47" s="56" t="s">
        <v>162</v>
      </c>
    </row>
    <row r="48" spans="1:7" x14ac:dyDescent="0.35">
      <c r="A48" s="46" t="s">
        <v>163</v>
      </c>
      <c r="B48" s="33" t="s">
        <v>114</v>
      </c>
    </row>
    <row r="49" spans="1:5" x14ac:dyDescent="0.35">
      <c r="A49" t="s">
        <v>164</v>
      </c>
    </row>
    <row r="50" spans="1:5" x14ac:dyDescent="0.35">
      <c r="A50" t="s">
        <v>165</v>
      </c>
      <c r="B50" t="s">
        <v>166</v>
      </c>
      <c r="C50" t="s">
        <v>166</v>
      </c>
    </row>
    <row r="51" spans="1:5" x14ac:dyDescent="0.35">
      <c r="B51" s="47">
        <v>44957</v>
      </c>
      <c r="C51" s="47">
        <v>44985</v>
      </c>
    </row>
    <row r="52" spans="1:5" x14ac:dyDescent="0.35">
      <c r="A52" t="s">
        <v>660</v>
      </c>
      <c r="B52">
        <v>10.2514</v>
      </c>
      <c r="C52">
        <v>10.2445</v>
      </c>
      <c r="E52" s="1"/>
    </row>
    <row r="53" spans="1:5" x14ac:dyDescent="0.35">
      <c r="A53" t="s">
        <v>171</v>
      </c>
      <c r="B53">
        <v>10.2515</v>
      </c>
      <c r="C53">
        <v>10.2446</v>
      </c>
      <c r="E53" s="1"/>
    </row>
    <row r="54" spans="1:5" x14ac:dyDescent="0.35">
      <c r="A54" t="s">
        <v>661</v>
      </c>
      <c r="B54">
        <v>10.244199999999999</v>
      </c>
      <c r="C54">
        <v>10.235300000000001</v>
      </c>
      <c r="E54" s="1"/>
    </row>
    <row r="55" spans="1:5" x14ac:dyDescent="0.35">
      <c r="A55" t="s">
        <v>630</v>
      </c>
      <c r="B55">
        <v>10.244400000000001</v>
      </c>
      <c r="C55">
        <v>10.2355</v>
      </c>
      <c r="E55" s="1"/>
    </row>
    <row r="56" spans="1:5" x14ac:dyDescent="0.35">
      <c r="E56" s="1"/>
    </row>
    <row r="57" spans="1:5" x14ac:dyDescent="0.35">
      <c r="A57" t="s">
        <v>181</v>
      </c>
      <c r="B57" s="33" t="s">
        <v>114</v>
      </c>
    </row>
    <row r="58" spans="1:5" x14ac:dyDescent="0.35">
      <c r="A58" t="s">
        <v>182</v>
      </c>
      <c r="B58" s="33" t="s">
        <v>114</v>
      </c>
    </row>
    <row r="59" spans="1:5" ht="29" customHeight="1" x14ac:dyDescent="0.35">
      <c r="A59" s="46" t="s">
        <v>183</v>
      </c>
      <c r="B59" s="33" t="s">
        <v>114</v>
      </c>
    </row>
    <row r="60" spans="1:5" ht="29" customHeight="1" x14ac:dyDescent="0.35">
      <c r="A60" s="46" t="s">
        <v>184</v>
      </c>
      <c r="B60" s="33" t="s">
        <v>114</v>
      </c>
    </row>
    <row r="61" spans="1:5" x14ac:dyDescent="0.35">
      <c r="A61" t="s">
        <v>185</v>
      </c>
      <c r="B61" s="48">
        <f>B76</f>
        <v>4.0644544912266394</v>
      </c>
    </row>
    <row r="62" spans="1:5" ht="43.5" customHeight="1" x14ac:dyDescent="0.35">
      <c r="A62" s="46" t="s">
        <v>186</v>
      </c>
      <c r="B62" s="33" t="s">
        <v>114</v>
      </c>
    </row>
    <row r="63" spans="1:5" ht="29" customHeight="1" x14ac:dyDescent="0.35">
      <c r="A63" s="46" t="s">
        <v>187</v>
      </c>
      <c r="B63" s="33" t="s">
        <v>114</v>
      </c>
    </row>
    <row r="64" spans="1:5" ht="29" customHeight="1" x14ac:dyDescent="0.35">
      <c r="A64" s="46" t="s">
        <v>188</v>
      </c>
      <c r="B64" s="33" t="s">
        <v>114</v>
      </c>
    </row>
    <row r="65" spans="1:6" x14ac:dyDescent="0.35">
      <c r="A65" t="s">
        <v>189</v>
      </c>
      <c r="B65" s="33" t="s">
        <v>114</v>
      </c>
    </row>
    <row r="66" spans="1:6" x14ac:dyDescent="0.35">
      <c r="A66" t="s">
        <v>190</v>
      </c>
      <c r="B66" s="33" t="s">
        <v>114</v>
      </c>
    </row>
    <row r="69" spans="1:6" x14ac:dyDescent="0.35">
      <c r="A69" t="s">
        <v>191</v>
      </c>
    </row>
    <row r="70" spans="1:6" ht="58" customHeight="1" x14ac:dyDescent="0.35">
      <c r="A70" s="51" t="s">
        <v>192</v>
      </c>
      <c r="B70" s="55" t="s">
        <v>662</v>
      </c>
    </row>
    <row r="71" spans="1:6" ht="43.5" customHeight="1" x14ac:dyDescent="0.35">
      <c r="A71" s="51" t="s">
        <v>194</v>
      </c>
      <c r="B71" s="55" t="s">
        <v>663</v>
      </c>
    </row>
    <row r="72" spans="1:6" x14ac:dyDescent="0.35">
      <c r="A72" s="51"/>
      <c r="B72" s="51"/>
    </row>
    <row r="73" spans="1:6" x14ac:dyDescent="0.35">
      <c r="A73" s="51" t="s">
        <v>196</v>
      </c>
      <c r="B73" s="52">
        <v>7.7955322711199466</v>
      </c>
    </row>
    <row r="74" spans="1:6" x14ac:dyDescent="0.35">
      <c r="A74" s="51"/>
      <c r="B74" s="51"/>
    </row>
    <row r="75" spans="1:6" x14ac:dyDescent="0.35">
      <c r="A75" s="51" t="s">
        <v>197</v>
      </c>
      <c r="B75" s="53">
        <v>3.5083000000000002</v>
      </c>
    </row>
    <row r="76" spans="1:6" x14ac:dyDescent="0.35">
      <c r="A76" s="51" t="s">
        <v>198</v>
      </c>
      <c r="B76" s="53">
        <v>4.0644544912266394</v>
      </c>
    </row>
    <row r="77" spans="1:6" x14ac:dyDescent="0.35">
      <c r="A77" s="51"/>
      <c r="B77" s="51"/>
    </row>
    <row r="78" spans="1:6" x14ac:dyDescent="0.35">
      <c r="A78" s="51" t="s">
        <v>199</v>
      </c>
      <c r="B78" s="54">
        <v>44985</v>
      </c>
    </row>
    <row r="80" spans="1:6" ht="70" customHeight="1" x14ac:dyDescent="0.35">
      <c r="A80" s="57" t="s">
        <v>200</v>
      </c>
      <c r="B80" s="57" t="s">
        <v>201</v>
      </c>
      <c r="C80" s="57" t="s">
        <v>5</v>
      </c>
      <c r="D80" s="57" t="s">
        <v>6</v>
      </c>
      <c r="E80" s="57" t="s">
        <v>5</v>
      </c>
      <c r="F80" s="57" t="s">
        <v>6</v>
      </c>
    </row>
    <row r="81" spans="1:6" ht="70" customHeight="1" x14ac:dyDescent="0.35">
      <c r="A81" s="57" t="s">
        <v>664</v>
      </c>
      <c r="B81" s="57"/>
      <c r="C81" s="57" t="s">
        <v>26</v>
      </c>
      <c r="D81" s="57"/>
      <c r="E81" s="57"/>
      <c r="F81"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9"/>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665</v>
      </c>
      <c r="B1" s="60"/>
      <c r="C1" s="60"/>
      <c r="D1" s="60"/>
      <c r="E1" s="60"/>
      <c r="F1" s="60"/>
      <c r="G1" s="61"/>
      <c r="H1" s="50" t="str">
        <f>HYPERLINK("[EDEL_Portfolio Monthly Notes 28-Feb-2023.xlsx]Index!A1","Index")</f>
        <v>Index</v>
      </c>
    </row>
    <row r="2" spans="1:8" ht="37.5" customHeight="1" x14ac:dyDescent="0.35">
      <c r="A2" s="59" t="s">
        <v>666</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5" t="s">
        <v>204</v>
      </c>
      <c r="B8" s="29"/>
      <c r="C8" s="29"/>
      <c r="D8" s="12"/>
      <c r="E8" s="13"/>
      <c r="F8" s="14"/>
      <c r="G8" s="14"/>
    </row>
    <row r="9" spans="1:8" x14ac:dyDescent="0.35">
      <c r="A9" s="15" t="s">
        <v>646</v>
      </c>
      <c r="B9" s="29"/>
      <c r="C9" s="29"/>
      <c r="D9" s="12"/>
      <c r="E9" s="13"/>
      <c r="F9" s="14"/>
      <c r="G9" s="14"/>
    </row>
    <row r="10" spans="1:8" x14ac:dyDescent="0.35">
      <c r="A10" s="15" t="s">
        <v>122</v>
      </c>
      <c r="B10" s="29"/>
      <c r="C10" s="29"/>
      <c r="D10" s="12"/>
      <c r="E10" s="34" t="s">
        <v>114</v>
      </c>
      <c r="F10" s="35" t="s">
        <v>114</v>
      </c>
      <c r="G10" s="14"/>
    </row>
    <row r="11" spans="1:8" x14ac:dyDescent="0.35">
      <c r="A11" s="11"/>
      <c r="B11" s="29"/>
      <c r="C11" s="29"/>
      <c r="D11" s="12"/>
      <c r="E11" s="13"/>
      <c r="F11" s="14"/>
      <c r="G11" s="14"/>
    </row>
    <row r="12" spans="1:8" x14ac:dyDescent="0.35">
      <c r="A12" s="15" t="s">
        <v>468</v>
      </c>
      <c r="B12" s="29"/>
      <c r="C12" s="29"/>
      <c r="D12" s="12"/>
      <c r="E12" s="13"/>
      <c r="F12" s="14"/>
      <c r="G12" s="14"/>
    </row>
    <row r="13" spans="1:8" x14ac:dyDescent="0.35">
      <c r="A13" s="11" t="s">
        <v>623</v>
      </c>
      <c r="B13" s="29" t="s">
        <v>624</v>
      </c>
      <c r="C13" s="29" t="s">
        <v>119</v>
      </c>
      <c r="D13" s="12">
        <v>2500000</v>
      </c>
      <c r="E13" s="13">
        <v>2495.36</v>
      </c>
      <c r="F13" s="14">
        <v>0.2117</v>
      </c>
      <c r="G13" s="14">
        <v>7.5646933956000001E-2</v>
      </c>
    </row>
    <row r="14" spans="1:8" x14ac:dyDescent="0.35">
      <c r="A14" s="11" t="s">
        <v>667</v>
      </c>
      <c r="B14" s="29" t="s">
        <v>668</v>
      </c>
      <c r="C14" s="29" t="s">
        <v>119</v>
      </c>
      <c r="D14" s="12">
        <v>2000000</v>
      </c>
      <c r="E14" s="13">
        <v>1978.4</v>
      </c>
      <c r="F14" s="14">
        <v>0.16789999999999999</v>
      </c>
      <c r="G14" s="14">
        <v>7.5740278041000003E-2</v>
      </c>
    </row>
    <row r="15" spans="1:8" x14ac:dyDescent="0.35">
      <c r="A15" s="11" t="s">
        <v>669</v>
      </c>
      <c r="B15" s="29" t="s">
        <v>670</v>
      </c>
      <c r="C15" s="29" t="s">
        <v>119</v>
      </c>
      <c r="D15" s="12">
        <v>500000</v>
      </c>
      <c r="E15" s="13">
        <v>472.66</v>
      </c>
      <c r="F15" s="14">
        <v>4.0099999999999997E-2</v>
      </c>
      <c r="G15" s="14">
        <v>7.5380407029999999E-2</v>
      </c>
    </row>
    <row r="16" spans="1:8" x14ac:dyDescent="0.35">
      <c r="A16" s="15" t="s">
        <v>122</v>
      </c>
      <c r="B16" s="30"/>
      <c r="C16" s="30"/>
      <c r="D16" s="16"/>
      <c r="E16" s="17">
        <v>4946.42</v>
      </c>
      <c r="F16" s="18">
        <v>0.41970000000000002</v>
      </c>
      <c r="G16" s="19"/>
    </row>
    <row r="17" spans="1:7" x14ac:dyDescent="0.35">
      <c r="A17" s="11"/>
      <c r="B17" s="29"/>
      <c r="C17" s="29"/>
      <c r="D17" s="12"/>
      <c r="E17" s="13"/>
      <c r="F17" s="14"/>
      <c r="G17" s="14"/>
    </row>
    <row r="18" spans="1:7" x14ac:dyDescent="0.35">
      <c r="A18" s="15" t="s">
        <v>647</v>
      </c>
      <c r="B18" s="29"/>
      <c r="C18" s="29"/>
      <c r="D18" s="12"/>
      <c r="E18" s="13"/>
      <c r="F18" s="14"/>
      <c r="G18" s="14"/>
    </row>
    <row r="19" spans="1:7" x14ac:dyDescent="0.35">
      <c r="A19" s="11" t="s">
        <v>671</v>
      </c>
      <c r="B19" s="29" t="s">
        <v>672</v>
      </c>
      <c r="C19" s="29" t="s">
        <v>119</v>
      </c>
      <c r="D19" s="12">
        <v>5000000</v>
      </c>
      <c r="E19" s="13">
        <v>5184.1499999999996</v>
      </c>
      <c r="F19" s="14">
        <v>0.43980000000000002</v>
      </c>
      <c r="G19" s="14">
        <v>7.778760539E-2</v>
      </c>
    </row>
    <row r="20" spans="1:7" x14ac:dyDescent="0.35">
      <c r="A20" s="11" t="s">
        <v>673</v>
      </c>
      <c r="B20" s="29" t="s">
        <v>674</v>
      </c>
      <c r="C20" s="29" t="s">
        <v>119</v>
      </c>
      <c r="D20" s="12">
        <v>1000000</v>
      </c>
      <c r="E20" s="13">
        <v>1016.31</v>
      </c>
      <c r="F20" s="14">
        <v>8.6199999999999999E-2</v>
      </c>
      <c r="G20" s="14">
        <v>7.7683791340000002E-2</v>
      </c>
    </row>
    <row r="21" spans="1:7" x14ac:dyDescent="0.35">
      <c r="A21" s="15" t="s">
        <v>122</v>
      </c>
      <c r="B21" s="30"/>
      <c r="C21" s="30"/>
      <c r="D21" s="16"/>
      <c r="E21" s="17">
        <v>6200.46</v>
      </c>
      <c r="F21" s="18">
        <v>0.52600000000000002</v>
      </c>
      <c r="G21" s="19"/>
    </row>
    <row r="22" spans="1:7" x14ac:dyDescent="0.35">
      <c r="A22" s="11"/>
      <c r="B22" s="29"/>
      <c r="C22" s="29"/>
      <c r="D22" s="12"/>
      <c r="E22" s="13"/>
      <c r="F22" s="14"/>
      <c r="G22" s="14"/>
    </row>
    <row r="23" spans="1:7" x14ac:dyDescent="0.35">
      <c r="A23" s="11"/>
      <c r="B23" s="29"/>
      <c r="C23" s="29"/>
      <c r="D23" s="12"/>
      <c r="E23" s="13"/>
      <c r="F23" s="14"/>
      <c r="G23" s="14"/>
    </row>
    <row r="24" spans="1:7" x14ac:dyDescent="0.35">
      <c r="A24" s="15" t="s">
        <v>249</v>
      </c>
      <c r="B24" s="29"/>
      <c r="C24" s="29"/>
      <c r="D24" s="12"/>
      <c r="E24" s="13"/>
      <c r="F24" s="14"/>
      <c r="G24" s="14"/>
    </row>
    <row r="25" spans="1:7" x14ac:dyDescent="0.35">
      <c r="A25" s="15" t="s">
        <v>122</v>
      </c>
      <c r="B25" s="29"/>
      <c r="C25" s="29"/>
      <c r="D25" s="12"/>
      <c r="E25" s="34" t="s">
        <v>114</v>
      </c>
      <c r="F25" s="35" t="s">
        <v>114</v>
      </c>
      <c r="G25" s="14"/>
    </row>
    <row r="26" spans="1:7" x14ac:dyDescent="0.35">
      <c r="A26" s="11"/>
      <c r="B26" s="29"/>
      <c r="C26" s="29"/>
      <c r="D26" s="12"/>
      <c r="E26" s="13"/>
      <c r="F26" s="14"/>
      <c r="G26" s="14"/>
    </row>
    <row r="27" spans="1:7" x14ac:dyDescent="0.35">
      <c r="A27" s="15" t="s">
        <v>250</v>
      </c>
      <c r="B27" s="29"/>
      <c r="C27" s="29"/>
      <c r="D27" s="12"/>
      <c r="E27" s="13"/>
      <c r="F27" s="14"/>
      <c r="G27" s="14"/>
    </row>
    <row r="28" spans="1:7" x14ac:dyDescent="0.35">
      <c r="A28" s="15" t="s">
        <v>122</v>
      </c>
      <c r="B28" s="29"/>
      <c r="C28" s="29"/>
      <c r="D28" s="12"/>
      <c r="E28" s="34" t="s">
        <v>114</v>
      </c>
      <c r="F28" s="35" t="s">
        <v>114</v>
      </c>
      <c r="G28" s="14"/>
    </row>
    <row r="29" spans="1:7" x14ac:dyDescent="0.35">
      <c r="A29" s="11"/>
      <c r="B29" s="29"/>
      <c r="C29" s="29"/>
      <c r="D29" s="12"/>
      <c r="E29" s="13"/>
      <c r="F29" s="14"/>
      <c r="G29" s="14"/>
    </row>
    <row r="30" spans="1:7" x14ac:dyDescent="0.35">
      <c r="A30" s="20" t="s">
        <v>154</v>
      </c>
      <c r="B30" s="31"/>
      <c r="C30" s="31"/>
      <c r="D30" s="21"/>
      <c r="E30" s="17">
        <v>11146.88</v>
      </c>
      <c r="F30" s="18">
        <v>0.94569999999999999</v>
      </c>
      <c r="G30" s="19"/>
    </row>
    <row r="31" spans="1:7" x14ac:dyDescent="0.35">
      <c r="A31" s="11"/>
      <c r="B31" s="29"/>
      <c r="C31" s="29"/>
      <c r="D31" s="12"/>
      <c r="E31" s="13"/>
      <c r="F31" s="14"/>
      <c r="G31" s="14"/>
    </row>
    <row r="32" spans="1:7" x14ac:dyDescent="0.35">
      <c r="A32" s="11"/>
      <c r="B32" s="29"/>
      <c r="C32" s="29"/>
      <c r="D32" s="12"/>
      <c r="E32" s="13"/>
      <c r="F32" s="14"/>
      <c r="G32" s="14"/>
    </row>
    <row r="33" spans="1:7" x14ac:dyDescent="0.35">
      <c r="A33" s="15" t="s">
        <v>155</v>
      </c>
      <c r="B33" s="29"/>
      <c r="C33" s="29"/>
      <c r="D33" s="12"/>
      <c r="E33" s="13"/>
      <c r="F33" s="14"/>
      <c r="G33" s="14"/>
    </row>
    <row r="34" spans="1:7" x14ac:dyDescent="0.35">
      <c r="A34" s="11" t="s">
        <v>156</v>
      </c>
      <c r="B34" s="29"/>
      <c r="C34" s="29"/>
      <c r="D34" s="12"/>
      <c r="E34" s="13">
        <v>592.89</v>
      </c>
      <c r="F34" s="14">
        <v>5.0299999999999997E-2</v>
      </c>
      <c r="G34" s="14">
        <v>6.5921999999999994E-2</v>
      </c>
    </row>
    <row r="35" spans="1:7" x14ac:dyDescent="0.35">
      <c r="A35" s="15" t="s">
        <v>122</v>
      </c>
      <c r="B35" s="30"/>
      <c r="C35" s="30"/>
      <c r="D35" s="16"/>
      <c r="E35" s="17">
        <v>592.89</v>
      </c>
      <c r="F35" s="18">
        <v>5.0299999999999997E-2</v>
      </c>
      <c r="G35" s="19"/>
    </row>
    <row r="36" spans="1:7" x14ac:dyDescent="0.35">
      <c r="A36" s="11"/>
      <c r="B36" s="29"/>
      <c r="C36" s="29"/>
      <c r="D36" s="12"/>
      <c r="E36" s="13"/>
      <c r="F36" s="14"/>
      <c r="G36" s="14"/>
    </row>
    <row r="37" spans="1:7" x14ac:dyDescent="0.35">
      <c r="A37" s="20" t="s">
        <v>154</v>
      </c>
      <c r="B37" s="31"/>
      <c r="C37" s="31"/>
      <c r="D37" s="21"/>
      <c r="E37" s="17">
        <v>592.89</v>
      </c>
      <c r="F37" s="18">
        <v>5.0299999999999997E-2</v>
      </c>
      <c r="G37" s="19"/>
    </row>
    <row r="38" spans="1:7" x14ac:dyDescent="0.35">
      <c r="A38" s="11" t="s">
        <v>157</v>
      </c>
      <c r="B38" s="29"/>
      <c r="C38" s="29"/>
      <c r="D38" s="12"/>
      <c r="E38" s="13">
        <v>83.691942400000002</v>
      </c>
      <c r="F38" s="14">
        <v>7.1000000000000004E-3</v>
      </c>
      <c r="G38" s="14"/>
    </row>
    <row r="39" spans="1:7" x14ac:dyDescent="0.35">
      <c r="A39" s="11" t="s">
        <v>158</v>
      </c>
      <c r="B39" s="29"/>
      <c r="C39" s="29"/>
      <c r="D39" s="12"/>
      <c r="E39" s="22">
        <v>-37.221942400000003</v>
      </c>
      <c r="F39" s="23">
        <v>-3.0999999999999999E-3</v>
      </c>
      <c r="G39" s="14">
        <v>6.5921999999999994E-2</v>
      </c>
    </row>
    <row r="40" spans="1:7" x14ac:dyDescent="0.35">
      <c r="A40" s="24" t="s">
        <v>159</v>
      </c>
      <c r="B40" s="32"/>
      <c r="C40" s="32"/>
      <c r="D40" s="25"/>
      <c r="E40" s="26">
        <v>11786.24</v>
      </c>
      <c r="F40" s="27">
        <v>1</v>
      </c>
      <c r="G40" s="27"/>
    </row>
    <row r="42" spans="1:7" x14ac:dyDescent="0.35">
      <c r="A42" s="56" t="s">
        <v>161</v>
      </c>
    </row>
    <row r="45" spans="1:7" x14ac:dyDescent="0.35">
      <c r="A45" s="56" t="s">
        <v>162</v>
      </c>
    </row>
    <row r="46" spans="1:7" x14ac:dyDescent="0.35">
      <c r="A46" s="46" t="s">
        <v>163</v>
      </c>
      <c r="B46" s="33" t="s">
        <v>114</v>
      </c>
    </row>
    <row r="47" spans="1:7" x14ac:dyDescent="0.35">
      <c r="A47" t="s">
        <v>164</v>
      </c>
    </row>
    <row r="48" spans="1:7" x14ac:dyDescent="0.35">
      <c r="A48" t="s">
        <v>165</v>
      </c>
      <c r="B48" t="s">
        <v>166</v>
      </c>
      <c r="C48" t="s">
        <v>166</v>
      </c>
    </row>
    <row r="49" spans="1:5" x14ac:dyDescent="0.35">
      <c r="B49" s="47">
        <v>44957</v>
      </c>
      <c r="C49" s="47">
        <v>44985</v>
      </c>
    </row>
    <row r="50" spans="1:5" x14ac:dyDescent="0.35">
      <c r="A50" t="s">
        <v>660</v>
      </c>
      <c r="B50">
        <v>10.213200000000001</v>
      </c>
      <c r="C50">
        <v>10.2201</v>
      </c>
      <c r="E50" s="1"/>
    </row>
    <row r="51" spans="1:5" x14ac:dyDescent="0.35">
      <c r="A51" t="s">
        <v>171</v>
      </c>
      <c r="B51">
        <v>10.213200000000001</v>
      </c>
      <c r="C51">
        <v>10.2202</v>
      </c>
      <c r="E51" s="1"/>
    </row>
    <row r="52" spans="1:5" x14ac:dyDescent="0.35">
      <c r="A52" t="s">
        <v>661</v>
      </c>
      <c r="B52">
        <v>10.2074</v>
      </c>
      <c r="C52">
        <v>10.2119</v>
      </c>
      <c r="E52" s="1"/>
    </row>
    <row r="53" spans="1:5" x14ac:dyDescent="0.35">
      <c r="A53" t="s">
        <v>630</v>
      </c>
      <c r="B53">
        <v>10.2074</v>
      </c>
      <c r="C53">
        <v>10.212</v>
      </c>
      <c r="E53" s="1"/>
    </row>
    <row r="54" spans="1:5" x14ac:dyDescent="0.35">
      <c r="E54" s="1"/>
    </row>
    <row r="55" spans="1:5" x14ac:dyDescent="0.35">
      <c r="A55" t="s">
        <v>181</v>
      </c>
      <c r="B55" s="33" t="s">
        <v>114</v>
      </c>
    </row>
    <row r="56" spans="1:5" x14ac:dyDescent="0.35">
      <c r="A56" t="s">
        <v>182</v>
      </c>
      <c r="B56" s="33" t="s">
        <v>114</v>
      </c>
    </row>
    <row r="57" spans="1:5" ht="29" customHeight="1" x14ac:dyDescent="0.35">
      <c r="A57" s="46" t="s">
        <v>183</v>
      </c>
      <c r="B57" s="33" t="s">
        <v>114</v>
      </c>
    </row>
    <row r="58" spans="1:5" ht="29" customHeight="1" x14ac:dyDescent="0.35">
      <c r="A58" s="46" t="s">
        <v>184</v>
      </c>
      <c r="B58" s="33" t="s">
        <v>114</v>
      </c>
    </row>
    <row r="59" spans="1:5" x14ac:dyDescent="0.35">
      <c r="A59" t="s">
        <v>185</v>
      </c>
      <c r="B59" s="48">
        <f>B74</f>
        <v>4.8071461665424584</v>
      </c>
    </row>
    <row r="60" spans="1:5" ht="43.5" customHeight="1" x14ac:dyDescent="0.35">
      <c r="A60" s="46" t="s">
        <v>186</v>
      </c>
      <c r="B60" s="33" t="s">
        <v>114</v>
      </c>
    </row>
    <row r="61" spans="1:5" ht="29" customHeight="1" x14ac:dyDescent="0.35">
      <c r="A61" s="46" t="s">
        <v>187</v>
      </c>
      <c r="B61" s="33" t="s">
        <v>114</v>
      </c>
    </row>
    <row r="62" spans="1:5" ht="29" customHeight="1" x14ac:dyDescent="0.35">
      <c r="A62" s="46" t="s">
        <v>188</v>
      </c>
      <c r="B62" s="48">
        <v>2043.9178041</v>
      </c>
    </row>
    <row r="63" spans="1:5" x14ac:dyDescent="0.35">
      <c r="A63" t="s">
        <v>189</v>
      </c>
      <c r="B63" s="33" t="s">
        <v>114</v>
      </c>
    </row>
    <row r="64" spans="1:5" x14ac:dyDescent="0.35">
      <c r="A64" t="s">
        <v>190</v>
      </c>
      <c r="B64" s="33" t="s">
        <v>114</v>
      </c>
    </row>
    <row r="67" spans="1:6" x14ac:dyDescent="0.35">
      <c r="A67" t="s">
        <v>191</v>
      </c>
    </row>
    <row r="68" spans="1:6" ht="58" customHeight="1" x14ac:dyDescent="0.35">
      <c r="A68" s="51" t="s">
        <v>192</v>
      </c>
      <c r="B68" s="55" t="s">
        <v>675</v>
      </c>
    </row>
    <row r="69" spans="1:6" ht="43.5" customHeight="1" x14ac:dyDescent="0.35">
      <c r="A69" s="51" t="s">
        <v>194</v>
      </c>
      <c r="B69" s="55" t="s">
        <v>676</v>
      </c>
    </row>
    <row r="70" spans="1:6" x14ac:dyDescent="0.35">
      <c r="A70" s="51"/>
      <c r="B70" s="51"/>
    </row>
    <row r="71" spans="1:6" x14ac:dyDescent="0.35">
      <c r="A71" s="51" t="s">
        <v>196</v>
      </c>
      <c r="B71" s="52">
        <v>7.772877601057969</v>
      </c>
    </row>
    <row r="72" spans="1:6" x14ac:dyDescent="0.35">
      <c r="A72" s="51"/>
      <c r="B72" s="51"/>
    </row>
    <row r="73" spans="1:6" x14ac:dyDescent="0.35">
      <c r="A73" s="51" t="s">
        <v>197</v>
      </c>
      <c r="B73" s="53">
        <v>4.0255000000000001</v>
      </c>
    </row>
    <row r="74" spans="1:6" x14ac:dyDescent="0.35">
      <c r="A74" s="51" t="s">
        <v>198</v>
      </c>
      <c r="B74" s="53">
        <v>4.8071461665424584</v>
      </c>
    </row>
    <row r="75" spans="1:6" x14ac:dyDescent="0.35">
      <c r="A75" s="51"/>
      <c r="B75" s="51"/>
    </row>
    <row r="76" spans="1:6" x14ac:dyDescent="0.35">
      <c r="A76" s="51" t="s">
        <v>199</v>
      </c>
      <c r="B76" s="54">
        <v>44985</v>
      </c>
    </row>
    <row r="78" spans="1:6" ht="70" customHeight="1" x14ac:dyDescent="0.35">
      <c r="A78" s="57" t="s">
        <v>200</v>
      </c>
      <c r="B78" s="57" t="s">
        <v>201</v>
      </c>
      <c r="C78" s="57" t="s">
        <v>5</v>
      </c>
      <c r="D78" s="57" t="s">
        <v>6</v>
      </c>
      <c r="E78" s="57" t="s">
        <v>5</v>
      </c>
      <c r="F78" s="57" t="s">
        <v>6</v>
      </c>
    </row>
    <row r="79" spans="1:6" ht="70" customHeight="1" x14ac:dyDescent="0.35">
      <c r="A79" s="57" t="s">
        <v>677</v>
      </c>
      <c r="B79" s="57"/>
      <c r="C79" s="57" t="s">
        <v>28</v>
      </c>
      <c r="D79" s="57"/>
      <c r="E79" s="57"/>
      <c r="F79"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2"/>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678</v>
      </c>
      <c r="B1" s="60"/>
      <c r="C1" s="60"/>
      <c r="D1" s="60"/>
      <c r="E1" s="60"/>
      <c r="F1" s="60"/>
      <c r="G1" s="61"/>
      <c r="H1" s="50" t="str">
        <f>HYPERLINK("[EDEL_Portfolio Monthly Notes 28-Feb-2023.xlsx]Index!A1","Index")</f>
        <v>Index</v>
      </c>
    </row>
    <row r="2" spans="1:8" ht="37.5" customHeight="1" x14ac:dyDescent="0.35">
      <c r="A2" s="59" t="s">
        <v>679</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5" t="s">
        <v>204</v>
      </c>
      <c r="B8" s="29"/>
      <c r="C8" s="29"/>
      <c r="D8" s="12"/>
      <c r="E8" s="13"/>
      <c r="F8" s="14"/>
      <c r="G8" s="14"/>
    </row>
    <row r="9" spans="1:8" x14ac:dyDescent="0.35">
      <c r="A9" s="15" t="s">
        <v>646</v>
      </c>
      <c r="B9" s="29"/>
      <c r="C9" s="29"/>
      <c r="D9" s="12"/>
      <c r="E9" s="13"/>
      <c r="F9" s="14"/>
      <c r="G9" s="14"/>
    </row>
    <row r="10" spans="1:8" x14ac:dyDescent="0.35">
      <c r="A10" s="15" t="s">
        <v>122</v>
      </c>
      <c r="B10" s="29"/>
      <c r="C10" s="29"/>
      <c r="D10" s="12"/>
      <c r="E10" s="34" t="s">
        <v>114</v>
      </c>
      <c r="F10" s="35" t="s">
        <v>114</v>
      </c>
      <c r="G10" s="14"/>
    </row>
    <row r="11" spans="1:8" x14ac:dyDescent="0.35">
      <c r="A11" s="11"/>
      <c r="B11" s="29"/>
      <c r="C11" s="29"/>
      <c r="D11" s="12"/>
      <c r="E11" s="13"/>
      <c r="F11" s="14"/>
      <c r="G11" s="14"/>
    </row>
    <row r="12" spans="1:8" x14ac:dyDescent="0.35">
      <c r="A12" s="15" t="s">
        <v>468</v>
      </c>
      <c r="B12" s="29"/>
      <c r="C12" s="29"/>
      <c r="D12" s="12"/>
      <c r="E12" s="13"/>
      <c r="F12" s="14"/>
      <c r="G12" s="14"/>
    </row>
    <row r="13" spans="1:8" x14ac:dyDescent="0.35">
      <c r="A13" s="11" t="s">
        <v>680</v>
      </c>
      <c r="B13" s="29" t="s">
        <v>681</v>
      </c>
      <c r="C13" s="29" t="s">
        <v>119</v>
      </c>
      <c r="D13" s="12">
        <v>16500000</v>
      </c>
      <c r="E13" s="13">
        <v>16564.28</v>
      </c>
      <c r="F13" s="14">
        <v>0.5373</v>
      </c>
      <c r="G13" s="14">
        <v>7.6312877025000003E-2</v>
      </c>
    </row>
    <row r="14" spans="1:8" x14ac:dyDescent="0.35">
      <c r="A14" s="11" t="s">
        <v>682</v>
      </c>
      <c r="B14" s="29" t="s">
        <v>683</v>
      </c>
      <c r="C14" s="29" t="s">
        <v>119</v>
      </c>
      <c r="D14" s="12">
        <v>1500000</v>
      </c>
      <c r="E14" s="13">
        <v>1490.75</v>
      </c>
      <c r="F14" s="14">
        <v>4.8399999999999999E-2</v>
      </c>
      <c r="G14" s="14">
        <v>7.6203947006E-2</v>
      </c>
    </row>
    <row r="15" spans="1:8" x14ac:dyDescent="0.35">
      <c r="A15" s="15" t="s">
        <v>122</v>
      </c>
      <c r="B15" s="30"/>
      <c r="C15" s="30"/>
      <c r="D15" s="16"/>
      <c r="E15" s="17">
        <v>18055.03</v>
      </c>
      <c r="F15" s="18">
        <v>0.5857</v>
      </c>
      <c r="G15" s="19"/>
    </row>
    <row r="16" spans="1:8" x14ac:dyDescent="0.35">
      <c r="A16" s="11"/>
      <c r="B16" s="29"/>
      <c r="C16" s="29"/>
      <c r="D16" s="12"/>
      <c r="E16" s="13"/>
      <c r="F16" s="14"/>
      <c r="G16" s="14"/>
    </row>
    <row r="17" spans="1:7" x14ac:dyDescent="0.35">
      <c r="A17" s="15" t="s">
        <v>647</v>
      </c>
      <c r="B17" s="29"/>
      <c r="C17" s="29"/>
      <c r="D17" s="12"/>
      <c r="E17" s="13"/>
      <c r="F17" s="14"/>
      <c r="G17" s="14"/>
    </row>
    <row r="18" spans="1:7" x14ac:dyDescent="0.35">
      <c r="A18" s="11" t="s">
        <v>684</v>
      </c>
      <c r="B18" s="29" t="s">
        <v>685</v>
      </c>
      <c r="C18" s="29" t="s">
        <v>119</v>
      </c>
      <c r="D18" s="12">
        <v>5000000</v>
      </c>
      <c r="E18" s="13">
        <v>5077.8999999999996</v>
      </c>
      <c r="F18" s="14">
        <v>0.16470000000000001</v>
      </c>
      <c r="G18" s="14">
        <v>7.8499904571999998E-2</v>
      </c>
    </row>
    <row r="19" spans="1:7" x14ac:dyDescent="0.35">
      <c r="A19" s="11" t="s">
        <v>686</v>
      </c>
      <c r="B19" s="29" t="s">
        <v>687</v>
      </c>
      <c r="C19" s="29" t="s">
        <v>119</v>
      </c>
      <c r="D19" s="12">
        <v>2500000</v>
      </c>
      <c r="E19" s="13">
        <v>2526.46</v>
      </c>
      <c r="F19" s="14">
        <v>8.2000000000000003E-2</v>
      </c>
      <c r="G19" s="14">
        <v>7.8499904571999998E-2</v>
      </c>
    </row>
    <row r="20" spans="1:7" x14ac:dyDescent="0.35">
      <c r="A20" s="11" t="s">
        <v>688</v>
      </c>
      <c r="B20" s="29" t="s">
        <v>689</v>
      </c>
      <c r="C20" s="29" t="s">
        <v>119</v>
      </c>
      <c r="D20" s="12">
        <v>2000000</v>
      </c>
      <c r="E20" s="13">
        <v>2022.7</v>
      </c>
      <c r="F20" s="14">
        <v>6.5600000000000006E-2</v>
      </c>
      <c r="G20" s="14">
        <v>7.8499904571999998E-2</v>
      </c>
    </row>
    <row r="21" spans="1:7" x14ac:dyDescent="0.35">
      <c r="A21" s="11" t="s">
        <v>690</v>
      </c>
      <c r="B21" s="29" t="s">
        <v>691</v>
      </c>
      <c r="C21" s="29" t="s">
        <v>119</v>
      </c>
      <c r="D21" s="12">
        <v>1500000</v>
      </c>
      <c r="E21" s="13">
        <v>1535.12</v>
      </c>
      <c r="F21" s="14">
        <v>4.9799999999999997E-2</v>
      </c>
      <c r="G21" s="14">
        <v>7.8942354561999994E-2</v>
      </c>
    </row>
    <row r="22" spans="1:7" x14ac:dyDescent="0.35">
      <c r="A22" s="11" t="s">
        <v>692</v>
      </c>
      <c r="B22" s="29" t="s">
        <v>693</v>
      </c>
      <c r="C22" s="29" t="s">
        <v>119</v>
      </c>
      <c r="D22" s="12">
        <v>500000</v>
      </c>
      <c r="E22" s="13">
        <v>509.29</v>
      </c>
      <c r="F22" s="14">
        <v>1.6500000000000001E-2</v>
      </c>
      <c r="G22" s="14">
        <v>7.8942354561999994E-2</v>
      </c>
    </row>
    <row r="23" spans="1:7" x14ac:dyDescent="0.35">
      <c r="A23" s="15" t="s">
        <v>122</v>
      </c>
      <c r="B23" s="30"/>
      <c r="C23" s="30"/>
      <c r="D23" s="16"/>
      <c r="E23" s="17">
        <v>11671.47</v>
      </c>
      <c r="F23" s="18">
        <v>0.37859999999999999</v>
      </c>
      <c r="G23" s="19"/>
    </row>
    <row r="24" spans="1:7" x14ac:dyDescent="0.35">
      <c r="A24" s="11"/>
      <c r="B24" s="29"/>
      <c r="C24" s="29"/>
      <c r="D24" s="12"/>
      <c r="E24" s="13"/>
      <c r="F24" s="14"/>
      <c r="G24" s="14"/>
    </row>
    <row r="25" spans="1:7" x14ac:dyDescent="0.35">
      <c r="A25" s="11"/>
      <c r="B25" s="29"/>
      <c r="C25" s="29"/>
      <c r="D25" s="12"/>
      <c r="E25" s="13"/>
      <c r="F25" s="14"/>
      <c r="G25" s="14"/>
    </row>
    <row r="26" spans="1:7" x14ac:dyDescent="0.35">
      <c r="A26" s="15" t="s">
        <v>249</v>
      </c>
      <c r="B26" s="29"/>
      <c r="C26" s="29"/>
      <c r="D26" s="12"/>
      <c r="E26" s="13"/>
      <c r="F26" s="14"/>
      <c r="G26" s="14"/>
    </row>
    <row r="27" spans="1:7" x14ac:dyDescent="0.35">
      <c r="A27" s="15" t="s">
        <v>122</v>
      </c>
      <c r="B27" s="29"/>
      <c r="C27" s="29"/>
      <c r="D27" s="12"/>
      <c r="E27" s="34" t="s">
        <v>114</v>
      </c>
      <c r="F27" s="35" t="s">
        <v>114</v>
      </c>
      <c r="G27" s="14"/>
    </row>
    <row r="28" spans="1:7" x14ac:dyDescent="0.35">
      <c r="A28" s="11"/>
      <c r="B28" s="29"/>
      <c r="C28" s="29"/>
      <c r="D28" s="12"/>
      <c r="E28" s="13"/>
      <c r="F28" s="14"/>
      <c r="G28" s="14"/>
    </row>
    <row r="29" spans="1:7" x14ac:dyDescent="0.35">
      <c r="A29" s="15" t="s">
        <v>250</v>
      </c>
      <c r="B29" s="29"/>
      <c r="C29" s="29"/>
      <c r="D29" s="12"/>
      <c r="E29" s="13"/>
      <c r="F29" s="14"/>
      <c r="G29" s="14"/>
    </row>
    <row r="30" spans="1:7" x14ac:dyDescent="0.35">
      <c r="A30" s="15" t="s">
        <v>122</v>
      </c>
      <c r="B30" s="29"/>
      <c r="C30" s="29"/>
      <c r="D30" s="12"/>
      <c r="E30" s="34" t="s">
        <v>114</v>
      </c>
      <c r="F30" s="35" t="s">
        <v>114</v>
      </c>
      <c r="G30" s="14"/>
    </row>
    <row r="31" spans="1:7" x14ac:dyDescent="0.35">
      <c r="A31" s="11"/>
      <c r="B31" s="29"/>
      <c r="C31" s="29"/>
      <c r="D31" s="12"/>
      <c r="E31" s="13"/>
      <c r="F31" s="14"/>
      <c r="G31" s="14"/>
    </row>
    <row r="32" spans="1:7" x14ac:dyDescent="0.35">
      <c r="A32" s="20" t="s">
        <v>154</v>
      </c>
      <c r="B32" s="31"/>
      <c r="C32" s="31"/>
      <c r="D32" s="21"/>
      <c r="E32" s="17">
        <v>29726.5</v>
      </c>
      <c r="F32" s="18">
        <v>0.96430000000000005</v>
      </c>
      <c r="G32" s="19"/>
    </row>
    <row r="33" spans="1:7" x14ac:dyDescent="0.35">
      <c r="A33" s="11"/>
      <c r="B33" s="29"/>
      <c r="C33" s="29"/>
      <c r="D33" s="12"/>
      <c r="E33" s="13"/>
      <c r="F33" s="14"/>
      <c r="G33" s="14"/>
    </row>
    <row r="34" spans="1:7" x14ac:dyDescent="0.35">
      <c r="A34" s="11"/>
      <c r="B34" s="29"/>
      <c r="C34" s="29"/>
      <c r="D34" s="12"/>
      <c r="E34" s="13"/>
      <c r="F34" s="14"/>
      <c r="G34" s="14"/>
    </row>
    <row r="35" spans="1:7" x14ac:dyDescent="0.35">
      <c r="A35" s="15" t="s">
        <v>155</v>
      </c>
      <c r="B35" s="29"/>
      <c r="C35" s="29"/>
      <c r="D35" s="12"/>
      <c r="E35" s="13"/>
      <c r="F35" s="14"/>
      <c r="G35" s="14"/>
    </row>
    <row r="36" spans="1:7" x14ac:dyDescent="0.35">
      <c r="A36" s="11" t="s">
        <v>156</v>
      </c>
      <c r="B36" s="29"/>
      <c r="C36" s="29"/>
      <c r="D36" s="12"/>
      <c r="E36" s="13">
        <v>513.91</v>
      </c>
      <c r="F36" s="14">
        <v>1.67E-2</v>
      </c>
      <c r="G36" s="14">
        <v>6.5921999999999994E-2</v>
      </c>
    </row>
    <row r="37" spans="1:7" x14ac:dyDescent="0.35">
      <c r="A37" s="15" t="s">
        <v>122</v>
      </c>
      <c r="B37" s="30"/>
      <c r="C37" s="30"/>
      <c r="D37" s="16"/>
      <c r="E37" s="17">
        <v>513.91</v>
      </c>
      <c r="F37" s="18">
        <v>1.67E-2</v>
      </c>
      <c r="G37" s="19"/>
    </row>
    <row r="38" spans="1:7" x14ac:dyDescent="0.35">
      <c r="A38" s="11"/>
      <c r="B38" s="29"/>
      <c r="C38" s="29"/>
      <c r="D38" s="12"/>
      <c r="E38" s="13"/>
      <c r="F38" s="14"/>
      <c r="G38" s="14"/>
    </row>
    <row r="39" spans="1:7" x14ac:dyDescent="0.35">
      <c r="A39" s="20" t="s">
        <v>154</v>
      </c>
      <c r="B39" s="31"/>
      <c r="C39" s="31"/>
      <c r="D39" s="21"/>
      <c r="E39" s="17">
        <v>513.91</v>
      </c>
      <c r="F39" s="18">
        <v>1.67E-2</v>
      </c>
      <c r="G39" s="19"/>
    </row>
    <row r="40" spans="1:7" x14ac:dyDescent="0.35">
      <c r="A40" s="11" t="s">
        <v>157</v>
      </c>
      <c r="B40" s="29"/>
      <c r="C40" s="29"/>
      <c r="D40" s="12"/>
      <c r="E40" s="13">
        <v>605.0471215</v>
      </c>
      <c r="F40" s="14">
        <v>1.9626999999999999E-2</v>
      </c>
      <c r="G40" s="14"/>
    </row>
    <row r="41" spans="1:7" x14ac:dyDescent="0.35">
      <c r="A41" s="11" t="s">
        <v>158</v>
      </c>
      <c r="B41" s="29"/>
      <c r="C41" s="29"/>
      <c r="D41" s="12"/>
      <c r="E41" s="22">
        <v>-19.0071215</v>
      </c>
      <c r="F41" s="23">
        <v>-6.2699999999999995E-4</v>
      </c>
      <c r="G41" s="14">
        <v>6.5921999999999994E-2</v>
      </c>
    </row>
    <row r="42" spans="1:7" x14ac:dyDescent="0.35">
      <c r="A42" s="24" t="s">
        <v>159</v>
      </c>
      <c r="B42" s="32"/>
      <c r="C42" s="32"/>
      <c r="D42" s="25"/>
      <c r="E42" s="26">
        <v>30826.45</v>
      </c>
      <c r="F42" s="27">
        <v>1</v>
      </c>
      <c r="G42" s="27"/>
    </row>
    <row r="44" spans="1:7" x14ac:dyDescent="0.35">
      <c r="A44" s="56" t="s">
        <v>161</v>
      </c>
    </row>
    <row r="47" spans="1:7" x14ac:dyDescent="0.35">
      <c r="A47" s="56" t="s">
        <v>162</v>
      </c>
    </row>
    <row r="48" spans="1:7" x14ac:dyDescent="0.35">
      <c r="A48" s="46" t="s">
        <v>163</v>
      </c>
      <c r="B48" s="33" t="s">
        <v>114</v>
      </c>
    </row>
    <row r="49" spans="1:5" x14ac:dyDescent="0.35">
      <c r="A49" t="s">
        <v>164</v>
      </c>
    </row>
    <row r="50" spans="1:5" x14ac:dyDescent="0.35">
      <c r="A50" t="s">
        <v>165</v>
      </c>
      <c r="B50" t="s">
        <v>166</v>
      </c>
      <c r="C50" t="s">
        <v>166</v>
      </c>
    </row>
    <row r="51" spans="1:5" x14ac:dyDescent="0.35">
      <c r="B51" s="47">
        <v>44957</v>
      </c>
      <c r="C51" s="47">
        <v>44985</v>
      </c>
    </row>
    <row r="52" spans="1:5" x14ac:dyDescent="0.35">
      <c r="A52" t="s">
        <v>660</v>
      </c>
      <c r="B52">
        <v>10.3408</v>
      </c>
      <c r="C52">
        <v>10.3626</v>
      </c>
      <c r="E52" s="1"/>
    </row>
    <row r="53" spans="1:5" x14ac:dyDescent="0.35">
      <c r="A53" t="s">
        <v>171</v>
      </c>
      <c r="B53">
        <v>10.3408</v>
      </c>
      <c r="C53">
        <v>10.3626</v>
      </c>
      <c r="E53" s="1"/>
    </row>
    <row r="54" spans="1:5" x14ac:dyDescent="0.35">
      <c r="A54" t="s">
        <v>661</v>
      </c>
      <c r="B54">
        <v>10.3329</v>
      </c>
      <c r="C54">
        <v>10.3521</v>
      </c>
      <c r="E54" s="1"/>
    </row>
    <row r="55" spans="1:5" x14ac:dyDescent="0.35">
      <c r="A55" t="s">
        <v>630</v>
      </c>
      <c r="B55">
        <v>10.3329</v>
      </c>
      <c r="C55">
        <v>10.351900000000001</v>
      </c>
      <c r="E55" s="1"/>
    </row>
    <row r="56" spans="1:5" x14ac:dyDescent="0.35">
      <c r="E56" s="1"/>
    </row>
    <row r="57" spans="1:5" x14ac:dyDescent="0.35">
      <c r="A57" t="s">
        <v>181</v>
      </c>
      <c r="B57" s="33" t="s">
        <v>114</v>
      </c>
    </row>
    <row r="58" spans="1:5" x14ac:dyDescent="0.35">
      <c r="A58" t="s">
        <v>182</v>
      </c>
      <c r="B58" s="33" t="s">
        <v>114</v>
      </c>
    </row>
    <row r="59" spans="1:5" ht="29" customHeight="1" x14ac:dyDescent="0.35">
      <c r="A59" s="46" t="s">
        <v>183</v>
      </c>
      <c r="B59" s="33" t="s">
        <v>114</v>
      </c>
    </row>
    <row r="60" spans="1:5" ht="29" customHeight="1" x14ac:dyDescent="0.35">
      <c r="A60" s="46" t="s">
        <v>184</v>
      </c>
      <c r="B60" s="33" t="s">
        <v>114</v>
      </c>
    </row>
    <row r="61" spans="1:5" x14ac:dyDescent="0.35">
      <c r="A61" t="s">
        <v>185</v>
      </c>
      <c r="B61" s="48">
        <f>B77</f>
        <v>13.18240900342208</v>
      </c>
    </row>
    <row r="62" spans="1:5" ht="43.5" customHeight="1" x14ac:dyDescent="0.35">
      <c r="A62" s="46" t="s">
        <v>186</v>
      </c>
      <c r="B62" s="33" t="s">
        <v>114</v>
      </c>
    </row>
    <row r="63" spans="1:5" ht="29" customHeight="1" x14ac:dyDescent="0.35">
      <c r="A63" s="46" t="s">
        <v>187</v>
      </c>
      <c r="B63" s="33" t="s">
        <v>114</v>
      </c>
    </row>
    <row r="64" spans="1:5" ht="29" customHeight="1" x14ac:dyDescent="0.35">
      <c r="A64" s="46" t="s">
        <v>188</v>
      </c>
      <c r="B64" s="33" t="s">
        <v>114</v>
      </c>
    </row>
    <row r="65" spans="1:2" x14ac:dyDescent="0.35">
      <c r="A65" t="s">
        <v>189</v>
      </c>
      <c r="B65" s="33" t="s">
        <v>114</v>
      </c>
    </row>
    <row r="66" spans="1:2" x14ac:dyDescent="0.35">
      <c r="A66" t="s">
        <v>190</v>
      </c>
      <c r="B66" s="33" t="s">
        <v>114</v>
      </c>
    </row>
    <row r="70" spans="1:2" x14ac:dyDescent="0.35">
      <c r="A70" t="s">
        <v>191</v>
      </c>
    </row>
    <row r="71" spans="1:2" ht="58" customHeight="1" x14ac:dyDescent="0.35">
      <c r="A71" s="51" t="s">
        <v>192</v>
      </c>
      <c r="B71" s="55" t="s">
        <v>694</v>
      </c>
    </row>
    <row r="72" spans="1:2" ht="43.5" customHeight="1" x14ac:dyDescent="0.35">
      <c r="A72" s="51" t="s">
        <v>194</v>
      </c>
      <c r="B72" s="55" t="s">
        <v>695</v>
      </c>
    </row>
    <row r="73" spans="1:2" x14ac:dyDescent="0.35">
      <c r="A73" s="51"/>
      <c r="B73" s="51"/>
    </row>
    <row r="74" spans="1:2" x14ac:dyDescent="0.35">
      <c r="A74" s="51" t="s">
        <v>196</v>
      </c>
      <c r="B74" s="52">
        <v>7.8487808920968671</v>
      </c>
    </row>
    <row r="75" spans="1:2" x14ac:dyDescent="0.35">
      <c r="A75" s="51"/>
      <c r="B75" s="51"/>
    </row>
    <row r="76" spans="1:2" x14ac:dyDescent="0.35">
      <c r="A76" s="51" t="s">
        <v>197</v>
      </c>
      <c r="B76" s="53">
        <v>8.3097999999999992</v>
      </c>
    </row>
    <row r="77" spans="1:2" x14ac:dyDescent="0.35">
      <c r="A77" s="51" t="s">
        <v>198</v>
      </c>
      <c r="B77" s="53">
        <v>13.18240900342208</v>
      </c>
    </row>
    <row r="78" spans="1:2" x14ac:dyDescent="0.35">
      <c r="A78" s="51"/>
      <c r="B78" s="51"/>
    </row>
    <row r="79" spans="1:2" x14ac:dyDescent="0.35">
      <c r="A79" s="51" t="s">
        <v>199</v>
      </c>
      <c r="B79" s="54">
        <v>44985</v>
      </c>
    </row>
    <row r="81" spans="1:6" ht="70" customHeight="1" x14ac:dyDescent="0.35">
      <c r="A81" s="57" t="s">
        <v>200</v>
      </c>
      <c r="B81" s="57" t="s">
        <v>201</v>
      </c>
      <c r="C81" s="57" t="s">
        <v>5</v>
      </c>
      <c r="D81" s="57" t="s">
        <v>6</v>
      </c>
      <c r="E81" s="57" t="s">
        <v>5</v>
      </c>
      <c r="F81" s="57" t="s">
        <v>6</v>
      </c>
    </row>
    <row r="82" spans="1:6" ht="70" customHeight="1" x14ac:dyDescent="0.35">
      <c r="A82" s="57" t="s">
        <v>696</v>
      </c>
      <c r="B82" s="57"/>
      <c r="C82" s="57" t="s">
        <v>30</v>
      </c>
      <c r="D82" s="57"/>
      <c r="E82" s="57"/>
      <c r="F82"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8"/>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697</v>
      </c>
      <c r="B1" s="60"/>
      <c r="C1" s="60"/>
      <c r="D1" s="60"/>
      <c r="E1" s="60"/>
      <c r="F1" s="60"/>
      <c r="G1" s="61"/>
      <c r="H1" s="50" t="str">
        <f>HYPERLINK("[EDEL_Portfolio Monthly Notes 28-Feb-2023.xlsx]Index!A1","Index")</f>
        <v>Index</v>
      </c>
    </row>
    <row r="2" spans="1:8" ht="37.5" customHeight="1" x14ac:dyDescent="0.35">
      <c r="A2" s="59" t="s">
        <v>698</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699</v>
      </c>
      <c r="B11" s="29" t="s">
        <v>700</v>
      </c>
      <c r="C11" s="29" t="s">
        <v>208</v>
      </c>
      <c r="D11" s="12">
        <v>6000000</v>
      </c>
      <c r="E11" s="13">
        <v>5937.07</v>
      </c>
      <c r="F11" s="14">
        <v>7.0499999999999993E-2</v>
      </c>
      <c r="G11" s="14">
        <v>7.6962000000000003E-2</v>
      </c>
    </row>
    <row r="12" spans="1:8" x14ac:dyDescent="0.35">
      <c r="A12" s="11" t="s">
        <v>701</v>
      </c>
      <c r="B12" s="29" t="s">
        <v>702</v>
      </c>
      <c r="C12" s="29" t="s">
        <v>208</v>
      </c>
      <c r="D12" s="12">
        <v>5000000</v>
      </c>
      <c r="E12" s="13">
        <v>5027.55</v>
      </c>
      <c r="F12" s="14">
        <v>5.9700000000000003E-2</v>
      </c>
      <c r="G12" s="14">
        <v>7.8450000000000006E-2</v>
      </c>
    </row>
    <row r="13" spans="1:8" x14ac:dyDescent="0.35">
      <c r="A13" s="11" t="s">
        <v>703</v>
      </c>
      <c r="B13" s="29" t="s">
        <v>704</v>
      </c>
      <c r="C13" s="29" t="s">
        <v>211</v>
      </c>
      <c r="D13" s="12">
        <v>5000000</v>
      </c>
      <c r="E13" s="13">
        <v>4930.6899999999996</v>
      </c>
      <c r="F13" s="14">
        <v>5.8500000000000003E-2</v>
      </c>
      <c r="G13" s="14">
        <v>7.8700000000000006E-2</v>
      </c>
    </row>
    <row r="14" spans="1:8" x14ac:dyDescent="0.35">
      <c r="A14" s="11" t="s">
        <v>705</v>
      </c>
      <c r="B14" s="29" t="s">
        <v>706</v>
      </c>
      <c r="C14" s="29" t="s">
        <v>208</v>
      </c>
      <c r="D14" s="12">
        <v>5000000</v>
      </c>
      <c r="E14" s="13">
        <v>4769.33</v>
      </c>
      <c r="F14" s="14">
        <v>5.6599999999999998E-2</v>
      </c>
      <c r="G14" s="14">
        <v>7.8450000000000006E-2</v>
      </c>
    </row>
    <row r="15" spans="1:8" x14ac:dyDescent="0.35">
      <c r="A15" s="11" t="s">
        <v>707</v>
      </c>
      <c r="B15" s="29" t="s">
        <v>708</v>
      </c>
      <c r="C15" s="29" t="s">
        <v>208</v>
      </c>
      <c r="D15" s="12">
        <v>4000000</v>
      </c>
      <c r="E15" s="13">
        <v>3960.08</v>
      </c>
      <c r="F15" s="14">
        <v>4.7E-2</v>
      </c>
      <c r="G15" s="14">
        <v>7.7950000000000005E-2</v>
      </c>
    </row>
    <row r="16" spans="1:8" x14ac:dyDescent="0.35">
      <c r="A16" s="11" t="s">
        <v>709</v>
      </c>
      <c r="B16" s="29" t="s">
        <v>710</v>
      </c>
      <c r="C16" s="29" t="s">
        <v>208</v>
      </c>
      <c r="D16" s="12">
        <v>3000000</v>
      </c>
      <c r="E16" s="13">
        <v>2907.81</v>
      </c>
      <c r="F16" s="14">
        <v>3.4500000000000003E-2</v>
      </c>
      <c r="G16" s="14">
        <v>7.85E-2</v>
      </c>
    </row>
    <row r="17" spans="1:7" x14ac:dyDescent="0.35">
      <c r="A17" s="11" t="s">
        <v>711</v>
      </c>
      <c r="B17" s="29" t="s">
        <v>712</v>
      </c>
      <c r="C17" s="29" t="s">
        <v>211</v>
      </c>
      <c r="D17" s="12">
        <v>2500000</v>
      </c>
      <c r="E17" s="13">
        <v>2489.71</v>
      </c>
      <c r="F17" s="14">
        <v>2.9600000000000001E-2</v>
      </c>
      <c r="G17" s="14">
        <v>7.6515E-2</v>
      </c>
    </row>
    <row r="18" spans="1:7" x14ac:dyDescent="0.35">
      <c r="A18" s="11" t="s">
        <v>713</v>
      </c>
      <c r="B18" s="29" t="s">
        <v>714</v>
      </c>
      <c r="C18" s="29" t="s">
        <v>211</v>
      </c>
      <c r="D18" s="12">
        <v>2500000</v>
      </c>
      <c r="E18" s="13">
        <v>2462</v>
      </c>
      <c r="F18" s="14">
        <v>2.92E-2</v>
      </c>
      <c r="G18" s="14">
        <v>7.8450000000000006E-2</v>
      </c>
    </row>
    <row r="19" spans="1:7" x14ac:dyDescent="0.35">
      <c r="A19" s="11" t="s">
        <v>715</v>
      </c>
      <c r="B19" s="29" t="s">
        <v>716</v>
      </c>
      <c r="C19" s="29" t="s">
        <v>208</v>
      </c>
      <c r="D19" s="12">
        <v>2000000</v>
      </c>
      <c r="E19" s="13">
        <v>1974.03</v>
      </c>
      <c r="F19" s="14">
        <v>2.3400000000000001E-2</v>
      </c>
      <c r="G19" s="14">
        <v>7.7049999999999993E-2</v>
      </c>
    </row>
    <row r="20" spans="1:7" x14ac:dyDescent="0.35">
      <c r="A20" s="11" t="s">
        <v>717</v>
      </c>
      <c r="B20" s="29" t="s">
        <v>718</v>
      </c>
      <c r="C20" s="29" t="s">
        <v>208</v>
      </c>
      <c r="D20" s="12">
        <v>2000000</v>
      </c>
      <c r="E20" s="13">
        <v>1972.44</v>
      </c>
      <c r="F20" s="14">
        <v>2.3400000000000001E-2</v>
      </c>
      <c r="G20" s="14">
        <v>7.8450000000000006E-2</v>
      </c>
    </row>
    <row r="21" spans="1:7" x14ac:dyDescent="0.35">
      <c r="A21" s="11" t="s">
        <v>719</v>
      </c>
      <c r="B21" s="29" t="s">
        <v>720</v>
      </c>
      <c r="C21" s="29" t="s">
        <v>208</v>
      </c>
      <c r="D21" s="12">
        <v>1500000</v>
      </c>
      <c r="E21" s="13">
        <v>1479.95</v>
      </c>
      <c r="F21" s="14">
        <v>1.7600000000000001E-2</v>
      </c>
      <c r="G21" s="14">
        <v>7.8450000000000006E-2</v>
      </c>
    </row>
    <row r="22" spans="1:7" x14ac:dyDescent="0.35">
      <c r="A22" s="11" t="s">
        <v>721</v>
      </c>
      <c r="B22" s="29" t="s">
        <v>722</v>
      </c>
      <c r="C22" s="29" t="s">
        <v>211</v>
      </c>
      <c r="D22" s="12">
        <v>1000000</v>
      </c>
      <c r="E22" s="13">
        <v>985.21</v>
      </c>
      <c r="F22" s="14">
        <v>1.17E-2</v>
      </c>
      <c r="G22" s="14">
        <v>7.8649999999999998E-2</v>
      </c>
    </row>
    <row r="23" spans="1:7" x14ac:dyDescent="0.35">
      <c r="A23" s="11" t="s">
        <v>723</v>
      </c>
      <c r="B23" s="29" t="s">
        <v>724</v>
      </c>
      <c r="C23" s="29" t="s">
        <v>208</v>
      </c>
      <c r="D23" s="12">
        <v>500000</v>
      </c>
      <c r="E23" s="13">
        <v>509</v>
      </c>
      <c r="F23" s="14">
        <v>6.0000000000000001E-3</v>
      </c>
      <c r="G23" s="14">
        <v>7.85E-2</v>
      </c>
    </row>
    <row r="24" spans="1:7" x14ac:dyDescent="0.35">
      <c r="A24" s="11" t="s">
        <v>725</v>
      </c>
      <c r="B24" s="29" t="s">
        <v>726</v>
      </c>
      <c r="C24" s="29" t="s">
        <v>208</v>
      </c>
      <c r="D24" s="12">
        <v>500000</v>
      </c>
      <c r="E24" s="13">
        <v>505.97</v>
      </c>
      <c r="F24" s="14">
        <v>6.0000000000000001E-3</v>
      </c>
      <c r="G24" s="14">
        <v>7.7700000000000005E-2</v>
      </c>
    </row>
    <row r="25" spans="1:7" x14ac:dyDescent="0.35">
      <c r="A25" s="15" t="s">
        <v>122</v>
      </c>
      <c r="B25" s="30"/>
      <c r="C25" s="30"/>
      <c r="D25" s="16"/>
      <c r="E25" s="17">
        <v>39910.839999999997</v>
      </c>
      <c r="F25" s="18">
        <v>0.47370000000000001</v>
      </c>
      <c r="G25" s="19"/>
    </row>
    <row r="26" spans="1:7" x14ac:dyDescent="0.35">
      <c r="A26" s="11"/>
      <c r="B26" s="29"/>
      <c r="C26" s="29"/>
      <c r="D26" s="12"/>
      <c r="E26" s="13"/>
      <c r="F26" s="14"/>
      <c r="G26" s="14"/>
    </row>
    <row r="27" spans="1:7" x14ac:dyDescent="0.35">
      <c r="A27" s="15" t="s">
        <v>468</v>
      </c>
      <c r="B27" s="29"/>
      <c r="C27" s="29"/>
      <c r="D27" s="12"/>
      <c r="E27" s="13"/>
      <c r="F27" s="14"/>
      <c r="G27" s="14"/>
    </row>
    <row r="28" spans="1:7" x14ac:dyDescent="0.35">
      <c r="A28" s="11" t="s">
        <v>727</v>
      </c>
      <c r="B28" s="29" t="s">
        <v>728</v>
      </c>
      <c r="C28" s="29" t="s">
        <v>119</v>
      </c>
      <c r="D28" s="12">
        <v>500000</v>
      </c>
      <c r="E28" s="13">
        <v>478.1</v>
      </c>
      <c r="F28" s="14">
        <v>5.7000000000000002E-3</v>
      </c>
      <c r="G28" s="14">
        <v>7.4620416320999999E-2</v>
      </c>
    </row>
    <row r="29" spans="1:7" x14ac:dyDescent="0.35">
      <c r="A29" s="15" t="s">
        <v>122</v>
      </c>
      <c r="B29" s="30"/>
      <c r="C29" s="30"/>
      <c r="D29" s="16"/>
      <c r="E29" s="17">
        <v>478.1</v>
      </c>
      <c r="F29" s="18">
        <v>5.7000000000000002E-3</v>
      </c>
      <c r="G29" s="19"/>
    </row>
    <row r="30" spans="1:7" x14ac:dyDescent="0.35">
      <c r="A30" s="15" t="s">
        <v>647</v>
      </c>
      <c r="B30" s="29"/>
      <c r="C30" s="29"/>
      <c r="D30" s="12"/>
      <c r="E30" s="13"/>
      <c r="F30" s="14"/>
      <c r="G30" s="14"/>
    </row>
    <row r="31" spans="1:7" x14ac:dyDescent="0.35">
      <c r="A31" s="11" t="s">
        <v>729</v>
      </c>
      <c r="B31" s="29" t="s">
        <v>730</v>
      </c>
      <c r="C31" s="29" t="s">
        <v>119</v>
      </c>
      <c r="D31" s="12">
        <v>7000000</v>
      </c>
      <c r="E31" s="13">
        <v>7071.89</v>
      </c>
      <c r="F31" s="14">
        <v>8.4000000000000005E-2</v>
      </c>
      <c r="G31" s="14">
        <v>7.6665640625000003E-2</v>
      </c>
    </row>
    <row r="32" spans="1:7" x14ac:dyDescent="0.35">
      <c r="A32" s="11" t="s">
        <v>731</v>
      </c>
      <c r="B32" s="29" t="s">
        <v>732</v>
      </c>
      <c r="C32" s="29" t="s">
        <v>119</v>
      </c>
      <c r="D32" s="12">
        <v>5000000</v>
      </c>
      <c r="E32" s="13">
        <v>5071.4399999999996</v>
      </c>
      <c r="F32" s="14">
        <v>6.0199999999999997E-2</v>
      </c>
      <c r="G32" s="14">
        <v>7.6484063906000002E-2</v>
      </c>
    </row>
    <row r="33" spans="1:7" x14ac:dyDescent="0.35">
      <c r="A33" s="11" t="s">
        <v>733</v>
      </c>
      <c r="B33" s="29" t="s">
        <v>734</v>
      </c>
      <c r="C33" s="29" t="s">
        <v>119</v>
      </c>
      <c r="D33" s="12">
        <v>2500000</v>
      </c>
      <c r="E33" s="13">
        <v>2539</v>
      </c>
      <c r="F33" s="14">
        <v>3.0099999999999998E-2</v>
      </c>
      <c r="G33" s="14">
        <v>7.7285191852000001E-2</v>
      </c>
    </row>
    <row r="34" spans="1:7" x14ac:dyDescent="0.35">
      <c r="A34" s="11" t="s">
        <v>735</v>
      </c>
      <c r="B34" s="29" t="s">
        <v>736</v>
      </c>
      <c r="C34" s="29" t="s">
        <v>119</v>
      </c>
      <c r="D34" s="12">
        <v>2500000</v>
      </c>
      <c r="E34" s="13">
        <v>2538.66</v>
      </c>
      <c r="F34" s="14">
        <v>3.0099999999999998E-2</v>
      </c>
      <c r="G34" s="14">
        <v>7.7056860781999997E-2</v>
      </c>
    </row>
    <row r="35" spans="1:7" x14ac:dyDescent="0.35">
      <c r="A35" s="11" t="s">
        <v>737</v>
      </c>
      <c r="B35" s="29" t="s">
        <v>738</v>
      </c>
      <c r="C35" s="29" t="s">
        <v>119</v>
      </c>
      <c r="D35" s="12">
        <v>2500000</v>
      </c>
      <c r="E35" s="13">
        <v>2537.29</v>
      </c>
      <c r="F35" s="14">
        <v>3.0099999999999998E-2</v>
      </c>
      <c r="G35" s="14">
        <v>7.7506280900000002E-2</v>
      </c>
    </row>
    <row r="36" spans="1:7" x14ac:dyDescent="0.35">
      <c r="A36" s="11" t="s">
        <v>739</v>
      </c>
      <c r="B36" s="29" t="s">
        <v>740</v>
      </c>
      <c r="C36" s="29" t="s">
        <v>119</v>
      </c>
      <c r="D36" s="12">
        <v>2500000</v>
      </c>
      <c r="E36" s="13">
        <v>2533.9899999999998</v>
      </c>
      <c r="F36" s="14">
        <v>3.0099999999999998E-2</v>
      </c>
      <c r="G36" s="14">
        <v>7.6926100250000004E-2</v>
      </c>
    </row>
    <row r="37" spans="1:7" x14ac:dyDescent="0.35">
      <c r="A37" s="11" t="s">
        <v>741</v>
      </c>
      <c r="B37" s="29" t="s">
        <v>742</v>
      </c>
      <c r="C37" s="29" t="s">
        <v>119</v>
      </c>
      <c r="D37" s="12">
        <v>2500000</v>
      </c>
      <c r="E37" s="13">
        <v>2525.59</v>
      </c>
      <c r="F37" s="14">
        <v>0.03</v>
      </c>
      <c r="G37" s="14">
        <v>7.6936477779999998E-2</v>
      </c>
    </row>
    <row r="38" spans="1:7" x14ac:dyDescent="0.35">
      <c r="A38" s="11" t="s">
        <v>743</v>
      </c>
      <c r="B38" s="29" t="s">
        <v>744</v>
      </c>
      <c r="C38" s="29" t="s">
        <v>119</v>
      </c>
      <c r="D38" s="12">
        <v>2500000</v>
      </c>
      <c r="E38" s="13">
        <v>2519.17</v>
      </c>
      <c r="F38" s="14">
        <v>2.9899999999999999E-2</v>
      </c>
      <c r="G38" s="14">
        <v>7.6380312655999996E-2</v>
      </c>
    </row>
    <row r="39" spans="1:7" x14ac:dyDescent="0.35">
      <c r="A39" s="11" t="s">
        <v>745</v>
      </c>
      <c r="B39" s="29" t="s">
        <v>746</v>
      </c>
      <c r="C39" s="29" t="s">
        <v>119</v>
      </c>
      <c r="D39" s="12">
        <v>2000000</v>
      </c>
      <c r="E39" s="13">
        <v>2028.02</v>
      </c>
      <c r="F39" s="14">
        <v>2.41E-2</v>
      </c>
      <c r="G39" s="14">
        <v>7.6696769600000006E-2</v>
      </c>
    </row>
    <row r="40" spans="1:7" x14ac:dyDescent="0.35">
      <c r="A40" s="11" t="s">
        <v>747</v>
      </c>
      <c r="B40" s="29" t="s">
        <v>748</v>
      </c>
      <c r="C40" s="29" t="s">
        <v>119</v>
      </c>
      <c r="D40" s="12">
        <v>2000000</v>
      </c>
      <c r="E40" s="13">
        <v>2027.45</v>
      </c>
      <c r="F40" s="14">
        <v>2.41E-2</v>
      </c>
      <c r="G40" s="14">
        <v>7.6759028899999998E-2</v>
      </c>
    </row>
    <row r="41" spans="1:7" x14ac:dyDescent="0.35">
      <c r="A41" s="11" t="s">
        <v>749</v>
      </c>
      <c r="B41" s="29" t="s">
        <v>750</v>
      </c>
      <c r="C41" s="29" t="s">
        <v>119</v>
      </c>
      <c r="D41" s="12">
        <v>2000000</v>
      </c>
      <c r="E41" s="13">
        <v>2027.34</v>
      </c>
      <c r="F41" s="14">
        <v>2.41E-2</v>
      </c>
      <c r="G41" s="14">
        <v>7.6667715876000006E-2</v>
      </c>
    </row>
    <row r="42" spans="1:7" x14ac:dyDescent="0.35">
      <c r="A42" s="11" t="s">
        <v>751</v>
      </c>
      <c r="B42" s="29" t="s">
        <v>752</v>
      </c>
      <c r="C42" s="29" t="s">
        <v>119</v>
      </c>
      <c r="D42" s="12">
        <v>2000000</v>
      </c>
      <c r="E42" s="13">
        <v>2018.84</v>
      </c>
      <c r="F42" s="14">
        <v>2.4E-2</v>
      </c>
      <c r="G42" s="14">
        <v>7.6936477779999998E-2</v>
      </c>
    </row>
    <row r="43" spans="1:7" x14ac:dyDescent="0.35">
      <c r="A43" s="11" t="s">
        <v>753</v>
      </c>
      <c r="B43" s="29" t="s">
        <v>754</v>
      </c>
      <c r="C43" s="29" t="s">
        <v>119</v>
      </c>
      <c r="D43" s="12">
        <v>1000000</v>
      </c>
      <c r="E43" s="13">
        <v>1016.98</v>
      </c>
      <c r="F43" s="14">
        <v>1.21E-2</v>
      </c>
      <c r="G43" s="14">
        <v>7.7004970731999994E-2</v>
      </c>
    </row>
    <row r="44" spans="1:7" x14ac:dyDescent="0.35">
      <c r="A44" s="11" t="s">
        <v>755</v>
      </c>
      <c r="B44" s="29" t="s">
        <v>756</v>
      </c>
      <c r="C44" s="29" t="s">
        <v>119</v>
      </c>
      <c r="D44" s="12">
        <v>1000000</v>
      </c>
      <c r="E44" s="13">
        <v>1015.08</v>
      </c>
      <c r="F44" s="14">
        <v>1.21E-2</v>
      </c>
      <c r="G44" s="14">
        <v>7.6484063906000002E-2</v>
      </c>
    </row>
    <row r="45" spans="1:7" x14ac:dyDescent="0.35">
      <c r="A45" s="11" t="s">
        <v>757</v>
      </c>
      <c r="B45" s="29" t="s">
        <v>758</v>
      </c>
      <c r="C45" s="29" t="s">
        <v>119</v>
      </c>
      <c r="D45" s="12">
        <v>1000000</v>
      </c>
      <c r="E45" s="13">
        <v>1013.63</v>
      </c>
      <c r="F45" s="14">
        <v>1.2E-2</v>
      </c>
      <c r="G45" s="14">
        <v>7.7040255830000001E-2</v>
      </c>
    </row>
    <row r="46" spans="1:7" x14ac:dyDescent="0.35">
      <c r="A46" s="11" t="s">
        <v>759</v>
      </c>
      <c r="B46" s="29" t="s">
        <v>760</v>
      </c>
      <c r="C46" s="29" t="s">
        <v>119</v>
      </c>
      <c r="D46" s="12">
        <v>1000000</v>
      </c>
      <c r="E46" s="13">
        <v>969.06</v>
      </c>
      <c r="F46" s="14">
        <v>1.15E-2</v>
      </c>
      <c r="G46" s="14">
        <v>7.6356450576000004E-2</v>
      </c>
    </row>
    <row r="47" spans="1:7" x14ac:dyDescent="0.35">
      <c r="A47" s="11" t="s">
        <v>761</v>
      </c>
      <c r="B47" s="29" t="s">
        <v>762</v>
      </c>
      <c r="C47" s="29" t="s">
        <v>119</v>
      </c>
      <c r="D47" s="12">
        <v>500000</v>
      </c>
      <c r="E47" s="13">
        <v>507.82</v>
      </c>
      <c r="F47" s="14">
        <v>6.0000000000000001E-3</v>
      </c>
      <c r="G47" s="14">
        <v>7.7056860781999997E-2</v>
      </c>
    </row>
    <row r="48" spans="1:7" x14ac:dyDescent="0.35">
      <c r="A48" s="11" t="s">
        <v>763</v>
      </c>
      <c r="B48" s="29" t="s">
        <v>764</v>
      </c>
      <c r="C48" s="29" t="s">
        <v>119</v>
      </c>
      <c r="D48" s="12">
        <v>500000</v>
      </c>
      <c r="E48" s="13">
        <v>507.73</v>
      </c>
      <c r="F48" s="14">
        <v>6.0000000000000001E-3</v>
      </c>
      <c r="G48" s="14">
        <v>7.7040255830000001E-2</v>
      </c>
    </row>
    <row r="49" spans="1:7" x14ac:dyDescent="0.35">
      <c r="A49" s="11" t="s">
        <v>765</v>
      </c>
      <c r="B49" s="29" t="s">
        <v>766</v>
      </c>
      <c r="C49" s="29" t="s">
        <v>119</v>
      </c>
      <c r="D49" s="12">
        <v>500000</v>
      </c>
      <c r="E49" s="13">
        <v>505.55</v>
      </c>
      <c r="F49" s="14">
        <v>6.0000000000000001E-3</v>
      </c>
      <c r="G49" s="14">
        <v>7.6665640625000003E-2</v>
      </c>
    </row>
    <row r="50" spans="1:7" x14ac:dyDescent="0.35">
      <c r="A50" s="15" t="s">
        <v>122</v>
      </c>
      <c r="B50" s="30"/>
      <c r="C50" s="30"/>
      <c r="D50" s="16"/>
      <c r="E50" s="17">
        <v>40974.53</v>
      </c>
      <c r="F50" s="18">
        <v>0.48649999999999999</v>
      </c>
      <c r="G50" s="19"/>
    </row>
    <row r="51" spans="1:7" x14ac:dyDescent="0.35">
      <c r="A51" s="11"/>
      <c r="B51" s="29"/>
      <c r="C51" s="29"/>
      <c r="D51" s="12"/>
      <c r="E51" s="13"/>
      <c r="F51" s="14"/>
      <c r="G51" s="14"/>
    </row>
    <row r="52" spans="1:7" x14ac:dyDescent="0.35">
      <c r="A52" s="11"/>
      <c r="B52" s="29"/>
      <c r="C52" s="29"/>
      <c r="D52" s="12"/>
      <c r="E52" s="13"/>
      <c r="F52" s="14"/>
      <c r="G52" s="14"/>
    </row>
    <row r="53" spans="1:7" x14ac:dyDescent="0.35">
      <c r="A53" s="15" t="s">
        <v>249</v>
      </c>
      <c r="B53" s="29"/>
      <c r="C53" s="29"/>
      <c r="D53" s="12"/>
      <c r="E53" s="13"/>
      <c r="F53" s="14"/>
      <c r="G53" s="14"/>
    </row>
    <row r="54" spans="1:7" x14ac:dyDescent="0.35">
      <c r="A54" s="15" t="s">
        <v>122</v>
      </c>
      <c r="B54" s="29"/>
      <c r="C54" s="29"/>
      <c r="D54" s="12"/>
      <c r="E54" s="34" t="s">
        <v>114</v>
      </c>
      <c r="F54" s="35" t="s">
        <v>114</v>
      </c>
      <c r="G54" s="14"/>
    </row>
    <row r="55" spans="1:7" x14ac:dyDescent="0.35">
      <c r="A55" s="11"/>
      <c r="B55" s="29"/>
      <c r="C55" s="29"/>
      <c r="D55" s="12"/>
      <c r="E55" s="13"/>
      <c r="F55" s="14"/>
      <c r="G55" s="14"/>
    </row>
    <row r="56" spans="1:7" x14ac:dyDescent="0.35">
      <c r="A56" s="15" t="s">
        <v>250</v>
      </c>
      <c r="B56" s="29"/>
      <c r="C56" s="29"/>
      <c r="D56" s="12"/>
      <c r="E56" s="13"/>
      <c r="F56" s="14"/>
      <c r="G56" s="14"/>
    </row>
    <row r="57" spans="1:7" x14ac:dyDescent="0.35">
      <c r="A57" s="15" t="s">
        <v>122</v>
      </c>
      <c r="B57" s="29"/>
      <c r="C57" s="29"/>
      <c r="D57" s="12"/>
      <c r="E57" s="34" t="s">
        <v>114</v>
      </c>
      <c r="F57" s="35" t="s">
        <v>114</v>
      </c>
      <c r="G57" s="14"/>
    </row>
    <row r="58" spans="1:7" x14ac:dyDescent="0.35">
      <c r="A58" s="11"/>
      <c r="B58" s="29"/>
      <c r="C58" s="29"/>
      <c r="D58" s="12"/>
      <c r="E58" s="13"/>
      <c r="F58" s="14"/>
      <c r="G58" s="14"/>
    </row>
    <row r="59" spans="1:7" x14ac:dyDescent="0.35">
      <c r="A59" s="20" t="s">
        <v>154</v>
      </c>
      <c r="B59" s="31"/>
      <c r="C59" s="31"/>
      <c r="D59" s="21"/>
      <c r="E59" s="17">
        <v>81363.47</v>
      </c>
      <c r="F59" s="18">
        <v>0.96589999999999998</v>
      </c>
      <c r="G59" s="19"/>
    </row>
    <row r="60" spans="1:7" x14ac:dyDescent="0.35">
      <c r="A60" s="11"/>
      <c r="B60" s="29"/>
      <c r="C60" s="29"/>
      <c r="D60" s="12"/>
      <c r="E60" s="13"/>
      <c r="F60" s="14"/>
      <c r="G60" s="14"/>
    </row>
    <row r="61" spans="1:7" x14ac:dyDescent="0.35">
      <c r="A61" s="11"/>
      <c r="B61" s="29"/>
      <c r="C61" s="29"/>
      <c r="D61" s="12"/>
      <c r="E61" s="13"/>
      <c r="F61" s="14"/>
      <c r="G61" s="14"/>
    </row>
    <row r="62" spans="1:7" x14ac:dyDescent="0.35">
      <c r="A62" s="15" t="s">
        <v>155</v>
      </c>
      <c r="B62" s="29"/>
      <c r="C62" s="29"/>
      <c r="D62" s="12"/>
      <c r="E62" s="13"/>
      <c r="F62" s="14"/>
      <c r="G62" s="14"/>
    </row>
    <row r="63" spans="1:7" x14ac:dyDescent="0.35">
      <c r="A63" s="11" t="s">
        <v>156</v>
      </c>
      <c r="B63" s="29"/>
      <c r="C63" s="29"/>
      <c r="D63" s="12"/>
      <c r="E63" s="13">
        <v>466.92</v>
      </c>
      <c r="F63" s="14">
        <v>5.4999999999999997E-3</v>
      </c>
      <c r="G63" s="14">
        <v>6.5921999999999994E-2</v>
      </c>
    </row>
    <row r="64" spans="1:7" x14ac:dyDescent="0.35">
      <c r="A64" s="15" t="s">
        <v>122</v>
      </c>
      <c r="B64" s="30"/>
      <c r="C64" s="30"/>
      <c r="D64" s="16"/>
      <c r="E64" s="17">
        <v>466.92</v>
      </c>
      <c r="F64" s="18">
        <v>5.4999999999999997E-3</v>
      </c>
      <c r="G64" s="19"/>
    </row>
    <row r="65" spans="1:7" x14ac:dyDescent="0.35">
      <c r="A65" s="11"/>
      <c r="B65" s="29"/>
      <c r="C65" s="29"/>
      <c r="D65" s="12"/>
      <c r="E65" s="13"/>
      <c r="F65" s="14"/>
      <c r="G65" s="14"/>
    </row>
    <row r="66" spans="1:7" x14ac:dyDescent="0.35">
      <c r="A66" s="20" t="s">
        <v>154</v>
      </c>
      <c r="B66" s="31"/>
      <c r="C66" s="31"/>
      <c r="D66" s="21"/>
      <c r="E66" s="17">
        <v>466.92</v>
      </c>
      <c r="F66" s="18">
        <v>5.4999999999999997E-3</v>
      </c>
      <c r="G66" s="19"/>
    </row>
    <row r="67" spans="1:7" x14ac:dyDescent="0.35">
      <c r="A67" s="11" t="s">
        <v>157</v>
      </c>
      <c r="B67" s="29"/>
      <c r="C67" s="29"/>
      <c r="D67" s="12"/>
      <c r="E67" s="13">
        <v>2476.5676527000001</v>
      </c>
      <c r="F67" s="14">
        <v>2.9399000000000002E-2</v>
      </c>
      <c r="G67" s="14"/>
    </row>
    <row r="68" spans="1:7" x14ac:dyDescent="0.35">
      <c r="A68" s="11" t="s">
        <v>158</v>
      </c>
      <c r="B68" s="29"/>
      <c r="C68" s="29"/>
      <c r="D68" s="12"/>
      <c r="E68" s="22">
        <v>-68.987652699999998</v>
      </c>
      <c r="F68" s="23">
        <v>-7.9900000000000001E-4</v>
      </c>
      <c r="G68" s="14">
        <v>6.5921999999999994E-2</v>
      </c>
    </row>
    <row r="69" spans="1:7" x14ac:dyDescent="0.35">
      <c r="A69" s="24" t="s">
        <v>159</v>
      </c>
      <c r="B69" s="32"/>
      <c r="C69" s="32"/>
      <c r="D69" s="25"/>
      <c r="E69" s="26">
        <v>84237.97</v>
      </c>
      <c r="F69" s="27">
        <v>1</v>
      </c>
      <c r="G69" s="27"/>
    </row>
    <row r="71" spans="1:7" x14ac:dyDescent="0.35">
      <c r="A71" s="56" t="s">
        <v>161</v>
      </c>
    </row>
    <row r="74" spans="1:7" x14ac:dyDescent="0.35">
      <c r="A74" s="56" t="s">
        <v>162</v>
      </c>
    </row>
    <row r="75" spans="1:7" x14ac:dyDescent="0.35">
      <c r="A75" s="46" t="s">
        <v>163</v>
      </c>
      <c r="B75" s="33" t="s">
        <v>114</v>
      </c>
    </row>
    <row r="76" spans="1:7" x14ac:dyDescent="0.35">
      <c r="A76" t="s">
        <v>164</v>
      </c>
    </row>
    <row r="77" spans="1:7" x14ac:dyDescent="0.35">
      <c r="A77" t="s">
        <v>165</v>
      </c>
      <c r="B77" t="s">
        <v>166</v>
      </c>
      <c r="C77" t="s">
        <v>166</v>
      </c>
    </row>
    <row r="78" spans="1:7" x14ac:dyDescent="0.35">
      <c r="B78" s="47">
        <v>44957</v>
      </c>
      <c r="C78" s="47">
        <v>44985</v>
      </c>
    </row>
    <row r="79" spans="1:7" x14ac:dyDescent="0.35">
      <c r="A79" t="s">
        <v>660</v>
      </c>
      <c r="B79">
        <v>10.231299999999999</v>
      </c>
      <c r="C79">
        <v>10.2502</v>
      </c>
      <c r="E79" s="1"/>
    </row>
    <row r="80" spans="1:7" x14ac:dyDescent="0.35">
      <c r="A80" t="s">
        <v>171</v>
      </c>
      <c r="B80">
        <v>10.2319</v>
      </c>
      <c r="C80">
        <v>10.2508</v>
      </c>
      <c r="E80" s="1"/>
    </row>
    <row r="81" spans="1:5" x14ac:dyDescent="0.35">
      <c r="A81" t="s">
        <v>661</v>
      </c>
      <c r="B81">
        <v>10.213200000000001</v>
      </c>
      <c r="C81">
        <v>10.230600000000001</v>
      </c>
      <c r="E81" s="1"/>
    </row>
    <row r="82" spans="1:5" x14ac:dyDescent="0.35">
      <c r="A82" t="s">
        <v>630</v>
      </c>
      <c r="B82">
        <v>10.2136</v>
      </c>
      <c r="C82">
        <v>10.231</v>
      </c>
      <c r="E82" s="1"/>
    </row>
    <row r="83" spans="1:5" x14ac:dyDescent="0.35">
      <c r="E83" s="1"/>
    </row>
    <row r="84" spans="1:5" x14ac:dyDescent="0.35">
      <c r="A84" t="s">
        <v>181</v>
      </c>
      <c r="B84" s="33" t="s">
        <v>114</v>
      </c>
    </row>
    <row r="85" spans="1:5" x14ac:dyDescent="0.35">
      <c r="A85" t="s">
        <v>182</v>
      </c>
      <c r="B85" s="33" t="s">
        <v>114</v>
      </c>
    </row>
    <row r="86" spans="1:5" ht="29" customHeight="1" x14ac:dyDescent="0.35">
      <c r="A86" s="46" t="s">
        <v>183</v>
      </c>
      <c r="B86" s="33" t="s">
        <v>114</v>
      </c>
    </row>
    <row r="87" spans="1:5" ht="29" customHeight="1" x14ac:dyDescent="0.35">
      <c r="A87" s="46" t="s">
        <v>184</v>
      </c>
      <c r="B87" s="33" t="s">
        <v>114</v>
      </c>
    </row>
    <row r="88" spans="1:5" x14ac:dyDescent="0.35">
      <c r="A88" t="s">
        <v>185</v>
      </c>
      <c r="B88" s="48">
        <f>B103</f>
        <v>2.415193160142274</v>
      </c>
    </row>
    <row r="89" spans="1:5" ht="43.5" customHeight="1" x14ac:dyDescent="0.35">
      <c r="A89" s="46" t="s">
        <v>186</v>
      </c>
      <c r="B89" s="33" t="s">
        <v>114</v>
      </c>
    </row>
    <row r="90" spans="1:5" ht="29" customHeight="1" x14ac:dyDescent="0.35">
      <c r="A90" s="46" t="s">
        <v>187</v>
      </c>
      <c r="B90" s="33" t="s">
        <v>114</v>
      </c>
    </row>
    <row r="91" spans="1:5" ht="29" customHeight="1" x14ac:dyDescent="0.35">
      <c r="A91" s="46" t="s">
        <v>188</v>
      </c>
      <c r="B91" s="33" t="s">
        <v>114</v>
      </c>
    </row>
    <row r="92" spans="1:5" x14ac:dyDescent="0.35">
      <c r="A92" t="s">
        <v>189</v>
      </c>
      <c r="B92" s="33" t="s">
        <v>114</v>
      </c>
    </row>
    <row r="93" spans="1:5" x14ac:dyDescent="0.35">
      <c r="A93" t="s">
        <v>190</v>
      </c>
      <c r="B93" s="33" t="s">
        <v>114</v>
      </c>
    </row>
    <row r="96" spans="1:5" x14ac:dyDescent="0.35">
      <c r="A96" t="s">
        <v>191</v>
      </c>
    </row>
    <row r="97" spans="1:6" x14ac:dyDescent="0.35">
      <c r="A97" s="51" t="s">
        <v>192</v>
      </c>
      <c r="B97" s="51" t="s">
        <v>767</v>
      </c>
    </row>
    <row r="98" spans="1:6" x14ac:dyDescent="0.35">
      <c r="A98" s="51" t="s">
        <v>194</v>
      </c>
      <c r="B98" s="51" t="s">
        <v>768</v>
      </c>
    </row>
    <row r="99" spans="1:6" x14ac:dyDescent="0.35">
      <c r="A99" s="51"/>
      <c r="B99" s="51"/>
    </row>
    <row r="100" spans="1:6" x14ac:dyDescent="0.35">
      <c r="A100" s="51" t="s">
        <v>196</v>
      </c>
      <c r="B100" s="52">
        <v>7.8068323185697039</v>
      </c>
    </row>
    <row r="101" spans="1:6" x14ac:dyDescent="0.35">
      <c r="A101" s="51"/>
      <c r="B101" s="51"/>
    </row>
    <row r="102" spans="1:6" x14ac:dyDescent="0.35">
      <c r="A102" s="51" t="s">
        <v>197</v>
      </c>
      <c r="B102" s="53">
        <v>2.2061000000000002</v>
      </c>
    </row>
    <row r="103" spans="1:6" x14ac:dyDescent="0.35">
      <c r="A103" s="51" t="s">
        <v>198</v>
      </c>
      <c r="B103" s="53">
        <v>2.415193160142274</v>
      </c>
    </row>
    <row r="104" spans="1:6" x14ac:dyDescent="0.35">
      <c r="A104" s="51"/>
      <c r="B104" s="51"/>
    </row>
    <row r="105" spans="1:6" x14ac:dyDescent="0.35">
      <c r="A105" s="51" t="s">
        <v>199</v>
      </c>
      <c r="B105" s="54">
        <v>44985</v>
      </c>
    </row>
    <row r="107" spans="1:6" ht="70" customHeight="1" x14ac:dyDescent="0.35">
      <c r="A107" s="57" t="s">
        <v>200</v>
      </c>
      <c r="B107" s="57" t="s">
        <v>201</v>
      </c>
      <c r="C107" s="57" t="s">
        <v>5</v>
      </c>
      <c r="D107" s="57" t="s">
        <v>6</v>
      </c>
      <c r="E107" s="57" t="s">
        <v>5</v>
      </c>
      <c r="F107" s="57" t="s">
        <v>6</v>
      </c>
    </row>
    <row r="108" spans="1:6" ht="70" customHeight="1" x14ac:dyDescent="0.35">
      <c r="A108" s="57" t="s">
        <v>769</v>
      </c>
      <c r="B108" s="57"/>
      <c r="C108" s="57" t="s">
        <v>32</v>
      </c>
      <c r="D108" s="57"/>
      <c r="E108" s="57"/>
      <c r="F10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74"/>
  <sheetViews>
    <sheetView showGridLines="0" workbookViewId="0">
      <pane ySplit="4" topLeftCell="A74" activePane="bottomLeft" state="frozen"/>
      <selection sqref="A1:XFD2"/>
      <selection pane="bottomLeft" sqref="A1:G1"/>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770</v>
      </c>
      <c r="B1" s="60"/>
      <c r="C1" s="60"/>
      <c r="D1" s="60"/>
      <c r="E1" s="60"/>
      <c r="F1" s="60"/>
      <c r="G1" s="61"/>
      <c r="H1" s="50" t="str">
        <f>HYPERLINK("[EDEL_Portfolio Monthly Notes 28-Feb-2023.xlsx]Index!A1","Index")</f>
        <v>Index</v>
      </c>
    </row>
    <row r="2" spans="1:8" ht="37.5" customHeight="1" x14ac:dyDescent="0.35">
      <c r="A2" s="59" t="s">
        <v>771</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5" t="s">
        <v>204</v>
      </c>
      <c r="B8" s="29"/>
      <c r="C8" s="29"/>
      <c r="D8" s="12"/>
      <c r="E8" s="13"/>
      <c r="F8" s="14"/>
      <c r="G8" s="14"/>
    </row>
    <row r="9" spans="1:8" x14ac:dyDescent="0.35">
      <c r="A9" s="15" t="s">
        <v>646</v>
      </c>
      <c r="B9" s="29"/>
      <c r="C9" s="29"/>
      <c r="D9" s="12"/>
      <c r="E9" s="13"/>
      <c r="F9" s="14"/>
      <c r="G9" s="14"/>
    </row>
    <row r="10" spans="1:8" x14ac:dyDescent="0.35">
      <c r="A10" s="15" t="s">
        <v>122</v>
      </c>
      <c r="B10" s="29"/>
      <c r="C10" s="29"/>
      <c r="D10" s="12"/>
      <c r="E10" s="34" t="s">
        <v>114</v>
      </c>
      <c r="F10" s="35" t="s">
        <v>114</v>
      </c>
      <c r="G10" s="14"/>
    </row>
    <row r="11" spans="1:8" x14ac:dyDescent="0.35">
      <c r="A11" s="11"/>
      <c r="B11" s="29"/>
      <c r="C11" s="29"/>
      <c r="D11" s="12"/>
      <c r="E11" s="13"/>
      <c r="F11" s="14"/>
      <c r="G11" s="14"/>
    </row>
    <row r="12" spans="1:8" x14ac:dyDescent="0.35">
      <c r="A12" s="15" t="s">
        <v>468</v>
      </c>
      <c r="B12" s="29"/>
      <c r="C12" s="29"/>
      <c r="D12" s="12"/>
      <c r="E12" s="13"/>
      <c r="F12" s="14"/>
      <c r="G12" s="14"/>
    </row>
    <row r="13" spans="1:8" x14ac:dyDescent="0.35">
      <c r="A13" s="11" t="s">
        <v>623</v>
      </c>
      <c r="B13" s="29" t="s">
        <v>624</v>
      </c>
      <c r="C13" s="29" t="s">
        <v>119</v>
      </c>
      <c r="D13" s="12">
        <v>10500000</v>
      </c>
      <c r="E13" s="13">
        <v>10480.49</v>
      </c>
      <c r="F13" s="14">
        <v>0.49199999999999999</v>
      </c>
      <c r="G13" s="14">
        <v>7.5646933956000001E-2</v>
      </c>
    </row>
    <row r="14" spans="1:8" x14ac:dyDescent="0.35">
      <c r="A14" s="11" t="s">
        <v>772</v>
      </c>
      <c r="B14" s="29" t="s">
        <v>773</v>
      </c>
      <c r="C14" s="29" t="s">
        <v>119</v>
      </c>
      <c r="D14" s="12">
        <v>10500000</v>
      </c>
      <c r="E14" s="13">
        <v>10423.34</v>
      </c>
      <c r="F14" s="14">
        <v>0.48930000000000001</v>
      </c>
      <c r="G14" s="14">
        <v>7.4404806224999995E-2</v>
      </c>
    </row>
    <row r="15" spans="1:8" x14ac:dyDescent="0.35">
      <c r="A15" s="15" t="s">
        <v>122</v>
      </c>
      <c r="B15" s="30"/>
      <c r="C15" s="30"/>
      <c r="D15" s="16"/>
      <c r="E15" s="17">
        <v>20903.830000000002</v>
      </c>
      <c r="F15" s="18">
        <v>0.98129999999999995</v>
      </c>
      <c r="G15" s="19"/>
    </row>
    <row r="16" spans="1:8" x14ac:dyDescent="0.35">
      <c r="A16" s="11"/>
      <c r="B16" s="29"/>
      <c r="C16" s="29"/>
      <c r="D16" s="12"/>
      <c r="E16" s="13"/>
      <c r="F16" s="14"/>
      <c r="G16" s="14"/>
    </row>
    <row r="17" spans="1:7" x14ac:dyDescent="0.35">
      <c r="A17" s="11"/>
      <c r="B17" s="29"/>
      <c r="C17" s="29"/>
      <c r="D17" s="12"/>
      <c r="E17" s="13"/>
      <c r="F17" s="14"/>
      <c r="G17" s="14"/>
    </row>
    <row r="18" spans="1:7" x14ac:dyDescent="0.35">
      <c r="A18" s="15" t="s">
        <v>249</v>
      </c>
      <c r="B18" s="29"/>
      <c r="C18" s="29"/>
      <c r="D18" s="12"/>
      <c r="E18" s="13"/>
      <c r="F18" s="14"/>
      <c r="G18" s="14"/>
    </row>
    <row r="19" spans="1:7" x14ac:dyDescent="0.35">
      <c r="A19" s="15" t="s">
        <v>122</v>
      </c>
      <c r="B19" s="29"/>
      <c r="C19" s="29"/>
      <c r="D19" s="12"/>
      <c r="E19" s="34" t="s">
        <v>114</v>
      </c>
      <c r="F19" s="35" t="s">
        <v>114</v>
      </c>
      <c r="G19" s="14"/>
    </row>
    <row r="20" spans="1:7" x14ac:dyDescent="0.35">
      <c r="A20" s="11"/>
      <c r="B20" s="29"/>
      <c r="C20" s="29"/>
      <c r="D20" s="12"/>
      <c r="E20" s="13"/>
      <c r="F20" s="14"/>
      <c r="G20" s="14"/>
    </row>
    <row r="21" spans="1:7" x14ac:dyDescent="0.35">
      <c r="A21" s="15" t="s">
        <v>250</v>
      </c>
      <c r="B21" s="29"/>
      <c r="C21" s="29"/>
      <c r="D21" s="12"/>
      <c r="E21" s="13"/>
      <c r="F21" s="14"/>
      <c r="G21" s="14"/>
    </row>
    <row r="22" spans="1:7" x14ac:dyDescent="0.35">
      <c r="A22" s="15" t="s">
        <v>122</v>
      </c>
      <c r="B22" s="29"/>
      <c r="C22" s="29"/>
      <c r="D22" s="12"/>
      <c r="E22" s="34" t="s">
        <v>114</v>
      </c>
      <c r="F22" s="35" t="s">
        <v>114</v>
      </c>
      <c r="G22" s="14"/>
    </row>
    <row r="23" spans="1:7" x14ac:dyDescent="0.35">
      <c r="A23" s="11"/>
      <c r="B23" s="29"/>
      <c r="C23" s="29"/>
      <c r="D23" s="12"/>
      <c r="E23" s="13"/>
      <c r="F23" s="14"/>
      <c r="G23" s="14"/>
    </row>
    <row r="24" spans="1:7" x14ac:dyDescent="0.35">
      <c r="A24" s="20" t="s">
        <v>154</v>
      </c>
      <c r="B24" s="31"/>
      <c r="C24" s="31"/>
      <c r="D24" s="21"/>
      <c r="E24" s="17">
        <v>20903.830000000002</v>
      </c>
      <c r="F24" s="18">
        <v>0.98129999999999995</v>
      </c>
      <c r="G24" s="19"/>
    </row>
    <row r="25" spans="1:7" x14ac:dyDescent="0.35">
      <c r="A25" s="11"/>
      <c r="B25" s="29"/>
      <c r="C25" s="29"/>
      <c r="D25" s="12"/>
      <c r="E25" s="13"/>
      <c r="F25" s="14"/>
      <c r="G25" s="14"/>
    </row>
    <row r="26" spans="1:7" x14ac:dyDescent="0.35">
      <c r="A26" s="11"/>
      <c r="B26" s="29"/>
      <c r="C26" s="29"/>
      <c r="D26" s="12"/>
      <c r="E26" s="13"/>
      <c r="F26" s="14"/>
      <c r="G26" s="14"/>
    </row>
    <row r="27" spans="1:7" x14ac:dyDescent="0.35">
      <c r="A27" s="15" t="s">
        <v>155</v>
      </c>
      <c r="B27" s="29"/>
      <c r="C27" s="29"/>
      <c r="D27" s="12"/>
      <c r="E27" s="13"/>
      <c r="F27" s="14"/>
      <c r="G27" s="14"/>
    </row>
    <row r="28" spans="1:7" x14ac:dyDescent="0.35">
      <c r="A28" s="11" t="s">
        <v>156</v>
      </c>
      <c r="B28" s="29"/>
      <c r="C28" s="29"/>
      <c r="D28" s="12"/>
      <c r="E28" s="13">
        <v>149.97</v>
      </c>
      <c r="F28" s="14">
        <v>7.0000000000000001E-3</v>
      </c>
      <c r="G28" s="14">
        <v>6.5921999999999994E-2</v>
      </c>
    </row>
    <row r="29" spans="1:7" x14ac:dyDescent="0.35">
      <c r="A29" s="15" t="s">
        <v>122</v>
      </c>
      <c r="B29" s="30"/>
      <c r="C29" s="30"/>
      <c r="D29" s="16"/>
      <c r="E29" s="17">
        <v>149.97</v>
      </c>
      <c r="F29" s="18">
        <v>7.0000000000000001E-3</v>
      </c>
      <c r="G29" s="19"/>
    </row>
    <row r="30" spans="1:7" x14ac:dyDescent="0.35">
      <c r="A30" s="11"/>
      <c r="B30" s="29"/>
      <c r="C30" s="29"/>
      <c r="D30" s="12"/>
      <c r="E30" s="13"/>
      <c r="F30" s="14"/>
      <c r="G30" s="14"/>
    </row>
    <row r="31" spans="1:7" x14ac:dyDescent="0.35">
      <c r="A31" s="20" t="s">
        <v>154</v>
      </c>
      <c r="B31" s="31"/>
      <c r="C31" s="31"/>
      <c r="D31" s="21"/>
      <c r="E31" s="17">
        <v>149.97</v>
      </c>
      <c r="F31" s="18">
        <v>7.0000000000000001E-3</v>
      </c>
      <c r="G31" s="19"/>
    </row>
    <row r="32" spans="1:7" x14ac:dyDescent="0.35">
      <c r="A32" s="11" t="s">
        <v>157</v>
      </c>
      <c r="B32" s="29"/>
      <c r="C32" s="29"/>
      <c r="D32" s="12"/>
      <c r="E32" s="13">
        <v>243.2858363</v>
      </c>
      <c r="F32" s="14">
        <v>1.142E-2</v>
      </c>
      <c r="G32" s="14"/>
    </row>
    <row r="33" spans="1:7" x14ac:dyDescent="0.35">
      <c r="A33" s="11" t="s">
        <v>158</v>
      </c>
      <c r="B33" s="29"/>
      <c r="C33" s="29"/>
      <c r="D33" s="12"/>
      <c r="E33" s="13">
        <v>5.5941637000000002</v>
      </c>
      <c r="F33" s="14">
        <v>2.7999999999999998E-4</v>
      </c>
      <c r="G33" s="14">
        <v>6.5921999999999994E-2</v>
      </c>
    </row>
    <row r="34" spans="1:7" x14ac:dyDescent="0.35">
      <c r="A34" s="24" t="s">
        <v>159</v>
      </c>
      <c r="B34" s="32"/>
      <c r="C34" s="32"/>
      <c r="D34" s="25"/>
      <c r="E34" s="26">
        <v>21302.68</v>
      </c>
      <c r="F34" s="27">
        <v>1</v>
      </c>
      <c r="G34" s="27"/>
    </row>
    <row r="36" spans="1:7" x14ac:dyDescent="0.35">
      <c r="A36" s="56" t="s">
        <v>161</v>
      </c>
    </row>
    <row r="39" spans="1:7" x14ac:dyDescent="0.35">
      <c r="A39" s="56" t="s">
        <v>162</v>
      </c>
    </row>
    <row r="40" spans="1:7" x14ac:dyDescent="0.35">
      <c r="A40" s="46" t="s">
        <v>163</v>
      </c>
      <c r="B40" s="33" t="s">
        <v>114</v>
      </c>
    </row>
    <row r="41" spans="1:7" x14ac:dyDescent="0.35">
      <c r="A41" t="s">
        <v>164</v>
      </c>
    </row>
    <row r="42" spans="1:7" x14ac:dyDescent="0.35">
      <c r="A42" t="s">
        <v>165</v>
      </c>
      <c r="B42" t="s">
        <v>774</v>
      </c>
      <c r="C42" t="s">
        <v>166</v>
      </c>
    </row>
    <row r="43" spans="1:7" x14ac:dyDescent="0.35">
      <c r="B43" s="47">
        <v>44957</v>
      </c>
      <c r="C43" s="47">
        <v>44985</v>
      </c>
    </row>
    <row r="44" spans="1:7" x14ac:dyDescent="0.35">
      <c r="A44" t="s">
        <v>660</v>
      </c>
      <c r="B44" s="33" t="s">
        <v>775</v>
      </c>
      <c r="C44">
        <v>10.0075</v>
      </c>
    </row>
    <row r="45" spans="1:7" x14ac:dyDescent="0.35">
      <c r="A45" t="s">
        <v>171</v>
      </c>
      <c r="B45" s="33" t="s">
        <v>775</v>
      </c>
      <c r="C45">
        <v>10.0076</v>
      </c>
    </row>
    <row r="46" spans="1:7" x14ac:dyDescent="0.35">
      <c r="A46" t="s">
        <v>661</v>
      </c>
      <c r="B46" s="33" t="s">
        <v>775</v>
      </c>
      <c r="C46">
        <v>10.005599999999999</v>
      </c>
    </row>
    <row r="47" spans="1:7" x14ac:dyDescent="0.35">
      <c r="A47" t="s">
        <v>630</v>
      </c>
      <c r="B47" s="33" t="s">
        <v>775</v>
      </c>
      <c r="C47">
        <v>10.005599999999999</v>
      </c>
    </row>
    <row r="48" spans="1:7" x14ac:dyDescent="0.35">
      <c r="A48" t="s">
        <v>776</v>
      </c>
    </row>
    <row r="50" spans="1:2" x14ac:dyDescent="0.35">
      <c r="A50" t="s">
        <v>181</v>
      </c>
      <c r="B50" s="33" t="s">
        <v>114</v>
      </c>
    </row>
    <row r="51" spans="1:2" x14ac:dyDescent="0.35">
      <c r="A51" t="s">
        <v>182</v>
      </c>
      <c r="B51" s="33" t="s">
        <v>114</v>
      </c>
    </row>
    <row r="52" spans="1:2" ht="29" customHeight="1" x14ac:dyDescent="0.35">
      <c r="A52" s="46" t="s">
        <v>183</v>
      </c>
      <c r="B52" s="33" t="s">
        <v>114</v>
      </c>
    </row>
    <row r="53" spans="1:2" ht="29" customHeight="1" x14ac:dyDescent="0.35">
      <c r="A53" s="46" t="s">
        <v>184</v>
      </c>
      <c r="B53" s="33" t="s">
        <v>114</v>
      </c>
    </row>
    <row r="54" spans="1:2" x14ac:dyDescent="0.35">
      <c r="A54" t="s">
        <v>185</v>
      </c>
      <c r="B54" s="48">
        <f>B69</f>
        <v>3.0787227533279542</v>
      </c>
    </row>
    <row r="55" spans="1:2" ht="43.5" customHeight="1" x14ac:dyDescent="0.35">
      <c r="A55" s="46" t="s">
        <v>186</v>
      </c>
      <c r="B55" s="33" t="s">
        <v>114</v>
      </c>
    </row>
    <row r="56" spans="1:2" ht="29" customHeight="1" x14ac:dyDescent="0.35">
      <c r="A56" s="46" t="s">
        <v>187</v>
      </c>
      <c r="B56" s="33" t="s">
        <v>114</v>
      </c>
    </row>
    <row r="57" spans="1:2" ht="29" customHeight="1" x14ac:dyDescent="0.35">
      <c r="A57" s="46" t="s">
        <v>188</v>
      </c>
      <c r="B57" s="48">
        <v>4002.7998600000001</v>
      </c>
    </row>
    <row r="58" spans="1:2" x14ac:dyDescent="0.35">
      <c r="A58" t="s">
        <v>189</v>
      </c>
      <c r="B58" s="33" t="s">
        <v>114</v>
      </c>
    </row>
    <row r="59" spans="1:2" x14ac:dyDescent="0.35">
      <c r="A59" t="s">
        <v>190</v>
      </c>
      <c r="B59" s="33" t="s">
        <v>114</v>
      </c>
    </row>
    <row r="62" spans="1:2" x14ac:dyDescent="0.35">
      <c r="A62" t="s">
        <v>191</v>
      </c>
    </row>
    <row r="63" spans="1:2" ht="29" customHeight="1" x14ac:dyDescent="0.35">
      <c r="A63" s="51" t="s">
        <v>192</v>
      </c>
      <c r="B63" s="55" t="s">
        <v>777</v>
      </c>
    </row>
    <row r="64" spans="1:2" x14ac:dyDescent="0.35">
      <c r="A64" s="51" t="s">
        <v>194</v>
      </c>
      <c r="B64" s="51" t="s">
        <v>778</v>
      </c>
    </row>
    <row r="65" spans="1:6" x14ac:dyDescent="0.35">
      <c r="A65" s="51"/>
      <c r="B65" s="51"/>
    </row>
    <row r="66" spans="1:6" x14ac:dyDescent="0.35">
      <c r="A66" s="51" t="s">
        <v>196</v>
      </c>
      <c r="B66" s="52">
        <v>7.6376592011951976</v>
      </c>
    </row>
    <row r="67" spans="1:6" x14ac:dyDescent="0.35">
      <c r="A67" s="51"/>
      <c r="B67" s="51"/>
    </row>
    <row r="68" spans="1:6" x14ac:dyDescent="0.35">
      <c r="A68" s="51" t="s">
        <v>197</v>
      </c>
      <c r="B68" s="53">
        <v>2.7299000000000002</v>
      </c>
    </row>
    <row r="69" spans="1:6" x14ac:dyDescent="0.35">
      <c r="A69" s="51" t="s">
        <v>198</v>
      </c>
      <c r="B69" s="53">
        <v>3.0787227533279542</v>
      </c>
    </row>
    <row r="70" spans="1:6" x14ac:dyDescent="0.35">
      <c r="A70" s="51"/>
      <c r="B70" s="51"/>
    </row>
    <row r="71" spans="1:6" x14ac:dyDescent="0.35">
      <c r="A71" s="51" t="s">
        <v>199</v>
      </c>
      <c r="B71" s="54">
        <v>44985</v>
      </c>
    </row>
    <row r="73" spans="1:6" ht="70" customHeight="1" x14ac:dyDescent="0.35">
      <c r="A73" s="57" t="s">
        <v>200</v>
      </c>
      <c r="B73" s="57" t="s">
        <v>201</v>
      </c>
      <c r="C73" s="57" t="s">
        <v>5</v>
      </c>
      <c r="D73" s="57" t="s">
        <v>6</v>
      </c>
      <c r="E73" s="57" t="s">
        <v>5</v>
      </c>
      <c r="F73" s="57" t="s">
        <v>6</v>
      </c>
    </row>
    <row r="74" spans="1:6" ht="70" customHeight="1" x14ac:dyDescent="0.35">
      <c r="A74" s="57" t="s">
        <v>779</v>
      </c>
      <c r="B74" s="57"/>
      <c r="C74" s="57" t="s">
        <v>34</v>
      </c>
      <c r="D74" s="57"/>
      <c r="E74" s="57"/>
      <c r="F74"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2"/>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780</v>
      </c>
      <c r="B1" s="60"/>
      <c r="C1" s="60"/>
      <c r="D1" s="60"/>
      <c r="E1" s="60"/>
      <c r="F1" s="60"/>
      <c r="G1" s="61"/>
      <c r="H1" s="50" t="str">
        <f>HYPERLINK("[EDEL_Portfolio Monthly Notes 28-Feb-2023.xlsx]Index!A1","Index")</f>
        <v>Index</v>
      </c>
    </row>
    <row r="2" spans="1:8" ht="37.5" customHeight="1" x14ac:dyDescent="0.35">
      <c r="A2" s="59" t="s">
        <v>781</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1"/>
      <c r="B9" s="29"/>
      <c r="C9" s="29"/>
      <c r="D9" s="12"/>
      <c r="E9" s="13"/>
      <c r="F9" s="14"/>
      <c r="G9" s="14"/>
    </row>
    <row r="10" spans="1:8" x14ac:dyDescent="0.35">
      <c r="A10" s="15" t="s">
        <v>782</v>
      </c>
      <c r="B10" s="29"/>
      <c r="C10" s="29"/>
      <c r="D10" s="12"/>
      <c r="E10" s="13"/>
      <c r="F10" s="14"/>
      <c r="G10" s="14"/>
    </row>
    <row r="11" spans="1:8" x14ac:dyDescent="0.35">
      <c r="A11" s="11" t="s">
        <v>783</v>
      </c>
      <c r="B11" s="29" t="s">
        <v>784</v>
      </c>
      <c r="C11" s="29"/>
      <c r="D11" s="12">
        <v>34253575</v>
      </c>
      <c r="E11" s="13">
        <v>419000.01</v>
      </c>
      <c r="F11" s="14">
        <v>0.99609999999999999</v>
      </c>
      <c r="G11" s="14"/>
    </row>
    <row r="12" spans="1:8" x14ac:dyDescent="0.35">
      <c r="A12" s="15" t="s">
        <v>122</v>
      </c>
      <c r="B12" s="30"/>
      <c r="C12" s="30"/>
      <c r="D12" s="16"/>
      <c r="E12" s="17">
        <v>419000.01</v>
      </c>
      <c r="F12" s="18">
        <v>0.99609999999999999</v>
      </c>
      <c r="G12" s="19"/>
    </row>
    <row r="13" spans="1:8" x14ac:dyDescent="0.35">
      <c r="A13" s="11"/>
      <c r="B13" s="29"/>
      <c r="C13" s="29"/>
      <c r="D13" s="12"/>
      <c r="E13" s="13"/>
      <c r="F13" s="14"/>
      <c r="G13" s="14"/>
    </row>
    <row r="14" spans="1:8" x14ac:dyDescent="0.35">
      <c r="A14" s="20" t="s">
        <v>154</v>
      </c>
      <c r="B14" s="31"/>
      <c r="C14" s="31"/>
      <c r="D14" s="21"/>
      <c r="E14" s="17">
        <v>419000.01</v>
      </c>
      <c r="F14" s="18">
        <v>0.99609999999999999</v>
      </c>
      <c r="G14" s="19"/>
    </row>
    <row r="15" spans="1:8" x14ac:dyDescent="0.35">
      <c r="A15" s="11"/>
      <c r="B15" s="29"/>
      <c r="C15" s="29"/>
      <c r="D15" s="12"/>
      <c r="E15" s="13"/>
      <c r="F15" s="14"/>
      <c r="G15" s="14"/>
    </row>
    <row r="16" spans="1:8" x14ac:dyDescent="0.35">
      <c r="A16" s="15" t="s">
        <v>155</v>
      </c>
      <c r="B16" s="29"/>
      <c r="C16" s="29"/>
      <c r="D16" s="12"/>
      <c r="E16" s="13"/>
      <c r="F16" s="14"/>
      <c r="G16" s="14"/>
    </row>
    <row r="17" spans="1:7" x14ac:dyDescent="0.35">
      <c r="A17" s="11" t="s">
        <v>156</v>
      </c>
      <c r="B17" s="29"/>
      <c r="C17" s="29"/>
      <c r="D17" s="12"/>
      <c r="E17" s="13">
        <v>2443.56</v>
      </c>
      <c r="F17" s="14">
        <v>5.7999999999999996E-3</v>
      </c>
      <c r="G17" s="14">
        <v>6.5921999999999994E-2</v>
      </c>
    </row>
    <row r="18" spans="1:7" x14ac:dyDescent="0.35">
      <c r="A18" s="15" t="s">
        <v>122</v>
      </c>
      <c r="B18" s="30"/>
      <c r="C18" s="30"/>
      <c r="D18" s="16"/>
      <c r="E18" s="17">
        <v>2443.56</v>
      </c>
      <c r="F18" s="18">
        <v>5.7999999999999996E-3</v>
      </c>
      <c r="G18" s="19"/>
    </row>
    <row r="19" spans="1:7" x14ac:dyDescent="0.35">
      <c r="A19" s="11"/>
      <c r="B19" s="29"/>
      <c r="C19" s="29"/>
      <c r="D19" s="12"/>
      <c r="E19" s="13"/>
      <c r="F19" s="14"/>
      <c r="G19" s="14"/>
    </row>
    <row r="20" spans="1:7" x14ac:dyDescent="0.35">
      <c r="A20" s="20" t="s">
        <v>154</v>
      </c>
      <c r="B20" s="31"/>
      <c r="C20" s="31"/>
      <c r="D20" s="21"/>
      <c r="E20" s="17">
        <v>2443.56</v>
      </c>
      <c r="F20" s="18">
        <v>5.7999999999999996E-3</v>
      </c>
      <c r="G20" s="19"/>
    </row>
    <row r="21" spans="1:7" x14ac:dyDescent="0.35">
      <c r="A21" s="11" t="s">
        <v>157</v>
      </c>
      <c r="B21" s="29"/>
      <c r="C21" s="29"/>
      <c r="D21" s="12"/>
      <c r="E21" s="13">
        <v>0.44132680000000002</v>
      </c>
      <c r="F21" s="14">
        <v>9.9999999999999995E-7</v>
      </c>
      <c r="G21" s="14"/>
    </row>
    <row r="22" spans="1:7" x14ac:dyDescent="0.35">
      <c r="A22" s="11" t="s">
        <v>158</v>
      </c>
      <c r="B22" s="29"/>
      <c r="C22" s="29"/>
      <c r="D22" s="12"/>
      <c r="E22" s="22">
        <v>-816.80132679999997</v>
      </c>
      <c r="F22" s="23">
        <v>-1.9009999999999999E-3</v>
      </c>
      <c r="G22" s="14">
        <v>6.5921999999999994E-2</v>
      </c>
    </row>
    <row r="23" spans="1:7" x14ac:dyDescent="0.35">
      <c r="A23" s="24" t="s">
        <v>159</v>
      </c>
      <c r="B23" s="32"/>
      <c r="C23" s="32"/>
      <c r="D23" s="25"/>
      <c r="E23" s="26">
        <v>420627.21</v>
      </c>
      <c r="F23" s="27">
        <v>1</v>
      </c>
      <c r="G23" s="27"/>
    </row>
    <row r="28" spans="1:7" x14ac:dyDescent="0.35">
      <c r="A28" s="56" t="s">
        <v>162</v>
      </c>
    </row>
    <row r="29" spans="1:7" x14ac:dyDescent="0.35">
      <c r="A29" s="46" t="s">
        <v>163</v>
      </c>
      <c r="B29" s="33" t="s">
        <v>114</v>
      </c>
    </row>
    <row r="30" spans="1:7" x14ac:dyDescent="0.35">
      <c r="A30" t="s">
        <v>164</v>
      </c>
    </row>
    <row r="31" spans="1:7" x14ac:dyDescent="0.35">
      <c r="A31" t="s">
        <v>165</v>
      </c>
      <c r="B31" t="s">
        <v>166</v>
      </c>
      <c r="C31" t="s">
        <v>166</v>
      </c>
    </row>
    <row r="32" spans="1:7" x14ac:dyDescent="0.35">
      <c r="B32" s="47">
        <v>44957</v>
      </c>
      <c r="C32" s="47">
        <v>44985</v>
      </c>
    </row>
    <row r="33" spans="1:5" x14ac:dyDescent="0.35">
      <c r="A33" t="s">
        <v>170</v>
      </c>
      <c r="B33">
        <v>12.0825</v>
      </c>
      <c r="C33">
        <v>12.2066</v>
      </c>
      <c r="E33" s="1"/>
    </row>
    <row r="34" spans="1:5" x14ac:dyDescent="0.35">
      <c r="A34" t="s">
        <v>171</v>
      </c>
      <c r="B34">
        <v>12.0825</v>
      </c>
      <c r="C34">
        <v>12.2066</v>
      </c>
      <c r="E34" s="1"/>
    </row>
    <row r="35" spans="1:5" x14ac:dyDescent="0.35">
      <c r="A35" t="s">
        <v>629</v>
      </c>
      <c r="B35">
        <v>12.0825</v>
      </c>
      <c r="C35">
        <v>12.2066</v>
      </c>
      <c r="E35" s="1"/>
    </row>
    <row r="36" spans="1:5" x14ac:dyDescent="0.35">
      <c r="A36" t="s">
        <v>630</v>
      </c>
      <c r="B36">
        <v>12.0825</v>
      </c>
      <c r="C36">
        <v>12.2066</v>
      </c>
      <c r="E36" s="1"/>
    </row>
    <row r="37" spans="1:5" x14ac:dyDescent="0.35">
      <c r="E37" s="1"/>
    </row>
    <row r="38" spans="1:5" x14ac:dyDescent="0.35">
      <c r="A38" t="s">
        <v>181</v>
      </c>
      <c r="B38" s="33" t="s">
        <v>114</v>
      </c>
    </row>
    <row r="39" spans="1:5" x14ac:dyDescent="0.35">
      <c r="A39" t="s">
        <v>182</v>
      </c>
      <c r="B39" s="33" t="s">
        <v>114</v>
      </c>
    </row>
    <row r="40" spans="1:5" ht="29" customHeight="1" x14ac:dyDescent="0.35">
      <c r="A40" s="46" t="s">
        <v>183</v>
      </c>
      <c r="B40" s="33" t="s">
        <v>114</v>
      </c>
    </row>
    <row r="41" spans="1:5" ht="29" customHeight="1" x14ac:dyDescent="0.35">
      <c r="A41" s="46" t="s">
        <v>184</v>
      </c>
      <c r="B41" s="33" t="s">
        <v>114</v>
      </c>
    </row>
    <row r="42" spans="1:5" x14ac:dyDescent="0.35">
      <c r="A42" t="s">
        <v>185</v>
      </c>
      <c r="B42" s="48" t="s">
        <v>114</v>
      </c>
    </row>
    <row r="43" spans="1:5" ht="43.5" customHeight="1" x14ac:dyDescent="0.35">
      <c r="A43" s="46" t="s">
        <v>186</v>
      </c>
      <c r="B43" s="33" t="s">
        <v>114</v>
      </c>
    </row>
    <row r="44" spans="1:5" ht="29" customHeight="1" x14ac:dyDescent="0.35">
      <c r="A44" s="46" t="s">
        <v>187</v>
      </c>
      <c r="B44" s="33" t="s">
        <v>114</v>
      </c>
    </row>
    <row r="45" spans="1:5" ht="29" customHeight="1" x14ac:dyDescent="0.35">
      <c r="A45" s="46" t="s">
        <v>188</v>
      </c>
      <c r="B45" s="48">
        <v>419000.00547249999</v>
      </c>
    </row>
    <row r="46" spans="1:5" x14ac:dyDescent="0.35">
      <c r="A46" t="s">
        <v>189</v>
      </c>
      <c r="B46" s="33" t="s">
        <v>114</v>
      </c>
    </row>
    <row r="47" spans="1:5" x14ac:dyDescent="0.35">
      <c r="A47" t="s">
        <v>190</v>
      </c>
      <c r="B47" s="33" t="s">
        <v>114</v>
      </c>
    </row>
    <row r="50" spans="1:6" x14ac:dyDescent="0.35">
      <c r="A50" t="s">
        <v>191</v>
      </c>
    </row>
    <row r="51" spans="1:6" x14ac:dyDescent="0.35">
      <c r="A51" s="51" t="s">
        <v>192</v>
      </c>
      <c r="B51" s="51" t="s">
        <v>785</v>
      </c>
    </row>
    <row r="52" spans="1:6" x14ac:dyDescent="0.35">
      <c r="A52" s="51" t="s">
        <v>194</v>
      </c>
      <c r="B52" s="51" t="s">
        <v>786</v>
      </c>
    </row>
    <row r="53" spans="1:6" x14ac:dyDescent="0.35">
      <c r="A53" s="51"/>
      <c r="B53" s="51"/>
    </row>
    <row r="54" spans="1:6" x14ac:dyDescent="0.35">
      <c r="A54" s="51" t="s">
        <v>196</v>
      </c>
      <c r="B54" s="52">
        <v>7.5997668289697202</v>
      </c>
    </row>
    <row r="55" spans="1:6" x14ac:dyDescent="0.35">
      <c r="A55" s="51"/>
      <c r="B55" s="51"/>
    </row>
    <row r="56" spans="1:6" x14ac:dyDescent="0.35">
      <c r="A56" s="51" t="s">
        <v>197</v>
      </c>
      <c r="B56" s="53">
        <v>0</v>
      </c>
    </row>
    <row r="57" spans="1:6" x14ac:dyDescent="0.35">
      <c r="A57" s="51" t="s">
        <v>198</v>
      </c>
      <c r="B57" s="53">
        <v>0.10255016552124201</v>
      </c>
    </row>
    <row r="58" spans="1:6" x14ac:dyDescent="0.35">
      <c r="A58" s="51"/>
      <c r="B58" s="51"/>
    </row>
    <row r="59" spans="1:6" x14ac:dyDescent="0.35">
      <c r="A59" s="51" t="s">
        <v>199</v>
      </c>
      <c r="B59" s="54">
        <v>44985</v>
      </c>
    </row>
    <row r="61" spans="1:6" ht="70" customHeight="1" x14ac:dyDescent="0.35">
      <c r="A61" s="57" t="s">
        <v>200</v>
      </c>
      <c r="B61" s="57" t="s">
        <v>201</v>
      </c>
      <c r="C61" s="57" t="s">
        <v>5</v>
      </c>
      <c r="D61" s="57" t="s">
        <v>6</v>
      </c>
      <c r="E61" s="57" t="s">
        <v>5</v>
      </c>
      <c r="F61" s="57" t="s">
        <v>6</v>
      </c>
    </row>
    <row r="62" spans="1:6" ht="70" customHeight="1" x14ac:dyDescent="0.35">
      <c r="A62" s="57" t="s">
        <v>785</v>
      </c>
      <c r="B62" s="57"/>
      <c r="C62" s="57" t="s">
        <v>11</v>
      </c>
      <c r="D62" s="57"/>
      <c r="E62" s="57"/>
      <c r="F62"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1"/>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787</v>
      </c>
      <c r="B1" s="60"/>
      <c r="C1" s="60"/>
      <c r="D1" s="60"/>
      <c r="E1" s="60"/>
      <c r="F1" s="60"/>
      <c r="G1" s="61"/>
      <c r="H1" s="50" t="str">
        <f>HYPERLINK("[EDEL_Portfolio Monthly Notes 28-Feb-2023.xlsx]Index!A1","Index")</f>
        <v>Index</v>
      </c>
    </row>
    <row r="2" spans="1:8" ht="37.5" customHeight="1" x14ac:dyDescent="0.35">
      <c r="A2" s="59" t="s">
        <v>788</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1"/>
      <c r="B9" s="29"/>
      <c r="C9" s="29"/>
      <c r="D9" s="12"/>
      <c r="E9" s="13"/>
      <c r="F9" s="14"/>
      <c r="G9" s="14"/>
    </row>
    <row r="10" spans="1:8" x14ac:dyDescent="0.35">
      <c r="A10" s="15" t="s">
        <v>782</v>
      </c>
      <c r="B10" s="29"/>
      <c r="C10" s="29"/>
      <c r="D10" s="12"/>
      <c r="E10" s="13"/>
      <c r="F10" s="14"/>
      <c r="G10" s="14"/>
    </row>
    <row r="11" spans="1:8" x14ac:dyDescent="0.35">
      <c r="A11" s="11" t="s">
        <v>789</v>
      </c>
      <c r="B11" s="29" t="s">
        <v>790</v>
      </c>
      <c r="C11" s="29"/>
      <c r="D11" s="12">
        <v>35376111</v>
      </c>
      <c r="E11" s="13">
        <v>390955.55</v>
      </c>
      <c r="F11" s="14">
        <v>0.99909999999999999</v>
      </c>
      <c r="G11" s="14"/>
    </row>
    <row r="12" spans="1:8" x14ac:dyDescent="0.35">
      <c r="A12" s="15" t="s">
        <v>122</v>
      </c>
      <c r="B12" s="30"/>
      <c r="C12" s="30"/>
      <c r="D12" s="16"/>
      <c r="E12" s="17">
        <v>390955.55</v>
      </c>
      <c r="F12" s="18">
        <v>0.99909999999999999</v>
      </c>
      <c r="G12" s="19"/>
    </row>
    <row r="13" spans="1:8" x14ac:dyDescent="0.35">
      <c r="A13" s="11"/>
      <c r="B13" s="29"/>
      <c r="C13" s="29"/>
      <c r="D13" s="12"/>
      <c r="E13" s="13"/>
      <c r="F13" s="14"/>
      <c r="G13" s="14"/>
    </row>
    <row r="14" spans="1:8" x14ac:dyDescent="0.35">
      <c r="A14" s="20" t="s">
        <v>154</v>
      </c>
      <c r="B14" s="31"/>
      <c r="C14" s="31"/>
      <c r="D14" s="21"/>
      <c r="E14" s="17">
        <v>390955.55</v>
      </c>
      <c r="F14" s="18">
        <v>0.99909999999999999</v>
      </c>
      <c r="G14" s="19"/>
    </row>
    <row r="15" spans="1:8" x14ac:dyDescent="0.35">
      <c r="A15" s="11"/>
      <c r="B15" s="29"/>
      <c r="C15" s="29"/>
      <c r="D15" s="12"/>
      <c r="E15" s="13"/>
      <c r="F15" s="14"/>
      <c r="G15" s="14"/>
    </row>
    <row r="16" spans="1:8" x14ac:dyDescent="0.35">
      <c r="A16" s="15" t="s">
        <v>155</v>
      </c>
      <c r="B16" s="29"/>
      <c r="C16" s="29"/>
      <c r="D16" s="12"/>
      <c r="E16" s="13"/>
      <c r="F16" s="14"/>
      <c r="G16" s="14"/>
    </row>
    <row r="17" spans="1:7" x14ac:dyDescent="0.35">
      <c r="A17" s="11" t="s">
        <v>156</v>
      </c>
      <c r="B17" s="29"/>
      <c r="C17" s="29"/>
      <c r="D17" s="12"/>
      <c r="E17" s="13">
        <v>254.95</v>
      </c>
      <c r="F17" s="14">
        <v>6.9999999999999999E-4</v>
      </c>
      <c r="G17" s="14">
        <v>6.5921999999999994E-2</v>
      </c>
    </row>
    <row r="18" spans="1:7" x14ac:dyDescent="0.35">
      <c r="A18" s="15" t="s">
        <v>122</v>
      </c>
      <c r="B18" s="30"/>
      <c r="C18" s="30"/>
      <c r="D18" s="16"/>
      <c r="E18" s="17">
        <v>254.95</v>
      </c>
      <c r="F18" s="18">
        <v>6.9999999999999999E-4</v>
      </c>
      <c r="G18" s="19"/>
    </row>
    <row r="19" spans="1:7" x14ac:dyDescent="0.35">
      <c r="A19" s="11"/>
      <c r="B19" s="29"/>
      <c r="C19" s="29"/>
      <c r="D19" s="12"/>
      <c r="E19" s="13"/>
      <c r="F19" s="14"/>
      <c r="G19" s="14"/>
    </row>
    <row r="20" spans="1:7" x14ac:dyDescent="0.35">
      <c r="A20" s="20" t="s">
        <v>154</v>
      </c>
      <c r="B20" s="31"/>
      <c r="C20" s="31"/>
      <c r="D20" s="21"/>
      <c r="E20" s="17">
        <v>254.95</v>
      </c>
      <c r="F20" s="18">
        <v>6.9999999999999999E-4</v>
      </c>
      <c r="G20" s="19"/>
    </row>
    <row r="21" spans="1:7" x14ac:dyDescent="0.35">
      <c r="A21" s="11" t="s">
        <v>157</v>
      </c>
      <c r="B21" s="29"/>
      <c r="C21" s="29"/>
      <c r="D21" s="12"/>
      <c r="E21" s="13">
        <v>4.6046799999999999E-2</v>
      </c>
      <c r="F21" s="14">
        <v>0</v>
      </c>
      <c r="G21" s="14"/>
    </row>
    <row r="22" spans="1:7" x14ac:dyDescent="0.35">
      <c r="A22" s="11" t="s">
        <v>158</v>
      </c>
      <c r="B22" s="29"/>
      <c r="C22" s="29"/>
      <c r="D22" s="12"/>
      <c r="E22" s="13">
        <v>84.713953200000006</v>
      </c>
      <c r="F22" s="14">
        <v>2.0000000000000001E-4</v>
      </c>
      <c r="G22" s="14">
        <v>6.5921999999999994E-2</v>
      </c>
    </row>
    <row r="23" spans="1:7" x14ac:dyDescent="0.35">
      <c r="A23" s="24" t="s">
        <v>159</v>
      </c>
      <c r="B23" s="32"/>
      <c r="C23" s="32"/>
      <c r="D23" s="25"/>
      <c r="E23" s="26">
        <v>391295.26</v>
      </c>
      <c r="F23" s="27">
        <v>1</v>
      </c>
      <c r="G23" s="27"/>
    </row>
    <row r="28" spans="1:7" x14ac:dyDescent="0.35">
      <c r="A28" s="56" t="s">
        <v>162</v>
      </c>
    </row>
    <row r="29" spans="1:7" x14ac:dyDescent="0.35">
      <c r="A29" s="46" t="s">
        <v>163</v>
      </c>
      <c r="B29" s="33" t="s">
        <v>114</v>
      </c>
    </row>
    <row r="30" spans="1:7" x14ac:dyDescent="0.35">
      <c r="A30" t="s">
        <v>164</v>
      </c>
    </row>
    <row r="31" spans="1:7" x14ac:dyDescent="0.35">
      <c r="A31" t="s">
        <v>165</v>
      </c>
      <c r="B31" t="s">
        <v>166</v>
      </c>
      <c r="C31" t="s">
        <v>166</v>
      </c>
    </row>
    <row r="32" spans="1:7" x14ac:dyDescent="0.35">
      <c r="B32" s="47">
        <v>44957</v>
      </c>
      <c r="C32" s="47">
        <v>44985</v>
      </c>
    </row>
    <row r="33" spans="1:5" x14ac:dyDescent="0.35">
      <c r="A33" t="s">
        <v>170</v>
      </c>
      <c r="B33">
        <v>10.992699999999999</v>
      </c>
      <c r="C33">
        <v>11.025700000000001</v>
      </c>
      <c r="E33" s="1"/>
    </row>
    <row r="34" spans="1:5" x14ac:dyDescent="0.35">
      <c r="A34" t="s">
        <v>171</v>
      </c>
      <c r="B34">
        <v>10.992699999999999</v>
      </c>
      <c r="C34">
        <v>11.025700000000001</v>
      </c>
      <c r="E34" s="1"/>
    </row>
    <row r="35" spans="1:5" x14ac:dyDescent="0.35">
      <c r="A35" t="s">
        <v>629</v>
      </c>
      <c r="B35">
        <v>10.992699999999999</v>
      </c>
      <c r="C35">
        <v>11.025700000000001</v>
      </c>
      <c r="E35" s="1"/>
    </row>
    <row r="36" spans="1:5" x14ac:dyDescent="0.35">
      <c r="A36" t="s">
        <v>630</v>
      </c>
      <c r="B36">
        <v>10.992699999999999</v>
      </c>
      <c r="C36">
        <v>11.025700000000001</v>
      </c>
      <c r="E36" s="1"/>
    </row>
    <row r="37" spans="1:5" x14ac:dyDescent="0.35">
      <c r="E37" s="1"/>
    </row>
    <row r="38" spans="1:5" x14ac:dyDescent="0.35">
      <c r="A38" t="s">
        <v>181</v>
      </c>
      <c r="B38" s="33" t="s">
        <v>114</v>
      </c>
    </row>
    <row r="39" spans="1:5" x14ac:dyDescent="0.35">
      <c r="A39" t="s">
        <v>182</v>
      </c>
      <c r="B39" s="33" t="s">
        <v>114</v>
      </c>
    </row>
    <row r="40" spans="1:5" ht="29" customHeight="1" x14ac:dyDescent="0.35">
      <c r="A40" s="46" t="s">
        <v>183</v>
      </c>
      <c r="B40" s="33" t="s">
        <v>114</v>
      </c>
    </row>
    <row r="41" spans="1:5" ht="29" customHeight="1" x14ac:dyDescent="0.35">
      <c r="A41" s="46" t="s">
        <v>184</v>
      </c>
      <c r="B41" s="33" t="s">
        <v>114</v>
      </c>
    </row>
    <row r="42" spans="1:5" x14ac:dyDescent="0.35">
      <c r="A42" t="s">
        <v>185</v>
      </c>
      <c r="B42" s="48" t="s">
        <v>114</v>
      </c>
    </row>
    <row r="43" spans="1:5" ht="43.5" customHeight="1" x14ac:dyDescent="0.35">
      <c r="A43" s="46" t="s">
        <v>186</v>
      </c>
      <c r="B43" s="33" t="s">
        <v>114</v>
      </c>
    </row>
    <row r="44" spans="1:5" ht="29" customHeight="1" x14ac:dyDescent="0.35">
      <c r="A44" s="46" t="s">
        <v>187</v>
      </c>
      <c r="B44" s="33" t="s">
        <v>114</v>
      </c>
    </row>
    <row r="45" spans="1:5" ht="29" customHeight="1" x14ac:dyDescent="0.35">
      <c r="A45" s="46" t="s">
        <v>188</v>
      </c>
      <c r="B45" s="48">
        <v>390955.5531054</v>
      </c>
    </row>
    <row r="46" spans="1:5" x14ac:dyDescent="0.35">
      <c r="A46" t="s">
        <v>189</v>
      </c>
      <c r="B46" s="33" t="s">
        <v>114</v>
      </c>
    </row>
    <row r="47" spans="1:5" x14ac:dyDescent="0.35">
      <c r="A47" t="s">
        <v>190</v>
      </c>
      <c r="B47" s="33" t="s">
        <v>114</v>
      </c>
    </row>
    <row r="49" spans="1:6" x14ac:dyDescent="0.35">
      <c r="A49" t="s">
        <v>191</v>
      </c>
    </row>
    <row r="50" spans="1:6" x14ac:dyDescent="0.35">
      <c r="A50" s="51" t="s">
        <v>192</v>
      </c>
      <c r="B50" s="51" t="s">
        <v>791</v>
      </c>
    </row>
    <row r="51" spans="1:6" x14ac:dyDescent="0.35">
      <c r="A51" s="51" t="s">
        <v>194</v>
      </c>
      <c r="B51" s="51" t="s">
        <v>786</v>
      </c>
    </row>
    <row r="52" spans="1:6" x14ac:dyDescent="0.35">
      <c r="A52" s="51"/>
      <c r="B52" s="51"/>
    </row>
    <row r="53" spans="1:6" x14ac:dyDescent="0.35">
      <c r="A53" s="51" t="s">
        <v>196</v>
      </c>
      <c r="B53" s="52">
        <v>7.7622813873444994</v>
      </c>
    </row>
    <row r="54" spans="1:6" x14ac:dyDescent="0.35">
      <c r="A54" s="51"/>
      <c r="B54" s="51"/>
    </row>
    <row r="55" spans="1:6" x14ac:dyDescent="0.35">
      <c r="A55" s="51" t="s">
        <v>197</v>
      </c>
      <c r="B55" s="53">
        <v>0</v>
      </c>
    </row>
    <row r="56" spans="1:6" x14ac:dyDescent="0.35">
      <c r="A56" s="51" t="s">
        <v>198</v>
      </c>
      <c r="B56" s="53">
        <v>1.99014230179379</v>
      </c>
    </row>
    <row r="57" spans="1:6" x14ac:dyDescent="0.35">
      <c r="A57" s="51"/>
      <c r="B57" s="51"/>
    </row>
    <row r="58" spans="1:6" x14ac:dyDescent="0.35">
      <c r="A58" s="51" t="s">
        <v>199</v>
      </c>
      <c r="B58" s="54">
        <v>44985</v>
      </c>
    </row>
    <row r="60" spans="1:6" ht="70" customHeight="1" x14ac:dyDescent="0.35">
      <c r="A60" s="57" t="s">
        <v>200</v>
      </c>
      <c r="B60" s="57" t="s">
        <v>201</v>
      </c>
      <c r="C60" s="57" t="s">
        <v>5</v>
      </c>
      <c r="D60" s="57" t="s">
        <v>6</v>
      </c>
      <c r="E60" s="57" t="s">
        <v>5</v>
      </c>
      <c r="F60" s="57" t="s">
        <v>6</v>
      </c>
    </row>
    <row r="61" spans="1:6" ht="70" customHeight="1" x14ac:dyDescent="0.35">
      <c r="A61" s="57" t="s">
        <v>791</v>
      </c>
      <c r="B61" s="57"/>
      <c r="C61" s="57" t="s">
        <v>13</v>
      </c>
      <c r="D61" s="57"/>
      <c r="E61" s="57"/>
      <c r="F61"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2"/>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792</v>
      </c>
      <c r="B1" s="60"/>
      <c r="C1" s="60"/>
      <c r="D1" s="60"/>
      <c r="E1" s="60"/>
      <c r="F1" s="60"/>
      <c r="G1" s="61"/>
      <c r="H1" s="50" t="str">
        <f>HYPERLINK("[EDEL_Portfolio Monthly Notes 28-Feb-2023.xlsx]Index!A1","Index")</f>
        <v>Index</v>
      </c>
    </row>
    <row r="2" spans="1:8" ht="37.5" customHeight="1" x14ac:dyDescent="0.35">
      <c r="A2" s="59" t="s">
        <v>793</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1"/>
      <c r="B9" s="29"/>
      <c r="C9" s="29"/>
      <c r="D9" s="12"/>
      <c r="E9" s="13"/>
      <c r="F9" s="14"/>
      <c r="G9" s="14"/>
    </row>
    <row r="10" spans="1:8" x14ac:dyDescent="0.35">
      <c r="A10" s="15" t="s">
        <v>782</v>
      </c>
      <c r="B10" s="29"/>
      <c r="C10" s="29"/>
      <c r="D10" s="12"/>
      <c r="E10" s="13"/>
      <c r="F10" s="14"/>
      <c r="G10" s="14"/>
    </row>
    <row r="11" spans="1:8" x14ac:dyDescent="0.35">
      <c r="A11" s="11" t="s">
        <v>794</v>
      </c>
      <c r="B11" s="29" t="s">
        <v>795</v>
      </c>
      <c r="C11" s="29"/>
      <c r="D11" s="12">
        <v>42427227.002099998</v>
      </c>
      <c r="E11" s="13">
        <v>525240.57999999996</v>
      </c>
      <c r="F11" s="14">
        <v>1.0021</v>
      </c>
      <c r="G11" s="14"/>
    </row>
    <row r="12" spans="1:8" x14ac:dyDescent="0.35">
      <c r="A12" s="15" t="s">
        <v>122</v>
      </c>
      <c r="B12" s="30"/>
      <c r="C12" s="30"/>
      <c r="D12" s="16"/>
      <c r="E12" s="17">
        <v>525240.57999999996</v>
      </c>
      <c r="F12" s="18">
        <v>1.0021</v>
      </c>
      <c r="G12" s="19"/>
    </row>
    <row r="13" spans="1:8" x14ac:dyDescent="0.35">
      <c r="A13" s="11"/>
      <c r="B13" s="29"/>
      <c r="C13" s="29"/>
      <c r="D13" s="12"/>
      <c r="E13" s="13"/>
      <c r="F13" s="14"/>
      <c r="G13" s="14"/>
    </row>
    <row r="14" spans="1:8" x14ac:dyDescent="0.35">
      <c r="A14" s="20" t="s">
        <v>154</v>
      </c>
      <c r="B14" s="31"/>
      <c r="C14" s="31"/>
      <c r="D14" s="21"/>
      <c r="E14" s="17">
        <v>525240.57999999996</v>
      </c>
      <c r="F14" s="18">
        <v>1.0021</v>
      </c>
      <c r="G14" s="19"/>
    </row>
    <row r="15" spans="1:8" x14ac:dyDescent="0.35">
      <c r="A15" s="11"/>
      <c r="B15" s="29"/>
      <c r="C15" s="29"/>
      <c r="D15" s="12"/>
      <c r="E15" s="13"/>
      <c r="F15" s="14"/>
      <c r="G15" s="14"/>
    </row>
    <row r="16" spans="1:8" x14ac:dyDescent="0.35">
      <c r="A16" s="15" t="s">
        <v>155</v>
      </c>
      <c r="B16" s="29"/>
      <c r="C16" s="29"/>
      <c r="D16" s="12"/>
      <c r="E16" s="13"/>
      <c r="F16" s="14"/>
      <c r="G16" s="14"/>
    </row>
    <row r="17" spans="1:7" x14ac:dyDescent="0.35">
      <c r="A17" s="11" t="s">
        <v>156</v>
      </c>
      <c r="B17" s="29"/>
      <c r="C17" s="29"/>
      <c r="D17" s="12"/>
      <c r="E17" s="13">
        <v>183.97</v>
      </c>
      <c r="F17" s="14">
        <v>4.0000000000000002E-4</v>
      </c>
      <c r="G17" s="14">
        <v>6.5921999999999994E-2</v>
      </c>
    </row>
    <row r="18" spans="1:7" x14ac:dyDescent="0.35">
      <c r="A18" s="15" t="s">
        <v>122</v>
      </c>
      <c r="B18" s="30"/>
      <c r="C18" s="30"/>
      <c r="D18" s="16"/>
      <c r="E18" s="17">
        <v>183.97</v>
      </c>
      <c r="F18" s="18">
        <v>4.0000000000000002E-4</v>
      </c>
      <c r="G18" s="19"/>
    </row>
    <row r="19" spans="1:7" x14ac:dyDescent="0.35">
      <c r="A19" s="11"/>
      <c r="B19" s="29"/>
      <c r="C19" s="29"/>
      <c r="D19" s="12"/>
      <c r="E19" s="13"/>
      <c r="F19" s="14"/>
      <c r="G19" s="14"/>
    </row>
    <row r="20" spans="1:7" x14ac:dyDescent="0.35">
      <c r="A20" s="20" t="s">
        <v>154</v>
      </c>
      <c r="B20" s="31"/>
      <c r="C20" s="31"/>
      <c r="D20" s="21"/>
      <c r="E20" s="17">
        <v>183.97</v>
      </c>
      <c r="F20" s="18">
        <v>4.0000000000000002E-4</v>
      </c>
      <c r="G20" s="19"/>
    </row>
    <row r="21" spans="1:7" x14ac:dyDescent="0.35">
      <c r="A21" s="11" t="s">
        <v>157</v>
      </c>
      <c r="B21" s="29"/>
      <c r="C21" s="29"/>
      <c r="D21" s="12"/>
      <c r="E21" s="13">
        <v>3.3225900000000003E-2</v>
      </c>
      <c r="F21" s="14">
        <v>0</v>
      </c>
      <c r="G21" s="14"/>
    </row>
    <row r="22" spans="1:7" x14ac:dyDescent="0.35">
      <c r="A22" s="11" t="s">
        <v>158</v>
      </c>
      <c r="B22" s="29"/>
      <c r="C22" s="29"/>
      <c r="D22" s="12"/>
      <c r="E22" s="22">
        <v>-1272.0132259</v>
      </c>
      <c r="F22" s="23">
        <v>-2.5000000000000001E-3</v>
      </c>
      <c r="G22" s="14">
        <v>6.5921999999999994E-2</v>
      </c>
    </row>
    <row r="23" spans="1:7" x14ac:dyDescent="0.35">
      <c r="A23" s="24" t="s">
        <v>159</v>
      </c>
      <c r="B23" s="32"/>
      <c r="C23" s="32"/>
      <c r="D23" s="25"/>
      <c r="E23" s="26">
        <v>524152.57</v>
      </c>
      <c r="F23" s="27">
        <v>1</v>
      </c>
      <c r="G23" s="27"/>
    </row>
    <row r="28" spans="1:7" x14ac:dyDescent="0.35">
      <c r="A28" s="56" t="s">
        <v>162</v>
      </c>
    </row>
    <row r="29" spans="1:7" x14ac:dyDescent="0.35">
      <c r="A29" s="46" t="s">
        <v>163</v>
      </c>
      <c r="B29" s="33" t="s">
        <v>114</v>
      </c>
    </row>
    <row r="30" spans="1:7" x14ac:dyDescent="0.35">
      <c r="A30" t="s">
        <v>164</v>
      </c>
    </row>
    <row r="31" spans="1:7" x14ac:dyDescent="0.35">
      <c r="A31" t="s">
        <v>165</v>
      </c>
      <c r="B31" t="s">
        <v>166</v>
      </c>
      <c r="C31" t="s">
        <v>166</v>
      </c>
    </row>
    <row r="32" spans="1:7" x14ac:dyDescent="0.35">
      <c r="B32" s="47">
        <v>44957</v>
      </c>
      <c r="C32" s="47">
        <v>44985</v>
      </c>
    </row>
    <row r="33" spans="1:5" x14ac:dyDescent="0.35">
      <c r="A33" t="s">
        <v>170</v>
      </c>
      <c r="B33">
        <v>12.303699999999999</v>
      </c>
      <c r="C33">
        <v>12.356400000000001</v>
      </c>
      <c r="E33" s="1"/>
    </row>
    <row r="34" spans="1:5" x14ac:dyDescent="0.35">
      <c r="A34" t="s">
        <v>171</v>
      </c>
      <c r="B34">
        <v>12.303699999999999</v>
      </c>
      <c r="C34">
        <v>12.356400000000001</v>
      </c>
      <c r="E34" s="1"/>
    </row>
    <row r="35" spans="1:5" x14ac:dyDescent="0.35">
      <c r="A35" t="s">
        <v>629</v>
      </c>
      <c r="B35">
        <v>12.303699999999999</v>
      </c>
      <c r="C35">
        <v>12.356400000000001</v>
      </c>
      <c r="E35" s="1"/>
    </row>
    <row r="36" spans="1:5" x14ac:dyDescent="0.35">
      <c r="A36" t="s">
        <v>630</v>
      </c>
      <c r="B36">
        <v>12.303699999999999</v>
      </c>
      <c r="C36">
        <v>12.356400000000001</v>
      </c>
      <c r="E36" s="1"/>
    </row>
    <row r="37" spans="1:5" x14ac:dyDescent="0.35">
      <c r="E37" s="1"/>
    </row>
    <row r="38" spans="1:5" x14ac:dyDescent="0.35">
      <c r="A38" t="s">
        <v>181</v>
      </c>
      <c r="B38" s="33" t="s">
        <v>114</v>
      </c>
    </row>
    <row r="39" spans="1:5" x14ac:dyDescent="0.35">
      <c r="A39" t="s">
        <v>182</v>
      </c>
      <c r="B39" s="33" t="s">
        <v>114</v>
      </c>
    </row>
    <row r="40" spans="1:5" ht="29" customHeight="1" x14ac:dyDescent="0.35">
      <c r="A40" s="46" t="s">
        <v>183</v>
      </c>
      <c r="B40" s="33" t="s">
        <v>114</v>
      </c>
    </row>
    <row r="41" spans="1:5" ht="29" customHeight="1" x14ac:dyDescent="0.35">
      <c r="A41" s="46" t="s">
        <v>184</v>
      </c>
      <c r="B41" s="33" t="s">
        <v>114</v>
      </c>
    </row>
    <row r="42" spans="1:5" x14ac:dyDescent="0.35">
      <c r="A42" t="s">
        <v>185</v>
      </c>
      <c r="B42" s="48" t="s">
        <v>114</v>
      </c>
    </row>
    <row r="43" spans="1:5" ht="43.5" customHeight="1" x14ac:dyDescent="0.35">
      <c r="A43" s="46" t="s">
        <v>186</v>
      </c>
      <c r="B43" s="33" t="s">
        <v>114</v>
      </c>
    </row>
    <row r="44" spans="1:5" ht="29" customHeight="1" x14ac:dyDescent="0.35">
      <c r="A44" s="46" t="s">
        <v>187</v>
      </c>
      <c r="B44" s="33" t="s">
        <v>114</v>
      </c>
    </row>
    <row r="45" spans="1:5" ht="29" customHeight="1" x14ac:dyDescent="0.35">
      <c r="A45" s="46" t="s">
        <v>188</v>
      </c>
      <c r="B45" s="48">
        <v>525240.58484060003</v>
      </c>
    </row>
    <row r="46" spans="1:5" x14ac:dyDescent="0.35">
      <c r="A46" t="s">
        <v>189</v>
      </c>
      <c r="B46" s="33" t="s">
        <v>114</v>
      </c>
    </row>
    <row r="47" spans="1:5" x14ac:dyDescent="0.35">
      <c r="A47" t="s">
        <v>190</v>
      </c>
      <c r="B47" s="33" t="s">
        <v>114</v>
      </c>
    </row>
    <row r="50" spans="1:6" x14ac:dyDescent="0.35">
      <c r="A50" t="s">
        <v>191</v>
      </c>
    </row>
    <row r="51" spans="1:6" x14ac:dyDescent="0.35">
      <c r="A51" s="51" t="s">
        <v>192</v>
      </c>
      <c r="B51" s="51" t="s">
        <v>796</v>
      </c>
    </row>
    <row r="52" spans="1:6" x14ac:dyDescent="0.35">
      <c r="A52" s="51" t="s">
        <v>194</v>
      </c>
      <c r="B52" s="51" t="s">
        <v>786</v>
      </c>
    </row>
    <row r="53" spans="1:6" x14ac:dyDescent="0.35">
      <c r="A53" s="51"/>
      <c r="B53" s="51"/>
    </row>
    <row r="54" spans="1:6" x14ac:dyDescent="0.35">
      <c r="A54" s="51" t="s">
        <v>196</v>
      </c>
      <c r="B54" s="52">
        <v>7.6768884356858598</v>
      </c>
    </row>
    <row r="55" spans="1:6" x14ac:dyDescent="0.35">
      <c r="A55" s="51"/>
      <c r="B55" s="51"/>
    </row>
    <row r="56" spans="1:6" x14ac:dyDescent="0.35">
      <c r="A56" s="51" t="s">
        <v>197</v>
      </c>
      <c r="B56" s="53">
        <v>0</v>
      </c>
    </row>
    <row r="57" spans="1:6" x14ac:dyDescent="0.35">
      <c r="A57" s="51" t="s">
        <v>198</v>
      </c>
      <c r="B57" s="53">
        <v>6.6788000810041197</v>
      </c>
    </row>
    <row r="58" spans="1:6" x14ac:dyDescent="0.35">
      <c r="A58" s="51"/>
      <c r="B58" s="51"/>
    </row>
    <row r="59" spans="1:6" x14ac:dyDescent="0.35">
      <c r="A59" s="51" t="s">
        <v>199</v>
      </c>
      <c r="B59" s="54">
        <v>44985</v>
      </c>
    </row>
    <row r="61" spans="1:6" ht="70" customHeight="1" x14ac:dyDescent="0.35">
      <c r="A61" s="57" t="s">
        <v>200</v>
      </c>
      <c r="B61" s="57" t="s">
        <v>201</v>
      </c>
      <c r="C61" s="57" t="s">
        <v>5</v>
      </c>
      <c r="D61" s="57" t="s">
        <v>6</v>
      </c>
      <c r="E61" s="57" t="s">
        <v>5</v>
      </c>
      <c r="F61" s="57" t="s">
        <v>6</v>
      </c>
    </row>
    <row r="62" spans="1:6" ht="70" customHeight="1" x14ac:dyDescent="0.35">
      <c r="A62" s="57" t="s">
        <v>796</v>
      </c>
      <c r="B62" s="57"/>
      <c r="C62" s="57" t="s">
        <v>15</v>
      </c>
      <c r="D62" s="57"/>
      <c r="E62" s="57"/>
      <c r="F62"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2"/>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797</v>
      </c>
      <c r="B1" s="60"/>
      <c r="C1" s="60"/>
      <c r="D1" s="60"/>
      <c r="E1" s="60"/>
      <c r="F1" s="60"/>
      <c r="G1" s="61"/>
      <c r="H1" s="50" t="str">
        <f>HYPERLINK("[EDEL_Portfolio Monthly Notes 28-Feb-2023.xlsx]Index!A1","Index")</f>
        <v>Index</v>
      </c>
    </row>
    <row r="2" spans="1:8" ht="37.5" customHeight="1" x14ac:dyDescent="0.35">
      <c r="A2" s="59" t="s">
        <v>798</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1"/>
      <c r="B9" s="29"/>
      <c r="C9" s="29"/>
      <c r="D9" s="12"/>
      <c r="E9" s="13"/>
      <c r="F9" s="14"/>
      <c r="G9" s="14"/>
    </row>
    <row r="10" spans="1:8" x14ac:dyDescent="0.35">
      <c r="A10" s="15" t="s">
        <v>782</v>
      </c>
      <c r="B10" s="29"/>
      <c r="C10" s="29"/>
      <c r="D10" s="12"/>
      <c r="E10" s="13"/>
      <c r="F10" s="14"/>
      <c r="G10" s="14"/>
    </row>
    <row r="11" spans="1:8" x14ac:dyDescent="0.35">
      <c r="A11" s="11" t="s">
        <v>799</v>
      </c>
      <c r="B11" s="29" t="s">
        <v>800</v>
      </c>
      <c r="C11" s="29"/>
      <c r="D11" s="12">
        <v>32266480</v>
      </c>
      <c r="E11" s="13">
        <v>357441.61</v>
      </c>
      <c r="F11" s="14">
        <v>0.99860000000000004</v>
      </c>
      <c r="G11" s="14"/>
    </row>
    <row r="12" spans="1:8" x14ac:dyDescent="0.35">
      <c r="A12" s="15" t="s">
        <v>122</v>
      </c>
      <c r="B12" s="30"/>
      <c r="C12" s="30"/>
      <c r="D12" s="16"/>
      <c r="E12" s="17">
        <v>357441.61</v>
      </c>
      <c r="F12" s="18">
        <v>0.99860000000000004</v>
      </c>
      <c r="G12" s="19"/>
    </row>
    <row r="13" spans="1:8" x14ac:dyDescent="0.35">
      <c r="A13" s="11"/>
      <c r="B13" s="29"/>
      <c r="C13" s="29"/>
      <c r="D13" s="12"/>
      <c r="E13" s="13"/>
      <c r="F13" s="14"/>
      <c r="G13" s="14"/>
    </row>
    <row r="14" spans="1:8" x14ac:dyDescent="0.35">
      <c r="A14" s="20" t="s">
        <v>154</v>
      </c>
      <c r="B14" s="31"/>
      <c r="C14" s="31"/>
      <c r="D14" s="21"/>
      <c r="E14" s="17">
        <v>357441.61</v>
      </c>
      <c r="F14" s="18">
        <v>0.99860000000000004</v>
      </c>
      <c r="G14" s="19"/>
    </row>
    <row r="15" spans="1:8" x14ac:dyDescent="0.35">
      <c r="A15" s="11"/>
      <c r="B15" s="29"/>
      <c r="C15" s="29"/>
      <c r="D15" s="12"/>
      <c r="E15" s="13"/>
      <c r="F15" s="14"/>
      <c r="G15" s="14"/>
    </row>
    <row r="16" spans="1:8" x14ac:dyDescent="0.35">
      <c r="A16" s="15" t="s">
        <v>155</v>
      </c>
      <c r="B16" s="29"/>
      <c r="C16" s="29"/>
      <c r="D16" s="12"/>
      <c r="E16" s="13"/>
      <c r="F16" s="14"/>
      <c r="G16" s="14"/>
    </row>
    <row r="17" spans="1:7" x14ac:dyDescent="0.35">
      <c r="A17" s="11" t="s">
        <v>156</v>
      </c>
      <c r="B17" s="29"/>
      <c r="C17" s="29"/>
      <c r="D17" s="12"/>
      <c r="E17" s="13">
        <v>456.92</v>
      </c>
      <c r="F17" s="14">
        <v>1.2999999999999999E-3</v>
      </c>
      <c r="G17" s="14">
        <v>6.5921999999999994E-2</v>
      </c>
    </row>
    <row r="18" spans="1:7" x14ac:dyDescent="0.35">
      <c r="A18" s="15" t="s">
        <v>122</v>
      </c>
      <c r="B18" s="30"/>
      <c r="C18" s="30"/>
      <c r="D18" s="16"/>
      <c r="E18" s="17">
        <v>456.92</v>
      </c>
      <c r="F18" s="18">
        <v>1.2999999999999999E-3</v>
      </c>
      <c r="G18" s="19"/>
    </row>
    <row r="19" spans="1:7" x14ac:dyDescent="0.35">
      <c r="A19" s="11"/>
      <c r="B19" s="29"/>
      <c r="C19" s="29"/>
      <c r="D19" s="12"/>
      <c r="E19" s="13"/>
      <c r="F19" s="14"/>
      <c r="G19" s="14"/>
    </row>
    <row r="20" spans="1:7" x14ac:dyDescent="0.35">
      <c r="A20" s="20" t="s">
        <v>154</v>
      </c>
      <c r="B20" s="31"/>
      <c r="C20" s="31"/>
      <c r="D20" s="21"/>
      <c r="E20" s="17">
        <v>456.92</v>
      </c>
      <c r="F20" s="18">
        <v>1.2999999999999999E-3</v>
      </c>
      <c r="G20" s="19"/>
    </row>
    <row r="21" spans="1:7" x14ac:dyDescent="0.35">
      <c r="A21" s="11" t="s">
        <v>157</v>
      </c>
      <c r="B21" s="29"/>
      <c r="C21" s="29"/>
      <c r="D21" s="12"/>
      <c r="E21" s="13">
        <v>8.2523100000000002E-2</v>
      </c>
      <c r="F21" s="14">
        <v>0</v>
      </c>
      <c r="G21" s="14"/>
    </row>
    <row r="22" spans="1:7" x14ac:dyDescent="0.35">
      <c r="A22" s="11" t="s">
        <v>158</v>
      </c>
      <c r="B22" s="29"/>
      <c r="C22" s="29"/>
      <c r="D22" s="12"/>
      <c r="E22" s="13">
        <v>26.587476899999999</v>
      </c>
      <c r="F22" s="14">
        <v>1E-4</v>
      </c>
      <c r="G22" s="14">
        <v>6.5921999999999994E-2</v>
      </c>
    </row>
    <row r="23" spans="1:7" x14ac:dyDescent="0.35">
      <c r="A23" s="24" t="s">
        <v>159</v>
      </c>
      <c r="B23" s="32"/>
      <c r="C23" s="32"/>
      <c r="D23" s="25"/>
      <c r="E23" s="26">
        <v>357925.2</v>
      </c>
      <c r="F23" s="27">
        <v>1</v>
      </c>
      <c r="G23" s="27"/>
    </row>
    <row r="28" spans="1:7" x14ac:dyDescent="0.35">
      <c r="A28" s="56" t="s">
        <v>162</v>
      </c>
    </row>
    <row r="29" spans="1:7" x14ac:dyDescent="0.35">
      <c r="A29" s="46" t="s">
        <v>163</v>
      </c>
      <c r="B29" s="33" t="s">
        <v>114</v>
      </c>
    </row>
    <row r="30" spans="1:7" x14ac:dyDescent="0.35">
      <c r="A30" t="s">
        <v>164</v>
      </c>
    </row>
    <row r="31" spans="1:7" x14ac:dyDescent="0.35">
      <c r="A31" t="s">
        <v>165</v>
      </c>
      <c r="B31" t="s">
        <v>166</v>
      </c>
      <c r="C31" t="s">
        <v>166</v>
      </c>
    </row>
    <row r="32" spans="1:7" x14ac:dyDescent="0.35">
      <c r="B32" s="47">
        <v>44957</v>
      </c>
      <c r="C32" s="47">
        <v>44985</v>
      </c>
    </row>
    <row r="33" spans="1:5" x14ac:dyDescent="0.35">
      <c r="A33" t="s">
        <v>170</v>
      </c>
      <c r="B33">
        <v>10.992100000000001</v>
      </c>
      <c r="C33">
        <v>11.060700000000001</v>
      </c>
      <c r="E33" s="1"/>
    </row>
    <row r="34" spans="1:5" x14ac:dyDescent="0.35">
      <c r="A34" t="s">
        <v>171</v>
      </c>
      <c r="B34">
        <v>10.992100000000001</v>
      </c>
      <c r="C34">
        <v>11.060700000000001</v>
      </c>
      <c r="E34" s="1"/>
    </row>
    <row r="35" spans="1:5" x14ac:dyDescent="0.35">
      <c r="A35" t="s">
        <v>629</v>
      </c>
      <c r="B35">
        <v>10.992100000000001</v>
      </c>
      <c r="C35">
        <v>11.060700000000001</v>
      </c>
      <c r="E35" s="1"/>
    </row>
    <row r="36" spans="1:5" x14ac:dyDescent="0.35">
      <c r="A36" t="s">
        <v>630</v>
      </c>
      <c r="B36">
        <v>10.992100000000001</v>
      </c>
      <c r="C36">
        <v>11.060700000000001</v>
      </c>
      <c r="E36" s="1"/>
    </row>
    <row r="37" spans="1:5" x14ac:dyDescent="0.35">
      <c r="E37" s="1"/>
    </row>
    <row r="38" spans="1:5" x14ac:dyDescent="0.35">
      <c r="A38" t="s">
        <v>181</v>
      </c>
      <c r="B38" s="33" t="s">
        <v>114</v>
      </c>
    </row>
    <row r="39" spans="1:5" x14ac:dyDescent="0.35">
      <c r="A39" t="s">
        <v>182</v>
      </c>
      <c r="B39" s="33" t="s">
        <v>114</v>
      </c>
    </row>
    <row r="40" spans="1:5" ht="29" customHeight="1" x14ac:dyDescent="0.35">
      <c r="A40" s="46" t="s">
        <v>183</v>
      </c>
      <c r="B40" s="33" t="s">
        <v>114</v>
      </c>
    </row>
    <row r="41" spans="1:5" ht="29" customHeight="1" x14ac:dyDescent="0.35">
      <c r="A41" s="46" t="s">
        <v>184</v>
      </c>
      <c r="B41" s="33" t="s">
        <v>114</v>
      </c>
    </row>
    <row r="42" spans="1:5" x14ac:dyDescent="0.35">
      <c r="A42" t="s">
        <v>185</v>
      </c>
      <c r="B42" s="48" t="s">
        <v>114</v>
      </c>
    </row>
    <row r="43" spans="1:5" ht="43.5" customHeight="1" x14ac:dyDescent="0.35">
      <c r="A43" s="46" t="s">
        <v>186</v>
      </c>
      <c r="B43" s="33" t="s">
        <v>114</v>
      </c>
    </row>
    <row r="44" spans="1:5" ht="29" customHeight="1" x14ac:dyDescent="0.35">
      <c r="A44" s="46" t="s">
        <v>187</v>
      </c>
      <c r="B44" s="33" t="s">
        <v>114</v>
      </c>
    </row>
    <row r="45" spans="1:5" ht="29" customHeight="1" x14ac:dyDescent="0.35">
      <c r="A45" s="46" t="s">
        <v>188</v>
      </c>
      <c r="B45" s="48">
        <v>357441.61214400001</v>
      </c>
    </row>
    <row r="46" spans="1:5" x14ac:dyDescent="0.35">
      <c r="A46" t="s">
        <v>189</v>
      </c>
      <c r="B46" s="33" t="s">
        <v>114</v>
      </c>
    </row>
    <row r="47" spans="1:5" x14ac:dyDescent="0.35">
      <c r="A47" t="s">
        <v>190</v>
      </c>
      <c r="B47" s="33" t="s">
        <v>114</v>
      </c>
    </row>
    <row r="50" spans="1:6" x14ac:dyDescent="0.35">
      <c r="A50" t="s">
        <v>191</v>
      </c>
    </row>
    <row r="51" spans="1:6" x14ac:dyDescent="0.35">
      <c r="A51" s="51" t="s">
        <v>192</v>
      </c>
      <c r="B51" s="51" t="s">
        <v>801</v>
      </c>
    </row>
    <row r="52" spans="1:6" x14ac:dyDescent="0.35">
      <c r="A52" s="51" t="s">
        <v>194</v>
      </c>
      <c r="B52" s="51" t="s">
        <v>786</v>
      </c>
    </row>
    <row r="53" spans="1:6" x14ac:dyDescent="0.35">
      <c r="A53" s="51"/>
      <c r="B53" s="51"/>
    </row>
    <row r="54" spans="1:6" x14ac:dyDescent="0.35">
      <c r="A54" s="51" t="s">
        <v>196</v>
      </c>
      <c r="B54" s="52">
        <v>7.7088943192835799</v>
      </c>
    </row>
    <row r="55" spans="1:6" x14ac:dyDescent="0.35">
      <c r="A55" s="51"/>
      <c r="B55" s="51"/>
    </row>
    <row r="56" spans="1:6" x14ac:dyDescent="0.35">
      <c r="A56" s="51" t="s">
        <v>197</v>
      </c>
      <c r="B56" s="53">
        <v>0</v>
      </c>
    </row>
    <row r="57" spans="1:6" x14ac:dyDescent="0.35">
      <c r="A57" s="51" t="s">
        <v>198</v>
      </c>
      <c r="B57" s="53">
        <v>7.8377596797829101</v>
      </c>
    </row>
    <row r="58" spans="1:6" x14ac:dyDescent="0.35">
      <c r="A58" s="51"/>
      <c r="B58" s="51"/>
    </row>
    <row r="59" spans="1:6" x14ac:dyDescent="0.35">
      <c r="A59" s="51" t="s">
        <v>199</v>
      </c>
      <c r="B59" s="54">
        <v>44985</v>
      </c>
    </row>
    <row r="61" spans="1:6" ht="70" customHeight="1" x14ac:dyDescent="0.35">
      <c r="A61" s="57" t="s">
        <v>200</v>
      </c>
      <c r="B61" s="57" t="s">
        <v>201</v>
      </c>
      <c r="C61" s="57" t="s">
        <v>5</v>
      </c>
      <c r="D61" s="57" t="s">
        <v>6</v>
      </c>
      <c r="E61" s="57" t="s">
        <v>5</v>
      </c>
      <c r="F61" s="57" t="s">
        <v>6</v>
      </c>
    </row>
    <row r="62" spans="1:6" ht="70" customHeight="1" x14ac:dyDescent="0.35">
      <c r="A62" s="57" t="s">
        <v>801</v>
      </c>
      <c r="B62" s="57"/>
      <c r="C62" s="57" t="s">
        <v>17</v>
      </c>
      <c r="D62" s="57"/>
      <c r="E62" s="57"/>
      <c r="F62"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2"/>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802</v>
      </c>
      <c r="B1" s="60"/>
      <c r="C1" s="60"/>
      <c r="D1" s="60"/>
      <c r="E1" s="60"/>
      <c r="F1" s="60"/>
      <c r="G1" s="61"/>
      <c r="H1" s="50" t="str">
        <f>HYPERLINK("[EDEL_Portfolio Monthly Notes 28-Feb-2023.xlsx]Index!A1","Index")</f>
        <v>Index</v>
      </c>
    </row>
    <row r="2" spans="1:8" ht="37.5" customHeight="1" x14ac:dyDescent="0.35">
      <c r="A2" s="59" t="s">
        <v>803</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1"/>
      <c r="B9" s="29"/>
      <c r="C9" s="29"/>
      <c r="D9" s="12"/>
      <c r="E9" s="13"/>
      <c r="F9" s="14"/>
      <c r="G9" s="14"/>
    </row>
    <row r="10" spans="1:8" x14ac:dyDescent="0.35">
      <c r="A10" s="15" t="s">
        <v>782</v>
      </c>
      <c r="B10" s="29"/>
      <c r="C10" s="29"/>
      <c r="D10" s="12"/>
      <c r="E10" s="13"/>
      <c r="F10" s="14"/>
      <c r="G10" s="14"/>
    </row>
    <row r="11" spans="1:8" x14ac:dyDescent="0.35">
      <c r="A11" s="11" t="s">
        <v>804</v>
      </c>
      <c r="B11" s="29" t="s">
        <v>805</v>
      </c>
      <c r="C11" s="29"/>
      <c r="D11" s="12">
        <v>27320155</v>
      </c>
      <c r="E11" s="13">
        <v>283766.25</v>
      </c>
      <c r="F11" s="14">
        <v>1.0006999999999999</v>
      </c>
      <c r="G11" s="14"/>
    </row>
    <row r="12" spans="1:8" x14ac:dyDescent="0.35">
      <c r="A12" s="15" t="s">
        <v>122</v>
      </c>
      <c r="B12" s="30"/>
      <c r="C12" s="30"/>
      <c r="D12" s="16"/>
      <c r="E12" s="17">
        <v>283766.25</v>
      </c>
      <c r="F12" s="18">
        <v>1.0006999999999999</v>
      </c>
      <c r="G12" s="19"/>
    </row>
    <row r="13" spans="1:8" x14ac:dyDescent="0.35">
      <c r="A13" s="11"/>
      <c r="B13" s="29"/>
      <c r="C13" s="29"/>
      <c r="D13" s="12"/>
      <c r="E13" s="13"/>
      <c r="F13" s="14"/>
      <c r="G13" s="14"/>
    </row>
    <row r="14" spans="1:8" x14ac:dyDescent="0.35">
      <c r="A14" s="20" t="s">
        <v>154</v>
      </c>
      <c r="B14" s="31"/>
      <c r="C14" s="31"/>
      <c r="D14" s="21"/>
      <c r="E14" s="17">
        <v>283766.25</v>
      </c>
      <c r="F14" s="18">
        <v>1.0006999999999999</v>
      </c>
      <c r="G14" s="19"/>
    </row>
    <row r="15" spans="1:8" x14ac:dyDescent="0.35">
      <c r="A15" s="11"/>
      <c r="B15" s="29"/>
      <c r="C15" s="29"/>
      <c r="D15" s="12"/>
      <c r="E15" s="13"/>
      <c r="F15" s="14"/>
      <c r="G15" s="14"/>
    </row>
    <row r="16" spans="1:8" x14ac:dyDescent="0.35">
      <c r="A16" s="15" t="s">
        <v>155</v>
      </c>
      <c r="B16" s="29"/>
      <c r="C16" s="29"/>
      <c r="D16" s="12"/>
      <c r="E16" s="13"/>
      <c r="F16" s="14"/>
      <c r="G16" s="14"/>
    </row>
    <row r="17" spans="1:7" x14ac:dyDescent="0.35">
      <c r="A17" s="11" t="s">
        <v>156</v>
      </c>
      <c r="B17" s="29"/>
      <c r="C17" s="29"/>
      <c r="D17" s="12"/>
      <c r="E17" s="13">
        <v>73.989999999999995</v>
      </c>
      <c r="F17" s="14">
        <v>2.9999999999999997E-4</v>
      </c>
      <c r="G17" s="14">
        <v>6.5921999999999994E-2</v>
      </c>
    </row>
    <row r="18" spans="1:7" x14ac:dyDescent="0.35">
      <c r="A18" s="15" t="s">
        <v>122</v>
      </c>
      <c r="B18" s="30"/>
      <c r="C18" s="30"/>
      <c r="D18" s="16"/>
      <c r="E18" s="17">
        <v>73.989999999999995</v>
      </c>
      <c r="F18" s="18">
        <v>2.9999999999999997E-4</v>
      </c>
      <c r="G18" s="19"/>
    </row>
    <row r="19" spans="1:7" x14ac:dyDescent="0.35">
      <c r="A19" s="11"/>
      <c r="B19" s="29"/>
      <c r="C19" s="29"/>
      <c r="D19" s="12"/>
      <c r="E19" s="13"/>
      <c r="F19" s="14"/>
      <c r="G19" s="14"/>
    </row>
    <row r="20" spans="1:7" x14ac:dyDescent="0.35">
      <c r="A20" s="20" t="s">
        <v>154</v>
      </c>
      <c r="B20" s="31"/>
      <c r="C20" s="31"/>
      <c r="D20" s="21"/>
      <c r="E20" s="17">
        <v>73.989999999999995</v>
      </c>
      <c r="F20" s="18">
        <v>2.9999999999999997E-4</v>
      </c>
      <c r="G20" s="19"/>
    </row>
    <row r="21" spans="1:7" x14ac:dyDescent="0.35">
      <c r="A21" s="11" t="s">
        <v>157</v>
      </c>
      <c r="B21" s="29"/>
      <c r="C21" s="29"/>
      <c r="D21" s="12"/>
      <c r="E21" s="13">
        <v>1.3362600000000001E-2</v>
      </c>
      <c r="F21" s="14">
        <v>0</v>
      </c>
      <c r="G21" s="14"/>
    </row>
    <row r="22" spans="1:7" x14ac:dyDescent="0.35">
      <c r="A22" s="11" t="s">
        <v>158</v>
      </c>
      <c r="B22" s="29"/>
      <c r="C22" s="29"/>
      <c r="D22" s="12"/>
      <c r="E22" s="22">
        <v>-285.70336259999999</v>
      </c>
      <c r="F22" s="23">
        <v>-1E-3</v>
      </c>
      <c r="G22" s="14">
        <v>6.5921999999999994E-2</v>
      </c>
    </row>
    <row r="23" spans="1:7" x14ac:dyDescent="0.35">
      <c r="A23" s="24" t="s">
        <v>159</v>
      </c>
      <c r="B23" s="32"/>
      <c r="C23" s="32"/>
      <c r="D23" s="25"/>
      <c r="E23" s="26">
        <v>283554.55</v>
      </c>
      <c r="F23" s="27">
        <v>1</v>
      </c>
      <c r="G23" s="27"/>
    </row>
    <row r="28" spans="1:7" x14ac:dyDescent="0.35">
      <c r="A28" s="56" t="s">
        <v>162</v>
      </c>
    </row>
    <row r="29" spans="1:7" x14ac:dyDescent="0.35">
      <c r="A29" s="46" t="s">
        <v>163</v>
      </c>
      <c r="B29" s="33" t="s">
        <v>114</v>
      </c>
    </row>
    <row r="30" spans="1:7" x14ac:dyDescent="0.35">
      <c r="A30" t="s">
        <v>164</v>
      </c>
    </row>
    <row r="31" spans="1:7" x14ac:dyDescent="0.35">
      <c r="A31" t="s">
        <v>165</v>
      </c>
      <c r="B31" t="s">
        <v>166</v>
      </c>
      <c r="C31" t="s">
        <v>166</v>
      </c>
    </row>
    <row r="32" spans="1:7" x14ac:dyDescent="0.35">
      <c r="B32" s="47">
        <v>44957</v>
      </c>
      <c r="C32" s="47">
        <v>44985</v>
      </c>
    </row>
    <row r="33" spans="1:5" x14ac:dyDescent="0.35">
      <c r="A33" t="s">
        <v>170</v>
      </c>
      <c r="B33">
        <v>10.4129</v>
      </c>
      <c r="C33">
        <v>10.397500000000001</v>
      </c>
      <c r="E33" s="1"/>
    </row>
    <row r="34" spans="1:5" x14ac:dyDescent="0.35">
      <c r="A34" t="s">
        <v>171</v>
      </c>
      <c r="B34">
        <v>10.4129</v>
      </c>
      <c r="C34">
        <v>10.397500000000001</v>
      </c>
      <c r="E34" s="1"/>
    </row>
    <row r="35" spans="1:5" x14ac:dyDescent="0.35">
      <c r="A35" t="s">
        <v>629</v>
      </c>
      <c r="B35">
        <v>10.4129</v>
      </c>
      <c r="C35">
        <v>10.397500000000001</v>
      </c>
      <c r="E35" s="1"/>
    </row>
    <row r="36" spans="1:5" x14ac:dyDescent="0.35">
      <c r="A36" t="s">
        <v>630</v>
      </c>
      <c r="B36">
        <v>10.4129</v>
      </c>
      <c r="C36">
        <v>10.397500000000001</v>
      </c>
      <c r="E36" s="1"/>
    </row>
    <row r="37" spans="1:5" x14ac:dyDescent="0.35">
      <c r="E37" s="1"/>
    </row>
    <row r="38" spans="1:5" x14ac:dyDescent="0.35">
      <c r="A38" t="s">
        <v>181</v>
      </c>
      <c r="B38" s="33" t="s">
        <v>114</v>
      </c>
    </row>
    <row r="39" spans="1:5" x14ac:dyDescent="0.35">
      <c r="A39" t="s">
        <v>182</v>
      </c>
      <c r="B39" s="33" t="s">
        <v>114</v>
      </c>
    </row>
    <row r="40" spans="1:5" ht="29" customHeight="1" x14ac:dyDescent="0.35">
      <c r="A40" s="46" t="s">
        <v>183</v>
      </c>
      <c r="B40" s="33" t="s">
        <v>114</v>
      </c>
    </row>
    <row r="41" spans="1:5" ht="29" customHeight="1" x14ac:dyDescent="0.35">
      <c r="A41" s="46" t="s">
        <v>184</v>
      </c>
      <c r="B41" s="33" t="s">
        <v>114</v>
      </c>
    </row>
    <row r="42" spans="1:5" x14ac:dyDescent="0.35">
      <c r="A42" t="s">
        <v>185</v>
      </c>
      <c r="B42" s="48" t="s">
        <v>114</v>
      </c>
    </row>
    <row r="43" spans="1:5" ht="43.5" customHeight="1" x14ac:dyDescent="0.35">
      <c r="A43" s="46" t="s">
        <v>186</v>
      </c>
      <c r="B43" s="33" t="s">
        <v>114</v>
      </c>
    </row>
    <row r="44" spans="1:5" ht="29" customHeight="1" x14ac:dyDescent="0.35">
      <c r="A44" s="46" t="s">
        <v>187</v>
      </c>
      <c r="B44" s="33" t="s">
        <v>114</v>
      </c>
    </row>
    <row r="45" spans="1:5" ht="29" customHeight="1" x14ac:dyDescent="0.35">
      <c r="A45" s="46" t="s">
        <v>188</v>
      </c>
      <c r="B45" s="48">
        <v>283766.25393850001</v>
      </c>
    </row>
    <row r="46" spans="1:5" x14ac:dyDescent="0.35">
      <c r="A46" t="s">
        <v>189</v>
      </c>
      <c r="B46" s="33" t="s">
        <v>114</v>
      </c>
    </row>
    <row r="47" spans="1:5" x14ac:dyDescent="0.35">
      <c r="A47" t="s">
        <v>190</v>
      </c>
      <c r="B47" s="33" t="s">
        <v>114</v>
      </c>
    </row>
    <row r="50" spans="1:6" x14ac:dyDescent="0.35">
      <c r="A50" t="s">
        <v>191</v>
      </c>
    </row>
    <row r="51" spans="1:6" x14ac:dyDescent="0.35">
      <c r="A51" s="51" t="s">
        <v>192</v>
      </c>
      <c r="B51" s="51" t="s">
        <v>806</v>
      </c>
    </row>
    <row r="52" spans="1:6" x14ac:dyDescent="0.35">
      <c r="A52" s="51" t="s">
        <v>194</v>
      </c>
      <c r="B52" s="51" t="s">
        <v>786</v>
      </c>
    </row>
    <row r="53" spans="1:6" x14ac:dyDescent="0.35">
      <c r="A53" s="51"/>
      <c r="B53" s="51"/>
    </row>
    <row r="54" spans="1:6" x14ac:dyDescent="0.35">
      <c r="A54" s="51" t="s">
        <v>196</v>
      </c>
      <c r="B54" s="52">
        <v>7.7152301215819614</v>
      </c>
    </row>
    <row r="55" spans="1:6" x14ac:dyDescent="0.35">
      <c r="A55" s="51"/>
      <c r="B55" s="51"/>
    </row>
    <row r="56" spans="1:6" x14ac:dyDescent="0.35">
      <c r="A56" s="51" t="s">
        <v>197</v>
      </c>
      <c r="B56" s="53">
        <v>0</v>
      </c>
    </row>
    <row r="57" spans="1:6" x14ac:dyDescent="0.35">
      <c r="A57" s="51" t="s">
        <v>198</v>
      </c>
      <c r="B57" s="53">
        <v>9.0145028392989204</v>
      </c>
    </row>
    <row r="58" spans="1:6" x14ac:dyDescent="0.35">
      <c r="A58" s="51"/>
      <c r="B58" s="51"/>
    </row>
    <row r="59" spans="1:6" x14ac:dyDescent="0.35">
      <c r="A59" s="51" t="s">
        <v>199</v>
      </c>
      <c r="B59" s="54">
        <v>44985</v>
      </c>
    </row>
    <row r="61" spans="1:6" ht="70" customHeight="1" x14ac:dyDescent="0.35">
      <c r="A61" s="57" t="s">
        <v>200</v>
      </c>
      <c r="B61" s="57" t="s">
        <v>201</v>
      </c>
      <c r="C61" s="57" t="s">
        <v>5</v>
      </c>
      <c r="D61" s="57" t="s">
        <v>6</v>
      </c>
      <c r="E61" s="57" t="s">
        <v>5</v>
      </c>
      <c r="F61" s="57" t="s">
        <v>6</v>
      </c>
    </row>
    <row r="62" spans="1:6" ht="70" customHeight="1" x14ac:dyDescent="0.35">
      <c r="A62" s="57" t="s">
        <v>807</v>
      </c>
      <c r="B62" s="57"/>
      <c r="C62" s="57" t="s">
        <v>19</v>
      </c>
      <c r="D62" s="57"/>
      <c r="E62" s="57"/>
      <c r="F62"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1"/>
  <sheetViews>
    <sheetView showGridLines="0" workbookViewId="0">
      <pane ySplit="4" topLeftCell="A97" activePane="bottomLeft" state="frozen"/>
      <selection sqref="A1:XFD2"/>
      <selection pane="bottomLeft" sqref="A1:G1"/>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104</v>
      </c>
      <c r="B1" s="60"/>
      <c r="C1" s="60"/>
      <c r="D1" s="60"/>
      <c r="E1" s="60"/>
      <c r="F1" s="60"/>
      <c r="G1" s="61"/>
      <c r="H1" s="50" t="str">
        <f>HYPERLINK("[EDEL_Portfolio Monthly Notes 28-Feb-2023.xlsx]Index!A1","Index")</f>
        <v>Index</v>
      </c>
    </row>
    <row r="2" spans="1:8" ht="37.5" customHeight="1" x14ac:dyDescent="0.35">
      <c r="A2" s="59" t="s">
        <v>105</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115</v>
      </c>
      <c r="B9" s="29"/>
      <c r="C9" s="29"/>
      <c r="D9" s="12"/>
      <c r="E9" s="13"/>
      <c r="F9" s="14"/>
      <c r="G9" s="14"/>
    </row>
    <row r="10" spans="1:8" x14ac:dyDescent="0.35">
      <c r="A10" s="11"/>
      <c r="B10" s="29"/>
      <c r="C10" s="29"/>
      <c r="D10" s="12"/>
      <c r="E10" s="13"/>
      <c r="F10" s="14"/>
      <c r="G10" s="14"/>
    </row>
    <row r="11" spans="1:8" x14ac:dyDescent="0.35">
      <c r="A11" s="15" t="s">
        <v>116</v>
      </c>
      <c r="B11" s="29"/>
      <c r="C11" s="29"/>
      <c r="D11" s="12"/>
      <c r="E11" s="13"/>
      <c r="F11" s="14"/>
      <c r="G11" s="14"/>
    </row>
    <row r="12" spans="1:8" x14ac:dyDescent="0.35">
      <c r="A12" s="11" t="s">
        <v>117</v>
      </c>
      <c r="B12" s="29" t="s">
        <v>118</v>
      </c>
      <c r="C12" s="29" t="s">
        <v>119</v>
      </c>
      <c r="D12" s="12">
        <v>2500000</v>
      </c>
      <c r="E12" s="13">
        <v>2432.35</v>
      </c>
      <c r="F12" s="14">
        <v>7.0300000000000001E-2</v>
      </c>
      <c r="G12" s="14">
        <v>7.1999999999999995E-2</v>
      </c>
    </row>
    <row r="13" spans="1:8" x14ac:dyDescent="0.35">
      <c r="A13" s="11" t="s">
        <v>120</v>
      </c>
      <c r="B13" s="29" t="s">
        <v>121</v>
      </c>
      <c r="C13" s="29" t="s">
        <v>119</v>
      </c>
      <c r="D13" s="12">
        <v>1000000</v>
      </c>
      <c r="E13" s="13">
        <v>946.89</v>
      </c>
      <c r="F13" s="14">
        <v>2.7400000000000001E-2</v>
      </c>
      <c r="G13" s="14">
        <v>7.2850999999999999E-2</v>
      </c>
    </row>
    <row r="14" spans="1:8" x14ac:dyDescent="0.35">
      <c r="A14" s="15" t="s">
        <v>122</v>
      </c>
      <c r="B14" s="30"/>
      <c r="C14" s="30"/>
      <c r="D14" s="16"/>
      <c r="E14" s="17">
        <v>3379.24</v>
      </c>
      <c r="F14" s="18">
        <v>9.7699999999999995E-2</v>
      </c>
      <c r="G14" s="19"/>
    </row>
    <row r="15" spans="1:8" x14ac:dyDescent="0.35">
      <c r="A15" s="15" t="s">
        <v>123</v>
      </c>
      <c r="B15" s="29"/>
      <c r="C15" s="29"/>
      <c r="D15" s="12"/>
      <c r="E15" s="13"/>
      <c r="F15" s="14"/>
      <c r="G15" s="14"/>
    </row>
    <row r="16" spans="1:8" x14ac:dyDescent="0.35">
      <c r="A16" s="11" t="s">
        <v>124</v>
      </c>
      <c r="B16" s="29" t="s">
        <v>125</v>
      </c>
      <c r="C16" s="29" t="s">
        <v>126</v>
      </c>
      <c r="D16" s="12">
        <v>2500000</v>
      </c>
      <c r="E16" s="13">
        <v>2414.4299999999998</v>
      </c>
      <c r="F16" s="14">
        <v>6.9699999999999998E-2</v>
      </c>
      <c r="G16" s="14">
        <v>7.6550000000000007E-2</v>
      </c>
    </row>
    <row r="17" spans="1:7" x14ac:dyDescent="0.35">
      <c r="A17" s="11" t="s">
        <v>127</v>
      </c>
      <c r="B17" s="29" t="s">
        <v>128</v>
      </c>
      <c r="C17" s="29" t="s">
        <v>129</v>
      </c>
      <c r="D17" s="12">
        <v>2500000</v>
      </c>
      <c r="E17" s="13">
        <v>2414.2600000000002</v>
      </c>
      <c r="F17" s="14">
        <v>6.9699999999999998E-2</v>
      </c>
      <c r="G17" s="14">
        <v>7.6701000000000005E-2</v>
      </c>
    </row>
    <row r="18" spans="1:7" x14ac:dyDescent="0.35">
      <c r="A18" s="11" t="s">
        <v>130</v>
      </c>
      <c r="B18" s="29" t="s">
        <v>131</v>
      </c>
      <c r="C18" s="29" t="s">
        <v>126</v>
      </c>
      <c r="D18" s="12">
        <v>2500000</v>
      </c>
      <c r="E18" s="13">
        <v>2413.4499999999998</v>
      </c>
      <c r="F18" s="14">
        <v>6.9699999999999998E-2</v>
      </c>
      <c r="G18" s="14">
        <v>7.6998999999999998E-2</v>
      </c>
    </row>
    <row r="19" spans="1:7" x14ac:dyDescent="0.35">
      <c r="A19" s="11" t="s">
        <v>132</v>
      </c>
      <c r="B19" s="29" t="s">
        <v>133</v>
      </c>
      <c r="C19" s="29" t="s">
        <v>126</v>
      </c>
      <c r="D19" s="12">
        <v>2500000</v>
      </c>
      <c r="E19" s="13">
        <v>2409.21</v>
      </c>
      <c r="F19" s="14">
        <v>6.9599999999999995E-2</v>
      </c>
      <c r="G19" s="14">
        <v>7.8149999999999997E-2</v>
      </c>
    </row>
    <row r="20" spans="1:7" x14ac:dyDescent="0.35">
      <c r="A20" s="11" t="s">
        <v>134</v>
      </c>
      <c r="B20" s="29" t="s">
        <v>135</v>
      </c>
      <c r="C20" s="29" t="s">
        <v>126</v>
      </c>
      <c r="D20" s="12">
        <v>2500000</v>
      </c>
      <c r="E20" s="13">
        <v>2403.3000000000002</v>
      </c>
      <c r="F20" s="14">
        <v>6.9400000000000003E-2</v>
      </c>
      <c r="G20" s="14">
        <v>7.7299000000000007E-2</v>
      </c>
    </row>
    <row r="21" spans="1:7" x14ac:dyDescent="0.35">
      <c r="A21" s="11" t="s">
        <v>136</v>
      </c>
      <c r="B21" s="29" t="s">
        <v>137</v>
      </c>
      <c r="C21" s="29" t="s">
        <v>129</v>
      </c>
      <c r="D21" s="12">
        <v>2500000</v>
      </c>
      <c r="E21" s="13">
        <v>2401.69</v>
      </c>
      <c r="F21" s="14">
        <v>6.9400000000000003E-2</v>
      </c>
      <c r="G21" s="14">
        <v>7.6619000000000007E-2</v>
      </c>
    </row>
    <row r="22" spans="1:7" x14ac:dyDescent="0.35">
      <c r="A22" s="11" t="s">
        <v>138</v>
      </c>
      <c r="B22" s="29" t="s">
        <v>139</v>
      </c>
      <c r="C22" s="29" t="s">
        <v>126</v>
      </c>
      <c r="D22" s="12">
        <v>2500000</v>
      </c>
      <c r="E22" s="13">
        <v>2400.61</v>
      </c>
      <c r="F22" s="14">
        <v>6.93E-2</v>
      </c>
      <c r="G22" s="14">
        <v>7.7499999999999999E-2</v>
      </c>
    </row>
    <row r="23" spans="1:7" x14ac:dyDescent="0.35">
      <c r="A23" s="11" t="s">
        <v>140</v>
      </c>
      <c r="B23" s="29" t="s">
        <v>141</v>
      </c>
      <c r="C23" s="29" t="s">
        <v>142</v>
      </c>
      <c r="D23" s="12">
        <v>2500000</v>
      </c>
      <c r="E23" s="13">
        <v>2400.61</v>
      </c>
      <c r="F23" s="14">
        <v>6.93E-2</v>
      </c>
      <c r="G23" s="14">
        <v>7.7498999999999998E-2</v>
      </c>
    </row>
    <row r="24" spans="1:7" x14ac:dyDescent="0.35">
      <c r="A24" s="11" t="s">
        <v>143</v>
      </c>
      <c r="B24" s="29" t="s">
        <v>144</v>
      </c>
      <c r="C24" s="29" t="s">
        <v>126</v>
      </c>
      <c r="D24" s="12">
        <v>2500000</v>
      </c>
      <c r="E24" s="13">
        <v>2367.64</v>
      </c>
      <c r="F24" s="14">
        <v>6.8400000000000002E-2</v>
      </c>
      <c r="G24" s="14">
        <v>7.9399999999999998E-2</v>
      </c>
    </row>
    <row r="25" spans="1:7" x14ac:dyDescent="0.35">
      <c r="A25" s="15" t="s">
        <v>122</v>
      </c>
      <c r="B25" s="30"/>
      <c r="C25" s="30"/>
      <c r="D25" s="16"/>
      <c r="E25" s="17">
        <v>21625.200000000001</v>
      </c>
      <c r="F25" s="18">
        <v>0.62450000000000006</v>
      </c>
      <c r="G25" s="19"/>
    </row>
    <row r="26" spans="1:7" x14ac:dyDescent="0.35">
      <c r="A26" s="11"/>
      <c r="B26" s="29"/>
      <c r="C26" s="29"/>
      <c r="D26" s="12"/>
      <c r="E26" s="13"/>
      <c r="F26" s="14"/>
      <c r="G26" s="14"/>
    </row>
    <row r="27" spans="1:7" x14ac:dyDescent="0.35">
      <c r="A27" s="15" t="s">
        <v>145</v>
      </c>
      <c r="B27" s="29"/>
      <c r="C27" s="29"/>
      <c r="D27" s="12"/>
      <c r="E27" s="13"/>
      <c r="F27" s="14"/>
      <c r="G27" s="14"/>
    </row>
    <row r="28" spans="1:7" x14ac:dyDescent="0.35">
      <c r="A28" s="11" t="s">
        <v>146</v>
      </c>
      <c r="B28" s="29" t="s">
        <v>147</v>
      </c>
      <c r="C28" s="29" t="s">
        <v>126</v>
      </c>
      <c r="D28" s="12">
        <v>2500000</v>
      </c>
      <c r="E28" s="13">
        <v>2463.17</v>
      </c>
      <c r="F28" s="14">
        <v>7.1199999999999999E-2</v>
      </c>
      <c r="G28" s="14">
        <v>7.9101000000000005E-2</v>
      </c>
    </row>
    <row r="29" spans="1:7" x14ac:dyDescent="0.35">
      <c r="A29" s="11" t="s">
        <v>148</v>
      </c>
      <c r="B29" s="29" t="s">
        <v>149</v>
      </c>
      <c r="C29" s="29" t="s">
        <v>126</v>
      </c>
      <c r="D29" s="12">
        <v>2500000</v>
      </c>
      <c r="E29" s="13">
        <v>2423.89</v>
      </c>
      <c r="F29" s="14">
        <v>7.0000000000000007E-2</v>
      </c>
      <c r="G29" s="14">
        <v>7.85E-2</v>
      </c>
    </row>
    <row r="30" spans="1:7" x14ac:dyDescent="0.35">
      <c r="A30" s="11" t="s">
        <v>150</v>
      </c>
      <c r="B30" s="29" t="s">
        <v>151</v>
      </c>
      <c r="C30" s="29" t="s">
        <v>126</v>
      </c>
      <c r="D30" s="12">
        <v>2500000</v>
      </c>
      <c r="E30" s="13">
        <v>2391.19</v>
      </c>
      <c r="F30" s="14">
        <v>6.9099999999999995E-2</v>
      </c>
      <c r="G30" s="14">
        <v>7.8350000000000003E-2</v>
      </c>
    </row>
    <row r="31" spans="1:7" x14ac:dyDescent="0.35">
      <c r="A31" s="11" t="s">
        <v>152</v>
      </c>
      <c r="B31" s="29" t="s">
        <v>153</v>
      </c>
      <c r="C31" s="29" t="s">
        <v>126</v>
      </c>
      <c r="D31" s="12">
        <v>2500000</v>
      </c>
      <c r="E31" s="13">
        <v>2348.98</v>
      </c>
      <c r="F31" s="14">
        <v>6.7900000000000002E-2</v>
      </c>
      <c r="G31" s="14">
        <v>7.9549999999999996E-2</v>
      </c>
    </row>
    <row r="32" spans="1:7" x14ac:dyDescent="0.35">
      <c r="A32" s="15" t="s">
        <v>122</v>
      </c>
      <c r="B32" s="30"/>
      <c r="C32" s="30"/>
      <c r="D32" s="16"/>
      <c r="E32" s="17">
        <v>9627.23</v>
      </c>
      <c r="F32" s="18">
        <v>0.2782</v>
      </c>
      <c r="G32" s="19"/>
    </row>
    <row r="33" spans="1:7" x14ac:dyDescent="0.35">
      <c r="A33" s="11"/>
      <c r="B33" s="29"/>
      <c r="C33" s="29"/>
      <c r="D33" s="12"/>
      <c r="E33" s="13"/>
      <c r="F33" s="14"/>
      <c r="G33" s="14"/>
    </row>
    <row r="34" spans="1:7" x14ac:dyDescent="0.35">
      <c r="A34" s="20" t="s">
        <v>154</v>
      </c>
      <c r="B34" s="31"/>
      <c r="C34" s="31"/>
      <c r="D34" s="21"/>
      <c r="E34" s="17">
        <v>34631.67</v>
      </c>
      <c r="F34" s="18">
        <v>1.0004</v>
      </c>
      <c r="G34" s="19"/>
    </row>
    <row r="35" spans="1:7" x14ac:dyDescent="0.35">
      <c r="A35" s="11"/>
      <c r="B35" s="29"/>
      <c r="C35" s="29"/>
      <c r="D35" s="12"/>
      <c r="E35" s="13"/>
      <c r="F35" s="14"/>
      <c r="G35" s="14"/>
    </row>
    <row r="36" spans="1:7" x14ac:dyDescent="0.35">
      <c r="A36" s="11"/>
      <c r="B36" s="29"/>
      <c r="C36" s="29"/>
      <c r="D36" s="12"/>
      <c r="E36" s="13"/>
      <c r="F36" s="14"/>
      <c r="G36" s="14"/>
    </row>
    <row r="37" spans="1:7" x14ac:dyDescent="0.35">
      <c r="A37" s="15" t="s">
        <v>155</v>
      </c>
      <c r="B37" s="29"/>
      <c r="C37" s="29"/>
      <c r="D37" s="12"/>
      <c r="E37" s="13"/>
      <c r="F37" s="14"/>
      <c r="G37" s="14"/>
    </row>
    <row r="38" spans="1:7" x14ac:dyDescent="0.35">
      <c r="A38" s="11" t="s">
        <v>156</v>
      </c>
      <c r="B38" s="29"/>
      <c r="C38" s="29"/>
      <c r="D38" s="12"/>
      <c r="E38" s="13">
        <v>127.98</v>
      </c>
      <c r="F38" s="14">
        <v>3.7000000000000002E-3</v>
      </c>
      <c r="G38" s="14">
        <v>6.5921999999999994E-2</v>
      </c>
    </row>
    <row r="39" spans="1:7" x14ac:dyDescent="0.35">
      <c r="A39" s="15" t="s">
        <v>122</v>
      </c>
      <c r="B39" s="30"/>
      <c r="C39" s="30"/>
      <c r="D39" s="16"/>
      <c r="E39" s="17">
        <v>127.98</v>
      </c>
      <c r="F39" s="18">
        <v>3.7000000000000002E-3</v>
      </c>
      <c r="G39" s="19"/>
    </row>
    <row r="40" spans="1:7" x14ac:dyDescent="0.35">
      <c r="A40" s="11"/>
      <c r="B40" s="29"/>
      <c r="C40" s="29"/>
      <c r="D40" s="12"/>
      <c r="E40" s="13"/>
      <c r="F40" s="14"/>
      <c r="G40" s="14"/>
    </row>
    <row r="41" spans="1:7" x14ac:dyDescent="0.35">
      <c r="A41" s="20" t="s">
        <v>154</v>
      </c>
      <c r="B41" s="31"/>
      <c r="C41" s="31"/>
      <c r="D41" s="21"/>
      <c r="E41" s="17">
        <v>127.98</v>
      </c>
      <c r="F41" s="18">
        <v>3.7000000000000002E-3</v>
      </c>
      <c r="G41" s="19"/>
    </row>
    <row r="42" spans="1:7" x14ac:dyDescent="0.35">
      <c r="A42" s="11" t="s">
        <v>157</v>
      </c>
      <c r="B42" s="29"/>
      <c r="C42" s="29"/>
      <c r="D42" s="12"/>
      <c r="E42" s="13">
        <v>2.3113700000000001E-2</v>
      </c>
      <c r="F42" s="14">
        <v>0</v>
      </c>
      <c r="G42" s="14"/>
    </row>
    <row r="43" spans="1:7" x14ac:dyDescent="0.35">
      <c r="A43" s="11" t="s">
        <v>158</v>
      </c>
      <c r="B43" s="29"/>
      <c r="C43" s="29"/>
      <c r="D43" s="12"/>
      <c r="E43" s="22">
        <v>-141.15311370000001</v>
      </c>
      <c r="F43" s="23">
        <v>-4.1000000000000003E-3</v>
      </c>
      <c r="G43" s="14">
        <v>6.5921999999999994E-2</v>
      </c>
    </row>
    <row r="44" spans="1:7" x14ac:dyDescent="0.35">
      <c r="A44" s="24" t="s">
        <v>159</v>
      </c>
      <c r="B44" s="32"/>
      <c r="C44" s="32"/>
      <c r="D44" s="25"/>
      <c r="E44" s="26">
        <v>34618.519999999997</v>
      </c>
      <c r="F44" s="27">
        <v>1</v>
      </c>
      <c r="G44" s="27"/>
    </row>
    <row r="46" spans="1:7" x14ac:dyDescent="0.35">
      <c r="A46" s="56" t="s">
        <v>160</v>
      </c>
    </row>
    <row r="47" spans="1:7" x14ac:dyDescent="0.35">
      <c r="A47" s="56" t="s">
        <v>161</v>
      </c>
    </row>
    <row r="49" spans="1:5" x14ac:dyDescent="0.35">
      <c r="A49" s="56" t="s">
        <v>162</v>
      </c>
    </row>
    <row r="50" spans="1:5" x14ac:dyDescent="0.35">
      <c r="A50" s="46" t="s">
        <v>163</v>
      </c>
      <c r="B50" s="33" t="s">
        <v>114</v>
      </c>
    </row>
    <row r="51" spans="1:5" x14ac:dyDescent="0.35">
      <c r="A51" t="s">
        <v>164</v>
      </c>
    </row>
    <row r="52" spans="1:5" x14ac:dyDescent="0.35">
      <c r="A52" t="s">
        <v>165</v>
      </c>
      <c r="B52" t="s">
        <v>166</v>
      </c>
      <c r="C52" t="s">
        <v>166</v>
      </c>
    </row>
    <row r="53" spans="1:5" x14ac:dyDescent="0.35">
      <c r="B53" s="47">
        <v>44957</v>
      </c>
      <c r="C53" s="47">
        <v>44985</v>
      </c>
    </row>
    <row r="54" spans="1:5" x14ac:dyDescent="0.35">
      <c r="A54" t="s">
        <v>167</v>
      </c>
      <c r="B54">
        <v>26.2224</v>
      </c>
      <c r="C54">
        <v>26.349599999999999</v>
      </c>
      <c r="E54" s="1"/>
    </row>
    <row r="55" spans="1:5" x14ac:dyDescent="0.35">
      <c r="A55" t="s">
        <v>168</v>
      </c>
      <c r="B55" t="s">
        <v>169</v>
      </c>
      <c r="C55" t="s">
        <v>169</v>
      </c>
      <c r="E55" s="1"/>
    </row>
    <row r="56" spans="1:5" x14ac:dyDescent="0.35">
      <c r="A56" t="s">
        <v>170</v>
      </c>
      <c r="B56">
        <v>26.2255</v>
      </c>
      <c r="C56">
        <v>26.352900000000002</v>
      </c>
      <c r="E56" s="1"/>
    </row>
    <row r="57" spans="1:5" x14ac:dyDescent="0.35">
      <c r="A57" t="s">
        <v>171</v>
      </c>
      <c r="B57">
        <v>24.456199999999999</v>
      </c>
      <c r="C57">
        <v>24.5749</v>
      </c>
      <c r="E57" s="1"/>
    </row>
    <row r="58" spans="1:5" x14ac:dyDescent="0.35">
      <c r="A58" t="s">
        <v>172</v>
      </c>
      <c r="B58" t="s">
        <v>169</v>
      </c>
      <c r="C58" t="s">
        <v>169</v>
      </c>
      <c r="E58" s="1"/>
    </row>
    <row r="59" spans="1:5" x14ac:dyDescent="0.35">
      <c r="A59" t="s">
        <v>173</v>
      </c>
      <c r="B59">
        <v>20.6982</v>
      </c>
      <c r="C59">
        <v>20.786899999999999</v>
      </c>
      <c r="E59" s="1"/>
    </row>
    <row r="60" spans="1:5" x14ac:dyDescent="0.35">
      <c r="A60" t="s">
        <v>174</v>
      </c>
      <c r="B60" t="s">
        <v>169</v>
      </c>
      <c r="C60" t="s">
        <v>169</v>
      </c>
      <c r="E60" s="1"/>
    </row>
    <row r="61" spans="1:5" x14ac:dyDescent="0.35">
      <c r="A61" t="s">
        <v>175</v>
      </c>
      <c r="B61">
        <v>23.984200000000001</v>
      </c>
      <c r="C61">
        <v>24.0871</v>
      </c>
      <c r="E61" s="1"/>
    </row>
    <row r="62" spans="1:5" x14ac:dyDescent="0.35">
      <c r="A62" t="s">
        <v>176</v>
      </c>
      <c r="B62" t="s">
        <v>169</v>
      </c>
      <c r="C62" t="s">
        <v>169</v>
      </c>
      <c r="E62" s="1"/>
    </row>
    <row r="63" spans="1:5" x14ac:dyDescent="0.35">
      <c r="A63" t="s">
        <v>177</v>
      </c>
      <c r="B63">
        <v>24.185300000000002</v>
      </c>
      <c r="C63">
        <v>24.289100000000001</v>
      </c>
      <c r="E63" s="1"/>
    </row>
    <row r="64" spans="1:5" x14ac:dyDescent="0.35">
      <c r="A64" t="s">
        <v>178</v>
      </c>
      <c r="B64">
        <v>22.749600000000001</v>
      </c>
      <c r="C64">
        <v>22.847200000000001</v>
      </c>
      <c r="E64" s="1"/>
    </row>
    <row r="65" spans="1:5" x14ac:dyDescent="0.35">
      <c r="A65" t="s">
        <v>179</v>
      </c>
      <c r="B65" t="s">
        <v>169</v>
      </c>
      <c r="C65" t="s">
        <v>169</v>
      </c>
      <c r="E65" s="1"/>
    </row>
    <row r="66" spans="1:5" x14ac:dyDescent="0.35">
      <c r="A66" t="s">
        <v>180</v>
      </c>
      <c r="E66" s="1"/>
    </row>
    <row r="68" spans="1:5" x14ac:dyDescent="0.35">
      <c r="A68" t="s">
        <v>181</v>
      </c>
      <c r="B68" s="33" t="s">
        <v>114</v>
      </c>
    </row>
    <row r="69" spans="1:5" x14ac:dyDescent="0.35">
      <c r="A69" t="s">
        <v>182</v>
      </c>
      <c r="B69" s="33" t="s">
        <v>114</v>
      </c>
    </row>
    <row r="70" spans="1:5" ht="29" customHeight="1" x14ac:dyDescent="0.35">
      <c r="A70" s="46" t="s">
        <v>183</v>
      </c>
      <c r="B70" s="33" t="s">
        <v>114</v>
      </c>
    </row>
    <row r="71" spans="1:5" ht="29" customHeight="1" x14ac:dyDescent="0.35">
      <c r="A71" s="46" t="s">
        <v>184</v>
      </c>
      <c r="B71" s="33" t="s">
        <v>114</v>
      </c>
    </row>
    <row r="72" spans="1:5" x14ac:dyDescent="0.35">
      <c r="A72" t="s">
        <v>185</v>
      </c>
      <c r="B72" s="48">
        <f>B86</f>
        <v>0.51067727989626499</v>
      </c>
    </row>
    <row r="73" spans="1:5" ht="43.5" customHeight="1" x14ac:dyDescent="0.35">
      <c r="A73" s="46" t="s">
        <v>186</v>
      </c>
      <c r="B73" s="33" t="s">
        <v>114</v>
      </c>
    </row>
    <row r="74" spans="1:5" ht="29" customHeight="1" x14ac:dyDescent="0.35">
      <c r="A74" s="46" t="s">
        <v>187</v>
      </c>
      <c r="B74" s="33" t="s">
        <v>114</v>
      </c>
    </row>
    <row r="75" spans="1:5" ht="29" customHeight="1" x14ac:dyDescent="0.35">
      <c r="A75" s="46" t="s">
        <v>188</v>
      </c>
      <c r="B75" s="33" t="s">
        <v>114</v>
      </c>
    </row>
    <row r="76" spans="1:5" x14ac:dyDescent="0.35">
      <c r="A76" t="s">
        <v>189</v>
      </c>
      <c r="B76" s="33" t="s">
        <v>114</v>
      </c>
    </row>
    <row r="77" spans="1:5" x14ac:dyDescent="0.35">
      <c r="A77" t="s">
        <v>190</v>
      </c>
      <c r="B77" s="33" t="s">
        <v>114</v>
      </c>
    </row>
    <row r="79" spans="1:5" x14ac:dyDescent="0.35">
      <c r="A79" t="s">
        <v>191</v>
      </c>
    </row>
    <row r="80" spans="1:5" x14ac:dyDescent="0.35">
      <c r="A80" s="51" t="s">
        <v>192</v>
      </c>
      <c r="B80" s="51" t="s">
        <v>193</v>
      </c>
    </row>
    <row r="81" spans="1:6" x14ac:dyDescent="0.35">
      <c r="A81" s="51" t="s">
        <v>194</v>
      </c>
      <c r="B81" s="51" t="s">
        <v>195</v>
      </c>
    </row>
    <row r="82" spans="1:6" x14ac:dyDescent="0.35">
      <c r="A82" s="51"/>
      <c r="B82" s="51"/>
    </row>
    <row r="83" spans="1:6" x14ac:dyDescent="0.35">
      <c r="A83" s="51" t="s">
        <v>196</v>
      </c>
      <c r="B83" s="52">
        <v>7.7315673888144003</v>
      </c>
    </row>
    <row r="84" spans="1:6" x14ac:dyDescent="0.35">
      <c r="A84" s="51"/>
      <c r="B84" s="51"/>
    </row>
    <row r="85" spans="1:6" x14ac:dyDescent="0.35">
      <c r="A85" s="51" t="s">
        <v>197</v>
      </c>
      <c r="B85" s="53">
        <v>0.51339999999999997</v>
      </c>
    </row>
    <row r="86" spans="1:6" x14ac:dyDescent="0.35">
      <c r="A86" s="51" t="s">
        <v>198</v>
      </c>
      <c r="B86" s="53">
        <v>0.51067727989626499</v>
      </c>
    </row>
    <row r="87" spans="1:6" x14ac:dyDescent="0.35">
      <c r="A87" s="51"/>
      <c r="B87" s="51"/>
    </row>
    <row r="88" spans="1:6" x14ac:dyDescent="0.35">
      <c r="A88" s="51" t="s">
        <v>199</v>
      </c>
      <c r="B88" s="54">
        <v>44985</v>
      </c>
    </row>
    <row r="90" spans="1:6" ht="70" customHeight="1" x14ac:dyDescent="0.35">
      <c r="A90" s="57" t="s">
        <v>200</v>
      </c>
      <c r="B90" s="57" t="s">
        <v>201</v>
      </c>
      <c r="C90" s="57" t="s">
        <v>5</v>
      </c>
      <c r="D90" s="57" t="s">
        <v>6</v>
      </c>
      <c r="E90" s="57" t="s">
        <v>5</v>
      </c>
      <c r="F90" s="57" t="s">
        <v>6</v>
      </c>
    </row>
    <row r="91" spans="1:6" ht="70" customHeight="1" x14ac:dyDescent="0.35">
      <c r="A91" s="57" t="s">
        <v>193</v>
      </c>
      <c r="B91" s="57"/>
      <c r="C91" s="57" t="s">
        <v>8</v>
      </c>
      <c r="D91" s="57"/>
      <c r="E91" s="57" t="s">
        <v>9</v>
      </c>
      <c r="F91"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78"/>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808</v>
      </c>
      <c r="B1" s="60"/>
      <c r="C1" s="60"/>
      <c r="D1" s="60"/>
      <c r="E1" s="60"/>
      <c r="F1" s="60"/>
      <c r="G1" s="61"/>
      <c r="H1" s="50" t="str">
        <f>HYPERLINK("[EDEL_Portfolio Monthly Notes 28-Feb-2023.xlsx]Index!A1","Index")</f>
        <v>Index</v>
      </c>
    </row>
    <row r="2" spans="1:8" ht="37.5" customHeight="1" x14ac:dyDescent="0.35">
      <c r="A2" s="59" t="s">
        <v>809</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5" t="s">
        <v>204</v>
      </c>
      <c r="B8" s="29"/>
      <c r="C8" s="29"/>
      <c r="D8" s="12"/>
      <c r="E8" s="13"/>
      <c r="F8" s="14"/>
      <c r="G8" s="14"/>
    </row>
    <row r="9" spans="1:8" x14ac:dyDescent="0.35">
      <c r="A9" s="15" t="s">
        <v>646</v>
      </c>
      <c r="B9" s="29"/>
      <c r="C9" s="29"/>
      <c r="D9" s="12"/>
      <c r="E9" s="13"/>
      <c r="F9" s="14"/>
      <c r="G9" s="14"/>
    </row>
    <row r="10" spans="1:8" x14ac:dyDescent="0.35">
      <c r="A10" s="15" t="s">
        <v>122</v>
      </c>
      <c r="B10" s="29"/>
      <c r="C10" s="29"/>
      <c r="D10" s="12"/>
      <c r="E10" s="34" t="s">
        <v>114</v>
      </c>
      <c r="F10" s="35" t="s">
        <v>114</v>
      </c>
      <c r="G10" s="14"/>
    </row>
    <row r="11" spans="1:8" x14ac:dyDescent="0.35">
      <c r="A11" s="11"/>
      <c r="B11" s="29"/>
      <c r="C11" s="29"/>
      <c r="D11" s="12"/>
      <c r="E11" s="13"/>
      <c r="F11" s="14"/>
      <c r="G11" s="14"/>
    </row>
    <row r="12" spans="1:8" x14ac:dyDescent="0.35">
      <c r="A12" s="15" t="s">
        <v>468</v>
      </c>
      <c r="B12" s="29"/>
      <c r="C12" s="29"/>
      <c r="D12" s="12"/>
      <c r="E12" s="13"/>
      <c r="F12" s="14"/>
      <c r="G12" s="14"/>
    </row>
    <row r="13" spans="1:8" x14ac:dyDescent="0.35">
      <c r="A13" s="11" t="s">
        <v>603</v>
      </c>
      <c r="B13" s="29" t="s">
        <v>604</v>
      </c>
      <c r="C13" s="29" t="s">
        <v>119</v>
      </c>
      <c r="D13" s="12">
        <v>5500000</v>
      </c>
      <c r="E13" s="13">
        <v>5427.28</v>
      </c>
      <c r="F13" s="14">
        <v>0.1366</v>
      </c>
      <c r="G13" s="14">
        <v>7.5956022089E-2</v>
      </c>
    </row>
    <row r="14" spans="1:8" x14ac:dyDescent="0.35">
      <c r="A14" s="15" t="s">
        <v>122</v>
      </c>
      <c r="B14" s="30"/>
      <c r="C14" s="30"/>
      <c r="D14" s="16"/>
      <c r="E14" s="17">
        <v>5427.28</v>
      </c>
      <c r="F14" s="18">
        <v>0.1366</v>
      </c>
      <c r="G14" s="19"/>
    </row>
    <row r="15" spans="1:8" x14ac:dyDescent="0.35">
      <c r="A15" s="11"/>
      <c r="B15" s="29"/>
      <c r="C15" s="29"/>
      <c r="D15" s="12"/>
      <c r="E15" s="13"/>
      <c r="F15" s="14"/>
      <c r="G15" s="14"/>
    </row>
    <row r="16" spans="1:8" x14ac:dyDescent="0.35">
      <c r="A16" s="11"/>
      <c r="B16" s="29"/>
      <c r="C16" s="29"/>
      <c r="D16" s="12"/>
      <c r="E16" s="13"/>
      <c r="F16" s="14"/>
      <c r="G16" s="14"/>
    </row>
    <row r="17" spans="1:7" x14ac:dyDescent="0.35">
      <c r="A17" s="15" t="s">
        <v>249</v>
      </c>
      <c r="B17" s="29"/>
      <c r="C17" s="29"/>
      <c r="D17" s="12"/>
      <c r="E17" s="13"/>
      <c r="F17" s="14"/>
      <c r="G17" s="14"/>
    </row>
    <row r="18" spans="1:7" x14ac:dyDescent="0.35">
      <c r="A18" s="15" t="s">
        <v>122</v>
      </c>
      <c r="B18" s="29"/>
      <c r="C18" s="29"/>
      <c r="D18" s="12"/>
      <c r="E18" s="34" t="s">
        <v>114</v>
      </c>
      <c r="F18" s="35" t="s">
        <v>114</v>
      </c>
      <c r="G18" s="14"/>
    </row>
    <row r="19" spans="1:7" x14ac:dyDescent="0.35">
      <c r="A19" s="11"/>
      <c r="B19" s="29"/>
      <c r="C19" s="29"/>
      <c r="D19" s="12"/>
      <c r="E19" s="13"/>
      <c r="F19" s="14"/>
      <c r="G19" s="14"/>
    </row>
    <row r="20" spans="1:7" x14ac:dyDescent="0.35">
      <c r="A20" s="15" t="s">
        <v>250</v>
      </c>
      <c r="B20" s="29"/>
      <c r="C20" s="29"/>
      <c r="D20" s="12"/>
      <c r="E20" s="13"/>
      <c r="F20" s="14"/>
      <c r="G20" s="14"/>
    </row>
    <row r="21" spans="1:7" x14ac:dyDescent="0.35">
      <c r="A21" s="15" t="s">
        <v>122</v>
      </c>
      <c r="B21" s="29"/>
      <c r="C21" s="29"/>
      <c r="D21" s="12"/>
      <c r="E21" s="34" t="s">
        <v>114</v>
      </c>
      <c r="F21" s="35" t="s">
        <v>114</v>
      </c>
      <c r="G21" s="14"/>
    </row>
    <row r="22" spans="1:7" x14ac:dyDescent="0.35">
      <c r="A22" s="11"/>
      <c r="B22" s="29"/>
      <c r="C22" s="29"/>
      <c r="D22" s="12"/>
      <c r="E22" s="13"/>
      <c r="F22" s="14"/>
      <c r="G22" s="14"/>
    </row>
    <row r="23" spans="1:7" x14ac:dyDescent="0.35">
      <c r="A23" s="20" t="s">
        <v>154</v>
      </c>
      <c r="B23" s="31"/>
      <c r="C23" s="31"/>
      <c r="D23" s="21"/>
      <c r="E23" s="17">
        <v>5427.28</v>
      </c>
      <c r="F23" s="18">
        <v>0.1366</v>
      </c>
      <c r="G23" s="19"/>
    </row>
    <row r="24" spans="1:7" x14ac:dyDescent="0.35">
      <c r="A24" s="11"/>
      <c r="B24" s="29"/>
      <c r="C24" s="29"/>
      <c r="D24" s="12"/>
      <c r="E24" s="13"/>
      <c r="F24" s="14"/>
      <c r="G24" s="14"/>
    </row>
    <row r="25" spans="1:7" x14ac:dyDescent="0.35">
      <c r="A25" s="11"/>
      <c r="B25" s="29"/>
      <c r="C25" s="29"/>
      <c r="D25" s="12"/>
      <c r="E25" s="13"/>
      <c r="F25" s="14"/>
      <c r="G25" s="14"/>
    </row>
    <row r="26" spans="1:7" x14ac:dyDescent="0.35">
      <c r="A26" s="15" t="s">
        <v>782</v>
      </c>
      <c r="B26" s="29"/>
      <c r="C26" s="29"/>
      <c r="D26" s="12"/>
      <c r="E26" s="13"/>
      <c r="F26" s="14"/>
      <c r="G26" s="14"/>
    </row>
    <row r="27" spans="1:7" x14ac:dyDescent="0.35">
      <c r="A27" s="11" t="s">
        <v>810</v>
      </c>
      <c r="B27" s="29" t="s">
        <v>811</v>
      </c>
      <c r="C27" s="29"/>
      <c r="D27" s="12">
        <v>3305961</v>
      </c>
      <c r="E27" s="13">
        <v>33314.83</v>
      </c>
      <c r="F27" s="14">
        <v>0.83879999999999999</v>
      </c>
      <c r="G27" s="14"/>
    </row>
    <row r="28" spans="1:7" x14ac:dyDescent="0.35">
      <c r="A28" s="15" t="s">
        <v>122</v>
      </c>
      <c r="B28" s="30"/>
      <c r="C28" s="30"/>
      <c r="D28" s="16"/>
      <c r="E28" s="17">
        <v>33314.83</v>
      </c>
      <c r="F28" s="18">
        <v>0.83879999999999999</v>
      </c>
      <c r="G28" s="19"/>
    </row>
    <row r="29" spans="1:7" x14ac:dyDescent="0.35">
      <c r="A29" s="11"/>
      <c r="B29" s="29"/>
      <c r="C29" s="29"/>
      <c r="D29" s="12"/>
      <c r="E29" s="13"/>
      <c r="F29" s="14"/>
      <c r="G29" s="14"/>
    </row>
    <row r="30" spans="1:7" x14ac:dyDescent="0.35">
      <c r="A30" s="20" t="s">
        <v>154</v>
      </c>
      <c r="B30" s="31"/>
      <c r="C30" s="31"/>
      <c r="D30" s="21"/>
      <c r="E30" s="17">
        <v>33314.83</v>
      </c>
      <c r="F30" s="18">
        <v>0.83879999999999999</v>
      </c>
      <c r="G30" s="19"/>
    </row>
    <row r="31" spans="1:7" x14ac:dyDescent="0.35">
      <c r="A31" s="11"/>
      <c r="B31" s="29"/>
      <c r="C31" s="29"/>
      <c r="D31" s="12"/>
      <c r="E31" s="13"/>
      <c r="F31" s="14"/>
      <c r="G31" s="14"/>
    </row>
    <row r="32" spans="1:7" x14ac:dyDescent="0.35">
      <c r="A32" s="15" t="s">
        <v>155</v>
      </c>
      <c r="B32" s="29"/>
      <c r="C32" s="29"/>
      <c r="D32" s="12"/>
      <c r="E32" s="13"/>
      <c r="F32" s="14"/>
      <c r="G32" s="14"/>
    </row>
    <row r="33" spans="1:7" x14ac:dyDescent="0.35">
      <c r="A33" s="11" t="s">
        <v>156</v>
      </c>
      <c r="B33" s="29"/>
      <c r="C33" s="29"/>
      <c r="D33" s="12"/>
      <c r="E33" s="13">
        <v>580.9</v>
      </c>
      <c r="F33" s="14">
        <v>1.46E-2</v>
      </c>
      <c r="G33" s="14">
        <v>6.5921999999999994E-2</v>
      </c>
    </row>
    <row r="34" spans="1:7" x14ac:dyDescent="0.35">
      <c r="A34" s="15" t="s">
        <v>122</v>
      </c>
      <c r="B34" s="30"/>
      <c r="C34" s="30"/>
      <c r="D34" s="16"/>
      <c r="E34" s="17">
        <v>580.9</v>
      </c>
      <c r="F34" s="18">
        <v>1.46E-2</v>
      </c>
      <c r="G34" s="19"/>
    </row>
    <row r="35" spans="1:7" x14ac:dyDescent="0.35">
      <c r="A35" s="11"/>
      <c r="B35" s="29"/>
      <c r="C35" s="29"/>
      <c r="D35" s="12"/>
      <c r="E35" s="13"/>
      <c r="F35" s="14"/>
      <c r="G35" s="14"/>
    </row>
    <row r="36" spans="1:7" x14ac:dyDescent="0.35">
      <c r="A36" s="20" t="s">
        <v>154</v>
      </c>
      <c r="B36" s="31"/>
      <c r="C36" s="31"/>
      <c r="D36" s="21"/>
      <c r="E36" s="17">
        <v>580.9</v>
      </c>
      <c r="F36" s="18">
        <v>1.46E-2</v>
      </c>
      <c r="G36" s="19"/>
    </row>
    <row r="37" spans="1:7" x14ac:dyDescent="0.35">
      <c r="A37" s="11" t="s">
        <v>157</v>
      </c>
      <c r="B37" s="29"/>
      <c r="C37" s="29"/>
      <c r="D37" s="12"/>
      <c r="E37" s="13">
        <v>10.0874144</v>
      </c>
      <c r="F37" s="14">
        <v>2.5300000000000002E-4</v>
      </c>
      <c r="G37" s="14"/>
    </row>
    <row r="38" spans="1:7" x14ac:dyDescent="0.35">
      <c r="A38" s="11" t="s">
        <v>158</v>
      </c>
      <c r="B38" s="29"/>
      <c r="C38" s="29"/>
      <c r="D38" s="12"/>
      <c r="E38" s="13">
        <v>386.06258559999998</v>
      </c>
      <c r="F38" s="14">
        <v>9.7470000000000005E-3</v>
      </c>
      <c r="G38" s="14">
        <v>6.5921999999999994E-2</v>
      </c>
    </row>
    <row r="39" spans="1:7" x14ac:dyDescent="0.35">
      <c r="A39" s="24" t="s">
        <v>159</v>
      </c>
      <c r="B39" s="32"/>
      <c r="C39" s="32"/>
      <c r="D39" s="25"/>
      <c r="E39" s="26">
        <v>39719.160000000003</v>
      </c>
      <c r="F39" s="27">
        <v>1</v>
      </c>
      <c r="G39" s="27"/>
    </row>
    <row r="41" spans="1:7" x14ac:dyDescent="0.35">
      <c r="A41" s="56" t="s">
        <v>161</v>
      </c>
    </row>
    <row r="44" spans="1:7" x14ac:dyDescent="0.35">
      <c r="A44" s="56" t="s">
        <v>162</v>
      </c>
    </row>
    <row r="45" spans="1:7" x14ac:dyDescent="0.35">
      <c r="A45" s="46" t="s">
        <v>163</v>
      </c>
      <c r="B45" s="33" t="s">
        <v>114</v>
      </c>
    </row>
    <row r="46" spans="1:7" x14ac:dyDescent="0.35">
      <c r="A46" t="s">
        <v>164</v>
      </c>
    </row>
    <row r="47" spans="1:7" x14ac:dyDescent="0.35">
      <c r="A47" t="s">
        <v>165</v>
      </c>
      <c r="B47" t="s">
        <v>166</v>
      </c>
      <c r="C47" t="s">
        <v>166</v>
      </c>
    </row>
    <row r="48" spans="1:7" x14ac:dyDescent="0.35">
      <c r="B48" s="47">
        <v>44957</v>
      </c>
      <c r="C48" s="47">
        <v>44985</v>
      </c>
    </row>
    <row r="49" spans="1:5" x14ac:dyDescent="0.35">
      <c r="A49" t="s">
        <v>660</v>
      </c>
      <c r="B49">
        <v>10.0753</v>
      </c>
      <c r="C49">
        <v>10.0802</v>
      </c>
      <c r="E49" s="1"/>
    </row>
    <row r="50" spans="1:5" x14ac:dyDescent="0.35">
      <c r="A50" t="s">
        <v>171</v>
      </c>
      <c r="B50">
        <v>10.0753</v>
      </c>
      <c r="C50">
        <v>10.0802</v>
      </c>
      <c r="E50" s="1"/>
    </row>
    <row r="51" spans="1:5" x14ac:dyDescent="0.35">
      <c r="A51" t="s">
        <v>661</v>
      </c>
      <c r="B51">
        <v>10.0753</v>
      </c>
      <c r="C51">
        <v>10.0802</v>
      </c>
      <c r="E51" s="1"/>
    </row>
    <row r="52" spans="1:5" x14ac:dyDescent="0.35">
      <c r="A52" t="s">
        <v>630</v>
      </c>
      <c r="B52">
        <v>10.0753</v>
      </c>
      <c r="C52">
        <v>10.0802</v>
      </c>
      <c r="E52" s="1"/>
    </row>
    <row r="53" spans="1:5" x14ac:dyDescent="0.35">
      <c r="E53" s="1"/>
    </row>
    <row r="54" spans="1:5" x14ac:dyDescent="0.35">
      <c r="A54" t="s">
        <v>181</v>
      </c>
      <c r="B54" s="33" t="s">
        <v>114</v>
      </c>
    </row>
    <row r="55" spans="1:5" x14ac:dyDescent="0.35">
      <c r="A55" t="s">
        <v>182</v>
      </c>
      <c r="B55" s="33" t="s">
        <v>114</v>
      </c>
    </row>
    <row r="56" spans="1:5" ht="29" customHeight="1" x14ac:dyDescent="0.35">
      <c r="A56" s="46" t="s">
        <v>183</v>
      </c>
      <c r="B56" s="33" t="s">
        <v>114</v>
      </c>
    </row>
    <row r="57" spans="1:5" ht="29" customHeight="1" x14ac:dyDescent="0.35">
      <c r="A57" s="46" t="s">
        <v>184</v>
      </c>
      <c r="B57" s="33" t="s">
        <v>114</v>
      </c>
    </row>
    <row r="58" spans="1:5" x14ac:dyDescent="0.35">
      <c r="A58" t="s">
        <v>185</v>
      </c>
      <c r="B58" s="48">
        <f>B73</f>
        <v>9.7123521515907001</v>
      </c>
    </row>
    <row r="59" spans="1:5" ht="43.5" customHeight="1" x14ac:dyDescent="0.35">
      <c r="A59" s="46" t="s">
        <v>186</v>
      </c>
      <c r="B59" s="33" t="s">
        <v>114</v>
      </c>
    </row>
    <row r="60" spans="1:5" ht="29" customHeight="1" x14ac:dyDescent="0.35">
      <c r="A60" s="46" t="s">
        <v>187</v>
      </c>
      <c r="B60" s="33" t="s">
        <v>114</v>
      </c>
    </row>
    <row r="61" spans="1:5" ht="29" customHeight="1" x14ac:dyDescent="0.35">
      <c r="A61" s="46" t="s">
        <v>188</v>
      </c>
      <c r="B61" s="48">
        <v>33314.830189200002</v>
      </c>
    </row>
    <row r="62" spans="1:5" x14ac:dyDescent="0.35">
      <c r="A62" t="s">
        <v>189</v>
      </c>
      <c r="B62" s="33" t="s">
        <v>114</v>
      </c>
    </row>
    <row r="63" spans="1:5" x14ac:dyDescent="0.35">
      <c r="A63" t="s">
        <v>190</v>
      </c>
      <c r="B63" s="33" t="s">
        <v>114</v>
      </c>
    </row>
    <row r="66" spans="1:6" x14ac:dyDescent="0.35">
      <c r="A66" t="s">
        <v>191</v>
      </c>
    </row>
    <row r="67" spans="1:6" x14ac:dyDescent="0.35">
      <c r="A67" s="51" t="s">
        <v>192</v>
      </c>
      <c r="B67" s="51" t="s">
        <v>812</v>
      </c>
    </row>
    <row r="68" spans="1:6" x14ac:dyDescent="0.35">
      <c r="A68" s="51" t="s">
        <v>194</v>
      </c>
      <c r="B68" s="51" t="s">
        <v>786</v>
      </c>
    </row>
    <row r="69" spans="1:6" x14ac:dyDescent="0.35">
      <c r="A69" s="51"/>
      <c r="B69" s="51"/>
    </row>
    <row r="70" spans="1:6" x14ac:dyDescent="0.35">
      <c r="A70" s="51" t="s">
        <v>196</v>
      </c>
      <c r="B70" s="52">
        <v>7.6946380318849812</v>
      </c>
    </row>
    <row r="71" spans="1:6" x14ac:dyDescent="0.35">
      <c r="A71" s="51"/>
      <c r="B71" s="51"/>
    </row>
    <row r="72" spans="1:6" x14ac:dyDescent="0.35">
      <c r="A72" s="51" t="s">
        <v>197</v>
      </c>
      <c r="B72" s="53">
        <v>0.9556</v>
      </c>
    </row>
    <row r="73" spans="1:6" x14ac:dyDescent="0.35">
      <c r="A73" s="51" t="s">
        <v>198</v>
      </c>
      <c r="B73" s="53">
        <v>9.7123521515907001</v>
      </c>
    </row>
    <row r="74" spans="1:6" x14ac:dyDescent="0.35">
      <c r="A74" s="51"/>
      <c r="B74" s="51"/>
    </row>
    <row r="75" spans="1:6" x14ac:dyDescent="0.35">
      <c r="A75" s="51" t="s">
        <v>199</v>
      </c>
      <c r="B75" s="54">
        <v>44985</v>
      </c>
    </row>
    <row r="77" spans="1:6" ht="70" customHeight="1" x14ac:dyDescent="0.35">
      <c r="A77" s="57" t="s">
        <v>200</v>
      </c>
      <c r="B77" s="57" t="s">
        <v>201</v>
      </c>
      <c r="C77" s="57" t="s">
        <v>5</v>
      </c>
      <c r="D77" s="57" t="s">
        <v>6</v>
      </c>
      <c r="E77" s="57" t="s">
        <v>5</v>
      </c>
      <c r="F77" s="57" t="s">
        <v>6</v>
      </c>
    </row>
    <row r="78" spans="1:6" ht="70" customHeight="1" x14ac:dyDescent="0.35">
      <c r="A78" s="57" t="s">
        <v>813</v>
      </c>
      <c r="B78" s="57"/>
      <c r="C78" s="57" t="s">
        <v>21</v>
      </c>
      <c r="D78" s="57"/>
      <c r="E78" s="57"/>
      <c r="F7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94"/>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814</v>
      </c>
      <c r="B1" s="60"/>
      <c r="C1" s="60"/>
      <c r="D1" s="60"/>
      <c r="E1" s="60"/>
      <c r="F1" s="60"/>
      <c r="G1" s="61"/>
      <c r="H1" s="50" t="str">
        <f>HYPERLINK("[EDEL_Portfolio Monthly Notes 28-Feb-2023.xlsx]Index!A1","Index")</f>
        <v>Index</v>
      </c>
    </row>
    <row r="2" spans="1:8" ht="37.5" customHeight="1" x14ac:dyDescent="0.35">
      <c r="A2" s="59" t="s">
        <v>815</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5" t="s">
        <v>204</v>
      </c>
      <c r="B8" s="29"/>
      <c r="C8" s="29"/>
      <c r="D8" s="12"/>
      <c r="E8" s="13"/>
      <c r="F8" s="14"/>
      <c r="G8" s="14"/>
    </row>
    <row r="9" spans="1:8" x14ac:dyDescent="0.35">
      <c r="A9" s="15" t="s">
        <v>646</v>
      </c>
      <c r="B9" s="29"/>
      <c r="C9" s="29"/>
      <c r="D9" s="12"/>
      <c r="E9" s="13"/>
      <c r="F9" s="14"/>
      <c r="G9" s="14"/>
    </row>
    <row r="10" spans="1:8" x14ac:dyDescent="0.35">
      <c r="A10" s="15" t="s">
        <v>122</v>
      </c>
      <c r="B10" s="29"/>
      <c r="C10" s="29"/>
      <c r="D10" s="12"/>
      <c r="E10" s="34" t="s">
        <v>114</v>
      </c>
      <c r="F10" s="35" t="s">
        <v>114</v>
      </c>
      <c r="G10" s="14"/>
    </row>
    <row r="11" spans="1:8" x14ac:dyDescent="0.35">
      <c r="A11" s="11"/>
      <c r="B11" s="29"/>
      <c r="C11" s="29"/>
      <c r="D11" s="12"/>
      <c r="E11" s="13"/>
      <c r="F11" s="14"/>
      <c r="G11" s="14"/>
    </row>
    <row r="12" spans="1:8" x14ac:dyDescent="0.35">
      <c r="A12" s="15" t="s">
        <v>468</v>
      </c>
      <c r="B12" s="29"/>
      <c r="C12" s="29"/>
      <c r="D12" s="12"/>
      <c r="E12" s="13"/>
      <c r="F12" s="14"/>
      <c r="G12" s="14"/>
    </row>
    <row r="13" spans="1:8" x14ac:dyDescent="0.35">
      <c r="A13" s="11" t="s">
        <v>623</v>
      </c>
      <c r="B13" s="29" t="s">
        <v>624</v>
      </c>
      <c r="C13" s="29" t="s">
        <v>119</v>
      </c>
      <c r="D13" s="12">
        <v>8100000</v>
      </c>
      <c r="E13" s="13">
        <v>8084.95</v>
      </c>
      <c r="F13" s="14">
        <v>0.67549999999999999</v>
      </c>
      <c r="G13" s="14">
        <v>7.5646933956000001E-2</v>
      </c>
    </row>
    <row r="14" spans="1:8" x14ac:dyDescent="0.35">
      <c r="A14" s="11" t="s">
        <v>603</v>
      </c>
      <c r="B14" s="29" t="s">
        <v>604</v>
      </c>
      <c r="C14" s="29" t="s">
        <v>119</v>
      </c>
      <c r="D14" s="12">
        <v>2000000</v>
      </c>
      <c r="E14" s="13">
        <v>1973.56</v>
      </c>
      <c r="F14" s="14">
        <v>0.16489999999999999</v>
      </c>
      <c r="G14" s="14">
        <v>7.5956022089E-2</v>
      </c>
    </row>
    <row r="15" spans="1:8" x14ac:dyDescent="0.35">
      <c r="A15" s="15" t="s">
        <v>122</v>
      </c>
      <c r="B15" s="30"/>
      <c r="C15" s="30"/>
      <c r="D15" s="16"/>
      <c r="E15" s="17">
        <v>10058.51</v>
      </c>
      <c r="F15" s="18">
        <v>0.84040000000000004</v>
      </c>
      <c r="G15" s="19"/>
    </row>
    <row r="16" spans="1:8" x14ac:dyDescent="0.35">
      <c r="A16" s="11"/>
      <c r="B16" s="29"/>
      <c r="C16" s="29"/>
      <c r="D16" s="12"/>
      <c r="E16" s="13"/>
      <c r="F16" s="14"/>
      <c r="G16" s="14"/>
    </row>
    <row r="17" spans="1:7" x14ac:dyDescent="0.35">
      <c r="A17" s="15" t="s">
        <v>647</v>
      </c>
      <c r="B17" s="29"/>
      <c r="C17" s="29"/>
      <c r="D17" s="12"/>
      <c r="E17" s="13"/>
      <c r="F17" s="14"/>
      <c r="G17" s="14"/>
    </row>
    <row r="18" spans="1:7" x14ac:dyDescent="0.35">
      <c r="A18" s="11" t="s">
        <v>816</v>
      </c>
      <c r="B18" s="29" t="s">
        <v>817</v>
      </c>
      <c r="C18" s="29" t="s">
        <v>119</v>
      </c>
      <c r="D18" s="12">
        <v>9100</v>
      </c>
      <c r="E18" s="13">
        <v>9.42</v>
      </c>
      <c r="F18" s="14">
        <v>8.0000000000000004E-4</v>
      </c>
      <c r="G18" s="14">
        <v>7.7807330625000004E-2</v>
      </c>
    </row>
    <row r="19" spans="1:7" x14ac:dyDescent="0.35">
      <c r="A19" s="15" t="s">
        <v>122</v>
      </c>
      <c r="B19" s="30"/>
      <c r="C19" s="30"/>
      <c r="D19" s="16"/>
      <c r="E19" s="17">
        <v>9.42</v>
      </c>
      <c r="F19" s="18">
        <v>8.0000000000000004E-4</v>
      </c>
      <c r="G19" s="19"/>
    </row>
    <row r="20" spans="1:7" x14ac:dyDescent="0.35">
      <c r="A20" s="11"/>
      <c r="B20" s="29"/>
      <c r="C20" s="29"/>
      <c r="D20" s="12"/>
      <c r="E20" s="13"/>
      <c r="F20" s="14"/>
      <c r="G20" s="14"/>
    </row>
    <row r="21" spans="1:7" x14ac:dyDescent="0.35">
      <c r="A21" s="11"/>
      <c r="B21" s="29"/>
      <c r="C21" s="29"/>
      <c r="D21" s="12"/>
      <c r="E21" s="13"/>
      <c r="F21" s="14"/>
      <c r="G21" s="14"/>
    </row>
    <row r="22" spans="1:7" x14ac:dyDescent="0.35">
      <c r="A22" s="15" t="s">
        <v>249</v>
      </c>
      <c r="B22" s="29"/>
      <c r="C22" s="29"/>
      <c r="D22" s="12"/>
      <c r="E22" s="13"/>
      <c r="F22" s="14"/>
      <c r="G22" s="14"/>
    </row>
    <row r="23" spans="1:7" x14ac:dyDescent="0.35">
      <c r="A23" s="15" t="s">
        <v>122</v>
      </c>
      <c r="B23" s="29"/>
      <c r="C23" s="29"/>
      <c r="D23" s="12"/>
      <c r="E23" s="34" t="s">
        <v>114</v>
      </c>
      <c r="F23" s="35" t="s">
        <v>114</v>
      </c>
      <c r="G23" s="14"/>
    </row>
    <row r="24" spans="1:7" x14ac:dyDescent="0.35">
      <c r="A24" s="11"/>
      <c r="B24" s="29"/>
      <c r="C24" s="29"/>
      <c r="D24" s="12"/>
      <c r="E24" s="13"/>
      <c r="F24" s="14"/>
      <c r="G24" s="14"/>
    </row>
    <row r="25" spans="1:7" x14ac:dyDescent="0.35">
      <c r="A25" s="15" t="s">
        <v>250</v>
      </c>
      <c r="B25" s="29"/>
      <c r="C25" s="29"/>
      <c r="D25" s="12"/>
      <c r="E25" s="13"/>
      <c r="F25" s="14"/>
      <c r="G25" s="14"/>
    </row>
    <row r="26" spans="1:7" x14ac:dyDescent="0.35">
      <c r="A26" s="15" t="s">
        <v>122</v>
      </c>
      <c r="B26" s="29"/>
      <c r="C26" s="29"/>
      <c r="D26" s="12"/>
      <c r="E26" s="34" t="s">
        <v>114</v>
      </c>
      <c r="F26" s="35" t="s">
        <v>114</v>
      </c>
      <c r="G26" s="14"/>
    </row>
    <row r="27" spans="1:7" x14ac:dyDescent="0.35">
      <c r="A27" s="11"/>
      <c r="B27" s="29"/>
      <c r="C27" s="29"/>
      <c r="D27" s="12"/>
      <c r="E27" s="13"/>
      <c r="F27" s="14"/>
      <c r="G27" s="14"/>
    </row>
    <row r="28" spans="1:7" x14ac:dyDescent="0.35">
      <c r="A28" s="20" t="s">
        <v>154</v>
      </c>
      <c r="B28" s="31"/>
      <c r="C28" s="31"/>
      <c r="D28" s="21"/>
      <c r="E28" s="17">
        <v>10067.93</v>
      </c>
      <c r="F28" s="18">
        <v>0.84119999999999995</v>
      </c>
      <c r="G28" s="19"/>
    </row>
    <row r="29" spans="1:7" x14ac:dyDescent="0.35">
      <c r="A29" s="11"/>
      <c r="B29" s="29"/>
      <c r="C29" s="29"/>
      <c r="D29" s="12"/>
      <c r="E29" s="13"/>
      <c r="F29" s="14"/>
      <c r="G29" s="14"/>
    </row>
    <row r="30" spans="1:7" x14ac:dyDescent="0.35">
      <c r="A30" s="11"/>
      <c r="B30" s="29"/>
      <c r="C30" s="29"/>
      <c r="D30" s="12"/>
      <c r="E30" s="13"/>
      <c r="F30" s="14"/>
      <c r="G30" s="14"/>
    </row>
    <row r="31" spans="1:7" x14ac:dyDescent="0.35">
      <c r="A31" s="15" t="s">
        <v>155</v>
      </c>
      <c r="B31" s="29"/>
      <c r="C31" s="29"/>
      <c r="D31" s="12"/>
      <c r="E31" s="13"/>
      <c r="F31" s="14"/>
      <c r="G31" s="14"/>
    </row>
    <row r="32" spans="1:7" x14ac:dyDescent="0.35">
      <c r="A32" s="11" t="s">
        <v>156</v>
      </c>
      <c r="B32" s="29"/>
      <c r="C32" s="29"/>
      <c r="D32" s="12"/>
      <c r="E32" s="13">
        <v>1739.69</v>
      </c>
      <c r="F32" s="14">
        <v>0.1454</v>
      </c>
      <c r="G32" s="14">
        <v>6.5921999999999994E-2</v>
      </c>
    </row>
    <row r="33" spans="1:7" x14ac:dyDescent="0.35">
      <c r="A33" s="15" t="s">
        <v>122</v>
      </c>
      <c r="B33" s="30"/>
      <c r="C33" s="30"/>
      <c r="D33" s="16"/>
      <c r="E33" s="17">
        <v>1739.69</v>
      </c>
      <c r="F33" s="18">
        <v>0.1454</v>
      </c>
      <c r="G33" s="19"/>
    </row>
    <row r="34" spans="1:7" x14ac:dyDescent="0.35">
      <c r="A34" s="11"/>
      <c r="B34" s="29"/>
      <c r="C34" s="29"/>
      <c r="D34" s="12"/>
      <c r="E34" s="13"/>
      <c r="F34" s="14"/>
      <c r="G34" s="14"/>
    </row>
    <row r="35" spans="1:7" x14ac:dyDescent="0.35">
      <c r="A35" s="20" t="s">
        <v>154</v>
      </c>
      <c r="B35" s="31"/>
      <c r="C35" s="31"/>
      <c r="D35" s="21"/>
      <c r="E35" s="17">
        <v>1739.69</v>
      </c>
      <c r="F35" s="18">
        <v>0.1454</v>
      </c>
      <c r="G35" s="19"/>
    </row>
    <row r="36" spans="1:7" x14ac:dyDescent="0.35">
      <c r="A36" s="11" t="s">
        <v>157</v>
      </c>
      <c r="B36" s="29"/>
      <c r="C36" s="29"/>
      <c r="D36" s="12"/>
      <c r="E36" s="13">
        <v>121.8481747</v>
      </c>
      <c r="F36" s="14">
        <v>1.018E-2</v>
      </c>
      <c r="G36" s="14"/>
    </row>
    <row r="37" spans="1:7" x14ac:dyDescent="0.35">
      <c r="A37" s="11" t="s">
        <v>158</v>
      </c>
      <c r="B37" s="29"/>
      <c r="C37" s="29"/>
      <c r="D37" s="12"/>
      <c r="E37" s="13">
        <v>39.401825299999999</v>
      </c>
      <c r="F37" s="14">
        <v>3.2200000000000002E-3</v>
      </c>
      <c r="G37" s="14">
        <v>6.5921999999999994E-2</v>
      </c>
    </row>
    <row r="38" spans="1:7" x14ac:dyDescent="0.35">
      <c r="A38" s="24" t="s">
        <v>159</v>
      </c>
      <c r="B38" s="32"/>
      <c r="C38" s="32"/>
      <c r="D38" s="25"/>
      <c r="E38" s="26">
        <v>11968.87</v>
      </c>
      <c r="F38" s="27">
        <v>1</v>
      </c>
      <c r="G38" s="27"/>
    </row>
    <row r="40" spans="1:7" x14ac:dyDescent="0.35">
      <c r="A40" s="56" t="s">
        <v>161</v>
      </c>
    </row>
    <row r="43" spans="1:7" x14ac:dyDescent="0.35">
      <c r="A43" s="56" t="s">
        <v>162</v>
      </c>
    </row>
    <row r="44" spans="1:7" x14ac:dyDescent="0.35">
      <c r="A44" s="46" t="s">
        <v>163</v>
      </c>
      <c r="B44" s="33" t="s">
        <v>114</v>
      </c>
    </row>
    <row r="45" spans="1:7" x14ac:dyDescent="0.35">
      <c r="A45" t="s">
        <v>164</v>
      </c>
    </row>
    <row r="46" spans="1:7" x14ac:dyDescent="0.35">
      <c r="A46" t="s">
        <v>165</v>
      </c>
      <c r="B46" t="s">
        <v>166</v>
      </c>
      <c r="C46" t="s">
        <v>166</v>
      </c>
    </row>
    <row r="47" spans="1:7" x14ac:dyDescent="0.35">
      <c r="B47" s="47">
        <v>44957</v>
      </c>
      <c r="C47" s="47">
        <v>44985</v>
      </c>
    </row>
    <row r="48" spans="1:7" x14ac:dyDescent="0.35">
      <c r="A48" t="s">
        <v>167</v>
      </c>
      <c r="B48" t="s">
        <v>169</v>
      </c>
      <c r="C48" t="s">
        <v>169</v>
      </c>
      <c r="E48" s="1"/>
    </row>
    <row r="49" spans="1:5" x14ac:dyDescent="0.35">
      <c r="A49" t="s">
        <v>168</v>
      </c>
      <c r="B49" t="s">
        <v>169</v>
      </c>
      <c r="C49" t="s">
        <v>169</v>
      </c>
      <c r="E49" s="1"/>
    </row>
    <row r="50" spans="1:5" x14ac:dyDescent="0.35">
      <c r="A50" t="s">
        <v>625</v>
      </c>
      <c r="B50" t="s">
        <v>169</v>
      </c>
      <c r="C50" t="s">
        <v>169</v>
      </c>
      <c r="E50" s="1"/>
    </row>
    <row r="51" spans="1:5" x14ac:dyDescent="0.35">
      <c r="A51" t="s">
        <v>170</v>
      </c>
      <c r="B51">
        <v>21.3782</v>
      </c>
      <c r="C51">
        <v>21.351900000000001</v>
      </c>
      <c r="E51" s="1"/>
    </row>
    <row r="52" spans="1:5" x14ac:dyDescent="0.35">
      <c r="A52" t="s">
        <v>171</v>
      </c>
      <c r="B52">
        <v>21.292899999999999</v>
      </c>
      <c r="C52">
        <v>21.2667</v>
      </c>
      <c r="E52" s="1"/>
    </row>
    <row r="53" spans="1:5" x14ac:dyDescent="0.35">
      <c r="A53" t="s">
        <v>626</v>
      </c>
      <c r="B53">
        <v>16.656400000000001</v>
      </c>
      <c r="C53">
        <v>16.635899999999999</v>
      </c>
      <c r="E53" s="1"/>
    </row>
    <row r="54" spans="1:5" x14ac:dyDescent="0.35">
      <c r="A54" t="s">
        <v>627</v>
      </c>
      <c r="B54">
        <v>16.009799999999998</v>
      </c>
      <c r="C54">
        <v>15.9346</v>
      </c>
      <c r="E54" s="1"/>
    </row>
    <row r="55" spans="1:5" x14ac:dyDescent="0.35">
      <c r="A55" t="s">
        <v>175</v>
      </c>
      <c r="B55">
        <v>20.425899999999999</v>
      </c>
      <c r="C55">
        <v>20.3902</v>
      </c>
      <c r="E55" s="1"/>
    </row>
    <row r="56" spans="1:5" x14ac:dyDescent="0.35">
      <c r="A56" t="s">
        <v>179</v>
      </c>
      <c r="B56" t="s">
        <v>169</v>
      </c>
      <c r="C56" t="s">
        <v>169</v>
      </c>
      <c r="E56" s="1"/>
    </row>
    <row r="57" spans="1:5" x14ac:dyDescent="0.35">
      <c r="A57" t="s">
        <v>628</v>
      </c>
      <c r="B57">
        <v>19.471299999999999</v>
      </c>
      <c r="C57">
        <v>19.422999999999998</v>
      </c>
      <c r="E57" s="1"/>
    </row>
    <row r="58" spans="1:5" x14ac:dyDescent="0.35">
      <c r="A58" t="s">
        <v>629</v>
      </c>
      <c r="B58">
        <v>20.416899999999998</v>
      </c>
      <c r="C58">
        <v>20.3811</v>
      </c>
      <c r="E58" s="1"/>
    </row>
    <row r="59" spans="1:5" x14ac:dyDescent="0.35">
      <c r="A59" t="s">
        <v>630</v>
      </c>
      <c r="B59">
        <v>20.430299999999999</v>
      </c>
      <c r="C59">
        <v>20.394600000000001</v>
      </c>
      <c r="E59" s="1"/>
    </row>
    <row r="60" spans="1:5" x14ac:dyDescent="0.35">
      <c r="A60" t="s">
        <v>631</v>
      </c>
      <c r="B60">
        <v>10.4009</v>
      </c>
      <c r="C60">
        <v>10.3827</v>
      </c>
      <c r="E60" s="1"/>
    </row>
    <row r="61" spans="1:5" x14ac:dyDescent="0.35">
      <c r="A61" t="s">
        <v>632</v>
      </c>
      <c r="B61">
        <v>10.2948</v>
      </c>
      <c r="C61">
        <v>10.2424</v>
      </c>
      <c r="E61" s="1"/>
    </row>
    <row r="62" spans="1:5" x14ac:dyDescent="0.35">
      <c r="A62" t="s">
        <v>180</v>
      </c>
      <c r="E62" s="1"/>
    </row>
    <row r="64" spans="1:5" x14ac:dyDescent="0.35">
      <c r="A64" t="s">
        <v>633</v>
      </c>
    </row>
    <row r="66" spans="1:4" x14ac:dyDescent="0.35">
      <c r="A66" s="49" t="s">
        <v>634</v>
      </c>
      <c r="B66" s="49" t="s">
        <v>635</v>
      </c>
      <c r="C66" s="49" t="s">
        <v>636</v>
      </c>
      <c r="D66" s="49" t="s">
        <v>637</v>
      </c>
    </row>
    <row r="67" spans="1:4" x14ac:dyDescent="0.35">
      <c r="A67" s="49" t="s">
        <v>639</v>
      </c>
      <c r="B67" s="49"/>
      <c r="C67" s="49">
        <v>5.5815700000000003E-2</v>
      </c>
      <c r="D67" s="49">
        <v>5.5815700000000003E-2</v>
      </c>
    </row>
    <row r="68" spans="1:4" x14ac:dyDescent="0.35">
      <c r="A68" s="49" t="s">
        <v>818</v>
      </c>
      <c r="B68" s="49"/>
      <c r="C68" s="49">
        <v>1.41815E-2</v>
      </c>
      <c r="D68" s="49">
        <v>1.41815E-2</v>
      </c>
    </row>
    <row r="69" spans="1:4" x14ac:dyDescent="0.35">
      <c r="A69" s="49" t="s">
        <v>640</v>
      </c>
      <c r="B69" s="49"/>
      <c r="C69" s="49">
        <v>3.45455E-2</v>
      </c>
      <c r="D69" s="49">
        <v>3.45455E-2</v>
      </c>
    </row>
    <row r="71" spans="1:4" x14ac:dyDescent="0.35">
      <c r="A71" t="s">
        <v>182</v>
      </c>
      <c r="B71" s="33" t="s">
        <v>114</v>
      </c>
    </row>
    <row r="72" spans="1:4" ht="29" customHeight="1" x14ac:dyDescent="0.35">
      <c r="A72" s="46" t="s">
        <v>183</v>
      </c>
      <c r="B72" s="33" t="s">
        <v>114</v>
      </c>
    </row>
    <row r="73" spans="1:4" ht="29" customHeight="1" x14ac:dyDescent="0.35">
      <c r="A73" s="46" t="s">
        <v>184</v>
      </c>
      <c r="B73" s="33" t="s">
        <v>114</v>
      </c>
    </row>
    <row r="74" spans="1:4" x14ac:dyDescent="0.35">
      <c r="A74" t="s">
        <v>185</v>
      </c>
      <c r="B74" s="48">
        <f>B89</f>
        <v>4.5232826021442856</v>
      </c>
    </row>
    <row r="75" spans="1:4" ht="43.5" customHeight="1" x14ac:dyDescent="0.35">
      <c r="A75" s="46" t="s">
        <v>186</v>
      </c>
      <c r="B75" s="33" t="s">
        <v>114</v>
      </c>
    </row>
    <row r="76" spans="1:4" ht="29" customHeight="1" x14ac:dyDescent="0.35">
      <c r="A76" s="46" t="s">
        <v>187</v>
      </c>
      <c r="B76" s="33" t="s">
        <v>114</v>
      </c>
    </row>
    <row r="77" spans="1:4" ht="29" customHeight="1" x14ac:dyDescent="0.35">
      <c r="A77" s="46" t="s">
        <v>188</v>
      </c>
      <c r="B77" s="33" t="s">
        <v>114</v>
      </c>
    </row>
    <row r="78" spans="1:4" x14ac:dyDescent="0.35">
      <c r="A78" t="s">
        <v>189</v>
      </c>
      <c r="B78" s="33" t="s">
        <v>114</v>
      </c>
    </row>
    <row r="79" spans="1:4" x14ac:dyDescent="0.35">
      <c r="A79" t="s">
        <v>190</v>
      </c>
      <c r="B79" s="33" t="s">
        <v>114</v>
      </c>
    </row>
    <row r="82" spans="1:6" x14ac:dyDescent="0.35">
      <c r="A82" t="s">
        <v>191</v>
      </c>
    </row>
    <row r="83" spans="1:6" x14ac:dyDescent="0.35">
      <c r="A83" s="51" t="s">
        <v>192</v>
      </c>
      <c r="B83" s="51" t="s">
        <v>819</v>
      </c>
    </row>
    <row r="84" spans="1:6" x14ac:dyDescent="0.35">
      <c r="A84" s="51" t="s">
        <v>194</v>
      </c>
      <c r="B84" s="51" t="s">
        <v>820</v>
      </c>
    </row>
    <row r="85" spans="1:6" x14ac:dyDescent="0.35">
      <c r="A85" s="51"/>
      <c r="B85" s="51"/>
    </row>
    <row r="86" spans="1:6" x14ac:dyDescent="0.35">
      <c r="A86" s="51" t="s">
        <v>196</v>
      </c>
      <c r="B86" s="52">
        <v>7.548618931602757</v>
      </c>
    </row>
    <row r="87" spans="1:6" x14ac:dyDescent="0.35">
      <c r="A87" s="51"/>
      <c r="B87" s="51"/>
    </row>
    <row r="88" spans="1:6" x14ac:dyDescent="0.35">
      <c r="A88" s="51" t="s">
        <v>197</v>
      </c>
      <c r="B88" s="53">
        <v>3.7014</v>
      </c>
    </row>
    <row r="89" spans="1:6" x14ac:dyDescent="0.35">
      <c r="A89" s="51" t="s">
        <v>198</v>
      </c>
      <c r="B89" s="38">
        <v>4.5232826021442856</v>
      </c>
    </row>
    <row r="90" spans="1:6" x14ac:dyDescent="0.35">
      <c r="A90" s="51"/>
      <c r="B90" s="51"/>
    </row>
    <row r="91" spans="1:6" x14ac:dyDescent="0.35">
      <c r="A91" s="51" t="s">
        <v>199</v>
      </c>
      <c r="B91" s="54">
        <v>44985</v>
      </c>
    </row>
    <row r="93" spans="1:6" ht="70" customHeight="1" x14ac:dyDescent="0.35">
      <c r="A93" s="57" t="s">
        <v>200</v>
      </c>
      <c r="B93" s="57" t="s">
        <v>201</v>
      </c>
      <c r="C93" s="57" t="s">
        <v>5</v>
      </c>
      <c r="D93" s="57" t="s">
        <v>6</v>
      </c>
      <c r="E93" s="57" t="s">
        <v>5</v>
      </c>
      <c r="F93" s="57" t="s">
        <v>6</v>
      </c>
    </row>
    <row r="94" spans="1:6" ht="70" customHeight="1" x14ac:dyDescent="0.35">
      <c r="A94" s="57" t="s">
        <v>819</v>
      </c>
      <c r="B94" s="57"/>
      <c r="C94" s="57" t="s">
        <v>42</v>
      </c>
      <c r="D94" s="57"/>
      <c r="E94" s="57" t="s">
        <v>43</v>
      </c>
      <c r="F94"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20"/>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821</v>
      </c>
      <c r="B1" s="60"/>
      <c r="C1" s="60"/>
      <c r="D1" s="60"/>
      <c r="E1" s="60"/>
      <c r="F1" s="60"/>
      <c r="G1" s="61"/>
      <c r="H1" s="50" t="str">
        <f>HYPERLINK("[EDEL_Portfolio Monthly Notes 28-Feb-2023.xlsx]Index!A1","Index")</f>
        <v>Index</v>
      </c>
    </row>
    <row r="2" spans="1:8" ht="37.5" customHeight="1" x14ac:dyDescent="0.35">
      <c r="A2" s="59" t="s">
        <v>822</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823</v>
      </c>
      <c r="B11" s="29" t="s">
        <v>824</v>
      </c>
      <c r="C11" s="29" t="s">
        <v>208</v>
      </c>
      <c r="D11" s="12">
        <v>20000000</v>
      </c>
      <c r="E11" s="13">
        <v>19786.900000000001</v>
      </c>
      <c r="F11" s="14">
        <v>6.7100000000000007E-2</v>
      </c>
      <c r="G11" s="14">
        <v>7.6813000000000006E-2</v>
      </c>
    </row>
    <row r="12" spans="1:8" x14ac:dyDescent="0.35">
      <c r="A12" s="11" t="s">
        <v>825</v>
      </c>
      <c r="B12" s="29" t="s">
        <v>826</v>
      </c>
      <c r="C12" s="29" t="s">
        <v>208</v>
      </c>
      <c r="D12" s="12">
        <v>17500000</v>
      </c>
      <c r="E12" s="13">
        <v>16680.18</v>
      </c>
      <c r="F12" s="14">
        <v>5.6599999999999998E-2</v>
      </c>
      <c r="G12" s="14">
        <v>7.5473999999999999E-2</v>
      </c>
    </row>
    <row r="13" spans="1:8" x14ac:dyDescent="0.35">
      <c r="A13" s="11" t="s">
        <v>827</v>
      </c>
      <c r="B13" s="29" t="s">
        <v>828</v>
      </c>
      <c r="C13" s="29" t="s">
        <v>208</v>
      </c>
      <c r="D13" s="12">
        <v>16000000</v>
      </c>
      <c r="E13" s="13">
        <v>15810.69</v>
      </c>
      <c r="F13" s="14">
        <v>5.3600000000000002E-2</v>
      </c>
      <c r="G13" s="14">
        <v>7.6749999999999999E-2</v>
      </c>
    </row>
    <row r="14" spans="1:8" x14ac:dyDescent="0.35">
      <c r="A14" s="11" t="s">
        <v>829</v>
      </c>
      <c r="B14" s="29" t="s">
        <v>830</v>
      </c>
      <c r="C14" s="29" t="s">
        <v>208</v>
      </c>
      <c r="D14" s="12">
        <v>15000000</v>
      </c>
      <c r="E14" s="13">
        <v>15110.85</v>
      </c>
      <c r="F14" s="14">
        <v>5.1200000000000002E-2</v>
      </c>
      <c r="G14" s="14">
        <v>7.6831999999999998E-2</v>
      </c>
    </row>
    <row r="15" spans="1:8" x14ac:dyDescent="0.35">
      <c r="A15" s="11" t="s">
        <v>831</v>
      </c>
      <c r="B15" s="29" t="s">
        <v>832</v>
      </c>
      <c r="C15" s="29" t="s">
        <v>208</v>
      </c>
      <c r="D15" s="12">
        <v>12000000</v>
      </c>
      <c r="E15" s="13">
        <v>12083.26</v>
      </c>
      <c r="F15" s="14">
        <v>4.1000000000000002E-2</v>
      </c>
      <c r="G15" s="14">
        <v>7.6200000000000004E-2</v>
      </c>
    </row>
    <row r="16" spans="1:8" x14ac:dyDescent="0.35">
      <c r="A16" s="11" t="s">
        <v>833</v>
      </c>
      <c r="B16" s="29" t="s">
        <v>834</v>
      </c>
      <c r="C16" s="29" t="s">
        <v>208</v>
      </c>
      <c r="D16" s="12">
        <v>11000000</v>
      </c>
      <c r="E16" s="13">
        <v>11093.42</v>
      </c>
      <c r="F16" s="14">
        <v>3.7600000000000001E-2</v>
      </c>
      <c r="G16" s="14">
        <v>7.6350000000000001E-2</v>
      </c>
    </row>
    <row r="17" spans="1:7" x14ac:dyDescent="0.35">
      <c r="A17" s="11" t="s">
        <v>835</v>
      </c>
      <c r="B17" s="29" t="s">
        <v>836</v>
      </c>
      <c r="C17" s="29" t="s">
        <v>208</v>
      </c>
      <c r="D17" s="12">
        <v>5700000</v>
      </c>
      <c r="E17" s="13">
        <v>5743.33</v>
      </c>
      <c r="F17" s="14">
        <v>1.95E-2</v>
      </c>
      <c r="G17" s="14">
        <v>7.7200000000000005E-2</v>
      </c>
    </row>
    <row r="18" spans="1:7" x14ac:dyDescent="0.35">
      <c r="A18" s="11" t="s">
        <v>837</v>
      </c>
      <c r="B18" s="29" t="s">
        <v>838</v>
      </c>
      <c r="C18" s="29" t="s">
        <v>208</v>
      </c>
      <c r="D18" s="12">
        <v>4000000</v>
      </c>
      <c r="E18" s="13">
        <v>3960.02</v>
      </c>
      <c r="F18" s="14">
        <v>1.34E-2</v>
      </c>
      <c r="G18" s="14">
        <v>7.8399999999999997E-2</v>
      </c>
    </row>
    <row r="19" spans="1:7" x14ac:dyDescent="0.35">
      <c r="A19" s="11" t="s">
        <v>839</v>
      </c>
      <c r="B19" s="29" t="s">
        <v>840</v>
      </c>
      <c r="C19" s="29" t="s">
        <v>208</v>
      </c>
      <c r="D19" s="12">
        <v>3000000</v>
      </c>
      <c r="E19" s="13">
        <v>2971.68</v>
      </c>
      <c r="F19" s="14">
        <v>1.01E-2</v>
      </c>
      <c r="G19" s="14">
        <v>7.5312000000000004E-2</v>
      </c>
    </row>
    <row r="20" spans="1:7" x14ac:dyDescent="0.35">
      <c r="A20" s="11" t="s">
        <v>841</v>
      </c>
      <c r="B20" s="29" t="s">
        <v>842</v>
      </c>
      <c r="C20" s="29" t="s">
        <v>220</v>
      </c>
      <c r="D20" s="12">
        <v>3000000</v>
      </c>
      <c r="E20" s="13">
        <v>2954.84</v>
      </c>
      <c r="F20" s="14">
        <v>0.01</v>
      </c>
      <c r="G20" s="14">
        <v>7.5814999999999994E-2</v>
      </c>
    </row>
    <row r="21" spans="1:7" x14ac:dyDescent="0.35">
      <c r="A21" s="11" t="s">
        <v>843</v>
      </c>
      <c r="B21" s="29" t="s">
        <v>844</v>
      </c>
      <c r="C21" s="29" t="s">
        <v>208</v>
      </c>
      <c r="D21" s="12">
        <v>2700000</v>
      </c>
      <c r="E21" s="13">
        <v>2771.28</v>
      </c>
      <c r="F21" s="14">
        <v>9.4000000000000004E-3</v>
      </c>
      <c r="G21" s="14">
        <v>7.5104000000000004E-2</v>
      </c>
    </row>
    <row r="22" spans="1:7" x14ac:dyDescent="0.35">
      <c r="A22" s="11" t="s">
        <v>845</v>
      </c>
      <c r="B22" s="29" t="s">
        <v>846</v>
      </c>
      <c r="C22" s="29" t="s">
        <v>208</v>
      </c>
      <c r="D22" s="12">
        <v>2500000</v>
      </c>
      <c r="E22" s="13">
        <v>2580.4699999999998</v>
      </c>
      <c r="F22" s="14">
        <v>8.6999999999999994E-3</v>
      </c>
      <c r="G22" s="14">
        <v>7.775E-2</v>
      </c>
    </row>
    <row r="23" spans="1:7" x14ac:dyDescent="0.35">
      <c r="A23" s="11" t="s">
        <v>847</v>
      </c>
      <c r="B23" s="29" t="s">
        <v>848</v>
      </c>
      <c r="C23" s="29" t="s">
        <v>208</v>
      </c>
      <c r="D23" s="12">
        <v>2500000</v>
      </c>
      <c r="E23" s="13">
        <v>2474.21</v>
      </c>
      <c r="F23" s="14">
        <v>8.3999999999999995E-3</v>
      </c>
      <c r="G23" s="14">
        <v>7.8399999999999997E-2</v>
      </c>
    </row>
    <row r="24" spans="1:7" x14ac:dyDescent="0.35">
      <c r="A24" s="11" t="s">
        <v>849</v>
      </c>
      <c r="B24" s="29" t="s">
        <v>850</v>
      </c>
      <c r="C24" s="29" t="s">
        <v>211</v>
      </c>
      <c r="D24" s="12">
        <v>2000000</v>
      </c>
      <c r="E24" s="13">
        <v>1990.06</v>
      </c>
      <c r="F24" s="14">
        <v>6.7000000000000002E-3</v>
      </c>
      <c r="G24" s="14">
        <v>7.6413999999999996E-2</v>
      </c>
    </row>
    <row r="25" spans="1:7" x14ac:dyDescent="0.35">
      <c r="A25" s="11" t="s">
        <v>851</v>
      </c>
      <c r="B25" s="29" t="s">
        <v>852</v>
      </c>
      <c r="C25" s="29" t="s">
        <v>211</v>
      </c>
      <c r="D25" s="12">
        <v>1500000</v>
      </c>
      <c r="E25" s="13">
        <v>1581.17</v>
      </c>
      <c r="F25" s="14">
        <v>5.4000000000000003E-3</v>
      </c>
      <c r="G25" s="14">
        <v>7.6350000000000001E-2</v>
      </c>
    </row>
    <row r="26" spans="1:7" x14ac:dyDescent="0.35">
      <c r="A26" s="11" t="s">
        <v>853</v>
      </c>
      <c r="B26" s="29" t="s">
        <v>854</v>
      </c>
      <c r="C26" s="29" t="s">
        <v>208</v>
      </c>
      <c r="D26" s="12">
        <v>500000</v>
      </c>
      <c r="E26" s="13">
        <v>475.54</v>
      </c>
      <c r="F26" s="14">
        <v>1.6000000000000001E-3</v>
      </c>
      <c r="G26" s="14">
        <v>7.5549000000000005E-2</v>
      </c>
    </row>
    <row r="27" spans="1:7" x14ac:dyDescent="0.35">
      <c r="A27" s="15" t="s">
        <v>122</v>
      </c>
      <c r="B27" s="30"/>
      <c r="C27" s="30"/>
      <c r="D27" s="16"/>
      <c r="E27" s="17">
        <v>118067.9</v>
      </c>
      <c r="F27" s="18">
        <v>0.40029999999999999</v>
      </c>
      <c r="G27" s="19"/>
    </row>
    <row r="28" spans="1:7" x14ac:dyDescent="0.35">
      <c r="A28" s="11"/>
      <c r="B28" s="29"/>
      <c r="C28" s="29"/>
      <c r="D28" s="12"/>
      <c r="E28" s="13"/>
      <c r="F28" s="14"/>
      <c r="G28" s="14"/>
    </row>
    <row r="29" spans="1:7" x14ac:dyDescent="0.35">
      <c r="A29" s="15" t="s">
        <v>468</v>
      </c>
      <c r="B29" s="29"/>
      <c r="C29" s="29"/>
      <c r="D29" s="12"/>
      <c r="E29" s="13"/>
      <c r="F29" s="14"/>
      <c r="G29" s="14"/>
    </row>
    <row r="30" spans="1:7" x14ac:dyDescent="0.35">
      <c r="A30" s="11" t="s">
        <v>855</v>
      </c>
      <c r="B30" s="29" t="s">
        <v>856</v>
      </c>
      <c r="C30" s="29" t="s">
        <v>119</v>
      </c>
      <c r="D30" s="12">
        <v>16000000</v>
      </c>
      <c r="E30" s="13">
        <v>15144.02</v>
      </c>
      <c r="F30" s="14">
        <v>5.1299999999999998E-2</v>
      </c>
      <c r="G30" s="14">
        <v>7.5510036623999993E-2</v>
      </c>
    </row>
    <row r="31" spans="1:7" x14ac:dyDescent="0.35">
      <c r="A31" s="15" t="s">
        <v>122</v>
      </c>
      <c r="B31" s="30"/>
      <c r="C31" s="30"/>
      <c r="D31" s="16"/>
      <c r="E31" s="17">
        <v>15144.02</v>
      </c>
      <c r="F31" s="18">
        <v>5.1299999999999998E-2</v>
      </c>
      <c r="G31" s="19"/>
    </row>
    <row r="32" spans="1:7" x14ac:dyDescent="0.35">
      <c r="A32" s="15" t="s">
        <v>647</v>
      </c>
      <c r="B32" s="29"/>
      <c r="C32" s="29"/>
      <c r="D32" s="12"/>
      <c r="E32" s="13"/>
      <c r="F32" s="14"/>
      <c r="G32" s="14"/>
    </row>
    <row r="33" spans="1:7" x14ac:dyDescent="0.35">
      <c r="A33" s="11" t="s">
        <v>857</v>
      </c>
      <c r="B33" s="29" t="s">
        <v>858</v>
      </c>
      <c r="C33" s="29" t="s">
        <v>119</v>
      </c>
      <c r="D33" s="12">
        <v>14000000</v>
      </c>
      <c r="E33" s="13">
        <v>13517.6</v>
      </c>
      <c r="F33" s="14">
        <v>4.58E-2</v>
      </c>
      <c r="G33" s="14">
        <v>7.7184515625000005E-2</v>
      </c>
    </row>
    <row r="34" spans="1:7" x14ac:dyDescent="0.35">
      <c r="A34" s="11" t="s">
        <v>859</v>
      </c>
      <c r="B34" s="29" t="s">
        <v>860</v>
      </c>
      <c r="C34" s="29" t="s">
        <v>119</v>
      </c>
      <c r="D34" s="12">
        <v>10500000</v>
      </c>
      <c r="E34" s="13">
        <v>10570.82</v>
      </c>
      <c r="F34" s="14">
        <v>3.5799999999999998E-2</v>
      </c>
      <c r="G34" s="14">
        <v>7.7250940648999997E-2</v>
      </c>
    </row>
    <row r="35" spans="1:7" x14ac:dyDescent="0.35">
      <c r="A35" s="11" t="s">
        <v>861</v>
      </c>
      <c r="B35" s="29" t="s">
        <v>862</v>
      </c>
      <c r="C35" s="29" t="s">
        <v>119</v>
      </c>
      <c r="D35" s="12">
        <v>10000000</v>
      </c>
      <c r="E35" s="13">
        <v>10064.26</v>
      </c>
      <c r="F35" s="14">
        <v>3.4099999999999998E-2</v>
      </c>
      <c r="G35" s="14">
        <v>7.7038180220000002E-2</v>
      </c>
    </row>
    <row r="36" spans="1:7" x14ac:dyDescent="0.35">
      <c r="A36" s="11" t="s">
        <v>863</v>
      </c>
      <c r="B36" s="29" t="s">
        <v>864</v>
      </c>
      <c r="C36" s="29" t="s">
        <v>119</v>
      </c>
      <c r="D36" s="12">
        <v>10000000</v>
      </c>
      <c r="E36" s="13">
        <v>9862.84</v>
      </c>
      <c r="F36" s="14">
        <v>3.3399999999999999E-2</v>
      </c>
      <c r="G36" s="14">
        <v>7.7545726401000006E-2</v>
      </c>
    </row>
    <row r="37" spans="1:7" x14ac:dyDescent="0.35">
      <c r="A37" s="11" t="s">
        <v>865</v>
      </c>
      <c r="B37" s="29" t="s">
        <v>866</v>
      </c>
      <c r="C37" s="29" t="s">
        <v>119</v>
      </c>
      <c r="D37" s="12">
        <v>9500000</v>
      </c>
      <c r="E37" s="13">
        <v>9570.6299999999992</v>
      </c>
      <c r="F37" s="14">
        <v>3.2399999999999998E-2</v>
      </c>
      <c r="G37" s="14">
        <v>7.7249902741999998E-2</v>
      </c>
    </row>
    <row r="38" spans="1:7" x14ac:dyDescent="0.35">
      <c r="A38" s="11" t="s">
        <v>867</v>
      </c>
      <c r="B38" s="29" t="s">
        <v>868</v>
      </c>
      <c r="C38" s="29" t="s">
        <v>119</v>
      </c>
      <c r="D38" s="12">
        <v>8500000</v>
      </c>
      <c r="E38" s="13">
        <v>8498.09</v>
      </c>
      <c r="F38" s="14">
        <v>2.8799999999999999E-2</v>
      </c>
      <c r="G38" s="14">
        <v>7.7392100625000002E-2</v>
      </c>
    </row>
    <row r="39" spans="1:7" x14ac:dyDescent="0.35">
      <c r="A39" s="11" t="s">
        <v>869</v>
      </c>
      <c r="B39" s="29" t="s">
        <v>870</v>
      </c>
      <c r="C39" s="29" t="s">
        <v>119</v>
      </c>
      <c r="D39" s="12">
        <v>7500000</v>
      </c>
      <c r="E39" s="13">
        <v>7686.4</v>
      </c>
      <c r="F39" s="14">
        <v>2.6100000000000002E-2</v>
      </c>
      <c r="G39" s="14">
        <v>7.7340202499999997E-2</v>
      </c>
    </row>
    <row r="40" spans="1:7" x14ac:dyDescent="0.35">
      <c r="A40" s="11" t="s">
        <v>871</v>
      </c>
      <c r="B40" s="29" t="s">
        <v>872</v>
      </c>
      <c r="C40" s="29" t="s">
        <v>119</v>
      </c>
      <c r="D40" s="12">
        <v>6500000</v>
      </c>
      <c r="E40" s="13">
        <v>6573.18</v>
      </c>
      <c r="F40" s="14">
        <v>2.23E-2</v>
      </c>
      <c r="G40" s="14">
        <v>7.7336050704000001E-2</v>
      </c>
    </row>
    <row r="41" spans="1:7" x14ac:dyDescent="0.35">
      <c r="A41" s="11" t="s">
        <v>873</v>
      </c>
      <c r="B41" s="29" t="s">
        <v>874</v>
      </c>
      <c r="C41" s="29" t="s">
        <v>119</v>
      </c>
      <c r="D41" s="12">
        <v>6000000</v>
      </c>
      <c r="E41" s="13">
        <v>6038.79</v>
      </c>
      <c r="F41" s="14">
        <v>2.0500000000000001E-2</v>
      </c>
      <c r="G41" s="14">
        <v>7.7336050704000001E-2</v>
      </c>
    </row>
    <row r="42" spans="1:7" x14ac:dyDescent="0.35">
      <c r="A42" s="11" t="s">
        <v>875</v>
      </c>
      <c r="B42" s="29" t="s">
        <v>876</v>
      </c>
      <c r="C42" s="29" t="s">
        <v>119</v>
      </c>
      <c r="D42" s="12">
        <v>5500000</v>
      </c>
      <c r="E42" s="13">
        <v>5507.12</v>
      </c>
      <c r="F42" s="14">
        <v>1.8700000000000001E-2</v>
      </c>
      <c r="G42" s="14">
        <v>7.7130546800999997E-2</v>
      </c>
    </row>
    <row r="43" spans="1:7" x14ac:dyDescent="0.35">
      <c r="A43" s="11" t="s">
        <v>877</v>
      </c>
      <c r="B43" s="29" t="s">
        <v>878</v>
      </c>
      <c r="C43" s="29" t="s">
        <v>119</v>
      </c>
      <c r="D43" s="12">
        <v>5500000</v>
      </c>
      <c r="E43" s="13">
        <v>5496.33</v>
      </c>
      <c r="F43" s="14">
        <v>1.8599999999999998E-2</v>
      </c>
      <c r="G43" s="14">
        <v>7.7529117681000001E-2</v>
      </c>
    </row>
    <row r="44" spans="1:7" x14ac:dyDescent="0.35">
      <c r="A44" s="11" t="s">
        <v>879</v>
      </c>
      <c r="B44" s="29" t="s">
        <v>880</v>
      </c>
      <c r="C44" s="29" t="s">
        <v>119</v>
      </c>
      <c r="D44" s="12">
        <v>5000000</v>
      </c>
      <c r="E44" s="13">
        <v>5028.91</v>
      </c>
      <c r="F44" s="14">
        <v>1.7000000000000001E-2</v>
      </c>
      <c r="G44" s="14">
        <v>7.7130546800999997E-2</v>
      </c>
    </row>
    <row r="45" spans="1:7" x14ac:dyDescent="0.35">
      <c r="A45" s="11" t="s">
        <v>881</v>
      </c>
      <c r="B45" s="29" t="s">
        <v>882</v>
      </c>
      <c r="C45" s="29" t="s">
        <v>119</v>
      </c>
      <c r="D45" s="12">
        <v>5000000</v>
      </c>
      <c r="E45" s="13">
        <v>5009.34</v>
      </c>
      <c r="F45" s="14">
        <v>1.7000000000000001E-2</v>
      </c>
      <c r="G45" s="14">
        <v>7.7269623056000006E-2</v>
      </c>
    </row>
    <row r="46" spans="1:7" x14ac:dyDescent="0.35">
      <c r="A46" s="11" t="s">
        <v>883</v>
      </c>
      <c r="B46" s="29" t="s">
        <v>884</v>
      </c>
      <c r="C46" s="29" t="s">
        <v>119</v>
      </c>
      <c r="D46" s="12">
        <v>5000000</v>
      </c>
      <c r="E46" s="13">
        <v>5004.2299999999996</v>
      </c>
      <c r="F46" s="14">
        <v>1.7000000000000001E-2</v>
      </c>
      <c r="G46" s="14">
        <v>7.7269623056000006E-2</v>
      </c>
    </row>
    <row r="47" spans="1:7" x14ac:dyDescent="0.35">
      <c r="A47" s="11" t="s">
        <v>885</v>
      </c>
      <c r="B47" s="29" t="s">
        <v>886</v>
      </c>
      <c r="C47" s="29" t="s">
        <v>119</v>
      </c>
      <c r="D47" s="12">
        <v>5000000</v>
      </c>
      <c r="E47" s="13">
        <v>5000.8599999999997</v>
      </c>
      <c r="F47" s="14">
        <v>1.7000000000000001E-2</v>
      </c>
      <c r="G47" s="14">
        <v>7.7269623056000006E-2</v>
      </c>
    </row>
    <row r="48" spans="1:7" x14ac:dyDescent="0.35">
      <c r="A48" s="11" t="s">
        <v>887</v>
      </c>
      <c r="B48" s="29" t="s">
        <v>888</v>
      </c>
      <c r="C48" s="29" t="s">
        <v>119</v>
      </c>
      <c r="D48" s="12">
        <v>5000000</v>
      </c>
      <c r="E48" s="13">
        <v>4993.82</v>
      </c>
      <c r="F48" s="14">
        <v>1.6899999999999998E-2</v>
      </c>
      <c r="G48" s="14">
        <v>7.7483444361000006E-2</v>
      </c>
    </row>
    <row r="49" spans="1:7" x14ac:dyDescent="0.35">
      <c r="A49" s="11" t="s">
        <v>889</v>
      </c>
      <c r="B49" s="29" t="s">
        <v>890</v>
      </c>
      <c r="C49" s="29" t="s">
        <v>119</v>
      </c>
      <c r="D49" s="12">
        <v>4500000</v>
      </c>
      <c r="E49" s="13">
        <v>4501.05</v>
      </c>
      <c r="F49" s="14">
        <v>1.5299999999999999E-2</v>
      </c>
      <c r="G49" s="14">
        <v>7.7250940648999997E-2</v>
      </c>
    </row>
    <row r="50" spans="1:7" x14ac:dyDescent="0.35">
      <c r="A50" s="11" t="s">
        <v>891</v>
      </c>
      <c r="B50" s="29" t="s">
        <v>892</v>
      </c>
      <c r="C50" s="29" t="s">
        <v>119</v>
      </c>
      <c r="D50" s="12">
        <v>4500000</v>
      </c>
      <c r="E50" s="13">
        <v>4369.3100000000004</v>
      </c>
      <c r="F50" s="14">
        <v>1.4800000000000001E-2</v>
      </c>
      <c r="G50" s="14">
        <v>7.7043369249000002E-2</v>
      </c>
    </row>
    <row r="51" spans="1:7" x14ac:dyDescent="0.35">
      <c r="A51" s="11" t="s">
        <v>893</v>
      </c>
      <c r="B51" s="29" t="s">
        <v>894</v>
      </c>
      <c r="C51" s="29" t="s">
        <v>119</v>
      </c>
      <c r="D51" s="12">
        <v>4000000</v>
      </c>
      <c r="E51" s="13">
        <v>4000.47</v>
      </c>
      <c r="F51" s="14">
        <v>1.3599999999999999E-2</v>
      </c>
      <c r="G51" s="14">
        <v>7.7597629476000005E-2</v>
      </c>
    </row>
    <row r="52" spans="1:7" x14ac:dyDescent="0.35">
      <c r="A52" s="11" t="s">
        <v>895</v>
      </c>
      <c r="B52" s="29" t="s">
        <v>896</v>
      </c>
      <c r="C52" s="29" t="s">
        <v>119</v>
      </c>
      <c r="D52" s="12">
        <v>2500000</v>
      </c>
      <c r="E52" s="13">
        <v>2525.4899999999998</v>
      </c>
      <c r="F52" s="14">
        <v>8.6E-3</v>
      </c>
      <c r="G52" s="14">
        <v>7.7038180220000002E-2</v>
      </c>
    </row>
    <row r="53" spans="1:7" x14ac:dyDescent="0.35">
      <c r="A53" s="11" t="s">
        <v>897</v>
      </c>
      <c r="B53" s="29" t="s">
        <v>898</v>
      </c>
      <c r="C53" s="29" t="s">
        <v>119</v>
      </c>
      <c r="D53" s="12">
        <v>2500000</v>
      </c>
      <c r="E53" s="13">
        <v>2523.86</v>
      </c>
      <c r="F53" s="14">
        <v>8.6E-3</v>
      </c>
      <c r="G53" s="14">
        <v>7.7130546800999997E-2</v>
      </c>
    </row>
    <row r="54" spans="1:7" x14ac:dyDescent="0.35">
      <c r="A54" s="11" t="s">
        <v>899</v>
      </c>
      <c r="B54" s="29" t="s">
        <v>900</v>
      </c>
      <c r="C54" s="29" t="s">
        <v>119</v>
      </c>
      <c r="D54" s="12">
        <v>2500000</v>
      </c>
      <c r="E54" s="13">
        <v>2502.29</v>
      </c>
      <c r="F54" s="14">
        <v>8.5000000000000006E-3</v>
      </c>
      <c r="G54" s="14">
        <v>7.7037142416000001E-2</v>
      </c>
    </row>
    <row r="55" spans="1:7" x14ac:dyDescent="0.35">
      <c r="A55" s="11" t="s">
        <v>901</v>
      </c>
      <c r="B55" s="29" t="s">
        <v>902</v>
      </c>
      <c r="C55" s="29" t="s">
        <v>119</v>
      </c>
      <c r="D55" s="12">
        <v>2500000</v>
      </c>
      <c r="E55" s="13">
        <v>2464.56</v>
      </c>
      <c r="F55" s="14">
        <v>8.3999999999999995E-3</v>
      </c>
      <c r="G55" s="14">
        <v>7.7198008041999999E-2</v>
      </c>
    </row>
    <row r="56" spans="1:7" x14ac:dyDescent="0.35">
      <c r="A56" s="11" t="s">
        <v>903</v>
      </c>
      <c r="B56" s="29" t="s">
        <v>904</v>
      </c>
      <c r="C56" s="29" t="s">
        <v>119</v>
      </c>
      <c r="D56" s="12">
        <v>2500000</v>
      </c>
      <c r="E56" s="13">
        <v>2463.4699999999998</v>
      </c>
      <c r="F56" s="14">
        <v>8.3999999999999995E-3</v>
      </c>
      <c r="G56" s="14">
        <v>7.7545726401000006E-2</v>
      </c>
    </row>
    <row r="57" spans="1:7" x14ac:dyDescent="0.35">
      <c r="A57" s="11" t="s">
        <v>905</v>
      </c>
      <c r="B57" s="29" t="s">
        <v>906</v>
      </c>
      <c r="C57" s="29" t="s">
        <v>119</v>
      </c>
      <c r="D57" s="12">
        <v>2000000</v>
      </c>
      <c r="E57" s="13">
        <v>1974.9</v>
      </c>
      <c r="F57" s="14">
        <v>6.7000000000000002E-3</v>
      </c>
      <c r="G57" s="14">
        <v>7.7284153928999996E-2</v>
      </c>
    </row>
    <row r="58" spans="1:7" x14ac:dyDescent="0.35">
      <c r="A58" s="11" t="s">
        <v>650</v>
      </c>
      <c r="B58" s="29" t="s">
        <v>651</v>
      </c>
      <c r="C58" s="29" t="s">
        <v>119</v>
      </c>
      <c r="D58" s="12">
        <v>1500000</v>
      </c>
      <c r="E58" s="13">
        <v>1505.86</v>
      </c>
      <c r="F58" s="14">
        <v>5.1000000000000004E-3</v>
      </c>
      <c r="G58" s="14">
        <v>7.7392100625000002E-2</v>
      </c>
    </row>
    <row r="59" spans="1:7" x14ac:dyDescent="0.35">
      <c r="A59" s="11" t="s">
        <v>907</v>
      </c>
      <c r="B59" s="29" t="s">
        <v>908</v>
      </c>
      <c r="C59" s="29" t="s">
        <v>119</v>
      </c>
      <c r="D59" s="12">
        <v>1500000</v>
      </c>
      <c r="E59" s="13">
        <v>1502.46</v>
      </c>
      <c r="F59" s="14">
        <v>5.1000000000000004E-3</v>
      </c>
      <c r="G59" s="14">
        <v>7.7130546800999997E-2</v>
      </c>
    </row>
    <row r="60" spans="1:7" x14ac:dyDescent="0.35">
      <c r="A60" s="11" t="s">
        <v>909</v>
      </c>
      <c r="B60" s="29" t="s">
        <v>910</v>
      </c>
      <c r="C60" s="29" t="s">
        <v>119</v>
      </c>
      <c r="D60" s="12">
        <v>1500000</v>
      </c>
      <c r="E60" s="13">
        <v>1478.15</v>
      </c>
      <c r="F60" s="14">
        <v>5.0000000000000001E-3</v>
      </c>
      <c r="G60" s="14">
        <v>7.7217727880999995E-2</v>
      </c>
    </row>
    <row r="61" spans="1:7" x14ac:dyDescent="0.35">
      <c r="A61" s="11" t="s">
        <v>911</v>
      </c>
      <c r="B61" s="29" t="s">
        <v>912</v>
      </c>
      <c r="C61" s="29" t="s">
        <v>119</v>
      </c>
      <c r="D61" s="12">
        <v>1000000</v>
      </c>
      <c r="E61" s="13">
        <v>1001.65</v>
      </c>
      <c r="F61" s="14">
        <v>3.3999999999999998E-3</v>
      </c>
      <c r="G61" s="14">
        <v>7.7336050704000001E-2</v>
      </c>
    </row>
    <row r="62" spans="1:7" x14ac:dyDescent="0.35">
      <c r="A62" s="15" t="s">
        <v>122</v>
      </c>
      <c r="B62" s="30"/>
      <c r="C62" s="30"/>
      <c r="D62" s="16"/>
      <c r="E62" s="17">
        <v>151236.74</v>
      </c>
      <c r="F62" s="18">
        <v>0.51290000000000002</v>
      </c>
      <c r="G62" s="19"/>
    </row>
    <row r="63" spans="1:7" x14ac:dyDescent="0.35">
      <c r="A63" s="11"/>
      <c r="B63" s="29"/>
      <c r="C63" s="29"/>
      <c r="D63" s="12"/>
      <c r="E63" s="13"/>
      <c r="F63" s="14"/>
      <c r="G63" s="14"/>
    </row>
    <row r="64" spans="1:7" x14ac:dyDescent="0.35">
      <c r="A64" s="11"/>
      <c r="B64" s="29"/>
      <c r="C64" s="29"/>
      <c r="D64" s="12"/>
      <c r="E64" s="13"/>
      <c r="F64" s="14"/>
      <c r="G64" s="14"/>
    </row>
    <row r="65" spans="1:7" x14ac:dyDescent="0.35">
      <c r="A65" s="15" t="s">
        <v>249</v>
      </c>
      <c r="B65" s="29"/>
      <c r="C65" s="29"/>
      <c r="D65" s="12"/>
      <c r="E65" s="13"/>
      <c r="F65" s="14"/>
      <c r="G65" s="14"/>
    </row>
    <row r="66" spans="1:7" x14ac:dyDescent="0.35">
      <c r="A66" s="15" t="s">
        <v>122</v>
      </c>
      <c r="B66" s="29"/>
      <c r="C66" s="29"/>
      <c r="D66" s="12"/>
      <c r="E66" s="34" t="s">
        <v>114</v>
      </c>
      <c r="F66" s="35" t="s">
        <v>114</v>
      </c>
      <c r="G66" s="14"/>
    </row>
    <row r="67" spans="1:7" x14ac:dyDescent="0.35">
      <c r="A67" s="11"/>
      <c r="B67" s="29"/>
      <c r="C67" s="29"/>
      <c r="D67" s="12"/>
      <c r="E67" s="13"/>
      <c r="F67" s="14"/>
      <c r="G67" s="14"/>
    </row>
    <row r="68" spans="1:7" x14ac:dyDescent="0.35">
      <c r="A68" s="15" t="s">
        <v>250</v>
      </c>
      <c r="B68" s="29"/>
      <c r="C68" s="29"/>
      <c r="D68" s="12"/>
      <c r="E68" s="13"/>
      <c r="F68" s="14"/>
      <c r="G68" s="14"/>
    </row>
    <row r="69" spans="1:7" x14ac:dyDescent="0.35">
      <c r="A69" s="15" t="s">
        <v>122</v>
      </c>
      <c r="B69" s="29"/>
      <c r="C69" s="29"/>
      <c r="D69" s="12"/>
      <c r="E69" s="34" t="s">
        <v>114</v>
      </c>
      <c r="F69" s="35" t="s">
        <v>114</v>
      </c>
      <c r="G69" s="14"/>
    </row>
    <row r="70" spans="1:7" x14ac:dyDescent="0.35">
      <c r="A70" s="11"/>
      <c r="B70" s="29"/>
      <c r="C70" s="29"/>
      <c r="D70" s="12"/>
      <c r="E70" s="13"/>
      <c r="F70" s="14"/>
      <c r="G70" s="14"/>
    </row>
    <row r="71" spans="1:7" x14ac:dyDescent="0.35">
      <c r="A71" s="20" t="s">
        <v>154</v>
      </c>
      <c r="B71" s="31"/>
      <c r="C71" s="31"/>
      <c r="D71" s="21"/>
      <c r="E71" s="17">
        <v>284448.65999999997</v>
      </c>
      <c r="F71" s="18">
        <v>0.96450000000000002</v>
      </c>
      <c r="G71" s="19"/>
    </row>
    <row r="72" spans="1:7" x14ac:dyDescent="0.35">
      <c r="A72" s="11"/>
      <c r="B72" s="29"/>
      <c r="C72" s="29"/>
      <c r="D72" s="12"/>
      <c r="E72" s="13"/>
      <c r="F72" s="14"/>
      <c r="G72" s="14"/>
    </row>
    <row r="73" spans="1:7" x14ac:dyDescent="0.35">
      <c r="A73" s="11"/>
      <c r="B73" s="29"/>
      <c r="C73" s="29"/>
      <c r="D73" s="12"/>
      <c r="E73" s="13"/>
      <c r="F73" s="14"/>
      <c r="G73" s="14"/>
    </row>
    <row r="74" spans="1:7" x14ac:dyDescent="0.35">
      <c r="A74" s="15" t="s">
        <v>155</v>
      </c>
      <c r="B74" s="29"/>
      <c r="C74" s="29"/>
      <c r="D74" s="12"/>
      <c r="E74" s="13"/>
      <c r="F74" s="14"/>
      <c r="G74" s="14"/>
    </row>
    <row r="75" spans="1:7" x14ac:dyDescent="0.35">
      <c r="A75" s="11" t="s">
        <v>156</v>
      </c>
      <c r="B75" s="29"/>
      <c r="C75" s="29"/>
      <c r="D75" s="12"/>
      <c r="E75" s="13">
        <v>2927.47</v>
      </c>
      <c r="F75" s="14">
        <v>9.9000000000000008E-3</v>
      </c>
      <c r="G75" s="14">
        <v>6.5921999999999994E-2</v>
      </c>
    </row>
    <row r="76" spans="1:7" x14ac:dyDescent="0.35">
      <c r="A76" s="15" t="s">
        <v>122</v>
      </c>
      <c r="B76" s="30"/>
      <c r="C76" s="30"/>
      <c r="D76" s="16"/>
      <c r="E76" s="17">
        <v>2927.47</v>
      </c>
      <c r="F76" s="18">
        <v>9.9000000000000008E-3</v>
      </c>
      <c r="G76" s="19"/>
    </row>
    <row r="77" spans="1:7" x14ac:dyDescent="0.35">
      <c r="A77" s="11"/>
      <c r="B77" s="29"/>
      <c r="C77" s="29"/>
      <c r="D77" s="12"/>
      <c r="E77" s="13"/>
      <c r="F77" s="14"/>
      <c r="G77" s="14"/>
    </row>
    <row r="78" spans="1:7" x14ac:dyDescent="0.35">
      <c r="A78" s="20" t="s">
        <v>154</v>
      </c>
      <c r="B78" s="31"/>
      <c r="C78" s="31"/>
      <c r="D78" s="21"/>
      <c r="E78" s="17">
        <v>2927.47</v>
      </c>
      <c r="F78" s="18">
        <v>9.9000000000000008E-3</v>
      </c>
      <c r="G78" s="19"/>
    </row>
    <row r="79" spans="1:7" x14ac:dyDescent="0.35">
      <c r="A79" s="11" t="s">
        <v>157</v>
      </c>
      <c r="B79" s="29"/>
      <c r="C79" s="29"/>
      <c r="D79" s="12"/>
      <c r="E79" s="13">
        <v>7651.7737107000003</v>
      </c>
      <c r="F79" s="14">
        <v>2.5942E-2</v>
      </c>
      <c r="G79" s="14"/>
    </row>
    <row r="80" spans="1:7" x14ac:dyDescent="0.35">
      <c r="A80" s="11" t="s">
        <v>158</v>
      </c>
      <c r="B80" s="29"/>
      <c r="C80" s="29"/>
      <c r="D80" s="12"/>
      <c r="E80" s="22">
        <v>-74.553710699999996</v>
      </c>
      <c r="F80" s="23">
        <v>-3.4200000000000002E-4</v>
      </c>
      <c r="G80" s="14">
        <v>6.5921999999999994E-2</v>
      </c>
    </row>
    <row r="81" spans="1:7" x14ac:dyDescent="0.35">
      <c r="A81" s="24" t="s">
        <v>159</v>
      </c>
      <c r="B81" s="32"/>
      <c r="C81" s="32"/>
      <c r="D81" s="25"/>
      <c r="E81" s="26">
        <v>294953.34999999998</v>
      </c>
      <c r="F81" s="27">
        <v>1</v>
      </c>
      <c r="G81" s="27"/>
    </row>
    <row r="83" spans="1:7" x14ac:dyDescent="0.35">
      <c r="A83" s="56" t="s">
        <v>161</v>
      </c>
    </row>
    <row r="86" spans="1:7" x14ac:dyDescent="0.35">
      <c r="A86" s="56" t="s">
        <v>162</v>
      </c>
    </row>
    <row r="87" spans="1:7" x14ac:dyDescent="0.35">
      <c r="A87" s="46" t="s">
        <v>163</v>
      </c>
      <c r="B87" s="33" t="s">
        <v>114</v>
      </c>
    </row>
    <row r="88" spans="1:7" x14ac:dyDescent="0.35">
      <c r="A88" t="s">
        <v>164</v>
      </c>
    </row>
    <row r="89" spans="1:7" x14ac:dyDescent="0.35">
      <c r="A89" t="s">
        <v>165</v>
      </c>
      <c r="B89" t="s">
        <v>166</v>
      </c>
      <c r="C89" t="s">
        <v>166</v>
      </c>
    </row>
    <row r="90" spans="1:7" x14ac:dyDescent="0.35">
      <c r="B90" s="47">
        <v>44957</v>
      </c>
      <c r="C90" s="47">
        <v>44985</v>
      </c>
    </row>
    <row r="91" spans="1:7" x14ac:dyDescent="0.35">
      <c r="A91" t="s">
        <v>170</v>
      </c>
      <c r="B91">
        <v>10.3704</v>
      </c>
      <c r="C91">
        <v>10.376099999999999</v>
      </c>
      <c r="E91" s="1"/>
    </row>
    <row r="92" spans="1:7" x14ac:dyDescent="0.35">
      <c r="A92" t="s">
        <v>171</v>
      </c>
      <c r="B92">
        <v>10.3691</v>
      </c>
      <c r="C92">
        <v>10.3749</v>
      </c>
      <c r="E92" s="1"/>
    </row>
    <row r="93" spans="1:7" x14ac:dyDescent="0.35">
      <c r="A93" t="s">
        <v>629</v>
      </c>
      <c r="B93">
        <v>10.3469</v>
      </c>
      <c r="C93">
        <v>10.3512</v>
      </c>
      <c r="E93" s="1"/>
    </row>
    <row r="94" spans="1:7" x14ac:dyDescent="0.35">
      <c r="A94" t="s">
        <v>630</v>
      </c>
      <c r="B94">
        <v>10.347300000000001</v>
      </c>
      <c r="C94">
        <v>10.351599999999999</v>
      </c>
      <c r="E94" s="1"/>
    </row>
    <row r="95" spans="1:7" x14ac:dyDescent="0.35">
      <c r="E95" s="1"/>
    </row>
    <row r="96" spans="1:7" x14ac:dyDescent="0.35">
      <c r="A96" t="s">
        <v>181</v>
      </c>
      <c r="B96" s="33" t="s">
        <v>114</v>
      </c>
    </row>
    <row r="97" spans="1:2" x14ac:dyDescent="0.35">
      <c r="A97" t="s">
        <v>182</v>
      </c>
      <c r="B97" s="33" t="s">
        <v>114</v>
      </c>
    </row>
    <row r="98" spans="1:2" ht="29" customHeight="1" x14ac:dyDescent="0.35">
      <c r="A98" s="46" t="s">
        <v>183</v>
      </c>
      <c r="B98" s="33" t="s">
        <v>114</v>
      </c>
    </row>
    <row r="99" spans="1:2" ht="29" customHeight="1" x14ac:dyDescent="0.35">
      <c r="A99" s="46" t="s">
        <v>184</v>
      </c>
      <c r="B99" s="33" t="s">
        <v>114</v>
      </c>
    </row>
    <row r="100" spans="1:2" x14ac:dyDescent="0.35">
      <c r="A100" t="s">
        <v>185</v>
      </c>
      <c r="B100" s="48">
        <f>B115</f>
        <v>3.8808786430208242</v>
      </c>
    </row>
    <row r="101" spans="1:2" ht="43.5" customHeight="1" x14ac:dyDescent="0.35">
      <c r="A101" s="46" t="s">
        <v>186</v>
      </c>
      <c r="B101" s="33" t="s">
        <v>114</v>
      </c>
    </row>
    <row r="102" spans="1:2" ht="29" customHeight="1" x14ac:dyDescent="0.35">
      <c r="A102" s="46" t="s">
        <v>187</v>
      </c>
      <c r="B102" s="33" t="s">
        <v>114</v>
      </c>
    </row>
    <row r="103" spans="1:2" ht="29" customHeight="1" x14ac:dyDescent="0.35">
      <c r="A103" s="46" t="s">
        <v>188</v>
      </c>
      <c r="B103" s="33" t="s">
        <v>114</v>
      </c>
    </row>
    <row r="104" spans="1:2" x14ac:dyDescent="0.35">
      <c r="A104" t="s">
        <v>189</v>
      </c>
      <c r="B104" s="33" t="s">
        <v>114</v>
      </c>
    </row>
    <row r="105" spans="1:2" x14ac:dyDescent="0.35">
      <c r="A105" t="s">
        <v>190</v>
      </c>
      <c r="B105" s="33" t="s">
        <v>114</v>
      </c>
    </row>
    <row r="108" spans="1:2" x14ac:dyDescent="0.35">
      <c r="A108" t="s">
        <v>191</v>
      </c>
    </row>
    <row r="109" spans="1:2" ht="58" customHeight="1" x14ac:dyDescent="0.35">
      <c r="A109" s="51" t="s">
        <v>192</v>
      </c>
      <c r="B109" s="55" t="s">
        <v>913</v>
      </c>
    </row>
    <row r="110" spans="1:2" ht="29" customHeight="1" x14ac:dyDescent="0.35">
      <c r="A110" s="51" t="s">
        <v>194</v>
      </c>
      <c r="B110" s="55" t="s">
        <v>914</v>
      </c>
    </row>
    <row r="111" spans="1:2" x14ac:dyDescent="0.35">
      <c r="A111" s="51"/>
      <c r="B111" s="51"/>
    </row>
    <row r="112" spans="1:2" x14ac:dyDescent="0.35">
      <c r="A112" s="51" t="s">
        <v>196</v>
      </c>
      <c r="B112" s="52">
        <v>7.7611864163669066</v>
      </c>
    </row>
    <row r="113" spans="1:6" x14ac:dyDescent="0.35">
      <c r="A113" s="51"/>
      <c r="B113" s="51"/>
    </row>
    <row r="114" spans="1:6" x14ac:dyDescent="0.35">
      <c r="A114" s="51" t="s">
        <v>197</v>
      </c>
      <c r="B114" s="53">
        <v>3.3654000000000002</v>
      </c>
    </row>
    <row r="115" spans="1:6" x14ac:dyDescent="0.35">
      <c r="A115" s="51" t="s">
        <v>198</v>
      </c>
      <c r="B115" s="53">
        <v>3.8808786430208242</v>
      </c>
    </row>
    <row r="116" spans="1:6" x14ac:dyDescent="0.35">
      <c r="A116" s="51"/>
      <c r="B116" s="51"/>
    </row>
    <row r="117" spans="1:6" x14ac:dyDescent="0.35">
      <c r="A117" s="51" t="s">
        <v>199</v>
      </c>
      <c r="B117" s="54">
        <v>44985</v>
      </c>
    </row>
    <row r="119" spans="1:6" ht="70" customHeight="1" x14ac:dyDescent="0.35">
      <c r="A119" s="57" t="s">
        <v>200</v>
      </c>
      <c r="B119" s="57" t="s">
        <v>201</v>
      </c>
      <c r="C119" s="57" t="s">
        <v>5</v>
      </c>
      <c r="D119" s="57" t="s">
        <v>6</v>
      </c>
      <c r="E119" s="57" t="s">
        <v>5</v>
      </c>
      <c r="F119" s="57" t="s">
        <v>6</v>
      </c>
    </row>
    <row r="120" spans="1:6" ht="70" customHeight="1" x14ac:dyDescent="0.35">
      <c r="A120" s="57" t="s">
        <v>915</v>
      </c>
      <c r="B120" s="57"/>
      <c r="C120" s="57" t="s">
        <v>45</v>
      </c>
      <c r="D120" s="57"/>
      <c r="E120" s="57"/>
      <c r="F120"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51"/>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916</v>
      </c>
      <c r="B1" s="60"/>
      <c r="C1" s="60"/>
      <c r="D1" s="60"/>
      <c r="E1" s="60"/>
      <c r="F1" s="60"/>
      <c r="G1" s="61"/>
      <c r="H1" s="50" t="str">
        <f>HYPERLINK("[EDEL_Portfolio Monthly Notes 28-Feb-2023.xlsx]Index!A1","Index")</f>
        <v>Index</v>
      </c>
    </row>
    <row r="2" spans="1:8" ht="37.5" customHeight="1" x14ac:dyDescent="0.35">
      <c r="A2" s="59" t="s">
        <v>917</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918</v>
      </c>
      <c r="B11" s="29" t="s">
        <v>919</v>
      </c>
      <c r="C11" s="29" t="s">
        <v>208</v>
      </c>
      <c r="D11" s="12">
        <v>100000000</v>
      </c>
      <c r="E11" s="13">
        <v>98844.800000000003</v>
      </c>
      <c r="F11" s="14">
        <v>0.1055</v>
      </c>
      <c r="G11" s="14">
        <v>7.85E-2</v>
      </c>
    </row>
    <row r="12" spans="1:8" x14ac:dyDescent="0.35">
      <c r="A12" s="11" t="s">
        <v>920</v>
      </c>
      <c r="B12" s="29" t="s">
        <v>921</v>
      </c>
      <c r="C12" s="29" t="s">
        <v>208</v>
      </c>
      <c r="D12" s="12">
        <v>55500000</v>
      </c>
      <c r="E12" s="13">
        <v>55274.67</v>
      </c>
      <c r="F12" s="14">
        <v>5.8999999999999997E-2</v>
      </c>
      <c r="G12" s="14">
        <v>7.7310000000000004E-2</v>
      </c>
    </row>
    <row r="13" spans="1:8" x14ac:dyDescent="0.35">
      <c r="A13" s="11" t="s">
        <v>922</v>
      </c>
      <c r="B13" s="29" t="s">
        <v>923</v>
      </c>
      <c r="C13" s="29" t="s">
        <v>211</v>
      </c>
      <c r="D13" s="12">
        <v>55000000</v>
      </c>
      <c r="E13" s="13">
        <v>54546.86</v>
      </c>
      <c r="F13" s="14">
        <v>5.8200000000000002E-2</v>
      </c>
      <c r="G13" s="14">
        <v>7.8600000000000003E-2</v>
      </c>
    </row>
    <row r="14" spans="1:8" x14ac:dyDescent="0.35">
      <c r="A14" s="11" t="s">
        <v>924</v>
      </c>
      <c r="B14" s="29" t="s">
        <v>925</v>
      </c>
      <c r="C14" s="29" t="s">
        <v>208</v>
      </c>
      <c r="D14" s="12">
        <v>51500000</v>
      </c>
      <c r="E14" s="13">
        <v>50699.18</v>
      </c>
      <c r="F14" s="14">
        <v>5.4100000000000002E-2</v>
      </c>
      <c r="G14" s="14">
        <v>7.6862E-2</v>
      </c>
    </row>
    <row r="15" spans="1:8" x14ac:dyDescent="0.35">
      <c r="A15" s="11" t="s">
        <v>926</v>
      </c>
      <c r="B15" s="29" t="s">
        <v>927</v>
      </c>
      <c r="C15" s="29" t="s">
        <v>211</v>
      </c>
      <c r="D15" s="12">
        <v>42500000</v>
      </c>
      <c r="E15" s="13">
        <v>41792.42</v>
      </c>
      <c r="F15" s="14">
        <v>4.4600000000000001E-2</v>
      </c>
      <c r="G15" s="14">
        <v>7.8649999999999998E-2</v>
      </c>
    </row>
    <row r="16" spans="1:8" x14ac:dyDescent="0.35">
      <c r="A16" s="11" t="s">
        <v>928</v>
      </c>
      <c r="B16" s="29" t="s">
        <v>929</v>
      </c>
      <c r="C16" s="29" t="s">
        <v>208</v>
      </c>
      <c r="D16" s="12">
        <v>19000000</v>
      </c>
      <c r="E16" s="13">
        <v>18106.89</v>
      </c>
      <c r="F16" s="14">
        <v>1.9300000000000001E-2</v>
      </c>
      <c r="G16" s="14">
        <v>7.7950000000000005E-2</v>
      </c>
    </row>
    <row r="17" spans="1:7" x14ac:dyDescent="0.35">
      <c r="A17" s="11" t="s">
        <v>930</v>
      </c>
      <c r="B17" s="29" t="s">
        <v>931</v>
      </c>
      <c r="C17" s="29" t="s">
        <v>211</v>
      </c>
      <c r="D17" s="12">
        <v>17500000</v>
      </c>
      <c r="E17" s="13">
        <v>17380.650000000001</v>
      </c>
      <c r="F17" s="14">
        <v>1.8499999999999999E-2</v>
      </c>
      <c r="G17" s="14">
        <v>7.8024999999999997E-2</v>
      </c>
    </row>
    <row r="18" spans="1:7" x14ac:dyDescent="0.35">
      <c r="A18" s="11" t="s">
        <v>932</v>
      </c>
      <c r="B18" s="29" t="s">
        <v>933</v>
      </c>
      <c r="C18" s="29" t="s">
        <v>208</v>
      </c>
      <c r="D18" s="12">
        <v>11200000</v>
      </c>
      <c r="E18" s="13">
        <v>11696.47</v>
      </c>
      <c r="F18" s="14">
        <v>1.2500000000000001E-2</v>
      </c>
      <c r="G18" s="14">
        <v>7.5856000000000007E-2</v>
      </c>
    </row>
    <row r="19" spans="1:7" x14ac:dyDescent="0.35">
      <c r="A19" s="11" t="s">
        <v>934</v>
      </c>
      <c r="B19" s="29" t="s">
        <v>935</v>
      </c>
      <c r="C19" s="29" t="s">
        <v>208</v>
      </c>
      <c r="D19" s="12">
        <v>12000000</v>
      </c>
      <c r="E19" s="13">
        <v>11413.2</v>
      </c>
      <c r="F19" s="14">
        <v>1.2200000000000001E-2</v>
      </c>
      <c r="G19" s="14">
        <v>7.8450000000000006E-2</v>
      </c>
    </row>
    <row r="20" spans="1:7" x14ac:dyDescent="0.35">
      <c r="A20" s="11" t="s">
        <v>936</v>
      </c>
      <c r="B20" s="29" t="s">
        <v>937</v>
      </c>
      <c r="C20" s="29" t="s">
        <v>211</v>
      </c>
      <c r="D20" s="12">
        <v>11000000</v>
      </c>
      <c r="E20" s="13">
        <v>10785.71</v>
      </c>
      <c r="F20" s="14">
        <v>1.15E-2</v>
      </c>
      <c r="G20" s="14">
        <v>7.8600000000000003E-2</v>
      </c>
    </row>
    <row r="21" spans="1:7" x14ac:dyDescent="0.35">
      <c r="A21" s="11" t="s">
        <v>938</v>
      </c>
      <c r="B21" s="29" t="s">
        <v>939</v>
      </c>
      <c r="C21" s="29" t="s">
        <v>220</v>
      </c>
      <c r="D21" s="12">
        <v>11000000</v>
      </c>
      <c r="E21" s="13">
        <v>10560.26</v>
      </c>
      <c r="F21" s="14">
        <v>1.1299999999999999E-2</v>
      </c>
      <c r="G21" s="14">
        <v>7.7950000000000005E-2</v>
      </c>
    </row>
    <row r="22" spans="1:7" x14ac:dyDescent="0.35">
      <c r="A22" s="11" t="s">
        <v>940</v>
      </c>
      <c r="B22" s="29" t="s">
        <v>941</v>
      </c>
      <c r="C22" s="29" t="s">
        <v>208</v>
      </c>
      <c r="D22" s="12">
        <v>10000000</v>
      </c>
      <c r="E22" s="13">
        <v>10119</v>
      </c>
      <c r="F22" s="14">
        <v>1.0800000000000001E-2</v>
      </c>
      <c r="G22" s="14">
        <v>7.6648999999999995E-2</v>
      </c>
    </row>
    <row r="23" spans="1:7" x14ac:dyDescent="0.35">
      <c r="A23" s="11" t="s">
        <v>942</v>
      </c>
      <c r="B23" s="29" t="s">
        <v>943</v>
      </c>
      <c r="C23" s="29" t="s">
        <v>208</v>
      </c>
      <c r="D23" s="12">
        <v>10500000</v>
      </c>
      <c r="E23" s="13">
        <v>9971.7900000000009</v>
      </c>
      <c r="F23" s="14">
        <v>1.06E-2</v>
      </c>
      <c r="G23" s="14">
        <v>7.8450000000000006E-2</v>
      </c>
    </row>
    <row r="24" spans="1:7" x14ac:dyDescent="0.35">
      <c r="A24" s="11" t="s">
        <v>944</v>
      </c>
      <c r="B24" s="29" t="s">
        <v>945</v>
      </c>
      <c r="C24" s="29" t="s">
        <v>220</v>
      </c>
      <c r="D24" s="12">
        <v>7600000</v>
      </c>
      <c r="E24" s="13">
        <v>7497.82</v>
      </c>
      <c r="F24" s="14">
        <v>8.0000000000000002E-3</v>
      </c>
      <c r="G24" s="14">
        <v>7.6513999999999999E-2</v>
      </c>
    </row>
    <row r="25" spans="1:7" x14ac:dyDescent="0.35">
      <c r="A25" s="11" t="s">
        <v>946</v>
      </c>
      <c r="B25" s="29" t="s">
        <v>947</v>
      </c>
      <c r="C25" s="29" t="s">
        <v>208</v>
      </c>
      <c r="D25" s="12">
        <v>6000000</v>
      </c>
      <c r="E25" s="13">
        <v>6251.8</v>
      </c>
      <c r="F25" s="14">
        <v>6.7000000000000002E-3</v>
      </c>
      <c r="G25" s="14">
        <v>7.6748999999999998E-2</v>
      </c>
    </row>
    <row r="26" spans="1:7" x14ac:dyDescent="0.35">
      <c r="A26" s="11" t="s">
        <v>948</v>
      </c>
      <c r="B26" s="29" t="s">
        <v>949</v>
      </c>
      <c r="C26" s="29" t="s">
        <v>208</v>
      </c>
      <c r="D26" s="12">
        <v>6000000</v>
      </c>
      <c r="E26" s="13">
        <v>6052.7</v>
      </c>
      <c r="F26" s="14">
        <v>6.4999999999999997E-3</v>
      </c>
      <c r="G26" s="14">
        <v>7.6812000000000005E-2</v>
      </c>
    </row>
    <row r="27" spans="1:7" x14ac:dyDescent="0.35">
      <c r="A27" s="11" t="s">
        <v>950</v>
      </c>
      <c r="B27" s="29" t="s">
        <v>951</v>
      </c>
      <c r="C27" s="29" t="s">
        <v>208</v>
      </c>
      <c r="D27" s="12">
        <v>5000000</v>
      </c>
      <c r="E27" s="13">
        <v>5063.6099999999997</v>
      </c>
      <c r="F27" s="14">
        <v>5.4000000000000003E-3</v>
      </c>
      <c r="G27" s="14">
        <v>7.7800999999999995E-2</v>
      </c>
    </row>
    <row r="28" spans="1:7" x14ac:dyDescent="0.35">
      <c r="A28" s="11" t="s">
        <v>952</v>
      </c>
      <c r="B28" s="29" t="s">
        <v>953</v>
      </c>
      <c r="C28" s="29" t="s">
        <v>208</v>
      </c>
      <c r="D28" s="12">
        <v>5000000</v>
      </c>
      <c r="E28" s="13">
        <v>4954.8100000000004</v>
      </c>
      <c r="F28" s="14">
        <v>5.3E-3</v>
      </c>
      <c r="G28" s="14">
        <v>7.85E-2</v>
      </c>
    </row>
    <row r="29" spans="1:7" x14ac:dyDescent="0.35">
      <c r="A29" s="11" t="s">
        <v>954</v>
      </c>
      <c r="B29" s="29" t="s">
        <v>955</v>
      </c>
      <c r="C29" s="29" t="s">
        <v>220</v>
      </c>
      <c r="D29" s="12">
        <v>4000000</v>
      </c>
      <c r="E29" s="13">
        <v>3920.1</v>
      </c>
      <c r="F29" s="14">
        <v>4.1999999999999997E-3</v>
      </c>
      <c r="G29" s="14">
        <v>7.6513999999999999E-2</v>
      </c>
    </row>
    <row r="30" spans="1:7" x14ac:dyDescent="0.35">
      <c r="A30" s="11" t="s">
        <v>956</v>
      </c>
      <c r="B30" s="29" t="s">
        <v>957</v>
      </c>
      <c r="C30" s="29" t="s">
        <v>211</v>
      </c>
      <c r="D30" s="12">
        <v>3300000</v>
      </c>
      <c r="E30" s="13">
        <v>3276.69</v>
      </c>
      <c r="F30" s="14">
        <v>3.5000000000000001E-3</v>
      </c>
      <c r="G30" s="14">
        <v>7.6513999999999999E-2</v>
      </c>
    </row>
    <row r="31" spans="1:7" x14ac:dyDescent="0.35">
      <c r="A31" s="11" t="s">
        <v>958</v>
      </c>
      <c r="B31" s="29" t="s">
        <v>959</v>
      </c>
      <c r="C31" s="29" t="s">
        <v>208</v>
      </c>
      <c r="D31" s="12">
        <v>2700000</v>
      </c>
      <c r="E31" s="13">
        <v>2750.26</v>
      </c>
      <c r="F31" s="14">
        <v>2.8999999999999998E-3</v>
      </c>
      <c r="G31" s="14">
        <v>7.5855000000000006E-2</v>
      </c>
    </row>
    <row r="32" spans="1:7" x14ac:dyDescent="0.35">
      <c r="A32" s="11" t="s">
        <v>960</v>
      </c>
      <c r="B32" s="29" t="s">
        <v>961</v>
      </c>
      <c r="C32" s="29" t="s">
        <v>208</v>
      </c>
      <c r="D32" s="12">
        <v>2500000</v>
      </c>
      <c r="E32" s="13">
        <v>2605.0700000000002</v>
      </c>
      <c r="F32" s="14">
        <v>2.8E-3</v>
      </c>
      <c r="G32" s="14">
        <v>7.6748999999999998E-2</v>
      </c>
    </row>
    <row r="33" spans="1:7" x14ac:dyDescent="0.35">
      <c r="A33" s="11" t="s">
        <v>962</v>
      </c>
      <c r="B33" s="29" t="s">
        <v>963</v>
      </c>
      <c r="C33" s="29" t="s">
        <v>208</v>
      </c>
      <c r="D33" s="12">
        <v>2000000</v>
      </c>
      <c r="E33" s="13">
        <v>2018.15</v>
      </c>
      <c r="F33" s="14">
        <v>2.2000000000000001E-3</v>
      </c>
      <c r="G33" s="14">
        <v>7.7950000000000005E-2</v>
      </c>
    </row>
    <row r="34" spans="1:7" x14ac:dyDescent="0.35">
      <c r="A34" s="11" t="s">
        <v>964</v>
      </c>
      <c r="B34" s="29" t="s">
        <v>965</v>
      </c>
      <c r="C34" s="29" t="s">
        <v>208</v>
      </c>
      <c r="D34" s="12">
        <v>1500000</v>
      </c>
      <c r="E34" s="13">
        <v>1433.83</v>
      </c>
      <c r="F34" s="14">
        <v>1.5E-3</v>
      </c>
      <c r="G34" s="14">
        <v>7.775E-2</v>
      </c>
    </row>
    <row r="35" spans="1:7" x14ac:dyDescent="0.35">
      <c r="A35" s="11" t="s">
        <v>966</v>
      </c>
      <c r="B35" s="29" t="s">
        <v>967</v>
      </c>
      <c r="C35" s="29" t="s">
        <v>211</v>
      </c>
      <c r="D35" s="12">
        <v>1109000</v>
      </c>
      <c r="E35" s="13">
        <v>1142.8</v>
      </c>
      <c r="F35" s="14">
        <v>1.1999999999999999E-3</v>
      </c>
      <c r="G35" s="14">
        <v>7.6513999999999999E-2</v>
      </c>
    </row>
    <row r="36" spans="1:7" x14ac:dyDescent="0.35">
      <c r="A36" s="11" t="s">
        <v>968</v>
      </c>
      <c r="B36" s="29" t="s">
        <v>969</v>
      </c>
      <c r="C36" s="29" t="s">
        <v>211</v>
      </c>
      <c r="D36" s="12">
        <v>1000000</v>
      </c>
      <c r="E36" s="13">
        <v>1028.69</v>
      </c>
      <c r="F36" s="14">
        <v>1.1000000000000001E-3</v>
      </c>
      <c r="G36" s="14">
        <v>7.6513999999999999E-2</v>
      </c>
    </row>
    <row r="37" spans="1:7" x14ac:dyDescent="0.35">
      <c r="A37" s="11" t="s">
        <v>970</v>
      </c>
      <c r="B37" s="29" t="s">
        <v>971</v>
      </c>
      <c r="C37" s="29" t="s">
        <v>208</v>
      </c>
      <c r="D37" s="12">
        <v>500000</v>
      </c>
      <c r="E37" s="13">
        <v>517.75</v>
      </c>
      <c r="F37" s="14">
        <v>5.9999999999999995E-4</v>
      </c>
      <c r="G37" s="14">
        <v>7.7799999999999994E-2</v>
      </c>
    </row>
    <row r="38" spans="1:7" x14ac:dyDescent="0.35">
      <c r="A38" s="11" t="s">
        <v>972</v>
      </c>
      <c r="B38" s="29" t="s">
        <v>973</v>
      </c>
      <c r="C38" s="29" t="s">
        <v>208</v>
      </c>
      <c r="D38" s="12">
        <v>500000</v>
      </c>
      <c r="E38" s="13">
        <v>473.72</v>
      </c>
      <c r="F38" s="14">
        <v>5.0000000000000001E-4</v>
      </c>
      <c r="G38" s="14">
        <v>7.6849000000000001E-2</v>
      </c>
    </row>
    <row r="39" spans="1:7" x14ac:dyDescent="0.35">
      <c r="A39" s="15" t="s">
        <v>122</v>
      </c>
      <c r="B39" s="30"/>
      <c r="C39" s="30"/>
      <c r="D39" s="16"/>
      <c r="E39" s="17">
        <v>450179.7</v>
      </c>
      <c r="F39" s="18">
        <v>0.48049999999999998</v>
      </c>
      <c r="G39" s="19"/>
    </row>
    <row r="40" spans="1:7" x14ac:dyDescent="0.35">
      <c r="A40" s="11"/>
      <c r="B40" s="29"/>
      <c r="C40" s="29"/>
      <c r="D40" s="12"/>
      <c r="E40" s="13"/>
      <c r="F40" s="14"/>
      <c r="G40" s="14"/>
    </row>
    <row r="41" spans="1:7" x14ac:dyDescent="0.35">
      <c r="A41" s="15" t="s">
        <v>468</v>
      </c>
      <c r="B41" s="29"/>
      <c r="C41" s="29"/>
      <c r="D41" s="12"/>
      <c r="E41" s="13"/>
      <c r="F41" s="14"/>
      <c r="G41" s="14"/>
    </row>
    <row r="42" spans="1:7" x14ac:dyDescent="0.35">
      <c r="A42" s="11" t="s">
        <v>974</v>
      </c>
      <c r="B42" s="29" t="s">
        <v>975</v>
      </c>
      <c r="C42" s="29" t="s">
        <v>119</v>
      </c>
      <c r="D42" s="12">
        <v>28000000</v>
      </c>
      <c r="E42" s="13">
        <v>26657.01</v>
      </c>
      <c r="F42" s="14">
        <v>2.8400000000000002E-2</v>
      </c>
      <c r="G42" s="14">
        <v>7.5150204129999995E-2</v>
      </c>
    </row>
    <row r="43" spans="1:7" x14ac:dyDescent="0.35">
      <c r="A43" s="11" t="s">
        <v>976</v>
      </c>
      <c r="B43" s="29" t="s">
        <v>977</v>
      </c>
      <c r="C43" s="29" t="s">
        <v>119</v>
      </c>
      <c r="D43" s="12">
        <v>7000000</v>
      </c>
      <c r="E43" s="13">
        <v>6980.41</v>
      </c>
      <c r="F43" s="14">
        <v>7.4000000000000003E-3</v>
      </c>
      <c r="G43" s="14">
        <v>7.5043406649E-2</v>
      </c>
    </row>
    <row r="44" spans="1:7" x14ac:dyDescent="0.35">
      <c r="A44" s="15" t="s">
        <v>122</v>
      </c>
      <c r="B44" s="30"/>
      <c r="C44" s="30"/>
      <c r="D44" s="16"/>
      <c r="E44" s="17">
        <v>33637.42</v>
      </c>
      <c r="F44" s="18">
        <v>3.5799999999999998E-2</v>
      </c>
      <c r="G44" s="19"/>
    </row>
    <row r="45" spans="1:7" x14ac:dyDescent="0.35">
      <c r="A45" s="15" t="s">
        <v>647</v>
      </c>
      <c r="B45" s="29"/>
      <c r="C45" s="29"/>
      <c r="D45" s="12"/>
      <c r="E45" s="13"/>
      <c r="F45" s="14"/>
      <c r="G45" s="14"/>
    </row>
    <row r="46" spans="1:7" x14ac:dyDescent="0.35">
      <c r="A46" s="11" t="s">
        <v>978</v>
      </c>
      <c r="B46" s="29" t="s">
        <v>979</v>
      </c>
      <c r="C46" s="29" t="s">
        <v>119</v>
      </c>
      <c r="D46" s="12">
        <v>33500000</v>
      </c>
      <c r="E46" s="13">
        <v>34159.35</v>
      </c>
      <c r="F46" s="14">
        <v>3.6499999999999998E-2</v>
      </c>
      <c r="G46" s="14">
        <v>7.7522889444000001E-2</v>
      </c>
    </row>
    <row r="47" spans="1:7" x14ac:dyDescent="0.35">
      <c r="A47" s="11" t="s">
        <v>980</v>
      </c>
      <c r="B47" s="29" t="s">
        <v>981</v>
      </c>
      <c r="C47" s="29" t="s">
        <v>119</v>
      </c>
      <c r="D47" s="12">
        <v>30000000</v>
      </c>
      <c r="E47" s="13">
        <v>28882.560000000001</v>
      </c>
      <c r="F47" s="14">
        <v>3.0800000000000001E-2</v>
      </c>
      <c r="G47" s="14">
        <v>7.6976950624999999E-2</v>
      </c>
    </row>
    <row r="48" spans="1:7" x14ac:dyDescent="0.35">
      <c r="A48" s="11" t="s">
        <v>982</v>
      </c>
      <c r="B48" s="29" t="s">
        <v>983</v>
      </c>
      <c r="C48" s="29" t="s">
        <v>119</v>
      </c>
      <c r="D48" s="12">
        <v>24500000</v>
      </c>
      <c r="E48" s="13">
        <v>25095.77</v>
      </c>
      <c r="F48" s="14">
        <v>2.6800000000000001E-2</v>
      </c>
      <c r="G48" s="14">
        <v>7.7431544036E-2</v>
      </c>
    </row>
    <row r="49" spans="1:7" x14ac:dyDescent="0.35">
      <c r="A49" s="11" t="s">
        <v>984</v>
      </c>
      <c r="B49" s="29" t="s">
        <v>985</v>
      </c>
      <c r="C49" s="29" t="s">
        <v>119</v>
      </c>
      <c r="D49" s="12">
        <v>24000000</v>
      </c>
      <c r="E49" s="13">
        <v>24600.02</v>
      </c>
      <c r="F49" s="14">
        <v>2.63E-2</v>
      </c>
      <c r="G49" s="14">
        <v>7.7109789920999997E-2</v>
      </c>
    </row>
    <row r="50" spans="1:7" x14ac:dyDescent="0.35">
      <c r="A50" s="11" t="s">
        <v>986</v>
      </c>
      <c r="B50" s="29" t="s">
        <v>987</v>
      </c>
      <c r="C50" s="29" t="s">
        <v>119</v>
      </c>
      <c r="D50" s="12">
        <v>20500000</v>
      </c>
      <c r="E50" s="13">
        <v>20920.48</v>
      </c>
      <c r="F50" s="14">
        <v>2.23E-2</v>
      </c>
      <c r="G50" s="14">
        <v>7.7191780762000006E-2</v>
      </c>
    </row>
    <row r="51" spans="1:7" x14ac:dyDescent="0.35">
      <c r="A51" s="11" t="s">
        <v>988</v>
      </c>
      <c r="B51" s="29" t="s">
        <v>989</v>
      </c>
      <c r="C51" s="29" t="s">
        <v>119</v>
      </c>
      <c r="D51" s="12">
        <v>19500000</v>
      </c>
      <c r="E51" s="13">
        <v>20049.16</v>
      </c>
      <c r="F51" s="14">
        <v>2.1399999999999999E-2</v>
      </c>
      <c r="G51" s="14">
        <v>7.7395214552000005E-2</v>
      </c>
    </row>
    <row r="52" spans="1:7" x14ac:dyDescent="0.35">
      <c r="A52" s="11" t="s">
        <v>990</v>
      </c>
      <c r="B52" s="29" t="s">
        <v>991</v>
      </c>
      <c r="C52" s="29" t="s">
        <v>119</v>
      </c>
      <c r="D52" s="12">
        <v>17500000</v>
      </c>
      <c r="E52" s="13">
        <v>17817.169999999998</v>
      </c>
      <c r="F52" s="14">
        <v>1.9E-2</v>
      </c>
      <c r="G52" s="14">
        <v>7.7393138599999994E-2</v>
      </c>
    </row>
    <row r="53" spans="1:7" x14ac:dyDescent="0.35">
      <c r="A53" s="11" t="s">
        <v>992</v>
      </c>
      <c r="B53" s="29" t="s">
        <v>993</v>
      </c>
      <c r="C53" s="29" t="s">
        <v>119</v>
      </c>
      <c r="D53" s="12">
        <v>17500000</v>
      </c>
      <c r="E53" s="13">
        <v>17808.189999999999</v>
      </c>
      <c r="F53" s="14">
        <v>1.9E-2</v>
      </c>
      <c r="G53" s="14">
        <v>7.7431544036E-2</v>
      </c>
    </row>
    <row r="54" spans="1:7" x14ac:dyDescent="0.35">
      <c r="A54" s="11" t="s">
        <v>994</v>
      </c>
      <c r="B54" s="29" t="s">
        <v>995</v>
      </c>
      <c r="C54" s="29" t="s">
        <v>119</v>
      </c>
      <c r="D54" s="12">
        <v>16500000</v>
      </c>
      <c r="E54" s="13">
        <v>16917.78</v>
      </c>
      <c r="F54" s="14">
        <v>1.8100000000000002E-2</v>
      </c>
      <c r="G54" s="14">
        <v>7.7191780762000006E-2</v>
      </c>
    </row>
    <row r="55" spans="1:7" x14ac:dyDescent="0.35">
      <c r="A55" s="11" t="s">
        <v>996</v>
      </c>
      <c r="B55" s="29" t="s">
        <v>997</v>
      </c>
      <c r="C55" s="29" t="s">
        <v>119</v>
      </c>
      <c r="D55" s="12">
        <v>15500000</v>
      </c>
      <c r="E55" s="13">
        <v>15976.27</v>
      </c>
      <c r="F55" s="14">
        <v>1.7000000000000001E-2</v>
      </c>
      <c r="G55" s="14">
        <v>7.7315291844000003E-2</v>
      </c>
    </row>
    <row r="56" spans="1:7" x14ac:dyDescent="0.35">
      <c r="A56" s="11" t="s">
        <v>998</v>
      </c>
      <c r="B56" s="29" t="s">
        <v>999</v>
      </c>
      <c r="C56" s="29" t="s">
        <v>119</v>
      </c>
      <c r="D56" s="12">
        <v>14500000</v>
      </c>
      <c r="E56" s="13">
        <v>14875.91</v>
      </c>
      <c r="F56" s="14">
        <v>1.5900000000000001E-2</v>
      </c>
      <c r="G56" s="14">
        <v>7.7367189369E-2</v>
      </c>
    </row>
    <row r="57" spans="1:7" x14ac:dyDescent="0.35">
      <c r="A57" s="11" t="s">
        <v>1000</v>
      </c>
      <c r="B57" s="29" t="s">
        <v>1001</v>
      </c>
      <c r="C57" s="29" t="s">
        <v>119</v>
      </c>
      <c r="D57" s="12">
        <v>11500000</v>
      </c>
      <c r="E57" s="13">
        <v>11761.77</v>
      </c>
      <c r="F57" s="14">
        <v>1.26E-2</v>
      </c>
      <c r="G57" s="14">
        <v>7.7431544036E-2</v>
      </c>
    </row>
    <row r="58" spans="1:7" x14ac:dyDescent="0.35">
      <c r="A58" s="11" t="s">
        <v>1002</v>
      </c>
      <c r="B58" s="29" t="s">
        <v>1003</v>
      </c>
      <c r="C58" s="29" t="s">
        <v>119</v>
      </c>
      <c r="D58" s="12">
        <v>11500000</v>
      </c>
      <c r="E58" s="13">
        <v>11738.23</v>
      </c>
      <c r="F58" s="14">
        <v>1.2500000000000001E-2</v>
      </c>
      <c r="G58" s="14">
        <v>7.7211500544E-2</v>
      </c>
    </row>
    <row r="59" spans="1:7" x14ac:dyDescent="0.35">
      <c r="A59" s="11" t="s">
        <v>1004</v>
      </c>
      <c r="B59" s="29" t="s">
        <v>1005</v>
      </c>
      <c r="C59" s="29" t="s">
        <v>119</v>
      </c>
      <c r="D59" s="12">
        <v>10500000</v>
      </c>
      <c r="E59" s="13">
        <v>10846.91</v>
      </c>
      <c r="F59" s="14">
        <v>1.1599999999999999E-2</v>
      </c>
      <c r="G59" s="14">
        <v>7.7639152835999994E-2</v>
      </c>
    </row>
    <row r="60" spans="1:7" x14ac:dyDescent="0.35">
      <c r="A60" s="11" t="s">
        <v>1006</v>
      </c>
      <c r="B60" s="29" t="s">
        <v>1007</v>
      </c>
      <c r="C60" s="29" t="s">
        <v>119</v>
      </c>
      <c r="D60" s="12">
        <v>10500000</v>
      </c>
      <c r="E60" s="13">
        <v>10778.82</v>
      </c>
      <c r="F60" s="14">
        <v>1.15E-2</v>
      </c>
      <c r="G60" s="14">
        <v>7.7431544036E-2</v>
      </c>
    </row>
    <row r="61" spans="1:7" x14ac:dyDescent="0.35">
      <c r="A61" s="11" t="s">
        <v>1008</v>
      </c>
      <c r="B61" s="29" t="s">
        <v>1009</v>
      </c>
      <c r="C61" s="29" t="s">
        <v>119</v>
      </c>
      <c r="D61" s="12">
        <v>9500000</v>
      </c>
      <c r="E61" s="13">
        <v>9691.76</v>
      </c>
      <c r="F61" s="14">
        <v>1.03E-2</v>
      </c>
      <c r="G61" s="14">
        <v>7.7424278090000007E-2</v>
      </c>
    </row>
    <row r="62" spans="1:7" x14ac:dyDescent="0.35">
      <c r="A62" s="11" t="s">
        <v>1010</v>
      </c>
      <c r="B62" s="29" t="s">
        <v>1011</v>
      </c>
      <c r="C62" s="29" t="s">
        <v>119</v>
      </c>
      <c r="D62" s="12">
        <v>9500000</v>
      </c>
      <c r="E62" s="13">
        <v>9665.73</v>
      </c>
      <c r="F62" s="14">
        <v>1.03E-2</v>
      </c>
      <c r="G62" s="14">
        <v>7.7191780762000006E-2</v>
      </c>
    </row>
    <row r="63" spans="1:7" x14ac:dyDescent="0.35">
      <c r="A63" s="11" t="s">
        <v>1012</v>
      </c>
      <c r="B63" s="29" t="s">
        <v>1013</v>
      </c>
      <c r="C63" s="29" t="s">
        <v>119</v>
      </c>
      <c r="D63" s="12">
        <v>9000000</v>
      </c>
      <c r="E63" s="13">
        <v>9212.68</v>
      </c>
      <c r="F63" s="14">
        <v>9.7999999999999997E-3</v>
      </c>
      <c r="G63" s="14">
        <v>7.7191780762000006E-2</v>
      </c>
    </row>
    <row r="64" spans="1:7" x14ac:dyDescent="0.35">
      <c r="A64" s="11" t="s">
        <v>1014</v>
      </c>
      <c r="B64" s="29" t="s">
        <v>1015</v>
      </c>
      <c r="C64" s="29" t="s">
        <v>119</v>
      </c>
      <c r="D64" s="12">
        <v>9000000</v>
      </c>
      <c r="E64" s="13">
        <v>9187.42</v>
      </c>
      <c r="F64" s="14">
        <v>9.7999999999999997E-3</v>
      </c>
      <c r="G64" s="14">
        <v>7.7270660971999999E-2</v>
      </c>
    </row>
    <row r="65" spans="1:7" x14ac:dyDescent="0.35">
      <c r="A65" s="11" t="s">
        <v>1016</v>
      </c>
      <c r="B65" s="29" t="s">
        <v>1017</v>
      </c>
      <c r="C65" s="29" t="s">
        <v>119</v>
      </c>
      <c r="D65" s="12">
        <v>8000000</v>
      </c>
      <c r="E65" s="13">
        <v>8231.17</v>
      </c>
      <c r="F65" s="14">
        <v>8.8000000000000005E-3</v>
      </c>
      <c r="G65" s="14">
        <v>7.7109789920999997E-2</v>
      </c>
    </row>
    <row r="66" spans="1:7" x14ac:dyDescent="0.35">
      <c r="A66" s="11" t="s">
        <v>1018</v>
      </c>
      <c r="B66" s="29" t="s">
        <v>1019</v>
      </c>
      <c r="C66" s="29" t="s">
        <v>119</v>
      </c>
      <c r="D66" s="12">
        <v>7500000</v>
      </c>
      <c r="E66" s="13">
        <v>7634.24</v>
      </c>
      <c r="F66" s="14">
        <v>8.0999999999999996E-3</v>
      </c>
      <c r="G66" s="14">
        <v>7.7315291844000003E-2</v>
      </c>
    </row>
    <row r="67" spans="1:7" x14ac:dyDescent="0.35">
      <c r="A67" s="11" t="s">
        <v>1020</v>
      </c>
      <c r="B67" s="29" t="s">
        <v>1021</v>
      </c>
      <c r="C67" s="29" t="s">
        <v>119</v>
      </c>
      <c r="D67" s="12">
        <v>7500000</v>
      </c>
      <c r="E67" s="13">
        <v>7631.38</v>
      </c>
      <c r="F67" s="14">
        <v>8.0999999999999996E-3</v>
      </c>
      <c r="G67" s="14">
        <v>7.7367189369E-2</v>
      </c>
    </row>
    <row r="68" spans="1:7" x14ac:dyDescent="0.35">
      <c r="A68" s="11" t="s">
        <v>1022</v>
      </c>
      <c r="B68" s="29" t="s">
        <v>1023</v>
      </c>
      <c r="C68" s="29" t="s">
        <v>119</v>
      </c>
      <c r="D68" s="12">
        <v>7219500</v>
      </c>
      <c r="E68" s="13">
        <v>7300.08</v>
      </c>
      <c r="F68" s="14">
        <v>7.7999999999999996E-3</v>
      </c>
      <c r="G68" s="14">
        <v>7.7319443599999996E-2</v>
      </c>
    </row>
    <row r="69" spans="1:7" x14ac:dyDescent="0.35">
      <c r="A69" s="11" t="s">
        <v>1024</v>
      </c>
      <c r="B69" s="29" t="s">
        <v>1025</v>
      </c>
      <c r="C69" s="29" t="s">
        <v>119</v>
      </c>
      <c r="D69" s="12">
        <v>7000000</v>
      </c>
      <c r="E69" s="13">
        <v>7176.53</v>
      </c>
      <c r="F69" s="14">
        <v>7.7000000000000002E-3</v>
      </c>
      <c r="G69" s="14">
        <v>7.7639152835999994E-2</v>
      </c>
    </row>
    <row r="70" spans="1:7" x14ac:dyDescent="0.35">
      <c r="A70" s="11" t="s">
        <v>1026</v>
      </c>
      <c r="B70" s="29" t="s">
        <v>1027</v>
      </c>
      <c r="C70" s="29" t="s">
        <v>119</v>
      </c>
      <c r="D70" s="12">
        <v>7000000</v>
      </c>
      <c r="E70" s="13">
        <v>7130.49</v>
      </c>
      <c r="F70" s="14">
        <v>7.6E-3</v>
      </c>
      <c r="G70" s="14">
        <v>7.7424278090000007E-2</v>
      </c>
    </row>
    <row r="71" spans="1:7" x14ac:dyDescent="0.35">
      <c r="A71" s="11" t="s">
        <v>1028</v>
      </c>
      <c r="B71" s="29" t="s">
        <v>1029</v>
      </c>
      <c r="C71" s="29" t="s">
        <v>119</v>
      </c>
      <c r="D71" s="12">
        <v>6500000</v>
      </c>
      <c r="E71" s="13">
        <v>6709.84</v>
      </c>
      <c r="F71" s="14">
        <v>7.1999999999999998E-3</v>
      </c>
      <c r="G71" s="14">
        <v>7.7424278090000007E-2</v>
      </c>
    </row>
    <row r="72" spans="1:7" x14ac:dyDescent="0.35">
      <c r="A72" s="11" t="s">
        <v>1030</v>
      </c>
      <c r="B72" s="29" t="s">
        <v>1031</v>
      </c>
      <c r="C72" s="29" t="s">
        <v>119</v>
      </c>
      <c r="D72" s="12">
        <v>6500000</v>
      </c>
      <c r="E72" s="13">
        <v>6649.59</v>
      </c>
      <c r="F72" s="14">
        <v>7.1000000000000004E-3</v>
      </c>
      <c r="G72" s="14">
        <v>7.7639152835999994E-2</v>
      </c>
    </row>
    <row r="73" spans="1:7" x14ac:dyDescent="0.35">
      <c r="A73" s="11" t="s">
        <v>1032</v>
      </c>
      <c r="B73" s="29" t="s">
        <v>1033</v>
      </c>
      <c r="C73" s="29" t="s">
        <v>119</v>
      </c>
      <c r="D73" s="12">
        <v>6000000</v>
      </c>
      <c r="E73" s="13">
        <v>6144.47</v>
      </c>
      <c r="F73" s="14">
        <v>6.6E-3</v>
      </c>
      <c r="G73" s="14">
        <v>7.7424278090000007E-2</v>
      </c>
    </row>
    <row r="74" spans="1:7" x14ac:dyDescent="0.35">
      <c r="A74" s="11" t="s">
        <v>1034</v>
      </c>
      <c r="B74" s="29" t="s">
        <v>1035</v>
      </c>
      <c r="C74" s="29" t="s">
        <v>119</v>
      </c>
      <c r="D74" s="12">
        <v>5000000</v>
      </c>
      <c r="E74" s="13">
        <v>5147.72</v>
      </c>
      <c r="F74" s="14">
        <v>5.4999999999999997E-3</v>
      </c>
      <c r="G74" s="14">
        <v>7.7367189369E-2</v>
      </c>
    </row>
    <row r="75" spans="1:7" x14ac:dyDescent="0.35">
      <c r="A75" s="11" t="s">
        <v>1036</v>
      </c>
      <c r="B75" s="29" t="s">
        <v>1037</v>
      </c>
      <c r="C75" s="29" t="s">
        <v>119</v>
      </c>
      <c r="D75" s="12">
        <v>5000000</v>
      </c>
      <c r="E75" s="13">
        <v>5101.0200000000004</v>
      </c>
      <c r="F75" s="14">
        <v>5.4000000000000003E-3</v>
      </c>
      <c r="G75" s="14">
        <v>7.7109789920999997E-2</v>
      </c>
    </row>
    <row r="76" spans="1:7" x14ac:dyDescent="0.35">
      <c r="A76" s="11" t="s">
        <v>1038</v>
      </c>
      <c r="B76" s="29" t="s">
        <v>1039</v>
      </c>
      <c r="C76" s="29" t="s">
        <v>119</v>
      </c>
      <c r="D76" s="12">
        <v>5000000</v>
      </c>
      <c r="E76" s="13">
        <v>5070.63</v>
      </c>
      <c r="F76" s="14">
        <v>5.4000000000000003E-3</v>
      </c>
      <c r="G76" s="14">
        <v>7.7040255830000001E-2</v>
      </c>
    </row>
    <row r="77" spans="1:7" x14ac:dyDescent="0.35">
      <c r="A77" s="11" t="s">
        <v>1040</v>
      </c>
      <c r="B77" s="29" t="s">
        <v>1041</v>
      </c>
      <c r="C77" s="29" t="s">
        <v>119</v>
      </c>
      <c r="D77" s="12">
        <v>4500000</v>
      </c>
      <c r="E77" s="13">
        <v>4644</v>
      </c>
      <c r="F77" s="14">
        <v>5.0000000000000001E-3</v>
      </c>
      <c r="G77" s="14">
        <v>7.7431544036E-2</v>
      </c>
    </row>
    <row r="78" spans="1:7" x14ac:dyDescent="0.35">
      <c r="A78" s="11" t="s">
        <v>1042</v>
      </c>
      <c r="B78" s="29" t="s">
        <v>1043</v>
      </c>
      <c r="C78" s="29" t="s">
        <v>119</v>
      </c>
      <c r="D78" s="12">
        <v>3500000</v>
      </c>
      <c r="E78" s="13">
        <v>3588.29</v>
      </c>
      <c r="F78" s="14">
        <v>3.8E-3</v>
      </c>
      <c r="G78" s="14">
        <v>7.7431544036E-2</v>
      </c>
    </row>
    <row r="79" spans="1:7" x14ac:dyDescent="0.35">
      <c r="A79" s="11" t="s">
        <v>1044</v>
      </c>
      <c r="B79" s="29" t="s">
        <v>1045</v>
      </c>
      <c r="C79" s="29" t="s">
        <v>119</v>
      </c>
      <c r="D79" s="12">
        <v>3500000</v>
      </c>
      <c r="E79" s="13">
        <v>3560.73</v>
      </c>
      <c r="F79" s="14">
        <v>3.8E-3</v>
      </c>
      <c r="G79" s="14">
        <v>7.7639152835999994E-2</v>
      </c>
    </row>
    <row r="80" spans="1:7" x14ac:dyDescent="0.35">
      <c r="A80" s="11" t="s">
        <v>1046</v>
      </c>
      <c r="B80" s="29" t="s">
        <v>1047</v>
      </c>
      <c r="C80" s="29" t="s">
        <v>119</v>
      </c>
      <c r="D80" s="12">
        <v>3000000</v>
      </c>
      <c r="E80" s="13">
        <v>3087.63</v>
      </c>
      <c r="F80" s="14">
        <v>3.3E-3</v>
      </c>
      <c r="G80" s="14">
        <v>7.7191780762000006E-2</v>
      </c>
    </row>
    <row r="81" spans="1:7" x14ac:dyDescent="0.35">
      <c r="A81" s="11" t="s">
        <v>1048</v>
      </c>
      <c r="B81" s="29" t="s">
        <v>1049</v>
      </c>
      <c r="C81" s="29" t="s">
        <v>119</v>
      </c>
      <c r="D81" s="12">
        <v>3000000</v>
      </c>
      <c r="E81" s="13">
        <v>3069.96</v>
      </c>
      <c r="F81" s="14">
        <v>3.3E-3</v>
      </c>
      <c r="G81" s="14">
        <v>7.7109789920999997E-2</v>
      </c>
    </row>
    <row r="82" spans="1:7" x14ac:dyDescent="0.35">
      <c r="A82" s="11" t="s">
        <v>1050</v>
      </c>
      <c r="B82" s="29" t="s">
        <v>1051</v>
      </c>
      <c r="C82" s="29" t="s">
        <v>119</v>
      </c>
      <c r="D82" s="12">
        <v>3000000</v>
      </c>
      <c r="E82" s="13">
        <v>3059.73</v>
      </c>
      <c r="F82" s="14">
        <v>3.3E-3</v>
      </c>
      <c r="G82" s="14">
        <v>7.7431544036E-2</v>
      </c>
    </row>
    <row r="83" spans="1:7" x14ac:dyDescent="0.35">
      <c r="A83" s="11" t="s">
        <v>1052</v>
      </c>
      <c r="B83" s="29" t="s">
        <v>1053</v>
      </c>
      <c r="C83" s="29" t="s">
        <v>119</v>
      </c>
      <c r="D83" s="12">
        <v>2500000</v>
      </c>
      <c r="E83" s="13">
        <v>2520.15</v>
      </c>
      <c r="F83" s="14">
        <v>2.7000000000000001E-3</v>
      </c>
      <c r="G83" s="14">
        <v>7.7434658020000005E-2</v>
      </c>
    </row>
    <row r="84" spans="1:7" x14ac:dyDescent="0.35">
      <c r="A84" s="11" t="s">
        <v>1054</v>
      </c>
      <c r="B84" s="29" t="s">
        <v>1055</v>
      </c>
      <c r="C84" s="29" t="s">
        <v>119</v>
      </c>
      <c r="D84" s="12">
        <v>2000000</v>
      </c>
      <c r="E84" s="13">
        <v>2040.65</v>
      </c>
      <c r="F84" s="14">
        <v>2.2000000000000001E-3</v>
      </c>
      <c r="G84" s="14">
        <v>7.7367189369E-2</v>
      </c>
    </row>
    <row r="85" spans="1:7" x14ac:dyDescent="0.35">
      <c r="A85" s="11" t="s">
        <v>1056</v>
      </c>
      <c r="B85" s="29" t="s">
        <v>1057</v>
      </c>
      <c r="C85" s="29" t="s">
        <v>119</v>
      </c>
      <c r="D85" s="12">
        <v>2000000</v>
      </c>
      <c r="E85" s="13">
        <v>2034.28</v>
      </c>
      <c r="F85" s="14">
        <v>2.2000000000000001E-3</v>
      </c>
      <c r="G85" s="14">
        <v>7.7109789920999997E-2</v>
      </c>
    </row>
    <row r="86" spans="1:7" x14ac:dyDescent="0.35">
      <c r="A86" s="11" t="s">
        <v>1058</v>
      </c>
      <c r="B86" s="29" t="s">
        <v>1059</v>
      </c>
      <c r="C86" s="29" t="s">
        <v>119</v>
      </c>
      <c r="D86" s="12">
        <v>1000000</v>
      </c>
      <c r="E86" s="13">
        <v>1022.61</v>
      </c>
      <c r="F86" s="14">
        <v>1.1000000000000001E-3</v>
      </c>
      <c r="G86" s="14">
        <v>7.7288305624999998E-2</v>
      </c>
    </row>
    <row r="87" spans="1:7" x14ac:dyDescent="0.35">
      <c r="A87" s="11" t="s">
        <v>1060</v>
      </c>
      <c r="B87" s="29" t="s">
        <v>1061</v>
      </c>
      <c r="C87" s="29" t="s">
        <v>119</v>
      </c>
      <c r="D87" s="12">
        <v>500000</v>
      </c>
      <c r="E87" s="13">
        <v>508.31</v>
      </c>
      <c r="F87" s="14">
        <v>5.0000000000000001E-4</v>
      </c>
      <c r="G87" s="14">
        <v>7.7522889444000001E-2</v>
      </c>
    </row>
    <row r="88" spans="1:7" x14ac:dyDescent="0.35">
      <c r="A88" s="11" t="s">
        <v>1062</v>
      </c>
      <c r="B88" s="29" t="s">
        <v>1063</v>
      </c>
      <c r="C88" s="29" t="s">
        <v>119</v>
      </c>
      <c r="D88" s="12">
        <v>500000</v>
      </c>
      <c r="E88" s="13">
        <v>506.78</v>
      </c>
      <c r="F88" s="14">
        <v>5.0000000000000001E-4</v>
      </c>
      <c r="G88" s="14">
        <v>7.7263395568999998E-2</v>
      </c>
    </row>
    <row r="89" spans="1:7" x14ac:dyDescent="0.35">
      <c r="A89" s="11" t="s">
        <v>1064</v>
      </c>
      <c r="B89" s="29" t="s">
        <v>1065</v>
      </c>
      <c r="C89" s="29" t="s">
        <v>119</v>
      </c>
      <c r="D89" s="12">
        <v>500000</v>
      </c>
      <c r="E89" s="13">
        <v>506.69</v>
      </c>
      <c r="F89" s="14">
        <v>5.0000000000000001E-4</v>
      </c>
      <c r="G89" s="14">
        <v>7.7327747136000005E-2</v>
      </c>
    </row>
    <row r="90" spans="1:7" x14ac:dyDescent="0.35">
      <c r="A90" s="11" t="s">
        <v>1066</v>
      </c>
      <c r="B90" s="29" t="s">
        <v>1067</v>
      </c>
      <c r="C90" s="29" t="s">
        <v>119</v>
      </c>
      <c r="D90" s="12">
        <v>500000</v>
      </c>
      <c r="E90" s="13">
        <v>505.05</v>
      </c>
      <c r="F90" s="14">
        <v>5.0000000000000001E-4</v>
      </c>
      <c r="G90" s="14">
        <v>7.732048154E-2</v>
      </c>
    </row>
    <row r="91" spans="1:7" x14ac:dyDescent="0.35">
      <c r="A91" s="11" t="s">
        <v>1068</v>
      </c>
      <c r="B91" s="29" t="s">
        <v>1069</v>
      </c>
      <c r="C91" s="29" t="s">
        <v>119</v>
      </c>
      <c r="D91" s="12">
        <v>500000</v>
      </c>
      <c r="E91" s="13">
        <v>504.98</v>
      </c>
      <c r="F91" s="14">
        <v>5.0000000000000001E-4</v>
      </c>
      <c r="G91" s="14">
        <v>7.7372379190000007E-2</v>
      </c>
    </row>
    <row r="92" spans="1:7" x14ac:dyDescent="0.35">
      <c r="A92" s="11" t="s">
        <v>1070</v>
      </c>
      <c r="B92" s="29" t="s">
        <v>1071</v>
      </c>
      <c r="C92" s="29" t="s">
        <v>119</v>
      </c>
      <c r="D92" s="12">
        <v>500000</v>
      </c>
      <c r="E92" s="13">
        <v>488.31</v>
      </c>
      <c r="F92" s="14">
        <v>5.0000000000000001E-4</v>
      </c>
      <c r="G92" s="14">
        <v>7.6875251076000004E-2</v>
      </c>
    </row>
    <row r="93" spans="1:7" x14ac:dyDescent="0.35">
      <c r="A93" s="15" t="s">
        <v>122</v>
      </c>
      <c r="B93" s="30"/>
      <c r="C93" s="30"/>
      <c r="D93" s="16"/>
      <c r="E93" s="17">
        <v>431561.29</v>
      </c>
      <c r="F93" s="18">
        <v>0.46050000000000002</v>
      </c>
      <c r="G93" s="19"/>
    </row>
    <row r="94" spans="1:7" x14ac:dyDescent="0.35">
      <c r="A94" s="11"/>
      <c r="B94" s="29"/>
      <c r="C94" s="29"/>
      <c r="D94" s="12"/>
      <c r="E94" s="13"/>
      <c r="F94" s="14"/>
      <c r="G94" s="14"/>
    </row>
    <row r="95" spans="1:7" x14ac:dyDescent="0.35">
      <c r="A95" s="11"/>
      <c r="B95" s="29"/>
      <c r="C95" s="29"/>
      <c r="D95" s="12"/>
      <c r="E95" s="13"/>
      <c r="F95" s="14"/>
      <c r="G95" s="14"/>
    </row>
    <row r="96" spans="1:7" x14ac:dyDescent="0.35">
      <c r="A96" s="15" t="s">
        <v>249</v>
      </c>
      <c r="B96" s="29"/>
      <c r="C96" s="29"/>
      <c r="D96" s="12"/>
      <c r="E96" s="13"/>
      <c r="F96" s="14"/>
      <c r="G96" s="14"/>
    </row>
    <row r="97" spans="1:7" x14ac:dyDescent="0.35">
      <c r="A97" s="15" t="s">
        <v>122</v>
      </c>
      <c r="B97" s="29"/>
      <c r="C97" s="29"/>
      <c r="D97" s="12"/>
      <c r="E97" s="34" t="s">
        <v>114</v>
      </c>
      <c r="F97" s="35" t="s">
        <v>114</v>
      </c>
      <c r="G97" s="14"/>
    </row>
    <row r="98" spans="1:7" x14ac:dyDescent="0.35">
      <c r="A98" s="11"/>
      <c r="B98" s="29"/>
      <c r="C98" s="29"/>
      <c r="D98" s="12"/>
      <c r="E98" s="13"/>
      <c r="F98" s="14"/>
      <c r="G98" s="14"/>
    </row>
    <row r="99" spans="1:7" x14ac:dyDescent="0.35">
      <c r="A99" s="15" t="s">
        <v>250</v>
      </c>
      <c r="B99" s="29"/>
      <c r="C99" s="29"/>
      <c r="D99" s="12"/>
      <c r="E99" s="13"/>
      <c r="F99" s="14"/>
      <c r="G99" s="14"/>
    </row>
    <row r="100" spans="1:7" x14ac:dyDescent="0.35">
      <c r="A100" s="15" t="s">
        <v>122</v>
      </c>
      <c r="B100" s="29"/>
      <c r="C100" s="29"/>
      <c r="D100" s="12"/>
      <c r="E100" s="34" t="s">
        <v>114</v>
      </c>
      <c r="F100" s="35" t="s">
        <v>114</v>
      </c>
      <c r="G100" s="14"/>
    </row>
    <row r="101" spans="1:7" x14ac:dyDescent="0.35">
      <c r="A101" s="11"/>
      <c r="B101" s="29"/>
      <c r="C101" s="29"/>
      <c r="D101" s="12"/>
      <c r="E101" s="13"/>
      <c r="F101" s="14"/>
      <c r="G101" s="14"/>
    </row>
    <row r="102" spans="1:7" x14ac:dyDescent="0.35">
      <c r="A102" s="20" t="s">
        <v>154</v>
      </c>
      <c r="B102" s="31"/>
      <c r="C102" s="31"/>
      <c r="D102" s="21"/>
      <c r="E102" s="17">
        <v>915378.41</v>
      </c>
      <c r="F102" s="18">
        <v>0.9768</v>
      </c>
      <c r="G102" s="19"/>
    </row>
    <row r="103" spans="1:7" x14ac:dyDescent="0.35">
      <c r="A103" s="11"/>
      <c r="B103" s="29"/>
      <c r="C103" s="29"/>
      <c r="D103" s="12"/>
      <c r="E103" s="13"/>
      <c r="F103" s="14"/>
      <c r="G103" s="14"/>
    </row>
    <row r="104" spans="1:7" x14ac:dyDescent="0.35">
      <c r="A104" s="11"/>
      <c r="B104" s="29"/>
      <c r="C104" s="29"/>
      <c r="D104" s="12"/>
      <c r="E104" s="13"/>
      <c r="F104" s="14"/>
      <c r="G104" s="14"/>
    </row>
    <row r="105" spans="1:7" x14ac:dyDescent="0.35">
      <c r="A105" s="15" t="s">
        <v>155</v>
      </c>
      <c r="B105" s="29"/>
      <c r="C105" s="29"/>
      <c r="D105" s="12"/>
      <c r="E105" s="13"/>
      <c r="F105" s="14"/>
      <c r="G105" s="14"/>
    </row>
    <row r="106" spans="1:7" x14ac:dyDescent="0.35">
      <c r="A106" s="11" t="s">
        <v>156</v>
      </c>
      <c r="B106" s="29"/>
      <c r="C106" s="29"/>
      <c r="D106" s="12"/>
      <c r="E106" s="13">
        <v>6215.88</v>
      </c>
      <c r="F106" s="14">
        <v>6.6E-3</v>
      </c>
      <c r="G106" s="14">
        <v>6.5921999999999994E-2</v>
      </c>
    </row>
    <row r="107" spans="1:7" x14ac:dyDescent="0.35">
      <c r="A107" s="15" t="s">
        <v>122</v>
      </c>
      <c r="B107" s="30"/>
      <c r="C107" s="30"/>
      <c r="D107" s="16"/>
      <c r="E107" s="17">
        <v>6215.88</v>
      </c>
      <c r="F107" s="18">
        <v>6.6E-3</v>
      </c>
      <c r="G107" s="19"/>
    </row>
    <row r="108" spans="1:7" x14ac:dyDescent="0.35">
      <c r="A108" s="11"/>
      <c r="B108" s="29"/>
      <c r="C108" s="29"/>
      <c r="D108" s="12"/>
      <c r="E108" s="13"/>
      <c r="F108" s="14"/>
      <c r="G108" s="14"/>
    </row>
    <row r="109" spans="1:7" x14ac:dyDescent="0.35">
      <c r="A109" s="20" t="s">
        <v>154</v>
      </c>
      <c r="B109" s="31"/>
      <c r="C109" s="31"/>
      <c r="D109" s="21"/>
      <c r="E109" s="17">
        <v>6215.88</v>
      </c>
      <c r="F109" s="18">
        <v>6.6E-3</v>
      </c>
      <c r="G109" s="19"/>
    </row>
    <row r="110" spans="1:7" x14ac:dyDescent="0.35">
      <c r="A110" s="11" t="s">
        <v>157</v>
      </c>
      <c r="B110" s="29"/>
      <c r="C110" s="29"/>
      <c r="D110" s="12"/>
      <c r="E110" s="13">
        <v>16076.640882199999</v>
      </c>
      <c r="F110" s="14">
        <v>1.7156000000000001E-2</v>
      </c>
      <c r="G110" s="14"/>
    </row>
    <row r="111" spans="1:7" x14ac:dyDescent="0.35">
      <c r="A111" s="11" t="s">
        <v>158</v>
      </c>
      <c r="B111" s="29"/>
      <c r="C111" s="29"/>
      <c r="D111" s="12"/>
      <c r="E111" s="22">
        <v>-620.44088220000003</v>
      </c>
      <c r="F111" s="23">
        <v>-5.5599999999999996E-4</v>
      </c>
      <c r="G111" s="14">
        <v>6.5921999999999994E-2</v>
      </c>
    </row>
    <row r="112" spans="1:7" x14ac:dyDescent="0.35">
      <c r="A112" s="24" t="s">
        <v>159</v>
      </c>
      <c r="B112" s="32"/>
      <c r="C112" s="32"/>
      <c r="D112" s="25"/>
      <c r="E112" s="26">
        <v>937050.49</v>
      </c>
      <c r="F112" s="27">
        <v>1</v>
      </c>
      <c r="G112" s="27"/>
    </row>
    <row r="114" spans="1:5" x14ac:dyDescent="0.35">
      <c r="A114" s="56" t="s">
        <v>161</v>
      </c>
    </row>
    <row r="117" spans="1:5" x14ac:dyDescent="0.35">
      <c r="A117" s="56" t="s">
        <v>162</v>
      </c>
    </row>
    <row r="118" spans="1:5" x14ac:dyDescent="0.35">
      <c r="A118" s="46" t="s">
        <v>163</v>
      </c>
      <c r="B118" s="33" t="s">
        <v>114</v>
      </c>
    </row>
    <row r="119" spans="1:5" x14ac:dyDescent="0.35">
      <c r="A119" t="s">
        <v>164</v>
      </c>
    </row>
    <row r="120" spans="1:5" x14ac:dyDescent="0.35">
      <c r="A120" t="s">
        <v>165</v>
      </c>
      <c r="B120" t="s">
        <v>166</v>
      </c>
      <c r="C120" t="s">
        <v>166</v>
      </c>
    </row>
    <row r="121" spans="1:5" x14ac:dyDescent="0.35">
      <c r="B121" s="47">
        <v>44957</v>
      </c>
      <c r="C121" s="47">
        <v>44985</v>
      </c>
    </row>
    <row r="122" spans="1:5" x14ac:dyDescent="0.35">
      <c r="A122" t="s">
        <v>170</v>
      </c>
      <c r="B122">
        <v>10.9383</v>
      </c>
      <c r="C122">
        <v>10.9399</v>
      </c>
      <c r="E122" s="1"/>
    </row>
    <row r="123" spans="1:5" x14ac:dyDescent="0.35">
      <c r="A123" t="s">
        <v>171</v>
      </c>
      <c r="B123">
        <v>10.9389</v>
      </c>
      <c r="C123">
        <v>10.9405</v>
      </c>
      <c r="E123" s="1"/>
    </row>
    <row r="124" spans="1:5" x14ac:dyDescent="0.35">
      <c r="A124" t="s">
        <v>629</v>
      </c>
      <c r="B124">
        <v>10.9053</v>
      </c>
      <c r="C124">
        <v>10.9054</v>
      </c>
      <c r="E124" s="1"/>
    </row>
    <row r="125" spans="1:5" x14ac:dyDescent="0.35">
      <c r="A125" t="s">
        <v>630</v>
      </c>
      <c r="B125">
        <v>10.9061</v>
      </c>
      <c r="C125">
        <v>10.9063</v>
      </c>
      <c r="E125" s="1"/>
    </row>
    <row r="126" spans="1:5" x14ac:dyDescent="0.35">
      <c r="E126" s="1"/>
    </row>
    <row r="127" spans="1:5" x14ac:dyDescent="0.35">
      <c r="A127" t="s">
        <v>181</v>
      </c>
      <c r="B127" s="33" t="s">
        <v>114</v>
      </c>
    </row>
    <row r="128" spans="1:5" x14ac:dyDescent="0.35">
      <c r="A128" t="s">
        <v>182</v>
      </c>
      <c r="B128" s="33" t="s">
        <v>114</v>
      </c>
    </row>
    <row r="129" spans="1:2" ht="29" customHeight="1" x14ac:dyDescent="0.35">
      <c r="A129" s="46" t="s">
        <v>183</v>
      </c>
      <c r="B129" s="33" t="s">
        <v>114</v>
      </c>
    </row>
    <row r="130" spans="1:2" ht="29" customHeight="1" x14ac:dyDescent="0.35">
      <c r="A130" s="46" t="s">
        <v>184</v>
      </c>
      <c r="B130" s="33" t="s">
        <v>114</v>
      </c>
    </row>
    <row r="131" spans="1:2" x14ac:dyDescent="0.35">
      <c r="A131" t="s">
        <v>185</v>
      </c>
      <c r="B131" s="48">
        <f>B146</f>
        <v>2.9377608600410352</v>
      </c>
    </row>
    <row r="132" spans="1:2" ht="43.5" customHeight="1" x14ac:dyDescent="0.35">
      <c r="A132" s="46" t="s">
        <v>186</v>
      </c>
      <c r="B132" s="33" t="s">
        <v>114</v>
      </c>
    </row>
    <row r="133" spans="1:2" ht="29" customHeight="1" x14ac:dyDescent="0.35">
      <c r="A133" s="46" t="s">
        <v>187</v>
      </c>
      <c r="B133" s="33" t="s">
        <v>114</v>
      </c>
    </row>
    <row r="134" spans="1:2" ht="29" customHeight="1" x14ac:dyDescent="0.35">
      <c r="A134" s="46" t="s">
        <v>188</v>
      </c>
      <c r="B134" s="33" t="s">
        <v>114</v>
      </c>
    </row>
    <row r="135" spans="1:2" x14ac:dyDescent="0.35">
      <c r="A135" t="s">
        <v>189</v>
      </c>
      <c r="B135" s="33" t="s">
        <v>114</v>
      </c>
    </row>
    <row r="136" spans="1:2" x14ac:dyDescent="0.35">
      <c r="A136" t="s">
        <v>190</v>
      </c>
      <c r="B136" s="33" t="s">
        <v>114</v>
      </c>
    </row>
    <row r="139" spans="1:2" x14ac:dyDescent="0.35">
      <c r="A139" t="s">
        <v>191</v>
      </c>
    </row>
    <row r="140" spans="1:2" ht="29" customHeight="1" x14ac:dyDescent="0.35">
      <c r="A140" s="51" t="s">
        <v>192</v>
      </c>
      <c r="B140" s="55" t="s">
        <v>1072</v>
      </c>
    </row>
    <row r="141" spans="1:2" x14ac:dyDescent="0.35">
      <c r="A141" s="51" t="s">
        <v>194</v>
      </c>
      <c r="B141" s="51" t="s">
        <v>1073</v>
      </c>
    </row>
    <row r="142" spans="1:2" x14ac:dyDescent="0.35">
      <c r="A142" s="51"/>
      <c r="B142" s="51"/>
    </row>
    <row r="143" spans="1:2" x14ac:dyDescent="0.35">
      <c r="A143" s="51" t="s">
        <v>196</v>
      </c>
      <c r="B143" s="52">
        <v>7.8191220156543988</v>
      </c>
    </row>
    <row r="144" spans="1:2" x14ac:dyDescent="0.35">
      <c r="A144" s="51"/>
      <c r="B144" s="51"/>
    </row>
    <row r="145" spans="1:6" x14ac:dyDescent="0.35">
      <c r="A145" s="51" t="s">
        <v>197</v>
      </c>
      <c r="B145" s="53">
        <v>2.6579999999999999</v>
      </c>
    </row>
    <row r="146" spans="1:6" x14ac:dyDescent="0.35">
      <c r="A146" s="51" t="s">
        <v>198</v>
      </c>
      <c r="B146" s="53">
        <v>2.9377608600410352</v>
      </c>
    </row>
    <row r="147" spans="1:6" x14ac:dyDescent="0.35">
      <c r="A147" s="51"/>
      <c r="B147" s="51"/>
    </row>
    <row r="148" spans="1:6" x14ac:dyDescent="0.35">
      <c r="A148" s="51" t="s">
        <v>199</v>
      </c>
      <c r="B148" s="54">
        <v>44985</v>
      </c>
    </row>
    <row r="150" spans="1:6" ht="70" customHeight="1" x14ac:dyDescent="0.35">
      <c r="A150" s="57" t="s">
        <v>200</v>
      </c>
      <c r="B150" s="57" t="s">
        <v>201</v>
      </c>
      <c r="C150" s="57" t="s">
        <v>5</v>
      </c>
      <c r="D150" s="57" t="s">
        <v>6</v>
      </c>
      <c r="E150" s="57" t="s">
        <v>5</v>
      </c>
      <c r="F150" s="57" t="s">
        <v>6</v>
      </c>
    </row>
    <row r="151" spans="1:6" ht="70" customHeight="1" x14ac:dyDescent="0.35">
      <c r="A151" s="57" t="s">
        <v>1074</v>
      </c>
      <c r="B151" s="57"/>
      <c r="C151" s="57" t="s">
        <v>47</v>
      </c>
      <c r="D151" s="57"/>
      <c r="E151" s="57"/>
      <c r="F151"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79"/>
  <sheetViews>
    <sheetView showGridLines="0" workbookViewId="0">
      <pane ySplit="4" topLeftCell="A5" activePane="bottomLeft" state="frozen"/>
      <selection sqref="A1:XFD2"/>
      <selection pane="bottomLeft" sqref="A1:XFD2"/>
    </sheetView>
  </sheetViews>
  <sheetFormatPr defaultRowHeight="14.5" x14ac:dyDescent="0.35"/>
  <cols>
    <col min="1" max="1" width="56.54296875" bestFit="1"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1075</v>
      </c>
      <c r="B1" s="60"/>
      <c r="C1" s="60"/>
      <c r="D1" s="60"/>
      <c r="E1" s="60"/>
      <c r="F1" s="60"/>
      <c r="G1" s="61"/>
      <c r="H1" s="50" t="str">
        <f>HYPERLINK("[EDEL_Portfolio Monthly Notes 28-Feb-2023.xlsx]Index!A1","Index")</f>
        <v>Index</v>
      </c>
    </row>
    <row r="2" spans="1:8" ht="37.5" customHeight="1" x14ac:dyDescent="0.35">
      <c r="A2" s="59" t="s">
        <v>1076</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1"/>
      <c r="B9" s="29"/>
      <c r="C9" s="29"/>
      <c r="D9" s="12"/>
      <c r="E9" s="13"/>
      <c r="F9" s="14"/>
      <c r="G9" s="14"/>
    </row>
    <row r="10" spans="1:8" x14ac:dyDescent="0.35">
      <c r="A10" s="15" t="s">
        <v>155</v>
      </c>
      <c r="B10" s="29"/>
      <c r="C10" s="29"/>
      <c r="D10" s="12"/>
      <c r="E10" s="13"/>
      <c r="F10" s="14"/>
      <c r="G10" s="14"/>
    </row>
    <row r="11" spans="1:8" x14ac:dyDescent="0.35">
      <c r="A11" s="11" t="s">
        <v>1077</v>
      </c>
      <c r="B11" s="29"/>
      <c r="C11" s="29"/>
      <c r="D11" s="12"/>
      <c r="E11" s="13">
        <v>31040.560000000001</v>
      </c>
      <c r="F11" s="14">
        <v>0.64590000000000003</v>
      </c>
      <c r="G11" s="14">
        <v>6.7000000000000004E-2</v>
      </c>
    </row>
    <row r="12" spans="1:8" x14ac:dyDescent="0.35">
      <c r="A12" s="11" t="s">
        <v>156</v>
      </c>
      <c r="B12" s="29"/>
      <c r="C12" s="29"/>
      <c r="D12" s="12"/>
      <c r="E12" s="13">
        <v>17027.919999999998</v>
      </c>
      <c r="F12" s="14">
        <v>0.3543</v>
      </c>
      <c r="G12" s="14">
        <v>6.5921999999999994E-2</v>
      </c>
    </row>
    <row r="13" spans="1:8" x14ac:dyDescent="0.35">
      <c r="A13" s="15" t="s">
        <v>122</v>
      </c>
      <c r="B13" s="30"/>
      <c r="C13" s="30"/>
      <c r="D13" s="16"/>
      <c r="E13" s="17">
        <v>48068.480000000003</v>
      </c>
      <c r="F13" s="18">
        <v>1.0002</v>
      </c>
      <c r="G13" s="19"/>
    </row>
    <row r="14" spans="1:8" x14ac:dyDescent="0.35">
      <c r="A14" s="11"/>
      <c r="B14" s="29"/>
      <c r="C14" s="29"/>
      <c r="D14" s="12"/>
      <c r="E14" s="13"/>
      <c r="F14" s="14"/>
      <c r="G14" s="14"/>
    </row>
    <row r="15" spans="1:8" x14ac:dyDescent="0.35">
      <c r="A15" s="20" t="s">
        <v>154</v>
      </c>
      <c r="B15" s="31"/>
      <c r="C15" s="31"/>
      <c r="D15" s="21"/>
      <c r="E15" s="17">
        <v>48068.480000000003</v>
      </c>
      <c r="F15" s="18">
        <v>1.0002</v>
      </c>
      <c r="G15" s="19"/>
    </row>
    <row r="16" spans="1:8" x14ac:dyDescent="0.35">
      <c r="A16" s="11" t="s">
        <v>157</v>
      </c>
      <c r="B16" s="29"/>
      <c r="C16" s="29"/>
      <c r="D16" s="12"/>
      <c r="E16" s="13">
        <v>8.7732399999999995</v>
      </c>
      <c r="F16" s="14">
        <v>1.8200000000000001E-4</v>
      </c>
      <c r="G16" s="14"/>
    </row>
    <row r="17" spans="1:7" x14ac:dyDescent="0.35">
      <c r="A17" s="11" t="s">
        <v>158</v>
      </c>
      <c r="B17" s="29"/>
      <c r="C17" s="29"/>
      <c r="D17" s="12"/>
      <c r="E17" s="22">
        <v>-18.83324</v>
      </c>
      <c r="F17" s="23">
        <v>-3.8200000000000002E-4</v>
      </c>
      <c r="G17" s="14">
        <v>6.5921999999999994E-2</v>
      </c>
    </row>
    <row r="18" spans="1:7" x14ac:dyDescent="0.35">
      <c r="A18" s="24" t="s">
        <v>159</v>
      </c>
      <c r="B18" s="32"/>
      <c r="C18" s="32"/>
      <c r="D18" s="25"/>
      <c r="E18" s="26">
        <v>48058.42</v>
      </c>
      <c r="F18" s="27">
        <v>1</v>
      </c>
      <c r="G18" s="27"/>
    </row>
    <row r="23" spans="1:7" x14ac:dyDescent="0.35">
      <c r="A23" s="56" t="s">
        <v>162</v>
      </c>
    </row>
    <row r="24" spans="1:7" x14ac:dyDescent="0.35">
      <c r="A24" s="46" t="s">
        <v>163</v>
      </c>
      <c r="B24" s="33" t="s">
        <v>114</v>
      </c>
    </row>
    <row r="25" spans="1:7" x14ac:dyDescent="0.35">
      <c r="A25" t="s">
        <v>164</v>
      </c>
    </row>
    <row r="26" spans="1:7" x14ac:dyDescent="0.35">
      <c r="A26" t="s">
        <v>259</v>
      </c>
      <c r="B26" t="s">
        <v>166</v>
      </c>
      <c r="C26" t="s">
        <v>166</v>
      </c>
    </row>
    <row r="27" spans="1:7" x14ac:dyDescent="0.35">
      <c r="B27" s="47">
        <v>44957</v>
      </c>
      <c r="C27" s="47">
        <v>44985</v>
      </c>
    </row>
    <row r="28" spans="1:7" x14ac:dyDescent="0.35">
      <c r="A28" t="s">
        <v>167</v>
      </c>
      <c r="B28">
        <v>1150.0135</v>
      </c>
      <c r="C28">
        <v>1155.55</v>
      </c>
      <c r="E28" s="1"/>
    </row>
    <row r="29" spans="1:7" x14ac:dyDescent="0.35">
      <c r="A29" t="s">
        <v>1078</v>
      </c>
      <c r="B29">
        <v>1000.0307</v>
      </c>
      <c r="C29">
        <v>1000.0309999999999</v>
      </c>
      <c r="E29" s="1"/>
    </row>
    <row r="30" spans="1:7" x14ac:dyDescent="0.35">
      <c r="A30" t="s">
        <v>625</v>
      </c>
      <c r="B30">
        <v>1147.1219000000001</v>
      </c>
      <c r="C30" t="s">
        <v>169</v>
      </c>
      <c r="E30" s="1"/>
    </row>
    <row r="31" spans="1:7" x14ac:dyDescent="0.35">
      <c r="A31" t="s">
        <v>170</v>
      </c>
      <c r="B31">
        <v>1149.6128000000001</v>
      </c>
      <c r="C31">
        <v>1155.1467</v>
      </c>
      <c r="E31" s="1"/>
    </row>
    <row r="32" spans="1:7" x14ac:dyDescent="0.35">
      <c r="A32" t="s">
        <v>626</v>
      </c>
      <c r="B32">
        <v>1058.5958000000001</v>
      </c>
      <c r="C32">
        <v>1058.0613000000001</v>
      </c>
      <c r="E32" s="1"/>
    </row>
    <row r="33" spans="1:5" x14ac:dyDescent="0.35">
      <c r="A33" t="s">
        <v>627</v>
      </c>
      <c r="B33" t="s">
        <v>169</v>
      </c>
      <c r="C33" t="s">
        <v>169</v>
      </c>
      <c r="E33" s="1"/>
    </row>
    <row r="34" spans="1:5" x14ac:dyDescent="0.35">
      <c r="A34" t="s">
        <v>1079</v>
      </c>
      <c r="B34">
        <v>1147.2529999999999</v>
      </c>
      <c r="C34">
        <v>1152.7225000000001</v>
      </c>
      <c r="E34" s="1"/>
    </row>
    <row r="35" spans="1:5" x14ac:dyDescent="0.35">
      <c r="A35" t="s">
        <v>1080</v>
      </c>
      <c r="B35">
        <v>1008.1128</v>
      </c>
      <c r="C35">
        <v>1008.1128</v>
      </c>
      <c r="E35" s="1"/>
    </row>
    <row r="36" spans="1:5" x14ac:dyDescent="0.35">
      <c r="A36" t="s">
        <v>628</v>
      </c>
      <c r="B36">
        <v>1095.5609999999999</v>
      </c>
      <c r="C36">
        <v>1094.9965</v>
      </c>
      <c r="E36" s="1"/>
    </row>
    <row r="37" spans="1:5" x14ac:dyDescent="0.35">
      <c r="A37" t="s">
        <v>629</v>
      </c>
      <c r="B37">
        <v>1147.2528</v>
      </c>
      <c r="C37">
        <v>1152.7224000000001</v>
      </c>
      <c r="E37" s="1"/>
    </row>
    <row r="38" spans="1:5" x14ac:dyDescent="0.35">
      <c r="A38" t="s">
        <v>631</v>
      </c>
      <c r="B38">
        <v>1004.479</v>
      </c>
      <c r="C38">
        <v>1003.9719</v>
      </c>
      <c r="E38" s="1"/>
    </row>
    <row r="39" spans="1:5" x14ac:dyDescent="0.35">
      <c r="A39" t="s">
        <v>632</v>
      </c>
      <c r="B39">
        <v>1015.7831</v>
      </c>
      <c r="C39">
        <v>1015.7845</v>
      </c>
      <c r="E39" s="1"/>
    </row>
    <row r="40" spans="1:5" x14ac:dyDescent="0.35">
      <c r="A40" t="s">
        <v>1081</v>
      </c>
      <c r="B40">
        <v>1051.8323</v>
      </c>
      <c r="C40">
        <v>1056.8955000000001</v>
      </c>
      <c r="E40" s="1"/>
    </row>
    <row r="41" spans="1:5" x14ac:dyDescent="0.35">
      <c r="A41" t="s">
        <v>1082</v>
      </c>
      <c r="B41">
        <v>1000</v>
      </c>
      <c r="C41">
        <v>1000</v>
      </c>
      <c r="E41" s="1"/>
    </row>
    <row r="42" spans="1:5" x14ac:dyDescent="0.35">
      <c r="A42" t="s">
        <v>1083</v>
      </c>
      <c r="B42">
        <v>1051.8322000000001</v>
      </c>
      <c r="C42">
        <v>1056.8956000000001</v>
      </c>
      <c r="E42" s="1"/>
    </row>
    <row r="43" spans="1:5" x14ac:dyDescent="0.35">
      <c r="A43" t="s">
        <v>1084</v>
      </c>
      <c r="B43">
        <v>1000</v>
      </c>
      <c r="C43">
        <v>1000</v>
      </c>
      <c r="E43" s="1"/>
    </row>
    <row r="44" spans="1:5" x14ac:dyDescent="0.35">
      <c r="A44" t="s">
        <v>180</v>
      </c>
      <c r="E44" s="1"/>
    </row>
    <row r="46" spans="1:5" x14ac:dyDescent="0.35">
      <c r="A46" t="s">
        <v>633</v>
      </c>
    </row>
    <row r="48" spans="1:5" x14ac:dyDescent="0.35">
      <c r="A48" s="49" t="s">
        <v>634</v>
      </c>
      <c r="B48" s="49" t="s">
        <v>635</v>
      </c>
      <c r="C48" s="49" t="s">
        <v>636</v>
      </c>
      <c r="D48" s="49" t="s">
        <v>637</v>
      </c>
    </row>
    <row r="49" spans="1:4" x14ac:dyDescent="0.35">
      <c r="A49" s="49" t="s">
        <v>1085</v>
      </c>
      <c r="B49" s="49"/>
      <c r="C49" s="49">
        <v>4.7983592000000002</v>
      </c>
      <c r="D49" s="49">
        <v>4.7983592000000002</v>
      </c>
    </row>
    <row r="50" spans="1:4" x14ac:dyDescent="0.35">
      <c r="A50" s="49" t="s">
        <v>1086</v>
      </c>
      <c r="B50" s="49"/>
      <c r="C50" s="49">
        <v>5.6286170999999996</v>
      </c>
      <c r="D50" s="49">
        <v>5.6286170999999996</v>
      </c>
    </row>
    <row r="51" spans="1:4" x14ac:dyDescent="0.35">
      <c r="A51" s="49" t="s">
        <v>1087</v>
      </c>
      <c r="B51" s="49"/>
      <c r="C51" s="49">
        <v>4.7988400999999996</v>
      </c>
      <c r="D51" s="49">
        <v>4.7988400999999996</v>
      </c>
    </row>
    <row r="52" spans="1:4" x14ac:dyDescent="0.35">
      <c r="A52" s="49" t="s">
        <v>1088</v>
      </c>
      <c r="B52" s="49"/>
      <c r="C52" s="49">
        <v>5.9802596000000001</v>
      </c>
      <c r="D52" s="49">
        <v>5.9802596000000001</v>
      </c>
    </row>
    <row r="53" spans="1:4" x14ac:dyDescent="0.35">
      <c r="A53" s="49" t="s">
        <v>1089</v>
      </c>
      <c r="B53" s="49"/>
      <c r="C53" s="49">
        <v>5.3043383000000004</v>
      </c>
      <c r="D53" s="49">
        <v>5.3043383000000004</v>
      </c>
    </row>
    <row r="54" spans="1:4" x14ac:dyDescent="0.35">
      <c r="A54" s="49" t="s">
        <v>1090</v>
      </c>
      <c r="B54" s="49"/>
      <c r="C54" s="49">
        <v>4.8257759</v>
      </c>
      <c r="D54" s="49">
        <v>4.8257759</v>
      </c>
    </row>
    <row r="56" spans="1:4" x14ac:dyDescent="0.35">
      <c r="A56" t="s">
        <v>182</v>
      </c>
      <c r="B56" s="33" t="s">
        <v>114</v>
      </c>
    </row>
    <row r="57" spans="1:4" ht="29" customHeight="1" x14ac:dyDescent="0.35">
      <c r="A57" s="46" t="s">
        <v>183</v>
      </c>
      <c r="B57" s="48">
        <v>31040.5638889</v>
      </c>
    </row>
    <row r="58" spans="1:4" ht="29" customHeight="1" x14ac:dyDescent="0.35">
      <c r="A58" s="46" t="s">
        <v>184</v>
      </c>
      <c r="B58" s="33" t="s">
        <v>114</v>
      </c>
    </row>
    <row r="59" spans="1:4" x14ac:dyDescent="0.35">
      <c r="A59" t="s">
        <v>185</v>
      </c>
      <c r="B59" s="48" t="s">
        <v>114</v>
      </c>
    </row>
    <row r="60" spans="1:4" ht="29" customHeight="1" x14ac:dyDescent="0.35">
      <c r="A60" s="46" t="s">
        <v>186</v>
      </c>
      <c r="B60" s="33" t="s">
        <v>114</v>
      </c>
    </row>
    <row r="61" spans="1:4" ht="29" customHeight="1" x14ac:dyDescent="0.35">
      <c r="A61" s="46" t="s">
        <v>187</v>
      </c>
      <c r="B61" s="33" t="s">
        <v>114</v>
      </c>
    </row>
    <row r="62" spans="1:4" ht="29" customHeight="1" x14ac:dyDescent="0.35">
      <c r="A62" s="46" t="s">
        <v>188</v>
      </c>
      <c r="B62" s="33" t="s">
        <v>114</v>
      </c>
    </row>
    <row r="63" spans="1:4" x14ac:dyDescent="0.35">
      <c r="A63" t="s">
        <v>189</v>
      </c>
      <c r="B63" s="33" t="s">
        <v>114</v>
      </c>
    </row>
    <row r="64" spans="1:4" x14ac:dyDescent="0.35">
      <c r="A64" t="s">
        <v>190</v>
      </c>
      <c r="B64" s="33" t="s">
        <v>114</v>
      </c>
    </row>
    <row r="67" spans="1:6" x14ac:dyDescent="0.35">
      <c r="A67" t="s">
        <v>191</v>
      </c>
    </row>
    <row r="68" spans="1:6" x14ac:dyDescent="0.35">
      <c r="A68" s="51" t="s">
        <v>192</v>
      </c>
      <c r="B68" s="51" t="s">
        <v>1091</v>
      </c>
    </row>
    <row r="69" spans="1:6" x14ac:dyDescent="0.35">
      <c r="A69" s="51" t="s">
        <v>194</v>
      </c>
      <c r="B69" s="51" t="s">
        <v>1092</v>
      </c>
    </row>
    <row r="70" spans="1:6" x14ac:dyDescent="0.35">
      <c r="A70" s="51"/>
      <c r="B70" s="51"/>
    </row>
    <row r="71" spans="1:6" x14ac:dyDescent="0.35">
      <c r="A71" s="51" t="s">
        <v>196</v>
      </c>
      <c r="B71" s="52">
        <v>6.6609898721941398</v>
      </c>
    </row>
    <row r="72" spans="1:6" x14ac:dyDescent="0.35">
      <c r="A72" s="51"/>
      <c r="B72" s="51"/>
    </row>
    <row r="73" spans="1:6" x14ac:dyDescent="0.35">
      <c r="A73" s="51" t="s">
        <v>197</v>
      </c>
      <c r="B73" s="53">
        <v>2.7000000000000001E-3</v>
      </c>
    </row>
    <row r="74" spans="1:6" x14ac:dyDescent="0.35">
      <c r="A74" s="51" t="s">
        <v>198</v>
      </c>
      <c r="B74" s="38">
        <v>0</v>
      </c>
    </row>
    <row r="75" spans="1:6" x14ac:dyDescent="0.35">
      <c r="A75" s="51"/>
      <c r="B75" s="51"/>
    </row>
    <row r="76" spans="1:6" x14ac:dyDescent="0.35">
      <c r="A76" s="51" t="s">
        <v>199</v>
      </c>
      <c r="B76" s="54">
        <v>44985</v>
      </c>
    </row>
    <row r="78" spans="1:6" ht="70" customHeight="1" x14ac:dyDescent="0.35">
      <c r="A78" s="57" t="s">
        <v>200</v>
      </c>
      <c r="B78" s="57" t="s">
        <v>201</v>
      </c>
      <c r="C78" s="57" t="s">
        <v>5</v>
      </c>
      <c r="D78" s="57" t="s">
        <v>6</v>
      </c>
      <c r="E78" s="57" t="s">
        <v>5</v>
      </c>
      <c r="F78" s="57" t="s">
        <v>6</v>
      </c>
    </row>
    <row r="79" spans="1:6" ht="70" customHeight="1" x14ac:dyDescent="0.35">
      <c r="A79" s="57" t="s">
        <v>1093</v>
      </c>
      <c r="B79" s="57"/>
      <c r="C79" s="57" t="s">
        <v>49</v>
      </c>
      <c r="D79" s="57"/>
      <c r="E79" s="57"/>
      <c r="F79"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417"/>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1094</v>
      </c>
      <c r="B1" s="60"/>
      <c r="C1" s="60"/>
      <c r="D1" s="60"/>
      <c r="E1" s="60"/>
      <c r="F1" s="60"/>
      <c r="G1" s="61"/>
      <c r="H1" s="50" t="str">
        <f>HYPERLINK("[EDEL_Portfolio Monthly Notes 28-Feb-2023.xlsx]Index!A1","Index")</f>
        <v>Index</v>
      </c>
    </row>
    <row r="2" spans="1:8" ht="37.5" customHeight="1" x14ac:dyDescent="0.35">
      <c r="A2" s="59" t="s">
        <v>1095</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1097</v>
      </c>
      <c r="B8" s="29" t="s">
        <v>1098</v>
      </c>
      <c r="C8" s="29" t="s">
        <v>1099</v>
      </c>
      <c r="D8" s="12">
        <v>1064800</v>
      </c>
      <c r="E8" s="13">
        <v>18413.05</v>
      </c>
      <c r="F8" s="14">
        <v>3.4099999999999998E-2</v>
      </c>
      <c r="G8" s="14"/>
    </row>
    <row r="9" spans="1:8" x14ac:dyDescent="0.35">
      <c r="A9" s="11" t="s">
        <v>1100</v>
      </c>
      <c r="B9" s="29" t="s">
        <v>1101</v>
      </c>
      <c r="C9" s="29" t="s">
        <v>1099</v>
      </c>
      <c r="D9" s="12">
        <v>1862000</v>
      </c>
      <c r="E9" s="13">
        <v>15917.31</v>
      </c>
      <c r="F9" s="14">
        <v>2.9499999999999998E-2</v>
      </c>
      <c r="G9" s="14"/>
    </row>
    <row r="10" spans="1:8" x14ac:dyDescent="0.35">
      <c r="A10" s="11" t="s">
        <v>1102</v>
      </c>
      <c r="B10" s="29" t="s">
        <v>1103</v>
      </c>
      <c r="C10" s="29" t="s">
        <v>1099</v>
      </c>
      <c r="D10" s="12">
        <v>2653500</v>
      </c>
      <c r="E10" s="13">
        <v>13872.5</v>
      </c>
      <c r="F10" s="14">
        <v>2.5700000000000001E-2</v>
      </c>
      <c r="G10" s="14"/>
    </row>
    <row r="11" spans="1:8" x14ac:dyDescent="0.35">
      <c r="A11" s="11" t="s">
        <v>1104</v>
      </c>
      <c r="B11" s="29" t="s">
        <v>1105</v>
      </c>
      <c r="C11" s="29" t="s">
        <v>1099</v>
      </c>
      <c r="D11" s="12">
        <v>1494000</v>
      </c>
      <c r="E11" s="13">
        <v>12610.85</v>
      </c>
      <c r="F11" s="14">
        <v>2.3400000000000001E-2</v>
      </c>
      <c r="G11" s="14"/>
    </row>
    <row r="12" spans="1:8" x14ac:dyDescent="0.35">
      <c r="A12" s="11" t="s">
        <v>1106</v>
      </c>
      <c r="B12" s="29" t="s">
        <v>1107</v>
      </c>
      <c r="C12" s="29" t="s">
        <v>1108</v>
      </c>
      <c r="D12" s="12">
        <v>2842000</v>
      </c>
      <c r="E12" s="13">
        <v>11345.26</v>
      </c>
      <c r="F12" s="14">
        <v>2.1000000000000001E-2</v>
      </c>
      <c r="G12" s="14"/>
    </row>
    <row r="13" spans="1:8" x14ac:dyDescent="0.35">
      <c r="A13" s="11" t="s">
        <v>1109</v>
      </c>
      <c r="B13" s="29" t="s">
        <v>1110</v>
      </c>
      <c r="C13" s="29" t="s">
        <v>1111</v>
      </c>
      <c r="D13" s="12">
        <v>411900</v>
      </c>
      <c r="E13" s="13">
        <v>10748.32</v>
      </c>
      <c r="F13" s="14">
        <v>1.9900000000000001E-2</v>
      </c>
      <c r="G13" s="14"/>
    </row>
    <row r="14" spans="1:8" x14ac:dyDescent="0.35">
      <c r="A14" s="11" t="s">
        <v>1112</v>
      </c>
      <c r="B14" s="29" t="s">
        <v>1113</v>
      </c>
      <c r="C14" s="29" t="s">
        <v>1114</v>
      </c>
      <c r="D14" s="12">
        <v>1234050</v>
      </c>
      <c r="E14" s="13">
        <v>9159.74</v>
      </c>
      <c r="F14" s="14">
        <v>1.7000000000000001E-2</v>
      </c>
      <c r="G14" s="14"/>
    </row>
    <row r="15" spans="1:8" x14ac:dyDescent="0.35">
      <c r="A15" s="11" t="s">
        <v>1115</v>
      </c>
      <c r="B15" s="29" t="s">
        <v>1116</v>
      </c>
      <c r="C15" s="29" t="s">
        <v>1117</v>
      </c>
      <c r="D15" s="12">
        <v>805000</v>
      </c>
      <c r="E15" s="13">
        <v>8696.42</v>
      </c>
      <c r="F15" s="14">
        <v>1.61E-2</v>
      </c>
      <c r="G15" s="14"/>
    </row>
    <row r="16" spans="1:8" x14ac:dyDescent="0.35">
      <c r="A16" s="11" t="s">
        <v>1118</v>
      </c>
      <c r="B16" s="29" t="s">
        <v>1119</v>
      </c>
      <c r="C16" s="29" t="s">
        <v>1120</v>
      </c>
      <c r="D16" s="12">
        <v>5255000</v>
      </c>
      <c r="E16" s="13">
        <v>7646.03</v>
      </c>
      <c r="F16" s="14">
        <v>1.4200000000000001E-2</v>
      </c>
      <c r="G16" s="14"/>
    </row>
    <row r="17" spans="1:7" x14ac:dyDescent="0.35">
      <c r="A17" s="11" t="s">
        <v>1121</v>
      </c>
      <c r="B17" s="29" t="s">
        <v>1122</v>
      </c>
      <c r="C17" s="29" t="s">
        <v>1111</v>
      </c>
      <c r="D17" s="12">
        <v>10000000</v>
      </c>
      <c r="E17" s="13">
        <v>7600</v>
      </c>
      <c r="F17" s="14">
        <v>1.41E-2</v>
      </c>
      <c r="G17" s="14"/>
    </row>
    <row r="18" spans="1:7" x14ac:dyDescent="0.35">
      <c r="A18" s="11" t="s">
        <v>1123</v>
      </c>
      <c r="B18" s="29" t="s">
        <v>1124</v>
      </c>
      <c r="C18" s="29" t="s">
        <v>1125</v>
      </c>
      <c r="D18" s="12">
        <v>5944500</v>
      </c>
      <c r="E18" s="13">
        <v>6604.34</v>
      </c>
      <c r="F18" s="14">
        <v>1.2200000000000001E-2</v>
      </c>
      <c r="G18" s="14"/>
    </row>
    <row r="19" spans="1:7" x14ac:dyDescent="0.35">
      <c r="A19" s="11" t="s">
        <v>1126</v>
      </c>
      <c r="B19" s="29" t="s">
        <v>1127</v>
      </c>
      <c r="C19" s="29" t="s">
        <v>1099</v>
      </c>
      <c r="D19" s="12">
        <v>376750</v>
      </c>
      <c r="E19" s="13">
        <v>6026.49</v>
      </c>
      <c r="F19" s="14">
        <v>1.12E-2</v>
      </c>
      <c r="G19" s="14"/>
    </row>
    <row r="20" spans="1:7" x14ac:dyDescent="0.35">
      <c r="A20" s="11" t="s">
        <v>1128</v>
      </c>
      <c r="B20" s="29" t="s">
        <v>1129</v>
      </c>
      <c r="C20" s="29" t="s">
        <v>1130</v>
      </c>
      <c r="D20" s="12">
        <v>224700</v>
      </c>
      <c r="E20" s="13">
        <v>5784.45</v>
      </c>
      <c r="F20" s="14">
        <v>1.0699999999999999E-2</v>
      </c>
      <c r="G20" s="14"/>
    </row>
    <row r="21" spans="1:7" x14ac:dyDescent="0.35">
      <c r="A21" s="11" t="s">
        <v>1131</v>
      </c>
      <c r="B21" s="29" t="s">
        <v>1132</v>
      </c>
      <c r="C21" s="29" t="s">
        <v>1111</v>
      </c>
      <c r="D21" s="12">
        <v>3887400</v>
      </c>
      <c r="E21" s="13">
        <v>5652.28</v>
      </c>
      <c r="F21" s="14">
        <v>1.0500000000000001E-2</v>
      </c>
      <c r="G21" s="14"/>
    </row>
    <row r="22" spans="1:7" x14ac:dyDescent="0.35">
      <c r="A22" s="11" t="s">
        <v>1133</v>
      </c>
      <c r="B22" s="29" t="s">
        <v>1134</v>
      </c>
      <c r="C22" s="29" t="s">
        <v>1135</v>
      </c>
      <c r="D22" s="12">
        <v>237250</v>
      </c>
      <c r="E22" s="13">
        <v>5510.25</v>
      </c>
      <c r="F22" s="14">
        <v>1.0200000000000001E-2</v>
      </c>
      <c r="G22" s="14"/>
    </row>
    <row r="23" spans="1:7" x14ac:dyDescent="0.35">
      <c r="A23" s="11" t="s">
        <v>1136</v>
      </c>
      <c r="B23" s="29" t="s">
        <v>1137</v>
      </c>
      <c r="C23" s="29" t="s">
        <v>1099</v>
      </c>
      <c r="D23" s="12">
        <v>463050</v>
      </c>
      <c r="E23" s="13">
        <v>4990.29</v>
      </c>
      <c r="F23" s="14">
        <v>9.2999999999999992E-3</v>
      </c>
      <c r="G23" s="14"/>
    </row>
    <row r="24" spans="1:7" x14ac:dyDescent="0.35">
      <c r="A24" s="11" t="s">
        <v>1138</v>
      </c>
      <c r="B24" s="29" t="s">
        <v>1139</v>
      </c>
      <c r="C24" s="29" t="s">
        <v>1117</v>
      </c>
      <c r="D24" s="12">
        <v>54500</v>
      </c>
      <c r="E24" s="13">
        <v>4700.2700000000004</v>
      </c>
      <c r="F24" s="14">
        <v>8.6999999999999994E-3</v>
      </c>
      <c r="G24" s="14"/>
    </row>
    <row r="25" spans="1:7" x14ac:dyDescent="0.35">
      <c r="A25" s="11" t="s">
        <v>1140</v>
      </c>
      <c r="B25" s="29" t="s">
        <v>1141</v>
      </c>
      <c r="C25" s="29" t="s">
        <v>1142</v>
      </c>
      <c r="D25" s="12">
        <v>4328500</v>
      </c>
      <c r="E25" s="13">
        <v>4499.4799999999996</v>
      </c>
      <c r="F25" s="14">
        <v>8.3000000000000001E-3</v>
      </c>
      <c r="G25" s="14"/>
    </row>
    <row r="26" spans="1:7" x14ac:dyDescent="0.35">
      <c r="A26" s="11" t="s">
        <v>1143</v>
      </c>
      <c r="B26" s="29" t="s">
        <v>1144</v>
      </c>
      <c r="C26" s="29" t="s">
        <v>1145</v>
      </c>
      <c r="D26" s="12">
        <v>1542000</v>
      </c>
      <c r="E26" s="13">
        <v>4137.96</v>
      </c>
      <c r="F26" s="14">
        <v>7.7000000000000002E-3</v>
      </c>
      <c r="G26" s="14"/>
    </row>
    <row r="27" spans="1:7" x14ac:dyDescent="0.35">
      <c r="A27" s="11" t="s">
        <v>1146</v>
      </c>
      <c r="B27" s="29" t="s">
        <v>1147</v>
      </c>
      <c r="C27" s="29" t="s">
        <v>1148</v>
      </c>
      <c r="D27" s="12">
        <v>162375</v>
      </c>
      <c r="E27" s="13">
        <v>3852.83</v>
      </c>
      <c r="F27" s="14">
        <v>7.1000000000000004E-3</v>
      </c>
      <c r="G27" s="14"/>
    </row>
    <row r="28" spans="1:7" x14ac:dyDescent="0.35">
      <c r="A28" s="11" t="s">
        <v>1149</v>
      </c>
      <c r="B28" s="29" t="s">
        <v>1150</v>
      </c>
      <c r="C28" s="29" t="s">
        <v>1151</v>
      </c>
      <c r="D28" s="12">
        <v>152700</v>
      </c>
      <c r="E28" s="13">
        <v>3757.41</v>
      </c>
      <c r="F28" s="14">
        <v>7.0000000000000001E-3</v>
      </c>
      <c r="G28" s="14"/>
    </row>
    <row r="29" spans="1:7" x14ac:dyDescent="0.35">
      <c r="A29" s="11" t="s">
        <v>1152</v>
      </c>
      <c r="B29" s="29" t="s">
        <v>1153</v>
      </c>
      <c r="C29" s="29" t="s">
        <v>1099</v>
      </c>
      <c r="D29" s="12">
        <v>7760000</v>
      </c>
      <c r="E29" s="13">
        <v>3751.96</v>
      </c>
      <c r="F29" s="14">
        <v>7.0000000000000001E-3</v>
      </c>
      <c r="G29" s="14"/>
    </row>
    <row r="30" spans="1:7" x14ac:dyDescent="0.35">
      <c r="A30" s="11" t="s">
        <v>1154</v>
      </c>
      <c r="B30" s="29" t="s">
        <v>1155</v>
      </c>
      <c r="C30" s="29" t="s">
        <v>1156</v>
      </c>
      <c r="D30" s="12">
        <v>383600</v>
      </c>
      <c r="E30" s="13">
        <v>3669.52</v>
      </c>
      <c r="F30" s="14">
        <v>6.7999999999999996E-3</v>
      </c>
      <c r="G30" s="14"/>
    </row>
    <row r="31" spans="1:7" x14ac:dyDescent="0.35">
      <c r="A31" s="11" t="s">
        <v>1157</v>
      </c>
      <c r="B31" s="29" t="s">
        <v>1158</v>
      </c>
      <c r="C31" s="29" t="s">
        <v>1159</v>
      </c>
      <c r="D31" s="12">
        <v>1778625</v>
      </c>
      <c r="E31" s="13">
        <v>3602.6</v>
      </c>
      <c r="F31" s="14">
        <v>6.7000000000000002E-3</v>
      </c>
      <c r="G31" s="14"/>
    </row>
    <row r="32" spans="1:7" x14ac:dyDescent="0.35">
      <c r="A32" s="11" t="s">
        <v>1160</v>
      </c>
      <c r="B32" s="29" t="s">
        <v>1161</v>
      </c>
      <c r="C32" s="29" t="s">
        <v>1099</v>
      </c>
      <c r="D32" s="12">
        <v>1282500</v>
      </c>
      <c r="E32" s="13">
        <v>3585.23</v>
      </c>
      <c r="F32" s="14">
        <v>6.6E-3</v>
      </c>
      <c r="G32" s="14"/>
    </row>
    <row r="33" spans="1:7" x14ac:dyDescent="0.35">
      <c r="A33" s="11" t="s">
        <v>1162</v>
      </c>
      <c r="B33" s="29" t="s">
        <v>1163</v>
      </c>
      <c r="C33" s="29" t="s">
        <v>1142</v>
      </c>
      <c r="D33" s="12">
        <v>4288000</v>
      </c>
      <c r="E33" s="13">
        <v>3548.32</v>
      </c>
      <c r="F33" s="14">
        <v>6.6E-3</v>
      </c>
      <c r="G33" s="14"/>
    </row>
    <row r="34" spans="1:7" x14ac:dyDescent="0.35">
      <c r="A34" s="11" t="s">
        <v>1164</v>
      </c>
      <c r="B34" s="29" t="s">
        <v>1165</v>
      </c>
      <c r="C34" s="29" t="s">
        <v>1166</v>
      </c>
      <c r="D34" s="12">
        <v>105700</v>
      </c>
      <c r="E34" s="13">
        <v>3501.68</v>
      </c>
      <c r="F34" s="14">
        <v>6.4999999999999997E-3</v>
      </c>
      <c r="G34" s="14"/>
    </row>
    <row r="35" spans="1:7" x14ac:dyDescent="0.35">
      <c r="A35" s="11" t="s">
        <v>1167</v>
      </c>
      <c r="B35" s="29" t="s">
        <v>1168</v>
      </c>
      <c r="C35" s="29" t="s">
        <v>1166</v>
      </c>
      <c r="D35" s="12">
        <v>322000</v>
      </c>
      <c r="E35" s="13">
        <v>3469.87</v>
      </c>
      <c r="F35" s="14">
        <v>6.4000000000000003E-3</v>
      </c>
      <c r="G35" s="14"/>
    </row>
    <row r="36" spans="1:7" x14ac:dyDescent="0.35">
      <c r="A36" s="11" t="s">
        <v>1169</v>
      </c>
      <c r="B36" s="29" t="s">
        <v>1170</v>
      </c>
      <c r="C36" s="29" t="s">
        <v>1159</v>
      </c>
      <c r="D36" s="12">
        <v>2023500</v>
      </c>
      <c r="E36" s="13">
        <v>3450.07</v>
      </c>
      <c r="F36" s="14">
        <v>6.4000000000000003E-3</v>
      </c>
      <c r="G36" s="14"/>
    </row>
    <row r="37" spans="1:7" x14ac:dyDescent="0.35">
      <c r="A37" s="11" t="s">
        <v>1171</v>
      </c>
      <c r="B37" s="29" t="s">
        <v>1172</v>
      </c>
      <c r="C37" s="29" t="s">
        <v>1156</v>
      </c>
      <c r="D37" s="12">
        <v>79875</v>
      </c>
      <c r="E37" s="13">
        <v>3447.88</v>
      </c>
      <c r="F37" s="14">
        <v>6.4000000000000003E-3</v>
      </c>
      <c r="G37" s="14"/>
    </row>
    <row r="38" spans="1:7" x14ac:dyDescent="0.35">
      <c r="A38" s="11" t="s">
        <v>1173</v>
      </c>
      <c r="B38" s="29" t="s">
        <v>1174</v>
      </c>
      <c r="C38" s="29" t="s">
        <v>1175</v>
      </c>
      <c r="D38" s="12">
        <v>1713000</v>
      </c>
      <c r="E38" s="13">
        <v>3350.63</v>
      </c>
      <c r="F38" s="14">
        <v>6.1999999999999998E-3</v>
      </c>
      <c r="G38" s="14"/>
    </row>
    <row r="39" spans="1:7" x14ac:dyDescent="0.35">
      <c r="A39" s="11" t="s">
        <v>1176</v>
      </c>
      <c r="B39" s="29" t="s">
        <v>1177</v>
      </c>
      <c r="C39" s="29" t="s">
        <v>1099</v>
      </c>
      <c r="D39" s="12">
        <v>1440000</v>
      </c>
      <c r="E39" s="13">
        <v>3324.96</v>
      </c>
      <c r="F39" s="14">
        <v>6.1999999999999998E-3</v>
      </c>
      <c r="G39" s="14"/>
    </row>
    <row r="40" spans="1:7" x14ac:dyDescent="0.35">
      <c r="A40" s="11" t="s">
        <v>1178</v>
      </c>
      <c r="B40" s="29" t="s">
        <v>1179</v>
      </c>
      <c r="C40" s="29" t="s">
        <v>1111</v>
      </c>
      <c r="D40" s="12">
        <v>3721308</v>
      </c>
      <c r="E40" s="13">
        <v>3250.56</v>
      </c>
      <c r="F40" s="14">
        <v>6.0000000000000001E-3</v>
      </c>
      <c r="G40" s="14"/>
    </row>
    <row r="41" spans="1:7" x14ac:dyDescent="0.35">
      <c r="A41" s="11" t="s">
        <v>1180</v>
      </c>
      <c r="B41" s="29" t="s">
        <v>1181</v>
      </c>
      <c r="C41" s="29" t="s">
        <v>1156</v>
      </c>
      <c r="D41" s="12">
        <v>344500</v>
      </c>
      <c r="E41" s="13">
        <v>3122.55</v>
      </c>
      <c r="F41" s="14">
        <v>5.7999999999999996E-3</v>
      </c>
      <c r="G41" s="14"/>
    </row>
    <row r="42" spans="1:7" x14ac:dyDescent="0.35">
      <c r="A42" s="11" t="s">
        <v>1182</v>
      </c>
      <c r="B42" s="29" t="s">
        <v>1183</v>
      </c>
      <c r="C42" s="29" t="s">
        <v>1166</v>
      </c>
      <c r="D42" s="12">
        <v>69750</v>
      </c>
      <c r="E42" s="13">
        <v>2998.31</v>
      </c>
      <c r="F42" s="14">
        <v>5.5999999999999999E-3</v>
      </c>
      <c r="G42" s="14"/>
    </row>
    <row r="43" spans="1:7" x14ac:dyDescent="0.35">
      <c r="A43" s="11" t="s">
        <v>1184</v>
      </c>
      <c r="B43" s="29" t="s">
        <v>1185</v>
      </c>
      <c r="C43" s="29" t="s">
        <v>1117</v>
      </c>
      <c r="D43" s="12">
        <v>679725</v>
      </c>
      <c r="E43" s="13">
        <v>2859.6</v>
      </c>
      <c r="F43" s="14">
        <v>5.3E-3</v>
      </c>
      <c r="G43" s="14"/>
    </row>
    <row r="44" spans="1:7" x14ac:dyDescent="0.35">
      <c r="A44" s="11" t="s">
        <v>1186</v>
      </c>
      <c r="B44" s="29" t="s">
        <v>1187</v>
      </c>
      <c r="C44" s="29" t="s">
        <v>1188</v>
      </c>
      <c r="D44" s="12">
        <v>284000</v>
      </c>
      <c r="E44" s="13">
        <v>2769</v>
      </c>
      <c r="F44" s="14">
        <v>5.1000000000000004E-3</v>
      </c>
      <c r="G44" s="14"/>
    </row>
    <row r="45" spans="1:7" x14ac:dyDescent="0.35">
      <c r="A45" s="11" t="s">
        <v>1189</v>
      </c>
      <c r="B45" s="29" t="s">
        <v>1190</v>
      </c>
      <c r="C45" s="29" t="s">
        <v>1191</v>
      </c>
      <c r="D45" s="12">
        <v>358750</v>
      </c>
      <c r="E45" s="13">
        <v>2656.9</v>
      </c>
      <c r="F45" s="14">
        <v>4.8999999999999998E-3</v>
      </c>
      <c r="G45" s="14"/>
    </row>
    <row r="46" spans="1:7" x14ac:dyDescent="0.35">
      <c r="A46" s="11" t="s">
        <v>1192</v>
      </c>
      <c r="B46" s="29" t="s">
        <v>1193</v>
      </c>
      <c r="C46" s="29" t="s">
        <v>1111</v>
      </c>
      <c r="D46" s="12">
        <v>2312000</v>
      </c>
      <c r="E46" s="13">
        <v>2642.62</v>
      </c>
      <c r="F46" s="14">
        <v>4.8999999999999998E-3</v>
      </c>
      <c r="G46" s="14"/>
    </row>
    <row r="47" spans="1:7" x14ac:dyDescent="0.35">
      <c r="A47" s="11" t="s">
        <v>1194</v>
      </c>
      <c r="B47" s="29" t="s">
        <v>1195</v>
      </c>
      <c r="C47" s="29" t="s">
        <v>1142</v>
      </c>
      <c r="D47" s="12">
        <v>380700</v>
      </c>
      <c r="E47" s="13">
        <v>2540.0300000000002</v>
      </c>
      <c r="F47" s="14">
        <v>4.7000000000000002E-3</v>
      </c>
      <c r="G47" s="14"/>
    </row>
    <row r="48" spans="1:7" x14ac:dyDescent="0.35">
      <c r="A48" s="11" t="s">
        <v>1196</v>
      </c>
      <c r="B48" s="29" t="s">
        <v>1197</v>
      </c>
      <c r="C48" s="29" t="s">
        <v>1198</v>
      </c>
      <c r="D48" s="12">
        <v>1632400</v>
      </c>
      <c r="E48" s="13">
        <v>2482.06</v>
      </c>
      <c r="F48" s="14">
        <v>4.5999999999999999E-3</v>
      </c>
      <c r="G48" s="14"/>
    </row>
    <row r="49" spans="1:7" x14ac:dyDescent="0.35">
      <c r="A49" s="11" t="s">
        <v>1199</v>
      </c>
      <c r="B49" s="29" t="s">
        <v>1200</v>
      </c>
      <c r="C49" s="29" t="s">
        <v>1156</v>
      </c>
      <c r="D49" s="12">
        <v>489600</v>
      </c>
      <c r="E49" s="13">
        <v>2280.56</v>
      </c>
      <c r="F49" s="14">
        <v>4.1999999999999997E-3</v>
      </c>
      <c r="G49" s="14"/>
    </row>
    <row r="50" spans="1:7" x14ac:dyDescent="0.35">
      <c r="A50" s="11" t="s">
        <v>1201</v>
      </c>
      <c r="B50" s="29" t="s">
        <v>1202</v>
      </c>
      <c r="C50" s="29" t="s">
        <v>1203</v>
      </c>
      <c r="D50" s="12">
        <v>144000</v>
      </c>
      <c r="E50" s="13">
        <v>2260.94</v>
      </c>
      <c r="F50" s="14">
        <v>4.1999999999999997E-3</v>
      </c>
      <c r="G50" s="14"/>
    </row>
    <row r="51" spans="1:7" x14ac:dyDescent="0.35">
      <c r="A51" s="11" t="s">
        <v>1204</v>
      </c>
      <c r="B51" s="29" t="s">
        <v>1205</v>
      </c>
      <c r="C51" s="29" t="s">
        <v>1142</v>
      </c>
      <c r="D51" s="12">
        <v>405000</v>
      </c>
      <c r="E51" s="13">
        <v>2224.2600000000002</v>
      </c>
      <c r="F51" s="14">
        <v>4.1000000000000003E-3</v>
      </c>
      <c r="G51" s="14"/>
    </row>
    <row r="52" spans="1:7" x14ac:dyDescent="0.35">
      <c r="A52" s="11" t="s">
        <v>1206</v>
      </c>
      <c r="B52" s="29" t="s">
        <v>1207</v>
      </c>
      <c r="C52" s="29" t="s">
        <v>1175</v>
      </c>
      <c r="D52" s="12">
        <v>499500</v>
      </c>
      <c r="E52" s="13">
        <v>2141.36</v>
      </c>
      <c r="F52" s="14">
        <v>4.0000000000000001E-3</v>
      </c>
      <c r="G52" s="14"/>
    </row>
    <row r="53" spans="1:7" x14ac:dyDescent="0.35">
      <c r="A53" s="11" t="s">
        <v>1208</v>
      </c>
      <c r="B53" s="29" t="s">
        <v>1209</v>
      </c>
      <c r="C53" s="29" t="s">
        <v>1108</v>
      </c>
      <c r="D53" s="12">
        <v>2617500</v>
      </c>
      <c r="E53" s="13">
        <v>2048.19</v>
      </c>
      <c r="F53" s="14">
        <v>3.8E-3</v>
      </c>
      <c r="G53" s="14"/>
    </row>
    <row r="54" spans="1:7" x14ac:dyDescent="0.35">
      <c r="A54" s="11" t="s">
        <v>1210</v>
      </c>
      <c r="B54" s="29" t="s">
        <v>1211</v>
      </c>
      <c r="C54" s="29" t="s">
        <v>1148</v>
      </c>
      <c r="D54" s="12">
        <v>72000</v>
      </c>
      <c r="E54" s="13">
        <v>2036.74</v>
      </c>
      <c r="F54" s="14">
        <v>3.8E-3</v>
      </c>
      <c r="G54" s="14"/>
    </row>
    <row r="55" spans="1:7" x14ac:dyDescent="0.35">
      <c r="A55" s="11" t="s">
        <v>1212</v>
      </c>
      <c r="B55" s="29" t="s">
        <v>1213</v>
      </c>
      <c r="C55" s="29" t="s">
        <v>1188</v>
      </c>
      <c r="D55" s="12">
        <v>88000</v>
      </c>
      <c r="E55" s="13">
        <v>2024.7</v>
      </c>
      <c r="F55" s="14">
        <v>3.8E-3</v>
      </c>
      <c r="G55" s="14"/>
    </row>
    <row r="56" spans="1:7" x14ac:dyDescent="0.35">
      <c r="A56" s="11" t="s">
        <v>1214</v>
      </c>
      <c r="B56" s="29" t="s">
        <v>1215</v>
      </c>
      <c r="C56" s="29" t="s">
        <v>1216</v>
      </c>
      <c r="D56" s="12">
        <v>106500</v>
      </c>
      <c r="E56" s="13">
        <v>1953.1</v>
      </c>
      <c r="F56" s="14">
        <v>3.5999999999999999E-3</v>
      </c>
      <c r="G56" s="14"/>
    </row>
    <row r="57" spans="1:7" x14ac:dyDescent="0.35">
      <c r="A57" s="11" t="s">
        <v>1217</v>
      </c>
      <c r="B57" s="29" t="s">
        <v>1218</v>
      </c>
      <c r="C57" s="29" t="s">
        <v>1219</v>
      </c>
      <c r="D57" s="12">
        <v>5152500</v>
      </c>
      <c r="E57" s="13">
        <v>1952.8</v>
      </c>
      <c r="F57" s="14">
        <v>3.5999999999999999E-3</v>
      </c>
      <c r="G57" s="14"/>
    </row>
    <row r="58" spans="1:7" x14ac:dyDescent="0.35">
      <c r="A58" s="11" t="s">
        <v>1220</v>
      </c>
      <c r="B58" s="29" t="s">
        <v>1221</v>
      </c>
      <c r="C58" s="29" t="s">
        <v>1166</v>
      </c>
      <c r="D58" s="12">
        <v>40650</v>
      </c>
      <c r="E58" s="13">
        <v>1919.51</v>
      </c>
      <c r="F58" s="14">
        <v>3.5999999999999999E-3</v>
      </c>
      <c r="G58" s="14"/>
    </row>
    <row r="59" spans="1:7" x14ac:dyDescent="0.35">
      <c r="A59" s="11" t="s">
        <v>1222</v>
      </c>
      <c r="B59" s="29" t="s">
        <v>1223</v>
      </c>
      <c r="C59" s="29" t="s">
        <v>1224</v>
      </c>
      <c r="D59" s="12">
        <v>105600</v>
      </c>
      <c r="E59" s="13">
        <v>1911.1</v>
      </c>
      <c r="F59" s="14">
        <v>3.5000000000000001E-3</v>
      </c>
      <c r="G59" s="14"/>
    </row>
    <row r="60" spans="1:7" x14ac:dyDescent="0.35">
      <c r="A60" s="11" t="s">
        <v>1225</v>
      </c>
      <c r="B60" s="29" t="s">
        <v>1226</v>
      </c>
      <c r="C60" s="29" t="s">
        <v>1227</v>
      </c>
      <c r="D60" s="12">
        <v>2719500</v>
      </c>
      <c r="E60" s="13">
        <v>1898.21</v>
      </c>
      <c r="F60" s="14">
        <v>3.5000000000000001E-3</v>
      </c>
      <c r="G60" s="14"/>
    </row>
    <row r="61" spans="1:7" x14ac:dyDescent="0.35">
      <c r="A61" s="11" t="s">
        <v>1228</v>
      </c>
      <c r="B61" s="29" t="s">
        <v>1229</v>
      </c>
      <c r="C61" s="29" t="s">
        <v>1230</v>
      </c>
      <c r="D61" s="12">
        <v>308000</v>
      </c>
      <c r="E61" s="13">
        <v>1876.49</v>
      </c>
      <c r="F61" s="14">
        <v>3.5000000000000001E-3</v>
      </c>
      <c r="G61" s="14"/>
    </row>
    <row r="62" spans="1:7" x14ac:dyDescent="0.35">
      <c r="A62" s="11" t="s">
        <v>1231</v>
      </c>
      <c r="B62" s="29" t="s">
        <v>1232</v>
      </c>
      <c r="C62" s="29" t="s">
        <v>1233</v>
      </c>
      <c r="D62" s="12">
        <v>312000</v>
      </c>
      <c r="E62" s="13">
        <v>1842.36</v>
      </c>
      <c r="F62" s="14">
        <v>3.3999999999999998E-3</v>
      </c>
      <c r="G62" s="14"/>
    </row>
    <row r="63" spans="1:7" x14ac:dyDescent="0.35">
      <c r="A63" s="11" t="s">
        <v>1234</v>
      </c>
      <c r="B63" s="29" t="s">
        <v>1235</v>
      </c>
      <c r="C63" s="29" t="s">
        <v>1236</v>
      </c>
      <c r="D63" s="12">
        <v>9840</v>
      </c>
      <c r="E63" s="13">
        <v>1837.13</v>
      </c>
      <c r="F63" s="14">
        <v>3.3999999999999998E-3</v>
      </c>
      <c r="G63" s="14"/>
    </row>
    <row r="64" spans="1:7" x14ac:dyDescent="0.35">
      <c r="A64" s="11" t="s">
        <v>1237</v>
      </c>
      <c r="B64" s="29" t="s">
        <v>1238</v>
      </c>
      <c r="C64" s="29" t="s">
        <v>1203</v>
      </c>
      <c r="D64" s="12">
        <v>221000</v>
      </c>
      <c r="E64" s="13">
        <v>1803.36</v>
      </c>
      <c r="F64" s="14">
        <v>3.3E-3</v>
      </c>
      <c r="G64" s="14"/>
    </row>
    <row r="65" spans="1:7" x14ac:dyDescent="0.35">
      <c r="A65" s="11" t="s">
        <v>1239</v>
      </c>
      <c r="B65" s="29" t="s">
        <v>1240</v>
      </c>
      <c r="C65" s="29" t="s">
        <v>1241</v>
      </c>
      <c r="D65" s="12">
        <v>197400</v>
      </c>
      <c r="E65" s="13">
        <v>1773.74</v>
      </c>
      <c r="F65" s="14">
        <v>3.3E-3</v>
      </c>
      <c r="G65" s="14"/>
    </row>
    <row r="66" spans="1:7" x14ac:dyDescent="0.35">
      <c r="A66" s="11" t="s">
        <v>1242</v>
      </c>
      <c r="B66" s="29" t="s">
        <v>1243</v>
      </c>
      <c r="C66" s="29" t="s">
        <v>1166</v>
      </c>
      <c r="D66" s="12">
        <v>454500</v>
      </c>
      <c r="E66" s="13">
        <v>1759.14</v>
      </c>
      <c r="F66" s="14">
        <v>3.3E-3</v>
      </c>
      <c r="G66" s="14"/>
    </row>
    <row r="67" spans="1:7" x14ac:dyDescent="0.35">
      <c r="A67" s="11" t="s">
        <v>1244</v>
      </c>
      <c r="B67" s="29" t="s">
        <v>1245</v>
      </c>
      <c r="C67" s="29" t="s">
        <v>1216</v>
      </c>
      <c r="D67" s="12">
        <v>109250</v>
      </c>
      <c r="E67" s="13">
        <v>1724.57</v>
      </c>
      <c r="F67" s="14">
        <v>3.2000000000000002E-3</v>
      </c>
      <c r="G67" s="14"/>
    </row>
    <row r="68" spans="1:7" x14ac:dyDescent="0.35">
      <c r="A68" s="11" t="s">
        <v>1246</v>
      </c>
      <c r="B68" s="29" t="s">
        <v>1247</v>
      </c>
      <c r="C68" s="29" t="s">
        <v>1248</v>
      </c>
      <c r="D68" s="12">
        <v>196700</v>
      </c>
      <c r="E68" s="13">
        <v>1686.51</v>
      </c>
      <c r="F68" s="14">
        <v>3.0999999999999999E-3</v>
      </c>
      <c r="G68" s="14"/>
    </row>
    <row r="69" spans="1:7" x14ac:dyDescent="0.35">
      <c r="A69" s="11" t="s">
        <v>1249</v>
      </c>
      <c r="B69" s="29" t="s">
        <v>1250</v>
      </c>
      <c r="C69" s="29" t="s">
        <v>1224</v>
      </c>
      <c r="D69" s="12">
        <v>1143750</v>
      </c>
      <c r="E69" s="13">
        <v>1653.29</v>
      </c>
      <c r="F69" s="14">
        <v>3.0999999999999999E-3</v>
      </c>
      <c r="G69" s="14"/>
    </row>
    <row r="70" spans="1:7" x14ac:dyDescent="0.35">
      <c r="A70" s="11" t="s">
        <v>1251</v>
      </c>
      <c r="B70" s="29" t="s">
        <v>1252</v>
      </c>
      <c r="C70" s="29" t="s">
        <v>1159</v>
      </c>
      <c r="D70" s="12">
        <v>734400</v>
      </c>
      <c r="E70" s="13">
        <v>1632.2</v>
      </c>
      <c r="F70" s="14">
        <v>3.0000000000000001E-3</v>
      </c>
      <c r="G70" s="14"/>
    </row>
    <row r="71" spans="1:7" x14ac:dyDescent="0.35">
      <c r="A71" s="11" t="s">
        <v>1253</v>
      </c>
      <c r="B71" s="29" t="s">
        <v>1254</v>
      </c>
      <c r="C71" s="29" t="s">
        <v>1230</v>
      </c>
      <c r="D71" s="12">
        <v>508000</v>
      </c>
      <c r="E71" s="13">
        <v>1578.61</v>
      </c>
      <c r="F71" s="14">
        <v>2.8999999999999998E-3</v>
      </c>
      <c r="G71" s="14"/>
    </row>
    <row r="72" spans="1:7" x14ac:dyDescent="0.35">
      <c r="A72" s="11" t="s">
        <v>1255</v>
      </c>
      <c r="B72" s="29" t="s">
        <v>1256</v>
      </c>
      <c r="C72" s="29" t="s">
        <v>1111</v>
      </c>
      <c r="D72" s="12">
        <v>207500</v>
      </c>
      <c r="E72" s="13">
        <v>1569.74</v>
      </c>
      <c r="F72" s="14">
        <v>2.8999999999999998E-3</v>
      </c>
      <c r="G72" s="14"/>
    </row>
    <row r="73" spans="1:7" x14ac:dyDescent="0.35">
      <c r="A73" s="11" t="s">
        <v>1257</v>
      </c>
      <c r="B73" s="29" t="s">
        <v>1258</v>
      </c>
      <c r="C73" s="29" t="s">
        <v>1130</v>
      </c>
      <c r="D73" s="12">
        <v>1658700</v>
      </c>
      <c r="E73" s="13">
        <v>1569.13</v>
      </c>
      <c r="F73" s="14">
        <v>2.8999999999999998E-3</v>
      </c>
      <c r="G73" s="14"/>
    </row>
    <row r="74" spans="1:7" x14ac:dyDescent="0.35">
      <c r="A74" s="11" t="s">
        <v>1259</v>
      </c>
      <c r="B74" s="29" t="s">
        <v>1260</v>
      </c>
      <c r="C74" s="29" t="s">
        <v>1111</v>
      </c>
      <c r="D74" s="12">
        <v>1512000</v>
      </c>
      <c r="E74" s="13">
        <v>1552.82</v>
      </c>
      <c r="F74" s="14">
        <v>2.8999999999999998E-3</v>
      </c>
      <c r="G74" s="14"/>
    </row>
    <row r="75" spans="1:7" x14ac:dyDescent="0.35">
      <c r="A75" s="11" t="s">
        <v>1261</v>
      </c>
      <c r="B75" s="29" t="s">
        <v>1262</v>
      </c>
      <c r="C75" s="29" t="s">
        <v>1159</v>
      </c>
      <c r="D75" s="12">
        <v>306000</v>
      </c>
      <c r="E75" s="13">
        <v>1549.43</v>
      </c>
      <c r="F75" s="14">
        <v>2.8999999999999998E-3</v>
      </c>
      <c r="G75" s="14"/>
    </row>
    <row r="76" spans="1:7" x14ac:dyDescent="0.35">
      <c r="A76" s="11" t="s">
        <v>1263</v>
      </c>
      <c r="B76" s="29" t="s">
        <v>1264</v>
      </c>
      <c r="C76" s="29" t="s">
        <v>1216</v>
      </c>
      <c r="D76" s="12">
        <v>451800</v>
      </c>
      <c r="E76" s="13">
        <v>1545.61</v>
      </c>
      <c r="F76" s="14">
        <v>2.8999999999999998E-3</v>
      </c>
      <c r="G76" s="14"/>
    </row>
    <row r="77" spans="1:7" x14ac:dyDescent="0.35">
      <c r="A77" s="11" t="s">
        <v>1265</v>
      </c>
      <c r="B77" s="29" t="s">
        <v>1266</v>
      </c>
      <c r="C77" s="29" t="s">
        <v>1267</v>
      </c>
      <c r="D77" s="12">
        <v>1910250</v>
      </c>
      <c r="E77" s="13">
        <v>1521.51</v>
      </c>
      <c r="F77" s="14">
        <v>2.8E-3</v>
      </c>
      <c r="G77" s="14"/>
    </row>
    <row r="78" spans="1:7" x14ac:dyDescent="0.35">
      <c r="A78" s="11" t="s">
        <v>1268</v>
      </c>
      <c r="B78" s="29" t="s">
        <v>1269</v>
      </c>
      <c r="C78" s="29" t="s">
        <v>1230</v>
      </c>
      <c r="D78" s="12">
        <v>809200</v>
      </c>
      <c r="E78" s="13">
        <v>1519.68</v>
      </c>
      <c r="F78" s="14">
        <v>2.8E-3</v>
      </c>
      <c r="G78" s="14"/>
    </row>
    <row r="79" spans="1:7" x14ac:dyDescent="0.35">
      <c r="A79" s="11" t="s">
        <v>1270</v>
      </c>
      <c r="B79" s="29" t="s">
        <v>1271</v>
      </c>
      <c r="C79" s="29" t="s">
        <v>1148</v>
      </c>
      <c r="D79" s="12">
        <v>164400</v>
      </c>
      <c r="E79" s="13">
        <v>1466.45</v>
      </c>
      <c r="F79" s="14">
        <v>2.7000000000000001E-3</v>
      </c>
      <c r="G79" s="14"/>
    </row>
    <row r="80" spans="1:7" x14ac:dyDescent="0.35">
      <c r="A80" s="11" t="s">
        <v>1272</v>
      </c>
      <c r="B80" s="29" t="s">
        <v>1273</v>
      </c>
      <c r="C80" s="29" t="s">
        <v>1203</v>
      </c>
      <c r="D80" s="12">
        <v>77000</v>
      </c>
      <c r="E80" s="13">
        <v>1454.15</v>
      </c>
      <c r="F80" s="14">
        <v>2.7000000000000001E-3</v>
      </c>
      <c r="G80" s="14"/>
    </row>
    <row r="81" spans="1:7" x14ac:dyDescent="0.35">
      <c r="A81" s="11" t="s">
        <v>1274</v>
      </c>
      <c r="B81" s="29" t="s">
        <v>1275</v>
      </c>
      <c r="C81" s="29" t="s">
        <v>1111</v>
      </c>
      <c r="D81" s="12">
        <v>185350</v>
      </c>
      <c r="E81" s="13">
        <v>1428.4</v>
      </c>
      <c r="F81" s="14">
        <v>2.5999999999999999E-3</v>
      </c>
      <c r="G81" s="14"/>
    </row>
    <row r="82" spans="1:7" x14ac:dyDescent="0.35">
      <c r="A82" s="11" t="s">
        <v>1276</v>
      </c>
      <c r="B82" s="29" t="s">
        <v>1277</v>
      </c>
      <c r="C82" s="29" t="s">
        <v>1148</v>
      </c>
      <c r="D82" s="12">
        <v>46625</v>
      </c>
      <c r="E82" s="13">
        <v>1347.77</v>
      </c>
      <c r="F82" s="14">
        <v>2.5000000000000001E-3</v>
      </c>
      <c r="G82" s="14"/>
    </row>
    <row r="83" spans="1:7" x14ac:dyDescent="0.35">
      <c r="A83" s="11" t="s">
        <v>1278</v>
      </c>
      <c r="B83" s="29" t="s">
        <v>1279</v>
      </c>
      <c r="C83" s="29" t="s">
        <v>1280</v>
      </c>
      <c r="D83" s="12">
        <v>328500</v>
      </c>
      <c r="E83" s="13">
        <v>1343.24</v>
      </c>
      <c r="F83" s="14">
        <v>2.5000000000000001E-3</v>
      </c>
      <c r="G83" s="14"/>
    </row>
    <row r="84" spans="1:7" x14ac:dyDescent="0.35">
      <c r="A84" s="11" t="s">
        <v>1281</v>
      </c>
      <c r="B84" s="29" t="s">
        <v>1282</v>
      </c>
      <c r="C84" s="29" t="s">
        <v>1148</v>
      </c>
      <c r="D84" s="12">
        <v>94875</v>
      </c>
      <c r="E84" s="13">
        <v>1338.83</v>
      </c>
      <c r="F84" s="14">
        <v>2.5000000000000001E-3</v>
      </c>
      <c r="G84" s="14"/>
    </row>
    <row r="85" spans="1:7" x14ac:dyDescent="0.35">
      <c r="A85" s="11" t="s">
        <v>1283</v>
      </c>
      <c r="B85" s="29" t="s">
        <v>1284</v>
      </c>
      <c r="C85" s="29" t="s">
        <v>1233</v>
      </c>
      <c r="D85" s="12">
        <v>71100</v>
      </c>
      <c r="E85" s="13">
        <v>1319.86</v>
      </c>
      <c r="F85" s="14">
        <v>2.3999999999999998E-3</v>
      </c>
      <c r="G85" s="14"/>
    </row>
    <row r="86" spans="1:7" x14ac:dyDescent="0.35">
      <c r="A86" s="11" t="s">
        <v>1285</v>
      </c>
      <c r="B86" s="29" t="s">
        <v>1286</v>
      </c>
      <c r="C86" s="29" t="s">
        <v>1135</v>
      </c>
      <c r="D86" s="12">
        <v>1716000</v>
      </c>
      <c r="E86" s="13">
        <v>1305.02</v>
      </c>
      <c r="F86" s="14">
        <v>2.3999999999999998E-3</v>
      </c>
      <c r="G86" s="14"/>
    </row>
    <row r="87" spans="1:7" x14ac:dyDescent="0.35">
      <c r="A87" s="11" t="s">
        <v>1287</v>
      </c>
      <c r="B87" s="29" t="s">
        <v>1288</v>
      </c>
      <c r="C87" s="29" t="s">
        <v>1156</v>
      </c>
      <c r="D87" s="12">
        <v>413600</v>
      </c>
      <c r="E87" s="13">
        <v>1300.1500000000001</v>
      </c>
      <c r="F87" s="14">
        <v>2.3999999999999998E-3</v>
      </c>
      <c r="G87" s="14"/>
    </row>
    <row r="88" spans="1:7" x14ac:dyDescent="0.35">
      <c r="A88" s="11" t="s">
        <v>1289</v>
      </c>
      <c r="B88" s="29" t="s">
        <v>1290</v>
      </c>
      <c r="C88" s="29" t="s">
        <v>1248</v>
      </c>
      <c r="D88" s="12">
        <v>356400</v>
      </c>
      <c r="E88" s="13">
        <v>1253.28</v>
      </c>
      <c r="F88" s="14">
        <v>2.3E-3</v>
      </c>
      <c r="G88" s="14"/>
    </row>
    <row r="89" spans="1:7" x14ac:dyDescent="0.35">
      <c r="A89" s="11" t="s">
        <v>1291</v>
      </c>
      <c r="B89" s="29" t="s">
        <v>1292</v>
      </c>
      <c r="C89" s="29" t="s">
        <v>1280</v>
      </c>
      <c r="D89" s="12">
        <v>111000</v>
      </c>
      <c r="E89" s="13">
        <v>1244.31</v>
      </c>
      <c r="F89" s="14">
        <v>2.3E-3</v>
      </c>
      <c r="G89" s="14"/>
    </row>
    <row r="90" spans="1:7" x14ac:dyDescent="0.35">
      <c r="A90" s="11" t="s">
        <v>1293</v>
      </c>
      <c r="B90" s="29" t="s">
        <v>1294</v>
      </c>
      <c r="C90" s="29" t="s">
        <v>1295</v>
      </c>
      <c r="D90" s="12">
        <v>212000</v>
      </c>
      <c r="E90" s="13">
        <v>1231.19</v>
      </c>
      <c r="F90" s="14">
        <v>2.3E-3</v>
      </c>
      <c r="G90" s="14"/>
    </row>
    <row r="91" spans="1:7" x14ac:dyDescent="0.35">
      <c r="A91" s="11" t="s">
        <v>1296</v>
      </c>
      <c r="B91" s="29" t="s">
        <v>1297</v>
      </c>
      <c r="C91" s="29" t="s">
        <v>1188</v>
      </c>
      <c r="D91" s="12">
        <v>228800</v>
      </c>
      <c r="E91" s="13">
        <v>1202.8</v>
      </c>
      <c r="F91" s="14">
        <v>2.2000000000000001E-3</v>
      </c>
      <c r="G91" s="14"/>
    </row>
    <row r="92" spans="1:7" x14ac:dyDescent="0.35">
      <c r="A92" s="11" t="s">
        <v>1298</v>
      </c>
      <c r="B92" s="29" t="s">
        <v>1299</v>
      </c>
      <c r="C92" s="29" t="s">
        <v>1111</v>
      </c>
      <c r="D92" s="12">
        <v>1168000</v>
      </c>
      <c r="E92" s="13">
        <v>1177.3399999999999</v>
      </c>
      <c r="F92" s="14">
        <v>2.2000000000000001E-3</v>
      </c>
      <c r="G92" s="14"/>
    </row>
    <row r="93" spans="1:7" x14ac:dyDescent="0.35">
      <c r="A93" s="11" t="s">
        <v>1300</v>
      </c>
      <c r="B93" s="29" t="s">
        <v>1301</v>
      </c>
      <c r="C93" s="29" t="s">
        <v>1302</v>
      </c>
      <c r="D93" s="12">
        <v>230000</v>
      </c>
      <c r="E93" s="13">
        <v>1161.27</v>
      </c>
      <c r="F93" s="14">
        <v>2.2000000000000001E-3</v>
      </c>
      <c r="G93" s="14"/>
    </row>
    <row r="94" spans="1:7" x14ac:dyDescent="0.35">
      <c r="A94" s="11" t="s">
        <v>1303</v>
      </c>
      <c r="B94" s="29" t="s">
        <v>1304</v>
      </c>
      <c r="C94" s="29" t="s">
        <v>1166</v>
      </c>
      <c r="D94" s="12">
        <v>104400</v>
      </c>
      <c r="E94" s="13">
        <v>1148.6600000000001</v>
      </c>
      <c r="F94" s="14">
        <v>2.0999999999999999E-3</v>
      </c>
      <c r="G94" s="14"/>
    </row>
    <row r="95" spans="1:7" x14ac:dyDescent="0.35">
      <c r="A95" s="11" t="s">
        <v>1305</v>
      </c>
      <c r="B95" s="29" t="s">
        <v>1306</v>
      </c>
      <c r="C95" s="29" t="s">
        <v>1111</v>
      </c>
      <c r="D95" s="12">
        <v>198900</v>
      </c>
      <c r="E95" s="13">
        <v>1144.07</v>
      </c>
      <c r="F95" s="14">
        <v>2.0999999999999999E-3</v>
      </c>
      <c r="G95" s="14"/>
    </row>
    <row r="96" spans="1:7" x14ac:dyDescent="0.35">
      <c r="A96" s="11" t="s">
        <v>1307</v>
      </c>
      <c r="B96" s="29" t="s">
        <v>1308</v>
      </c>
      <c r="C96" s="29" t="s">
        <v>1117</v>
      </c>
      <c r="D96" s="12">
        <v>30750</v>
      </c>
      <c r="E96" s="13">
        <v>1125.82</v>
      </c>
      <c r="F96" s="14">
        <v>2.0999999999999999E-3</v>
      </c>
      <c r="G96" s="14"/>
    </row>
    <row r="97" spans="1:7" x14ac:dyDescent="0.35">
      <c r="A97" s="11" t="s">
        <v>1309</v>
      </c>
      <c r="B97" s="29" t="s">
        <v>1310</v>
      </c>
      <c r="C97" s="29" t="s">
        <v>1216</v>
      </c>
      <c r="D97" s="12">
        <v>39000</v>
      </c>
      <c r="E97" s="13">
        <v>1078.19</v>
      </c>
      <c r="F97" s="14">
        <v>2E-3</v>
      </c>
      <c r="G97" s="14"/>
    </row>
    <row r="98" spans="1:7" x14ac:dyDescent="0.35">
      <c r="A98" s="11" t="s">
        <v>1311</v>
      </c>
      <c r="B98" s="29" t="s">
        <v>1312</v>
      </c>
      <c r="C98" s="29" t="s">
        <v>1166</v>
      </c>
      <c r="D98" s="12">
        <v>239000</v>
      </c>
      <c r="E98" s="13">
        <v>1075.26</v>
      </c>
      <c r="F98" s="14">
        <v>2E-3</v>
      </c>
      <c r="G98" s="14"/>
    </row>
    <row r="99" spans="1:7" x14ac:dyDescent="0.35">
      <c r="A99" s="11" t="s">
        <v>1313</v>
      </c>
      <c r="B99" s="29" t="s">
        <v>1314</v>
      </c>
      <c r="C99" s="29" t="s">
        <v>1166</v>
      </c>
      <c r="D99" s="12">
        <v>33600</v>
      </c>
      <c r="E99" s="13">
        <v>1064.82</v>
      </c>
      <c r="F99" s="14">
        <v>2E-3</v>
      </c>
      <c r="G99" s="14"/>
    </row>
    <row r="100" spans="1:7" x14ac:dyDescent="0.35">
      <c r="A100" s="11" t="s">
        <v>1315</v>
      </c>
      <c r="B100" s="29" t="s">
        <v>1316</v>
      </c>
      <c r="C100" s="29" t="s">
        <v>1156</v>
      </c>
      <c r="D100" s="12">
        <v>220000</v>
      </c>
      <c r="E100" s="13">
        <v>1018.05</v>
      </c>
      <c r="F100" s="14">
        <v>1.9E-3</v>
      </c>
      <c r="G100" s="14"/>
    </row>
    <row r="101" spans="1:7" x14ac:dyDescent="0.35">
      <c r="A101" s="11" t="s">
        <v>1317</v>
      </c>
      <c r="B101" s="29" t="s">
        <v>1318</v>
      </c>
      <c r="C101" s="29" t="s">
        <v>1319</v>
      </c>
      <c r="D101" s="12">
        <v>426400</v>
      </c>
      <c r="E101" s="13">
        <v>979.44</v>
      </c>
      <c r="F101" s="14">
        <v>1.8E-3</v>
      </c>
      <c r="G101" s="14"/>
    </row>
    <row r="102" spans="1:7" x14ac:dyDescent="0.35">
      <c r="A102" s="11" t="s">
        <v>1320</v>
      </c>
      <c r="B102" s="29" t="s">
        <v>1321</v>
      </c>
      <c r="C102" s="29" t="s">
        <v>1280</v>
      </c>
      <c r="D102" s="12">
        <v>621000</v>
      </c>
      <c r="E102" s="13">
        <v>905.73</v>
      </c>
      <c r="F102" s="14">
        <v>1.6999999999999999E-3</v>
      </c>
      <c r="G102" s="14"/>
    </row>
    <row r="103" spans="1:7" x14ac:dyDescent="0.35">
      <c r="A103" s="11" t="s">
        <v>1322</v>
      </c>
      <c r="B103" s="29" t="s">
        <v>1323</v>
      </c>
      <c r="C103" s="29" t="s">
        <v>1188</v>
      </c>
      <c r="D103" s="12">
        <v>170000</v>
      </c>
      <c r="E103" s="13">
        <v>899.56</v>
      </c>
      <c r="F103" s="14">
        <v>1.6999999999999999E-3</v>
      </c>
      <c r="G103" s="14"/>
    </row>
    <row r="104" spans="1:7" x14ac:dyDescent="0.35">
      <c r="A104" s="11" t="s">
        <v>1324</v>
      </c>
      <c r="B104" s="29" t="s">
        <v>1325</v>
      </c>
      <c r="C104" s="29" t="s">
        <v>1111</v>
      </c>
      <c r="D104" s="12">
        <v>14625</v>
      </c>
      <c r="E104" s="13">
        <v>893.89</v>
      </c>
      <c r="F104" s="14">
        <v>1.6999999999999999E-3</v>
      </c>
      <c r="G104" s="14"/>
    </row>
    <row r="105" spans="1:7" x14ac:dyDescent="0.35">
      <c r="A105" s="11" t="s">
        <v>1326</v>
      </c>
      <c r="B105" s="29" t="s">
        <v>1327</v>
      </c>
      <c r="C105" s="29" t="s">
        <v>1114</v>
      </c>
      <c r="D105" s="12">
        <v>12250000</v>
      </c>
      <c r="E105" s="13">
        <v>833</v>
      </c>
      <c r="F105" s="14">
        <v>1.5E-3</v>
      </c>
      <c r="G105" s="14"/>
    </row>
    <row r="106" spans="1:7" x14ac:dyDescent="0.35">
      <c r="A106" s="11" t="s">
        <v>1328</v>
      </c>
      <c r="B106" s="29" t="s">
        <v>1329</v>
      </c>
      <c r="C106" s="29" t="s">
        <v>1241</v>
      </c>
      <c r="D106" s="12">
        <v>26750</v>
      </c>
      <c r="E106" s="13">
        <v>829.13</v>
      </c>
      <c r="F106" s="14">
        <v>1.5E-3</v>
      </c>
      <c r="G106" s="14"/>
    </row>
    <row r="107" spans="1:7" x14ac:dyDescent="0.35">
      <c r="A107" s="11" t="s">
        <v>1330</v>
      </c>
      <c r="B107" s="29" t="s">
        <v>1331</v>
      </c>
      <c r="C107" s="29" t="s">
        <v>1302</v>
      </c>
      <c r="D107" s="12">
        <v>805200</v>
      </c>
      <c r="E107" s="13">
        <v>826.54</v>
      </c>
      <c r="F107" s="14">
        <v>1.5E-3</v>
      </c>
      <c r="G107" s="14"/>
    </row>
    <row r="108" spans="1:7" x14ac:dyDescent="0.35">
      <c r="A108" s="11" t="s">
        <v>1332</v>
      </c>
      <c r="B108" s="29" t="s">
        <v>1333</v>
      </c>
      <c r="C108" s="29" t="s">
        <v>1267</v>
      </c>
      <c r="D108" s="12">
        <v>464400</v>
      </c>
      <c r="E108" s="13">
        <v>814.33</v>
      </c>
      <c r="F108" s="14">
        <v>1.5E-3</v>
      </c>
      <c r="G108" s="14"/>
    </row>
    <row r="109" spans="1:7" x14ac:dyDescent="0.35">
      <c r="A109" s="11" t="s">
        <v>1334</v>
      </c>
      <c r="B109" s="29" t="s">
        <v>1335</v>
      </c>
      <c r="C109" s="29" t="s">
        <v>1099</v>
      </c>
      <c r="D109" s="12">
        <v>473850</v>
      </c>
      <c r="E109" s="13">
        <v>753.42</v>
      </c>
      <c r="F109" s="14">
        <v>1.4E-3</v>
      </c>
      <c r="G109" s="14"/>
    </row>
    <row r="110" spans="1:7" x14ac:dyDescent="0.35">
      <c r="A110" s="11" t="s">
        <v>1336</v>
      </c>
      <c r="B110" s="29" t="s">
        <v>1337</v>
      </c>
      <c r="C110" s="29" t="s">
        <v>1338</v>
      </c>
      <c r="D110" s="12">
        <v>665600</v>
      </c>
      <c r="E110" s="13">
        <v>749.8</v>
      </c>
      <c r="F110" s="14">
        <v>1.4E-3</v>
      </c>
      <c r="G110" s="14"/>
    </row>
    <row r="111" spans="1:7" x14ac:dyDescent="0.35">
      <c r="A111" s="11" t="s">
        <v>1339</v>
      </c>
      <c r="B111" s="29" t="s">
        <v>1340</v>
      </c>
      <c r="C111" s="29" t="s">
        <v>1216</v>
      </c>
      <c r="D111" s="12">
        <v>400200</v>
      </c>
      <c r="E111" s="13">
        <v>748.77</v>
      </c>
      <c r="F111" s="14">
        <v>1.4E-3</v>
      </c>
      <c r="G111" s="14"/>
    </row>
    <row r="112" spans="1:7" x14ac:dyDescent="0.35">
      <c r="A112" s="11" t="s">
        <v>1341</v>
      </c>
      <c r="B112" s="29" t="s">
        <v>1342</v>
      </c>
      <c r="C112" s="29" t="s">
        <v>1248</v>
      </c>
      <c r="D112" s="12">
        <v>68000</v>
      </c>
      <c r="E112" s="13">
        <v>748.27</v>
      </c>
      <c r="F112" s="14">
        <v>1.4E-3</v>
      </c>
      <c r="G112" s="14"/>
    </row>
    <row r="113" spans="1:7" x14ac:dyDescent="0.35">
      <c r="A113" s="11" t="s">
        <v>1343</v>
      </c>
      <c r="B113" s="29" t="s">
        <v>1344</v>
      </c>
      <c r="C113" s="29" t="s">
        <v>1111</v>
      </c>
      <c r="D113" s="12">
        <v>55000</v>
      </c>
      <c r="E113" s="13">
        <v>734.2</v>
      </c>
      <c r="F113" s="14">
        <v>1.4E-3</v>
      </c>
      <c r="G113" s="14"/>
    </row>
    <row r="114" spans="1:7" x14ac:dyDescent="0.35">
      <c r="A114" s="11" t="s">
        <v>1345</v>
      </c>
      <c r="B114" s="29" t="s">
        <v>1346</v>
      </c>
      <c r="C114" s="29" t="s">
        <v>1302</v>
      </c>
      <c r="D114" s="12">
        <v>158125</v>
      </c>
      <c r="E114" s="13">
        <v>693.62</v>
      </c>
      <c r="F114" s="14">
        <v>1.2999999999999999E-3</v>
      </c>
      <c r="G114" s="14"/>
    </row>
    <row r="115" spans="1:7" x14ac:dyDescent="0.35">
      <c r="A115" s="11" t="s">
        <v>1347</v>
      </c>
      <c r="B115" s="29" t="s">
        <v>1348</v>
      </c>
      <c r="C115" s="29" t="s">
        <v>1349</v>
      </c>
      <c r="D115" s="12">
        <v>32100</v>
      </c>
      <c r="E115" s="13">
        <v>677.04</v>
      </c>
      <c r="F115" s="14">
        <v>1.2999999999999999E-3</v>
      </c>
      <c r="G115" s="14"/>
    </row>
    <row r="116" spans="1:7" x14ac:dyDescent="0.35">
      <c r="A116" s="11" t="s">
        <v>1350</v>
      </c>
      <c r="B116" s="29" t="s">
        <v>1351</v>
      </c>
      <c r="C116" s="29" t="s">
        <v>1236</v>
      </c>
      <c r="D116" s="12">
        <v>14800</v>
      </c>
      <c r="E116" s="13">
        <v>660.34</v>
      </c>
      <c r="F116" s="14">
        <v>1.1999999999999999E-3</v>
      </c>
      <c r="G116" s="14"/>
    </row>
    <row r="117" spans="1:7" x14ac:dyDescent="0.35">
      <c r="A117" s="11" t="s">
        <v>1352</v>
      </c>
      <c r="B117" s="29" t="s">
        <v>1353</v>
      </c>
      <c r="C117" s="29" t="s">
        <v>1111</v>
      </c>
      <c r="D117" s="12">
        <v>54000</v>
      </c>
      <c r="E117" s="13">
        <v>649.80999999999995</v>
      </c>
      <c r="F117" s="14">
        <v>1.1999999999999999E-3</v>
      </c>
      <c r="G117" s="14"/>
    </row>
    <row r="118" spans="1:7" x14ac:dyDescent="0.35">
      <c r="A118" s="11" t="s">
        <v>1354</v>
      </c>
      <c r="B118" s="29" t="s">
        <v>1355</v>
      </c>
      <c r="C118" s="29" t="s">
        <v>1156</v>
      </c>
      <c r="D118" s="12">
        <v>20000</v>
      </c>
      <c r="E118" s="13">
        <v>635</v>
      </c>
      <c r="F118" s="14">
        <v>1.1999999999999999E-3</v>
      </c>
      <c r="G118" s="14"/>
    </row>
    <row r="119" spans="1:7" x14ac:dyDescent="0.35">
      <c r="A119" s="11" t="s">
        <v>1356</v>
      </c>
      <c r="B119" s="29" t="s">
        <v>1357</v>
      </c>
      <c r="C119" s="29" t="s">
        <v>1111</v>
      </c>
      <c r="D119" s="12">
        <v>252000</v>
      </c>
      <c r="E119" s="13">
        <v>634.54</v>
      </c>
      <c r="F119" s="14">
        <v>1.1999999999999999E-3</v>
      </c>
      <c r="G119" s="14"/>
    </row>
    <row r="120" spans="1:7" x14ac:dyDescent="0.35">
      <c r="A120" s="11" t="s">
        <v>1358</v>
      </c>
      <c r="B120" s="29" t="s">
        <v>1359</v>
      </c>
      <c r="C120" s="29" t="s">
        <v>1156</v>
      </c>
      <c r="D120" s="12">
        <v>42500</v>
      </c>
      <c r="E120" s="13">
        <v>620.44000000000005</v>
      </c>
      <c r="F120" s="14">
        <v>1.1999999999999999E-3</v>
      </c>
      <c r="G120" s="14"/>
    </row>
    <row r="121" spans="1:7" x14ac:dyDescent="0.35">
      <c r="A121" s="11" t="s">
        <v>1360</v>
      </c>
      <c r="B121" s="29" t="s">
        <v>1361</v>
      </c>
      <c r="C121" s="29" t="s">
        <v>1117</v>
      </c>
      <c r="D121" s="12">
        <v>19075</v>
      </c>
      <c r="E121" s="13">
        <v>592.45000000000005</v>
      </c>
      <c r="F121" s="14">
        <v>1.1000000000000001E-3</v>
      </c>
      <c r="G121" s="14"/>
    </row>
    <row r="122" spans="1:7" x14ac:dyDescent="0.35">
      <c r="A122" s="11" t="s">
        <v>1362</v>
      </c>
      <c r="B122" s="29" t="s">
        <v>1363</v>
      </c>
      <c r="C122" s="29" t="s">
        <v>1302</v>
      </c>
      <c r="D122" s="12">
        <v>264000</v>
      </c>
      <c r="E122" s="13">
        <v>587.53</v>
      </c>
      <c r="F122" s="14">
        <v>1.1000000000000001E-3</v>
      </c>
      <c r="G122" s="14"/>
    </row>
    <row r="123" spans="1:7" x14ac:dyDescent="0.35">
      <c r="A123" s="11" t="s">
        <v>1364</v>
      </c>
      <c r="B123" s="29" t="s">
        <v>1365</v>
      </c>
      <c r="C123" s="29" t="s">
        <v>1219</v>
      </c>
      <c r="D123" s="12">
        <v>98125</v>
      </c>
      <c r="E123" s="13">
        <v>581.34</v>
      </c>
      <c r="F123" s="14">
        <v>1.1000000000000001E-3</v>
      </c>
      <c r="G123" s="14"/>
    </row>
    <row r="124" spans="1:7" x14ac:dyDescent="0.35">
      <c r="A124" s="11" t="s">
        <v>1366</v>
      </c>
      <c r="B124" s="29" t="s">
        <v>1367</v>
      </c>
      <c r="C124" s="29" t="s">
        <v>1135</v>
      </c>
      <c r="D124" s="12">
        <v>267300</v>
      </c>
      <c r="E124" s="13">
        <v>575.36</v>
      </c>
      <c r="F124" s="14">
        <v>1.1000000000000001E-3</v>
      </c>
      <c r="G124" s="14"/>
    </row>
    <row r="125" spans="1:7" x14ac:dyDescent="0.35">
      <c r="A125" s="11" t="s">
        <v>1368</v>
      </c>
      <c r="B125" s="29" t="s">
        <v>1369</v>
      </c>
      <c r="C125" s="29" t="s">
        <v>1166</v>
      </c>
      <c r="D125" s="12">
        <v>208000</v>
      </c>
      <c r="E125" s="13">
        <v>572.52</v>
      </c>
      <c r="F125" s="14">
        <v>1.1000000000000001E-3</v>
      </c>
      <c r="G125" s="14"/>
    </row>
    <row r="126" spans="1:7" x14ac:dyDescent="0.35">
      <c r="A126" s="11" t="s">
        <v>1370</v>
      </c>
      <c r="B126" s="29" t="s">
        <v>1371</v>
      </c>
      <c r="C126" s="29" t="s">
        <v>1280</v>
      </c>
      <c r="D126" s="12">
        <v>51850</v>
      </c>
      <c r="E126" s="13">
        <v>571.30999999999995</v>
      </c>
      <c r="F126" s="14">
        <v>1.1000000000000001E-3</v>
      </c>
      <c r="G126" s="14"/>
    </row>
    <row r="127" spans="1:7" x14ac:dyDescent="0.35">
      <c r="A127" s="11" t="s">
        <v>1372</v>
      </c>
      <c r="B127" s="29" t="s">
        <v>1373</v>
      </c>
      <c r="C127" s="29" t="s">
        <v>1188</v>
      </c>
      <c r="D127" s="12">
        <v>25500</v>
      </c>
      <c r="E127" s="13">
        <v>552.98</v>
      </c>
      <c r="F127" s="14">
        <v>1E-3</v>
      </c>
      <c r="G127" s="14"/>
    </row>
    <row r="128" spans="1:7" x14ac:dyDescent="0.35">
      <c r="A128" s="11" t="s">
        <v>1374</v>
      </c>
      <c r="B128" s="29" t="s">
        <v>1375</v>
      </c>
      <c r="C128" s="29" t="s">
        <v>1295</v>
      </c>
      <c r="D128" s="12">
        <v>42000</v>
      </c>
      <c r="E128" s="13">
        <v>550.67999999999995</v>
      </c>
      <c r="F128" s="14">
        <v>1E-3</v>
      </c>
      <c r="G128" s="14"/>
    </row>
    <row r="129" spans="1:7" x14ac:dyDescent="0.35">
      <c r="A129" s="11" t="s">
        <v>1376</v>
      </c>
      <c r="B129" s="29" t="s">
        <v>1377</v>
      </c>
      <c r="C129" s="29" t="s">
        <v>1216</v>
      </c>
      <c r="D129" s="12">
        <v>7300</v>
      </c>
      <c r="E129" s="13">
        <v>530.07000000000005</v>
      </c>
      <c r="F129" s="14">
        <v>1E-3</v>
      </c>
      <c r="G129" s="14"/>
    </row>
    <row r="130" spans="1:7" x14ac:dyDescent="0.35">
      <c r="A130" s="11" t="s">
        <v>1378</v>
      </c>
      <c r="B130" s="29" t="s">
        <v>1379</v>
      </c>
      <c r="C130" s="29" t="s">
        <v>1148</v>
      </c>
      <c r="D130" s="12">
        <v>147000</v>
      </c>
      <c r="E130" s="13">
        <v>446.66</v>
      </c>
      <c r="F130" s="14">
        <v>8.0000000000000004E-4</v>
      </c>
      <c r="G130" s="14"/>
    </row>
    <row r="131" spans="1:7" x14ac:dyDescent="0.35">
      <c r="A131" s="11" t="s">
        <v>1380</v>
      </c>
      <c r="B131" s="29" t="s">
        <v>1381</v>
      </c>
      <c r="C131" s="29" t="s">
        <v>1227</v>
      </c>
      <c r="D131" s="12">
        <v>13750</v>
      </c>
      <c r="E131" s="13">
        <v>446.41</v>
      </c>
      <c r="F131" s="14">
        <v>8.0000000000000004E-4</v>
      </c>
      <c r="G131" s="14"/>
    </row>
    <row r="132" spans="1:7" x14ac:dyDescent="0.35">
      <c r="A132" s="11" t="s">
        <v>1382</v>
      </c>
      <c r="B132" s="29" t="s">
        <v>1383</v>
      </c>
      <c r="C132" s="29" t="s">
        <v>1216</v>
      </c>
      <c r="D132" s="12">
        <v>24500</v>
      </c>
      <c r="E132" s="13">
        <v>424.27</v>
      </c>
      <c r="F132" s="14">
        <v>8.0000000000000004E-4</v>
      </c>
      <c r="G132" s="14"/>
    </row>
    <row r="133" spans="1:7" x14ac:dyDescent="0.35">
      <c r="A133" s="11" t="s">
        <v>1384</v>
      </c>
      <c r="B133" s="29" t="s">
        <v>1385</v>
      </c>
      <c r="C133" s="29" t="s">
        <v>1227</v>
      </c>
      <c r="D133" s="12">
        <v>12750</v>
      </c>
      <c r="E133" s="13">
        <v>410.21</v>
      </c>
      <c r="F133" s="14">
        <v>8.0000000000000004E-4</v>
      </c>
      <c r="G133" s="14"/>
    </row>
    <row r="134" spans="1:7" x14ac:dyDescent="0.35">
      <c r="A134" s="11" t="s">
        <v>1386</v>
      </c>
      <c r="B134" s="29" t="s">
        <v>1387</v>
      </c>
      <c r="C134" s="29" t="s">
        <v>1388</v>
      </c>
      <c r="D134" s="12">
        <v>76250</v>
      </c>
      <c r="E134" s="13">
        <v>406.11</v>
      </c>
      <c r="F134" s="14">
        <v>8.0000000000000004E-4</v>
      </c>
      <c r="G134" s="14"/>
    </row>
    <row r="135" spans="1:7" x14ac:dyDescent="0.35">
      <c r="A135" s="11" t="s">
        <v>1389</v>
      </c>
      <c r="B135" s="29" t="s">
        <v>1390</v>
      </c>
      <c r="C135" s="29" t="s">
        <v>1188</v>
      </c>
      <c r="D135" s="12">
        <v>262500</v>
      </c>
      <c r="E135" s="13">
        <v>403.07</v>
      </c>
      <c r="F135" s="14">
        <v>6.9999999999999999E-4</v>
      </c>
      <c r="G135" s="14"/>
    </row>
    <row r="136" spans="1:7" x14ac:dyDescent="0.35">
      <c r="A136" s="11" t="s">
        <v>1391</v>
      </c>
      <c r="B136" s="29" t="s">
        <v>1392</v>
      </c>
      <c r="C136" s="29" t="s">
        <v>1117</v>
      </c>
      <c r="D136" s="12">
        <v>16200</v>
      </c>
      <c r="E136" s="13">
        <v>391.89</v>
      </c>
      <c r="F136" s="14">
        <v>6.9999999999999999E-4</v>
      </c>
      <c r="G136" s="14"/>
    </row>
    <row r="137" spans="1:7" x14ac:dyDescent="0.35">
      <c r="A137" s="11" t="s">
        <v>1393</v>
      </c>
      <c r="B137" s="29" t="s">
        <v>1394</v>
      </c>
      <c r="C137" s="29" t="s">
        <v>1267</v>
      </c>
      <c r="D137" s="12">
        <v>91000</v>
      </c>
      <c r="E137" s="13">
        <v>285.14999999999998</v>
      </c>
      <c r="F137" s="14">
        <v>5.0000000000000001E-4</v>
      </c>
      <c r="G137" s="14"/>
    </row>
    <row r="138" spans="1:7" x14ac:dyDescent="0.35">
      <c r="A138" s="11" t="s">
        <v>1395</v>
      </c>
      <c r="B138" s="29" t="s">
        <v>1396</v>
      </c>
      <c r="C138" s="29" t="s">
        <v>1241</v>
      </c>
      <c r="D138" s="12">
        <v>40300</v>
      </c>
      <c r="E138" s="13">
        <v>279.76</v>
      </c>
      <c r="F138" s="14">
        <v>5.0000000000000001E-4</v>
      </c>
      <c r="G138" s="14"/>
    </row>
    <row r="139" spans="1:7" x14ac:dyDescent="0.35">
      <c r="A139" s="11" t="s">
        <v>1397</v>
      </c>
      <c r="B139" s="29" t="s">
        <v>1398</v>
      </c>
      <c r="C139" s="29" t="s">
        <v>1117</v>
      </c>
      <c r="D139" s="12">
        <v>21700</v>
      </c>
      <c r="E139" s="13">
        <v>275.5</v>
      </c>
      <c r="F139" s="14">
        <v>5.0000000000000001E-4</v>
      </c>
      <c r="G139" s="14"/>
    </row>
    <row r="140" spans="1:7" x14ac:dyDescent="0.35">
      <c r="A140" s="11" t="s">
        <v>1399</v>
      </c>
      <c r="B140" s="29" t="s">
        <v>1400</v>
      </c>
      <c r="C140" s="29" t="s">
        <v>1295</v>
      </c>
      <c r="D140" s="12">
        <v>6000</v>
      </c>
      <c r="E140" s="13">
        <v>264.10000000000002</v>
      </c>
      <c r="F140" s="14">
        <v>5.0000000000000001E-4</v>
      </c>
      <c r="G140" s="14"/>
    </row>
    <row r="141" spans="1:7" x14ac:dyDescent="0.35">
      <c r="A141" s="11" t="s">
        <v>1401</v>
      </c>
      <c r="B141" s="29" t="s">
        <v>1402</v>
      </c>
      <c r="C141" s="29" t="s">
        <v>1099</v>
      </c>
      <c r="D141" s="12">
        <v>165000</v>
      </c>
      <c r="E141" s="13">
        <v>257.14999999999998</v>
      </c>
      <c r="F141" s="14">
        <v>5.0000000000000001E-4</v>
      </c>
      <c r="G141" s="14"/>
    </row>
    <row r="142" spans="1:7" x14ac:dyDescent="0.35">
      <c r="A142" s="11" t="s">
        <v>1403</v>
      </c>
      <c r="B142" s="29" t="s">
        <v>1404</v>
      </c>
      <c r="C142" s="29" t="s">
        <v>1166</v>
      </c>
      <c r="D142" s="12">
        <v>17200</v>
      </c>
      <c r="E142" s="13">
        <v>255.86</v>
      </c>
      <c r="F142" s="14">
        <v>5.0000000000000001E-4</v>
      </c>
      <c r="G142" s="14"/>
    </row>
    <row r="143" spans="1:7" x14ac:dyDescent="0.35">
      <c r="A143" s="11" t="s">
        <v>1405</v>
      </c>
      <c r="B143" s="29" t="s">
        <v>1406</v>
      </c>
      <c r="C143" s="29" t="s">
        <v>1114</v>
      </c>
      <c r="D143" s="12">
        <v>21000</v>
      </c>
      <c r="E143" s="13">
        <v>253.8</v>
      </c>
      <c r="F143" s="14">
        <v>5.0000000000000001E-4</v>
      </c>
      <c r="G143" s="14"/>
    </row>
    <row r="144" spans="1:7" x14ac:dyDescent="0.35">
      <c r="A144" s="11" t="s">
        <v>1407</v>
      </c>
      <c r="B144" s="29" t="s">
        <v>1408</v>
      </c>
      <c r="C144" s="29" t="s">
        <v>1108</v>
      </c>
      <c r="D144" s="12">
        <v>259200</v>
      </c>
      <c r="E144" s="13">
        <v>252.07</v>
      </c>
      <c r="F144" s="14">
        <v>5.0000000000000001E-4</v>
      </c>
      <c r="G144" s="14"/>
    </row>
    <row r="145" spans="1:7" x14ac:dyDescent="0.35">
      <c r="A145" s="11" t="s">
        <v>1409</v>
      </c>
      <c r="B145" s="29" t="s">
        <v>1410</v>
      </c>
      <c r="C145" s="29" t="s">
        <v>1156</v>
      </c>
      <c r="D145" s="12">
        <v>1240</v>
      </c>
      <c r="E145" s="13">
        <v>250.61</v>
      </c>
      <c r="F145" s="14">
        <v>5.0000000000000001E-4</v>
      </c>
      <c r="G145" s="14"/>
    </row>
    <row r="146" spans="1:7" x14ac:dyDescent="0.35">
      <c r="A146" s="11" t="s">
        <v>1411</v>
      </c>
      <c r="B146" s="29" t="s">
        <v>1412</v>
      </c>
      <c r="C146" s="29" t="s">
        <v>1151</v>
      </c>
      <c r="D146" s="12">
        <v>65600</v>
      </c>
      <c r="E146" s="13">
        <v>247.12</v>
      </c>
      <c r="F146" s="14">
        <v>5.0000000000000001E-4</v>
      </c>
      <c r="G146" s="14"/>
    </row>
    <row r="147" spans="1:7" x14ac:dyDescent="0.35">
      <c r="A147" s="11" t="s">
        <v>1413</v>
      </c>
      <c r="B147" s="29" t="s">
        <v>1414</v>
      </c>
      <c r="C147" s="29" t="s">
        <v>1216</v>
      </c>
      <c r="D147" s="12">
        <v>33150</v>
      </c>
      <c r="E147" s="13">
        <v>236.86</v>
      </c>
      <c r="F147" s="14">
        <v>4.0000000000000002E-4</v>
      </c>
      <c r="G147" s="14"/>
    </row>
    <row r="148" spans="1:7" x14ac:dyDescent="0.35">
      <c r="A148" s="11" t="s">
        <v>1415</v>
      </c>
      <c r="B148" s="29" t="s">
        <v>1416</v>
      </c>
      <c r="C148" s="29" t="s">
        <v>1099</v>
      </c>
      <c r="D148" s="12">
        <v>180000</v>
      </c>
      <c r="E148" s="13">
        <v>232.47</v>
      </c>
      <c r="F148" s="14">
        <v>4.0000000000000002E-4</v>
      </c>
      <c r="G148" s="14"/>
    </row>
    <row r="149" spans="1:7" x14ac:dyDescent="0.35">
      <c r="A149" s="11" t="s">
        <v>1417</v>
      </c>
      <c r="B149" s="29" t="s">
        <v>1418</v>
      </c>
      <c r="C149" s="29" t="s">
        <v>1388</v>
      </c>
      <c r="D149" s="12">
        <v>46800</v>
      </c>
      <c r="E149" s="13">
        <v>230.21</v>
      </c>
      <c r="F149" s="14">
        <v>4.0000000000000002E-4</v>
      </c>
      <c r="G149" s="14"/>
    </row>
    <row r="150" spans="1:7" x14ac:dyDescent="0.35">
      <c r="A150" s="11" t="s">
        <v>1419</v>
      </c>
      <c r="B150" s="29" t="s">
        <v>1420</v>
      </c>
      <c r="C150" s="29" t="s">
        <v>1319</v>
      </c>
      <c r="D150" s="12">
        <v>6375</v>
      </c>
      <c r="E150" s="13">
        <v>222.6</v>
      </c>
      <c r="F150" s="14">
        <v>4.0000000000000002E-4</v>
      </c>
      <c r="G150" s="14"/>
    </row>
    <row r="151" spans="1:7" x14ac:dyDescent="0.35">
      <c r="A151" s="11" t="s">
        <v>1421</v>
      </c>
      <c r="B151" s="29" t="s">
        <v>1422</v>
      </c>
      <c r="C151" s="29" t="s">
        <v>1099</v>
      </c>
      <c r="D151" s="12">
        <v>160000</v>
      </c>
      <c r="E151" s="13">
        <v>221.52</v>
      </c>
      <c r="F151" s="14">
        <v>4.0000000000000002E-4</v>
      </c>
      <c r="G151" s="14"/>
    </row>
    <row r="152" spans="1:7" x14ac:dyDescent="0.35">
      <c r="A152" s="11" t="s">
        <v>1423</v>
      </c>
      <c r="B152" s="29" t="s">
        <v>1424</v>
      </c>
      <c r="C152" s="29" t="s">
        <v>1425</v>
      </c>
      <c r="D152" s="12">
        <v>570</v>
      </c>
      <c r="E152" s="13">
        <v>216.43</v>
      </c>
      <c r="F152" s="14">
        <v>4.0000000000000002E-4</v>
      </c>
      <c r="G152" s="14"/>
    </row>
    <row r="153" spans="1:7" x14ac:dyDescent="0.35">
      <c r="A153" s="11" t="s">
        <v>1426</v>
      </c>
      <c r="B153" s="29" t="s">
        <v>1427</v>
      </c>
      <c r="C153" s="29" t="s">
        <v>1156</v>
      </c>
      <c r="D153" s="12">
        <v>92000</v>
      </c>
      <c r="E153" s="13">
        <v>210.82</v>
      </c>
      <c r="F153" s="14">
        <v>4.0000000000000002E-4</v>
      </c>
      <c r="G153" s="14"/>
    </row>
    <row r="154" spans="1:7" x14ac:dyDescent="0.35">
      <c r="A154" s="11" t="s">
        <v>1428</v>
      </c>
      <c r="B154" s="29" t="s">
        <v>1429</v>
      </c>
      <c r="C154" s="29" t="s">
        <v>1388</v>
      </c>
      <c r="D154" s="12">
        <v>21000</v>
      </c>
      <c r="E154" s="13">
        <v>193.89</v>
      </c>
      <c r="F154" s="14">
        <v>4.0000000000000002E-4</v>
      </c>
      <c r="G154" s="14"/>
    </row>
    <row r="155" spans="1:7" x14ac:dyDescent="0.35">
      <c r="A155" s="11" t="s">
        <v>1430</v>
      </c>
      <c r="B155" s="29" t="s">
        <v>1431</v>
      </c>
      <c r="C155" s="29" t="s">
        <v>1280</v>
      </c>
      <c r="D155" s="12">
        <v>39600</v>
      </c>
      <c r="E155" s="13">
        <v>193.56</v>
      </c>
      <c r="F155" s="14">
        <v>4.0000000000000002E-4</v>
      </c>
      <c r="G155" s="14"/>
    </row>
    <row r="156" spans="1:7" x14ac:dyDescent="0.35">
      <c r="A156" s="11" t="s">
        <v>1432</v>
      </c>
      <c r="B156" s="29" t="s">
        <v>1433</v>
      </c>
      <c r="C156" s="29" t="s">
        <v>1319</v>
      </c>
      <c r="D156" s="12">
        <v>11600</v>
      </c>
      <c r="E156" s="13">
        <v>148.27000000000001</v>
      </c>
      <c r="F156" s="14">
        <v>2.9999999999999997E-4</v>
      </c>
      <c r="G156" s="14"/>
    </row>
    <row r="157" spans="1:7" x14ac:dyDescent="0.35">
      <c r="A157" s="11" t="s">
        <v>1434</v>
      </c>
      <c r="B157" s="29" t="s">
        <v>1435</v>
      </c>
      <c r="C157" s="29" t="s">
        <v>1156</v>
      </c>
      <c r="D157" s="12">
        <v>19550</v>
      </c>
      <c r="E157" s="13">
        <v>128.88</v>
      </c>
      <c r="F157" s="14">
        <v>2.0000000000000001E-4</v>
      </c>
      <c r="G157" s="14"/>
    </row>
    <row r="158" spans="1:7" x14ac:dyDescent="0.35">
      <c r="A158" s="11" t="s">
        <v>1436</v>
      </c>
      <c r="B158" s="29" t="s">
        <v>1437</v>
      </c>
      <c r="C158" s="29" t="s">
        <v>1135</v>
      </c>
      <c r="D158" s="12">
        <v>28800</v>
      </c>
      <c r="E158" s="13">
        <v>91.4</v>
      </c>
      <c r="F158" s="14">
        <v>2.0000000000000001E-4</v>
      </c>
      <c r="G158" s="14"/>
    </row>
    <row r="159" spans="1:7" x14ac:dyDescent="0.35">
      <c r="A159" s="11" t="s">
        <v>1438</v>
      </c>
      <c r="B159" s="29" t="s">
        <v>1439</v>
      </c>
      <c r="C159" s="29" t="s">
        <v>1111</v>
      </c>
      <c r="D159" s="12">
        <v>26000</v>
      </c>
      <c r="E159" s="13">
        <v>91.14</v>
      </c>
      <c r="F159" s="14">
        <v>2.0000000000000001E-4</v>
      </c>
      <c r="G159" s="14"/>
    </row>
    <row r="160" spans="1:7" x14ac:dyDescent="0.35">
      <c r="A160" s="11" t="s">
        <v>1440</v>
      </c>
      <c r="B160" s="29" t="s">
        <v>1441</v>
      </c>
      <c r="C160" s="29" t="s">
        <v>1156</v>
      </c>
      <c r="D160" s="12">
        <v>30000</v>
      </c>
      <c r="E160" s="13">
        <v>84.03</v>
      </c>
      <c r="F160" s="14">
        <v>2.0000000000000001E-4</v>
      </c>
      <c r="G160" s="14"/>
    </row>
    <row r="161" spans="1:7" x14ac:dyDescent="0.35">
      <c r="A161" s="11" t="s">
        <v>1442</v>
      </c>
      <c r="B161" s="29" t="s">
        <v>1443</v>
      </c>
      <c r="C161" s="29" t="s">
        <v>1230</v>
      </c>
      <c r="D161" s="12">
        <v>18750</v>
      </c>
      <c r="E161" s="13">
        <v>82.66</v>
      </c>
      <c r="F161" s="14">
        <v>2.0000000000000001E-4</v>
      </c>
      <c r="G161" s="14"/>
    </row>
    <row r="162" spans="1:7" x14ac:dyDescent="0.35">
      <c r="A162" s="11" t="s">
        <v>1444</v>
      </c>
      <c r="B162" s="29" t="s">
        <v>1445</v>
      </c>
      <c r="C162" s="29" t="s">
        <v>1203</v>
      </c>
      <c r="D162" s="12">
        <v>2400</v>
      </c>
      <c r="E162" s="13">
        <v>73.95</v>
      </c>
      <c r="F162" s="14">
        <v>1E-4</v>
      </c>
      <c r="G162" s="14"/>
    </row>
    <row r="163" spans="1:7" x14ac:dyDescent="0.35">
      <c r="A163" s="11" t="s">
        <v>1446</v>
      </c>
      <c r="B163" s="29" t="s">
        <v>1447</v>
      </c>
      <c r="C163" s="29" t="s">
        <v>1302</v>
      </c>
      <c r="D163" s="12">
        <v>6400</v>
      </c>
      <c r="E163" s="13">
        <v>57.33</v>
      </c>
      <c r="F163" s="14">
        <v>1E-4</v>
      </c>
      <c r="G163" s="14"/>
    </row>
    <row r="164" spans="1:7" x14ac:dyDescent="0.35">
      <c r="A164" s="11" t="s">
        <v>1448</v>
      </c>
      <c r="B164" s="29" t="s">
        <v>1449</v>
      </c>
      <c r="C164" s="29" t="s">
        <v>1450</v>
      </c>
      <c r="D164" s="12">
        <v>8000</v>
      </c>
      <c r="E164" s="13">
        <v>28.56</v>
      </c>
      <c r="F164" s="14">
        <v>1E-4</v>
      </c>
      <c r="G164" s="14"/>
    </row>
    <row r="165" spans="1:7" x14ac:dyDescent="0.35">
      <c r="A165" s="11" t="s">
        <v>1451</v>
      </c>
      <c r="B165" s="29" t="s">
        <v>1452</v>
      </c>
      <c r="C165" s="29" t="s">
        <v>1241</v>
      </c>
      <c r="D165" s="12">
        <v>7500</v>
      </c>
      <c r="E165" s="13">
        <v>20.6</v>
      </c>
      <c r="F165" s="14">
        <v>0</v>
      </c>
      <c r="G165" s="14"/>
    </row>
    <row r="166" spans="1:7" x14ac:dyDescent="0.35">
      <c r="A166" s="11" t="s">
        <v>1453</v>
      </c>
      <c r="B166" s="29" t="s">
        <v>1454</v>
      </c>
      <c r="C166" s="29" t="s">
        <v>1188</v>
      </c>
      <c r="D166" s="12">
        <v>500</v>
      </c>
      <c r="E166" s="13">
        <v>9</v>
      </c>
      <c r="F166" s="14">
        <v>0</v>
      </c>
      <c r="G166" s="14"/>
    </row>
    <row r="167" spans="1:7" x14ac:dyDescent="0.35">
      <c r="A167" s="15" t="s">
        <v>122</v>
      </c>
      <c r="B167" s="30"/>
      <c r="C167" s="30"/>
      <c r="D167" s="16"/>
      <c r="E167" s="36">
        <v>346150.63</v>
      </c>
      <c r="F167" s="37">
        <v>0.64200000000000002</v>
      </c>
      <c r="G167" s="19"/>
    </row>
    <row r="168" spans="1:7" x14ac:dyDescent="0.35">
      <c r="A168" s="15" t="s">
        <v>1455</v>
      </c>
      <c r="B168" s="29"/>
      <c r="C168" s="29"/>
      <c r="D168" s="12"/>
      <c r="E168" s="13"/>
      <c r="F168" s="14"/>
      <c r="G168" s="14"/>
    </row>
    <row r="169" spans="1:7" x14ac:dyDescent="0.35">
      <c r="A169" s="15" t="s">
        <v>122</v>
      </c>
      <c r="B169" s="29"/>
      <c r="C169" s="29"/>
      <c r="D169" s="12"/>
      <c r="E169" s="38" t="s">
        <v>114</v>
      </c>
      <c r="F169" s="39" t="s">
        <v>114</v>
      </c>
      <c r="G169" s="14"/>
    </row>
    <row r="170" spans="1:7" x14ac:dyDescent="0.35">
      <c r="A170" s="20" t="s">
        <v>154</v>
      </c>
      <c r="B170" s="31"/>
      <c r="C170" s="31"/>
      <c r="D170" s="21"/>
      <c r="E170" s="26">
        <v>346150.63</v>
      </c>
      <c r="F170" s="27">
        <v>0.64200000000000002</v>
      </c>
      <c r="G170" s="19"/>
    </row>
    <row r="171" spans="1:7" x14ac:dyDescent="0.35">
      <c r="A171" s="11"/>
      <c r="B171" s="29"/>
      <c r="C171" s="29"/>
      <c r="D171" s="12"/>
      <c r="E171" s="13"/>
      <c r="F171" s="14"/>
      <c r="G171" s="14"/>
    </row>
    <row r="172" spans="1:7" x14ac:dyDescent="0.35">
      <c r="A172" s="15" t="s">
        <v>1456</v>
      </c>
      <c r="B172" s="29"/>
      <c r="C172" s="29"/>
      <c r="D172" s="12"/>
      <c r="E172" s="13"/>
      <c r="F172" s="14"/>
      <c r="G172" s="14"/>
    </row>
    <row r="173" spans="1:7" x14ac:dyDescent="0.35">
      <c r="A173" s="15" t="s">
        <v>1457</v>
      </c>
      <c r="B173" s="29"/>
      <c r="C173" s="29"/>
      <c r="D173" s="12"/>
      <c r="E173" s="13"/>
      <c r="F173" s="14"/>
      <c r="G173" s="14"/>
    </row>
    <row r="174" spans="1:7" x14ac:dyDescent="0.35">
      <c r="A174" s="11" t="s">
        <v>1458</v>
      </c>
      <c r="B174" s="29"/>
      <c r="C174" s="29" t="s">
        <v>1188</v>
      </c>
      <c r="D174" s="40">
        <v>-500</v>
      </c>
      <c r="E174" s="22">
        <v>-9.0299999999999994</v>
      </c>
      <c r="F174" s="23">
        <v>-1.5999999999999999E-5</v>
      </c>
      <c r="G174" s="14"/>
    </row>
    <row r="175" spans="1:7" x14ac:dyDescent="0.35">
      <c r="A175" s="11" t="s">
        <v>1459</v>
      </c>
      <c r="B175" s="29"/>
      <c r="C175" s="29" t="s">
        <v>1241</v>
      </c>
      <c r="D175" s="40">
        <v>-7500</v>
      </c>
      <c r="E175" s="22">
        <v>-20.68</v>
      </c>
      <c r="F175" s="23">
        <v>-3.8000000000000002E-5</v>
      </c>
      <c r="G175" s="14"/>
    </row>
    <row r="176" spans="1:7" x14ac:dyDescent="0.35">
      <c r="A176" s="11" t="s">
        <v>1460</v>
      </c>
      <c r="B176" s="29"/>
      <c r="C176" s="29" t="s">
        <v>1450</v>
      </c>
      <c r="D176" s="40">
        <v>-8000</v>
      </c>
      <c r="E176" s="22">
        <v>-28.67</v>
      </c>
      <c r="F176" s="23">
        <v>-5.3000000000000001E-5</v>
      </c>
      <c r="G176" s="14"/>
    </row>
    <row r="177" spans="1:7" x14ac:dyDescent="0.35">
      <c r="A177" s="11" t="s">
        <v>1461</v>
      </c>
      <c r="B177" s="29"/>
      <c r="C177" s="29" t="s">
        <v>1302</v>
      </c>
      <c r="D177" s="40">
        <v>-6400</v>
      </c>
      <c r="E177" s="22">
        <v>-57.55</v>
      </c>
      <c r="F177" s="23">
        <v>-1.06E-4</v>
      </c>
      <c r="G177" s="14"/>
    </row>
    <row r="178" spans="1:7" x14ac:dyDescent="0.35">
      <c r="A178" s="11" t="s">
        <v>1462</v>
      </c>
      <c r="B178" s="29"/>
      <c r="C178" s="29" t="s">
        <v>1203</v>
      </c>
      <c r="D178" s="40">
        <v>-2400</v>
      </c>
      <c r="E178" s="22">
        <v>-72.91</v>
      </c>
      <c r="F178" s="23">
        <v>-1.35E-4</v>
      </c>
      <c r="G178" s="14"/>
    </row>
    <row r="179" spans="1:7" x14ac:dyDescent="0.35">
      <c r="A179" s="11" t="s">
        <v>1463</v>
      </c>
      <c r="B179" s="29"/>
      <c r="C179" s="29" t="s">
        <v>1230</v>
      </c>
      <c r="D179" s="40">
        <v>-18750</v>
      </c>
      <c r="E179" s="22">
        <v>-83.06</v>
      </c>
      <c r="F179" s="23">
        <v>-1.54E-4</v>
      </c>
      <c r="G179" s="14"/>
    </row>
    <row r="180" spans="1:7" x14ac:dyDescent="0.35">
      <c r="A180" s="11" t="s">
        <v>1464</v>
      </c>
      <c r="B180" s="29"/>
      <c r="C180" s="29" t="s">
        <v>1156</v>
      </c>
      <c r="D180" s="40">
        <v>-30000</v>
      </c>
      <c r="E180" s="22">
        <v>-84.53</v>
      </c>
      <c r="F180" s="23">
        <v>-1.56E-4</v>
      </c>
      <c r="G180" s="14"/>
    </row>
    <row r="181" spans="1:7" x14ac:dyDescent="0.35">
      <c r="A181" s="11" t="s">
        <v>1465</v>
      </c>
      <c r="B181" s="29"/>
      <c r="C181" s="29" t="s">
        <v>1111</v>
      </c>
      <c r="D181" s="40">
        <v>-26000</v>
      </c>
      <c r="E181" s="22">
        <v>-91.79</v>
      </c>
      <c r="F181" s="23">
        <v>-1.7000000000000001E-4</v>
      </c>
      <c r="G181" s="14"/>
    </row>
    <row r="182" spans="1:7" x14ac:dyDescent="0.35">
      <c r="A182" s="11" t="s">
        <v>1466</v>
      </c>
      <c r="B182" s="29"/>
      <c r="C182" s="29" t="s">
        <v>1135</v>
      </c>
      <c r="D182" s="40">
        <v>-28800</v>
      </c>
      <c r="E182" s="22">
        <v>-91.83</v>
      </c>
      <c r="F182" s="23">
        <v>-1.7000000000000001E-4</v>
      </c>
      <c r="G182" s="14"/>
    </row>
    <row r="183" spans="1:7" x14ac:dyDescent="0.35">
      <c r="A183" s="11" t="s">
        <v>1467</v>
      </c>
      <c r="B183" s="29"/>
      <c r="C183" s="29" t="s">
        <v>1156</v>
      </c>
      <c r="D183" s="40">
        <v>-19550</v>
      </c>
      <c r="E183" s="22">
        <v>-129.46</v>
      </c>
      <c r="F183" s="23">
        <v>-2.4000000000000001E-4</v>
      </c>
      <c r="G183" s="14"/>
    </row>
    <row r="184" spans="1:7" x14ac:dyDescent="0.35">
      <c r="A184" s="11" t="s">
        <v>1468</v>
      </c>
      <c r="B184" s="29"/>
      <c r="C184" s="29" t="s">
        <v>1319</v>
      </c>
      <c r="D184" s="40">
        <v>-11600</v>
      </c>
      <c r="E184" s="22">
        <v>-149.26</v>
      </c>
      <c r="F184" s="23">
        <v>-2.7599999999999999E-4</v>
      </c>
      <c r="G184" s="14"/>
    </row>
    <row r="185" spans="1:7" x14ac:dyDescent="0.35">
      <c r="A185" s="11" t="s">
        <v>1469</v>
      </c>
      <c r="B185" s="29"/>
      <c r="C185" s="29" t="s">
        <v>1280</v>
      </c>
      <c r="D185" s="40">
        <v>-39600</v>
      </c>
      <c r="E185" s="22">
        <v>-194.54</v>
      </c>
      <c r="F185" s="23">
        <v>-3.6000000000000002E-4</v>
      </c>
      <c r="G185" s="14"/>
    </row>
    <row r="186" spans="1:7" x14ac:dyDescent="0.35">
      <c r="A186" s="11" t="s">
        <v>1470</v>
      </c>
      <c r="B186" s="29"/>
      <c r="C186" s="29" t="s">
        <v>1388</v>
      </c>
      <c r="D186" s="40">
        <v>-21000</v>
      </c>
      <c r="E186" s="22">
        <v>-194.84</v>
      </c>
      <c r="F186" s="23">
        <v>-3.6099999999999999E-4</v>
      </c>
      <c r="G186" s="14"/>
    </row>
    <row r="187" spans="1:7" x14ac:dyDescent="0.35">
      <c r="A187" s="11" t="s">
        <v>1471</v>
      </c>
      <c r="B187" s="29"/>
      <c r="C187" s="29" t="s">
        <v>1156</v>
      </c>
      <c r="D187" s="40">
        <v>-92000</v>
      </c>
      <c r="E187" s="22">
        <v>-212.38</v>
      </c>
      <c r="F187" s="23">
        <v>-3.9300000000000001E-4</v>
      </c>
      <c r="G187" s="14"/>
    </row>
    <row r="188" spans="1:7" x14ac:dyDescent="0.35">
      <c r="A188" s="11" t="s">
        <v>1472</v>
      </c>
      <c r="B188" s="29"/>
      <c r="C188" s="29" t="s">
        <v>1425</v>
      </c>
      <c r="D188" s="40">
        <v>-570</v>
      </c>
      <c r="E188" s="22">
        <v>-217.73</v>
      </c>
      <c r="F188" s="23">
        <v>-4.0299999999999998E-4</v>
      </c>
      <c r="G188" s="14"/>
    </row>
    <row r="189" spans="1:7" x14ac:dyDescent="0.35">
      <c r="A189" s="11" t="s">
        <v>1473</v>
      </c>
      <c r="B189" s="29"/>
      <c r="C189" s="29" t="s">
        <v>1099</v>
      </c>
      <c r="D189" s="40">
        <v>-160000</v>
      </c>
      <c r="E189" s="22">
        <v>-222.16</v>
      </c>
      <c r="F189" s="23">
        <v>-4.1100000000000002E-4</v>
      </c>
      <c r="G189" s="14"/>
    </row>
    <row r="190" spans="1:7" x14ac:dyDescent="0.35">
      <c r="A190" s="11" t="s">
        <v>1474</v>
      </c>
      <c r="B190" s="29"/>
      <c r="C190" s="29" t="s">
        <v>1319</v>
      </c>
      <c r="D190" s="40">
        <v>-6375</v>
      </c>
      <c r="E190" s="22">
        <v>-223.96</v>
      </c>
      <c r="F190" s="23">
        <v>-4.15E-4</v>
      </c>
      <c r="G190" s="14"/>
    </row>
    <row r="191" spans="1:7" x14ac:dyDescent="0.35">
      <c r="A191" s="11" t="s">
        <v>1475</v>
      </c>
      <c r="B191" s="29"/>
      <c r="C191" s="29" t="s">
        <v>1388</v>
      </c>
      <c r="D191" s="40">
        <v>-46800</v>
      </c>
      <c r="E191" s="22">
        <v>-229.34</v>
      </c>
      <c r="F191" s="23">
        <v>-4.2499999999999998E-4</v>
      </c>
      <c r="G191" s="14"/>
    </row>
    <row r="192" spans="1:7" x14ac:dyDescent="0.35">
      <c r="A192" s="11" t="s">
        <v>1476</v>
      </c>
      <c r="B192" s="29"/>
      <c r="C192" s="29" t="s">
        <v>1099</v>
      </c>
      <c r="D192" s="40">
        <v>-180000</v>
      </c>
      <c r="E192" s="22">
        <v>-233.37</v>
      </c>
      <c r="F192" s="23">
        <v>-4.3199999999999998E-4</v>
      </c>
      <c r="G192" s="14"/>
    </row>
    <row r="193" spans="1:7" x14ac:dyDescent="0.35">
      <c r="A193" s="11" t="s">
        <v>1477</v>
      </c>
      <c r="B193" s="29"/>
      <c r="C193" s="29" t="s">
        <v>1216</v>
      </c>
      <c r="D193" s="40">
        <v>-33150</v>
      </c>
      <c r="E193" s="22">
        <v>-237.83</v>
      </c>
      <c r="F193" s="23">
        <v>-4.4000000000000002E-4</v>
      </c>
      <c r="G193" s="14"/>
    </row>
    <row r="194" spans="1:7" x14ac:dyDescent="0.35">
      <c r="A194" s="11" t="s">
        <v>1478</v>
      </c>
      <c r="B194" s="29"/>
      <c r="C194" s="29" t="s">
        <v>1151</v>
      </c>
      <c r="D194" s="40">
        <v>-65600</v>
      </c>
      <c r="E194" s="22">
        <v>-247.54</v>
      </c>
      <c r="F194" s="23">
        <v>-4.5800000000000002E-4</v>
      </c>
      <c r="G194" s="14"/>
    </row>
    <row r="195" spans="1:7" x14ac:dyDescent="0.35">
      <c r="A195" s="11" t="s">
        <v>1479</v>
      </c>
      <c r="B195" s="29"/>
      <c r="C195" s="29" t="s">
        <v>1156</v>
      </c>
      <c r="D195" s="40">
        <v>-1240</v>
      </c>
      <c r="E195" s="22">
        <v>-252.4</v>
      </c>
      <c r="F195" s="23">
        <v>-4.6799999999999999E-4</v>
      </c>
      <c r="G195" s="14"/>
    </row>
    <row r="196" spans="1:7" x14ac:dyDescent="0.35">
      <c r="A196" s="11" t="s">
        <v>1480</v>
      </c>
      <c r="B196" s="29"/>
      <c r="C196" s="29" t="s">
        <v>1108</v>
      </c>
      <c r="D196" s="40">
        <v>-259200</v>
      </c>
      <c r="E196" s="22">
        <v>-253.89</v>
      </c>
      <c r="F196" s="23">
        <v>-4.6999999999999999E-4</v>
      </c>
      <c r="G196" s="14"/>
    </row>
    <row r="197" spans="1:7" x14ac:dyDescent="0.35">
      <c r="A197" s="11" t="s">
        <v>1481</v>
      </c>
      <c r="B197" s="29"/>
      <c r="C197" s="29" t="s">
        <v>1114</v>
      </c>
      <c r="D197" s="40">
        <v>-21000</v>
      </c>
      <c r="E197" s="22">
        <v>-254.79</v>
      </c>
      <c r="F197" s="23">
        <v>-4.7199999999999998E-4</v>
      </c>
      <c r="G197" s="14"/>
    </row>
    <row r="198" spans="1:7" x14ac:dyDescent="0.35">
      <c r="A198" s="11" t="s">
        <v>1482</v>
      </c>
      <c r="B198" s="29"/>
      <c r="C198" s="29" t="s">
        <v>1166</v>
      </c>
      <c r="D198" s="40">
        <v>-17200</v>
      </c>
      <c r="E198" s="22">
        <v>-257.48</v>
      </c>
      <c r="F198" s="23">
        <v>-4.7699999999999999E-4</v>
      </c>
      <c r="G198" s="14"/>
    </row>
    <row r="199" spans="1:7" x14ac:dyDescent="0.35">
      <c r="A199" s="11" t="s">
        <v>1483</v>
      </c>
      <c r="B199" s="29"/>
      <c r="C199" s="29" t="s">
        <v>1099</v>
      </c>
      <c r="D199" s="40">
        <v>-165000</v>
      </c>
      <c r="E199" s="22">
        <v>-258.14</v>
      </c>
      <c r="F199" s="23">
        <v>-4.7800000000000002E-4</v>
      </c>
      <c r="G199" s="14"/>
    </row>
    <row r="200" spans="1:7" x14ac:dyDescent="0.35">
      <c r="A200" s="11" t="s">
        <v>1484</v>
      </c>
      <c r="B200" s="29"/>
      <c r="C200" s="29" t="s">
        <v>1295</v>
      </c>
      <c r="D200" s="40">
        <v>-6000</v>
      </c>
      <c r="E200" s="22">
        <v>-265.48</v>
      </c>
      <c r="F200" s="23">
        <v>-4.9200000000000003E-4</v>
      </c>
      <c r="G200" s="14"/>
    </row>
    <row r="201" spans="1:7" x14ac:dyDescent="0.35">
      <c r="A201" s="11" t="s">
        <v>1485</v>
      </c>
      <c r="B201" s="29"/>
      <c r="C201" s="29" t="s">
        <v>1117</v>
      </c>
      <c r="D201" s="40">
        <v>-21700</v>
      </c>
      <c r="E201" s="22">
        <v>-277.13</v>
      </c>
      <c r="F201" s="23">
        <v>-5.13E-4</v>
      </c>
      <c r="G201" s="14"/>
    </row>
    <row r="202" spans="1:7" x14ac:dyDescent="0.35">
      <c r="A202" s="11" t="s">
        <v>1486</v>
      </c>
      <c r="B202" s="29"/>
      <c r="C202" s="29" t="s">
        <v>1241</v>
      </c>
      <c r="D202" s="40">
        <v>-40300</v>
      </c>
      <c r="E202" s="22">
        <v>-281.7</v>
      </c>
      <c r="F202" s="23">
        <v>-5.22E-4</v>
      </c>
      <c r="G202" s="14"/>
    </row>
    <row r="203" spans="1:7" x14ac:dyDescent="0.35">
      <c r="A203" s="11" t="s">
        <v>1487</v>
      </c>
      <c r="B203" s="29"/>
      <c r="C203" s="29" t="s">
        <v>1267</v>
      </c>
      <c r="D203" s="40">
        <v>-91000</v>
      </c>
      <c r="E203" s="22">
        <v>-286.60000000000002</v>
      </c>
      <c r="F203" s="23">
        <v>-5.31E-4</v>
      </c>
      <c r="G203" s="14"/>
    </row>
    <row r="204" spans="1:7" x14ac:dyDescent="0.35">
      <c r="A204" s="11" t="s">
        <v>1488</v>
      </c>
      <c r="B204" s="29"/>
      <c r="C204" s="29" t="s">
        <v>1117</v>
      </c>
      <c r="D204" s="40">
        <v>-16200</v>
      </c>
      <c r="E204" s="22">
        <v>-394.38</v>
      </c>
      <c r="F204" s="23">
        <v>-7.3099999999999999E-4</v>
      </c>
      <c r="G204" s="14"/>
    </row>
    <row r="205" spans="1:7" x14ac:dyDescent="0.35">
      <c r="A205" s="11" t="s">
        <v>1489</v>
      </c>
      <c r="B205" s="29"/>
      <c r="C205" s="29" t="s">
        <v>1188</v>
      </c>
      <c r="D205" s="40">
        <v>-262500</v>
      </c>
      <c r="E205" s="22">
        <v>-405.56</v>
      </c>
      <c r="F205" s="23">
        <v>-7.5100000000000004E-4</v>
      </c>
      <c r="G205" s="14"/>
    </row>
    <row r="206" spans="1:7" x14ac:dyDescent="0.35">
      <c r="A206" s="11" t="s">
        <v>1490</v>
      </c>
      <c r="B206" s="29"/>
      <c r="C206" s="29" t="s">
        <v>1388</v>
      </c>
      <c r="D206" s="40">
        <v>-76250</v>
      </c>
      <c r="E206" s="22">
        <v>-407.98</v>
      </c>
      <c r="F206" s="23">
        <v>-7.5600000000000005E-4</v>
      </c>
      <c r="G206" s="14"/>
    </row>
    <row r="207" spans="1:7" x14ac:dyDescent="0.35">
      <c r="A207" s="11" t="s">
        <v>1491</v>
      </c>
      <c r="B207" s="29"/>
      <c r="C207" s="29" t="s">
        <v>1227</v>
      </c>
      <c r="D207" s="40">
        <v>-12750</v>
      </c>
      <c r="E207" s="22">
        <v>-411.33</v>
      </c>
      <c r="F207" s="23">
        <v>-7.6199999999999998E-4</v>
      </c>
      <c r="G207" s="14"/>
    </row>
    <row r="208" spans="1:7" x14ac:dyDescent="0.35">
      <c r="A208" s="11" t="s">
        <v>1492</v>
      </c>
      <c r="B208" s="29"/>
      <c r="C208" s="29" t="s">
        <v>1216</v>
      </c>
      <c r="D208" s="40">
        <v>-24500</v>
      </c>
      <c r="E208" s="22">
        <v>-427.46</v>
      </c>
      <c r="F208" s="23">
        <v>-7.9199999999999995E-4</v>
      </c>
      <c r="G208" s="14"/>
    </row>
    <row r="209" spans="1:7" x14ac:dyDescent="0.35">
      <c r="A209" s="11" t="s">
        <v>1493</v>
      </c>
      <c r="B209" s="29"/>
      <c r="C209" s="29" t="s">
        <v>1227</v>
      </c>
      <c r="D209" s="40">
        <v>-13750</v>
      </c>
      <c r="E209" s="22">
        <v>-448.31</v>
      </c>
      <c r="F209" s="23">
        <v>-8.3100000000000003E-4</v>
      </c>
      <c r="G209" s="14"/>
    </row>
    <row r="210" spans="1:7" x14ac:dyDescent="0.35">
      <c r="A210" s="11" t="s">
        <v>1494</v>
      </c>
      <c r="B210" s="29"/>
      <c r="C210" s="29" t="s">
        <v>1148</v>
      </c>
      <c r="D210" s="40">
        <v>-147000</v>
      </c>
      <c r="E210" s="22">
        <v>-448.72</v>
      </c>
      <c r="F210" s="23">
        <v>-8.3199999999999995E-4</v>
      </c>
      <c r="G210" s="14"/>
    </row>
    <row r="211" spans="1:7" x14ac:dyDescent="0.35">
      <c r="A211" s="11" t="s">
        <v>1495</v>
      </c>
      <c r="B211" s="29"/>
      <c r="C211" s="29" t="s">
        <v>1216</v>
      </c>
      <c r="D211" s="40">
        <v>-7300</v>
      </c>
      <c r="E211" s="22">
        <v>-532.54999999999995</v>
      </c>
      <c r="F211" s="23">
        <v>-9.8700000000000003E-4</v>
      </c>
      <c r="G211" s="14"/>
    </row>
    <row r="212" spans="1:7" x14ac:dyDescent="0.35">
      <c r="A212" s="11" t="s">
        <v>1496</v>
      </c>
      <c r="B212" s="29"/>
      <c r="C212" s="29" t="s">
        <v>1295</v>
      </c>
      <c r="D212" s="40">
        <v>-42000</v>
      </c>
      <c r="E212" s="22">
        <v>-554.74</v>
      </c>
      <c r="F212" s="23">
        <v>-1.0280000000000001E-3</v>
      </c>
      <c r="G212" s="14"/>
    </row>
    <row r="213" spans="1:7" x14ac:dyDescent="0.35">
      <c r="A213" s="11" t="s">
        <v>1497</v>
      </c>
      <c r="B213" s="29"/>
      <c r="C213" s="29" t="s">
        <v>1188</v>
      </c>
      <c r="D213" s="40">
        <v>-25500</v>
      </c>
      <c r="E213" s="22">
        <v>-555.19000000000005</v>
      </c>
      <c r="F213" s="23">
        <v>-1.029E-3</v>
      </c>
      <c r="G213" s="14"/>
    </row>
    <row r="214" spans="1:7" x14ac:dyDescent="0.35">
      <c r="A214" s="11" t="s">
        <v>1498</v>
      </c>
      <c r="B214" s="29"/>
      <c r="C214" s="29" t="s">
        <v>1280</v>
      </c>
      <c r="D214" s="40">
        <v>-51850</v>
      </c>
      <c r="E214" s="22">
        <v>-573.64</v>
      </c>
      <c r="F214" s="23">
        <v>-1.0629999999999999E-3</v>
      </c>
      <c r="G214" s="14"/>
    </row>
    <row r="215" spans="1:7" x14ac:dyDescent="0.35">
      <c r="A215" s="11" t="s">
        <v>1499</v>
      </c>
      <c r="B215" s="29"/>
      <c r="C215" s="29" t="s">
        <v>1166</v>
      </c>
      <c r="D215" s="40">
        <v>-208000</v>
      </c>
      <c r="E215" s="22">
        <v>-575.95000000000005</v>
      </c>
      <c r="F215" s="23">
        <v>-1.067E-3</v>
      </c>
      <c r="G215" s="14"/>
    </row>
    <row r="216" spans="1:7" x14ac:dyDescent="0.35">
      <c r="A216" s="11" t="s">
        <v>1500</v>
      </c>
      <c r="B216" s="29"/>
      <c r="C216" s="29" t="s">
        <v>1135</v>
      </c>
      <c r="D216" s="40">
        <v>-267300</v>
      </c>
      <c r="E216" s="22">
        <v>-578.44000000000005</v>
      </c>
      <c r="F216" s="23">
        <v>-1.072E-3</v>
      </c>
      <c r="G216" s="14"/>
    </row>
    <row r="217" spans="1:7" x14ac:dyDescent="0.35">
      <c r="A217" s="11" t="s">
        <v>1501</v>
      </c>
      <c r="B217" s="29"/>
      <c r="C217" s="29" t="s">
        <v>1219</v>
      </c>
      <c r="D217" s="40">
        <v>-98125</v>
      </c>
      <c r="E217" s="22">
        <v>-585.55999999999995</v>
      </c>
      <c r="F217" s="23">
        <v>-1.085E-3</v>
      </c>
      <c r="G217" s="14"/>
    </row>
    <row r="218" spans="1:7" x14ac:dyDescent="0.35">
      <c r="A218" s="11" t="s">
        <v>1502</v>
      </c>
      <c r="B218" s="29"/>
      <c r="C218" s="29" t="s">
        <v>1302</v>
      </c>
      <c r="D218" s="40">
        <v>-264000</v>
      </c>
      <c r="E218" s="22">
        <v>-591.49</v>
      </c>
      <c r="F218" s="23">
        <v>-1.096E-3</v>
      </c>
      <c r="G218" s="14"/>
    </row>
    <row r="219" spans="1:7" x14ac:dyDescent="0.35">
      <c r="A219" s="11" t="s">
        <v>1503</v>
      </c>
      <c r="B219" s="29"/>
      <c r="C219" s="29" t="s">
        <v>1117</v>
      </c>
      <c r="D219" s="40">
        <v>-19075</v>
      </c>
      <c r="E219" s="22">
        <v>-596.47</v>
      </c>
      <c r="F219" s="23">
        <v>-1.1050000000000001E-3</v>
      </c>
      <c r="G219" s="14"/>
    </row>
    <row r="220" spans="1:7" x14ac:dyDescent="0.35">
      <c r="A220" s="11" t="s">
        <v>1504</v>
      </c>
      <c r="B220" s="29"/>
      <c r="C220" s="29" t="s">
        <v>1156</v>
      </c>
      <c r="D220" s="40">
        <v>-42500</v>
      </c>
      <c r="E220" s="22">
        <v>-624.75</v>
      </c>
      <c r="F220" s="23">
        <v>-1.158E-3</v>
      </c>
      <c r="G220" s="14"/>
    </row>
    <row r="221" spans="1:7" x14ac:dyDescent="0.35">
      <c r="A221" s="11" t="s">
        <v>1505</v>
      </c>
      <c r="B221" s="29"/>
      <c r="C221" s="29" t="s">
        <v>1111</v>
      </c>
      <c r="D221" s="40">
        <v>-252000</v>
      </c>
      <c r="E221" s="22">
        <v>-635.91999999999996</v>
      </c>
      <c r="F221" s="23">
        <v>-1.1789999999999999E-3</v>
      </c>
      <c r="G221" s="14"/>
    </row>
    <row r="222" spans="1:7" x14ac:dyDescent="0.35">
      <c r="A222" s="11" t="s">
        <v>1506</v>
      </c>
      <c r="B222" s="29"/>
      <c r="C222" s="29" t="s">
        <v>1156</v>
      </c>
      <c r="D222" s="40">
        <v>-20000</v>
      </c>
      <c r="E222" s="22">
        <v>-637.14</v>
      </c>
      <c r="F222" s="23">
        <v>-1.181E-3</v>
      </c>
      <c r="G222" s="14"/>
    </row>
    <row r="223" spans="1:7" x14ac:dyDescent="0.35">
      <c r="A223" s="11" t="s">
        <v>1507</v>
      </c>
      <c r="B223" s="29"/>
      <c r="C223" s="29" t="s">
        <v>1111</v>
      </c>
      <c r="D223" s="40">
        <v>-54000</v>
      </c>
      <c r="E223" s="22">
        <v>-654.37</v>
      </c>
      <c r="F223" s="23">
        <v>-1.2130000000000001E-3</v>
      </c>
      <c r="G223" s="14"/>
    </row>
    <row r="224" spans="1:7" x14ac:dyDescent="0.35">
      <c r="A224" s="11" t="s">
        <v>1508</v>
      </c>
      <c r="B224" s="29"/>
      <c r="C224" s="29" t="s">
        <v>1236</v>
      </c>
      <c r="D224" s="40">
        <v>-14800</v>
      </c>
      <c r="E224" s="22">
        <v>-663.11</v>
      </c>
      <c r="F224" s="23">
        <v>-1.2290000000000001E-3</v>
      </c>
      <c r="G224" s="14"/>
    </row>
    <row r="225" spans="1:7" x14ac:dyDescent="0.35">
      <c r="A225" s="11" t="s">
        <v>1509</v>
      </c>
      <c r="B225" s="29"/>
      <c r="C225" s="29" t="s">
        <v>1349</v>
      </c>
      <c r="D225" s="40">
        <v>-32100</v>
      </c>
      <c r="E225" s="22">
        <v>-680.31</v>
      </c>
      <c r="F225" s="23">
        <v>-1.261E-3</v>
      </c>
      <c r="G225" s="14"/>
    </row>
    <row r="226" spans="1:7" x14ac:dyDescent="0.35">
      <c r="A226" s="11" t="s">
        <v>1510</v>
      </c>
      <c r="B226" s="29"/>
      <c r="C226" s="29" t="s">
        <v>1302</v>
      </c>
      <c r="D226" s="40">
        <v>-158125</v>
      </c>
      <c r="E226" s="22">
        <v>-698.6</v>
      </c>
      <c r="F226" s="23">
        <v>-1.2949999999999999E-3</v>
      </c>
      <c r="G226" s="14"/>
    </row>
    <row r="227" spans="1:7" x14ac:dyDescent="0.35">
      <c r="A227" s="11" t="s">
        <v>1511</v>
      </c>
      <c r="B227" s="29"/>
      <c r="C227" s="29" t="s">
        <v>1111</v>
      </c>
      <c r="D227" s="40">
        <v>-55000</v>
      </c>
      <c r="E227" s="22">
        <v>-739.23</v>
      </c>
      <c r="F227" s="23">
        <v>-1.3699999999999999E-3</v>
      </c>
      <c r="G227" s="14"/>
    </row>
    <row r="228" spans="1:7" x14ac:dyDescent="0.35">
      <c r="A228" s="11" t="s">
        <v>1512</v>
      </c>
      <c r="B228" s="29"/>
      <c r="C228" s="29" t="s">
        <v>1248</v>
      </c>
      <c r="D228" s="40">
        <v>-68000</v>
      </c>
      <c r="E228" s="22">
        <v>-752.28</v>
      </c>
      <c r="F228" s="23">
        <v>-1.3940000000000001E-3</v>
      </c>
      <c r="G228" s="14"/>
    </row>
    <row r="229" spans="1:7" x14ac:dyDescent="0.35">
      <c r="A229" s="11" t="s">
        <v>1513</v>
      </c>
      <c r="B229" s="29"/>
      <c r="C229" s="29" t="s">
        <v>1338</v>
      </c>
      <c r="D229" s="40">
        <v>-665600</v>
      </c>
      <c r="E229" s="22">
        <v>-753.13</v>
      </c>
      <c r="F229" s="23">
        <v>-1.3960000000000001E-3</v>
      </c>
      <c r="G229" s="14"/>
    </row>
    <row r="230" spans="1:7" x14ac:dyDescent="0.35">
      <c r="A230" s="11" t="s">
        <v>1514</v>
      </c>
      <c r="B230" s="29"/>
      <c r="C230" s="29" t="s">
        <v>1216</v>
      </c>
      <c r="D230" s="40">
        <v>-400200</v>
      </c>
      <c r="E230" s="22">
        <v>-753.38</v>
      </c>
      <c r="F230" s="23">
        <v>-1.3960000000000001E-3</v>
      </c>
      <c r="G230" s="14"/>
    </row>
    <row r="231" spans="1:7" x14ac:dyDescent="0.35">
      <c r="A231" s="11" t="s">
        <v>1515</v>
      </c>
      <c r="B231" s="29"/>
      <c r="C231" s="29" t="s">
        <v>1099</v>
      </c>
      <c r="D231" s="40">
        <v>-473850</v>
      </c>
      <c r="E231" s="22">
        <v>-754.37</v>
      </c>
      <c r="F231" s="23">
        <v>-1.3979999999999999E-3</v>
      </c>
      <c r="G231" s="14"/>
    </row>
    <row r="232" spans="1:7" x14ac:dyDescent="0.35">
      <c r="A232" s="11" t="s">
        <v>1516</v>
      </c>
      <c r="B232" s="29"/>
      <c r="C232" s="29" t="s">
        <v>1267</v>
      </c>
      <c r="D232" s="40">
        <v>-464400</v>
      </c>
      <c r="E232" s="22">
        <v>-819.43</v>
      </c>
      <c r="F232" s="23">
        <v>-1.519E-3</v>
      </c>
      <c r="G232" s="14"/>
    </row>
    <row r="233" spans="1:7" x14ac:dyDescent="0.35">
      <c r="A233" s="11" t="s">
        <v>1517</v>
      </c>
      <c r="B233" s="29"/>
      <c r="C233" s="29" t="s">
        <v>1241</v>
      </c>
      <c r="D233" s="40">
        <v>-26750</v>
      </c>
      <c r="E233" s="22">
        <v>-832.54</v>
      </c>
      <c r="F233" s="23">
        <v>-1.5430000000000001E-3</v>
      </c>
      <c r="G233" s="14"/>
    </row>
    <row r="234" spans="1:7" x14ac:dyDescent="0.35">
      <c r="A234" s="11" t="s">
        <v>1518</v>
      </c>
      <c r="B234" s="29"/>
      <c r="C234" s="29" t="s">
        <v>1302</v>
      </c>
      <c r="D234" s="40">
        <v>-805200</v>
      </c>
      <c r="E234" s="22">
        <v>-833.38</v>
      </c>
      <c r="F234" s="23">
        <v>-1.5449999999999999E-3</v>
      </c>
      <c r="G234" s="14"/>
    </row>
    <row r="235" spans="1:7" x14ac:dyDescent="0.35">
      <c r="A235" s="11" t="s">
        <v>1519</v>
      </c>
      <c r="B235" s="29"/>
      <c r="C235" s="29" t="s">
        <v>1114</v>
      </c>
      <c r="D235" s="40">
        <v>-12250000</v>
      </c>
      <c r="E235" s="22">
        <v>-839.13</v>
      </c>
      <c r="F235" s="23">
        <v>-1.555E-3</v>
      </c>
      <c r="G235" s="14"/>
    </row>
    <row r="236" spans="1:7" x14ac:dyDescent="0.35">
      <c r="A236" s="11" t="s">
        <v>1520</v>
      </c>
      <c r="B236" s="29"/>
      <c r="C236" s="29" t="s">
        <v>1111</v>
      </c>
      <c r="D236" s="40">
        <v>-14625</v>
      </c>
      <c r="E236" s="22">
        <v>-899.84</v>
      </c>
      <c r="F236" s="23">
        <v>-1.668E-3</v>
      </c>
      <c r="G236" s="14"/>
    </row>
    <row r="237" spans="1:7" x14ac:dyDescent="0.35">
      <c r="A237" s="11" t="s">
        <v>1521</v>
      </c>
      <c r="B237" s="29"/>
      <c r="C237" s="29" t="s">
        <v>1188</v>
      </c>
      <c r="D237" s="40">
        <v>-170000</v>
      </c>
      <c r="E237" s="22">
        <v>-905.42</v>
      </c>
      <c r="F237" s="23">
        <v>-1.678E-3</v>
      </c>
      <c r="G237" s="14"/>
    </row>
    <row r="238" spans="1:7" x14ac:dyDescent="0.35">
      <c r="A238" s="11" t="s">
        <v>1522</v>
      </c>
      <c r="B238" s="29"/>
      <c r="C238" s="29" t="s">
        <v>1280</v>
      </c>
      <c r="D238" s="40">
        <v>-621000</v>
      </c>
      <c r="E238" s="22">
        <v>-909.14</v>
      </c>
      <c r="F238" s="23">
        <v>-1.6850000000000001E-3</v>
      </c>
      <c r="G238" s="14"/>
    </row>
    <row r="239" spans="1:7" x14ac:dyDescent="0.35">
      <c r="A239" s="11" t="s">
        <v>1523</v>
      </c>
      <c r="B239" s="29"/>
      <c r="C239" s="29" t="s">
        <v>1319</v>
      </c>
      <c r="D239" s="40">
        <v>-426400</v>
      </c>
      <c r="E239" s="22">
        <v>-987.12</v>
      </c>
      <c r="F239" s="23">
        <v>-1.83E-3</v>
      </c>
      <c r="G239" s="14"/>
    </row>
    <row r="240" spans="1:7" x14ac:dyDescent="0.35">
      <c r="A240" s="11" t="s">
        <v>1524</v>
      </c>
      <c r="B240" s="29"/>
      <c r="C240" s="29" t="s">
        <v>1156</v>
      </c>
      <c r="D240" s="40">
        <v>-220000</v>
      </c>
      <c r="E240" s="22">
        <v>-1023.88</v>
      </c>
      <c r="F240" s="23">
        <v>-1.8979999999999999E-3</v>
      </c>
      <c r="G240" s="14"/>
    </row>
    <row r="241" spans="1:7" x14ac:dyDescent="0.35">
      <c r="A241" s="11" t="s">
        <v>1525</v>
      </c>
      <c r="B241" s="29"/>
      <c r="C241" s="29" t="s">
        <v>1166</v>
      </c>
      <c r="D241" s="40">
        <v>-33600</v>
      </c>
      <c r="E241" s="22">
        <v>-1068.6099999999999</v>
      </c>
      <c r="F241" s="23">
        <v>-1.9810000000000001E-3</v>
      </c>
      <c r="G241" s="14"/>
    </row>
    <row r="242" spans="1:7" x14ac:dyDescent="0.35">
      <c r="A242" s="11" t="s">
        <v>1526</v>
      </c>
      <c r="B242" s="29"/>
      <c r="C242" s="29" t="s">
        <v>1166</v>
      </c>
      <c r="D242" s="40">
        <v>-239000</v>
      </c>
      <c r="E242" s="22">
        <v>-1080.04</v>
      </c>
      <c r="F242" s="23">
        <v>-2.0019999999999999E-3</v>
      </c>
      <c r="G242" s="14"/>
    </row>
    <row r="243" spans="1:7" x14ac:dyDescent="0.35">
      <c r="A243" s="11" t="s">
        <v>1527</v>
      </c>
      <c r="B243" s="29"/>
      <c r="C243" s="29" t="s">
        <v>1216</v>
      </c>
      <c r="D243" s="40">
        <v>-39000</v>
      </c>
      <c r="E243" s="22">
        <v>-1082.8699999999999</v>
      </c>
      <c r="F243" s="23">
        <v>-2.0070000000000001E-3</v>
      </c>
      <c r="G243" s="14"/>
    </row>
    <row r="244" spans="1:7" x14ac:dyDescent="0.35">
      <c r="A244" s="11" t="s">
        <v>1528</v>
      </c>
      <c r="B244" s="29"/>
      <c r="C244" s="29" t="s">
        <v>1117</v>
      </c>
      <c r="D244" s="40">
        <v>-30750</v>
      </c>
      <c r="E244" s="22">
        <v>-1132.17</v>
      </c>
      <c r="F244" s="23">
        <v>-2.0990000000000002E-3</v>
      </c>
      <c r="G244" s="14"/>
    </row>
    <row r="245" spans="1:7" x14ac:dyDescent="0.35">
      <c r="A245" s="11" t="s">
        <v>1529</v>
      </c>
      <c r="B245" s="29"/>
      <c r="C245" s="29" t="s">
        <v>1111</v>
      </c>
      <c r="D245" s="40">
        <v>-198900</v>
      </c>
      <c r="E245" s="22">
        <v>-1147.6500000000001</v>
      </c>
      <c r="F245" s="23">
        <v>-2.127E-3</v>
      </c>
      <c r="G245" s="14"/>
    </row>
    <row r="246" spans="1:7" x14ac:dyDescent="0.35">
      <c r="A246" s="11" t="s">
        <v>1530</v>
      </c>
      <c r="B246" s="29"/>
      <c r="C246" s="29" t="s">
        <v>1166</v>
      </c>
      <c r="D246" s="40">
        <v>-104400</v>
      </c>
      <c r="E246" s="22">
        <v>-1156.7</v>
      </c>
      <c r="F246" s="23">
        <v>-2.1440000000000001E-3</v>
      </c>
      <c r="G246" s="14"/>
    </row>
    <row r="247" spans="1:7" x14ac:dyDescent="0.35">
      <c r="A247" s="11" t="s">
        <v>1531</v>
      </c>
      <c r="B247" s="29"/>
      <c r="C247" s="29" t="s">
        <v>1302</v>
      </c>
      <c r="D247" s="40">
        <v>-230000</v>
      </c>
      <c r="E247" s="22">
        <v>-1169.55</v>
      </c>
      <c r="F247" s="23">
        <v>-2.1679999999999998E-3</v>
      </c>
      <c r="G247" s="14"/>
    </row>
    <row r="248" spans="1:7" x14ac:dyDescent="0.35">
      <c r="A248" s="11" t="s">
        <v>1532</v>
      </c>
      <c r="B248" s="29"/>
      <c r="C248" s="29" t="s">
        <v>1111</v>
      </c>
      <c r="D248" s="40">
        <v>-1168000</v>
      </c>
      <c r="E248" s="22">
        <v>-1183.18</v>
      </c>
      <c r="F248" s="23">
        <v>-2.1930000000000001E-3</v>
      </c>
      <c r="G248" s="14"/>
    </row>
    <row r="249" spans="1:7" x14ac:dyDescent="0.35">
      <c r="A249" s="11" t="s">
        <v>1533</v>
      </c>
      <c r="B249" s="29"/>
      <c r="C249" s="29" t="s">
        <v>1188</v>
      </c>
      <c r="D249" s="40">
        <v>-228800</v>
      </c>
      <c r="E249" s="22">
        <v>-1209.78</v>
      </c>
      <c r="F249" s="23">
        <v>-2.2430000000000002E-3</v>
      </c>
      <c r="G249" s="14"/>
    </row>
    <row r="250" spans="1:7" x14ac:dyDescent="0.35">
      <c r="A250" s="11" t="s">
        <v>1534</v>
      </c>
      <c r="B250" s="29"/>
      <c r="C250" s="29" t="s">
        <v>1295</v>
      </c>
      <c r="D250" s="40">
        <v>-212000</v>
      </c>
      <c r="E250" s="22">
        <v>-1235.32</v>
      </c>
      <c r="F250" s="23">
        <v>-2.2899999999999999E-3</v>
      </c>
      <c r="G250" s="14"/>
    </row>
    <row r="251" spans="1:7" x14ac:dyDescent="0.35">
      <c r="A251" s="11" t="s">
        <v>1535</v>
      </c>
      <c r="B251" s="29"/>
      <c r="C251" s="29" t="s">
        <v>1280</v>
      </c>
      <c r="D251" s="40">
        <v>-111000</v>
      </c>
      <c r="E251" s="22">
        <v>-1248.81</v>
      </c>
      <c r="F251" s="23">
        <v>-2.3149999999999998E-3</v>
      </c>
      <c r="G251" s="14"/>
    </row>
    <row r="252" spans="1:7" x14ac:dyDescent="0.35">
      <c r="A252" s="11" t="s">
        <v>1536</v>
      </c>
      <c r="B252" s="29"/>
      <c r="C252" s="29" t="s">
        <v>1248</v>
      </c>
      <c r="D252" s="40">
        <v>-356400</v>
      </c>
      <c r="E252" s="22">
        <v>-1258.27</v>
      </c>
      <c r="F252" s="23">
        <v>-2.333E-3</v>
      </c>
      <c r="G252" s="14"/>
    </row>
    <row r="253" spans="1:7" x14ac:dyDescent="0.35">
      <c r="A253" s="11" t="s">
        <v>1537</v>
      </c>
      <c r="B253" s="29"/>
      <c r="C253" s="29" t="s">
        <v>1156</v>
      </c>
      <c r="D253" s="40">
        <v>-413600</v>
      </c>
      <c r="E253" s="22">
        <v>-1308.22</v>
      </c>
      <c r="F253" s="23">
        <v>-2.4250000000000001E-3</v>
      </c>
      <c r="G253" s="14"/>
    </row>
    <row r="254" spans="1:7" x14ac:dyDescent="0.35">
      <c r="A254" s="11" t="s">
        <v>1538</v>
      </c>
      <c r="B254" s="29"/>
      <c r="C254" s="29" t="s">
        <v>1135</v>
      </c>
      <c r="D254" s="40">
        <v>-1716000</v>
      </c>
      <c r="E254" s="22">
        <v>-1311.02</v>
      </c>
      <c r="F254" s="23">
        <v>-2.4299999999999999E-3</v>
      </c>
      <c r="G254" s="14"/>
    </row>
    <row r="255" spans="1:7" x14ac:dyDescent="0.35">
      <c r="A255" s="11" t="s">
        <v>1539</v>
      </c>
      <c r="B255" s="29"/>
      <c r="C255" s="29" t="s">
        <v>1233</v>
      </c>
      <c r="D255" s="40">
        <v>-71100</v>
      </c>
      <c r="E255" s="22">
        <v>-1328.22</v>
      </c>
      <c r="F255" s="23">
        <v>-2.4620000000000002E-3</v>
      </c>
      <c r="G255" s="14"/>
    </row>
    <row r="256" spans="1:7" x14ac:dyDescent="0.35">
      <c r="A256" s="11" t="s">
        <v>1540</v>
      </c>
      <c r="B256" s="29"/>
      <c r="C256" s="29" t="s">
        <v>1148</v>
      </c>
      <c r="D256" s="40">
        <v>-94875</v>
      </c>
      <c r="E256" s="22">
        <v>-1346.99</v>
      </c>
      <c r="F256" s="23">
        <v>-2.4970000000000001E-3</v>
      </c>
      <c r="G256" s="14"/>
    </row>
    <row r="257" spans="1:7" x14ac:dyDescent="0.35">
      <c r="A257" s="11" t="s">
        <v>1541</v>
      </c>
      <c r="B257" s="29"/>
      <c r="C257" s="29" t="s">
        <v>1280</v>
      </c>
      <c r="D257" s="40">
        <v>-328500</v>
      </c>
      <c r="E257" s="22">
        <v>-1348.99</v>
      </c>
      <c r="F257" s="23">
        <v>-2.5010000000000002E-3</v>
      </c>
      <c r="G257" s="14"/>
    </row>
    <row r="258" spans="1:7" x14ac:dyDescent="0.35">
      <c r="A258" s="11" t="s">
        <v>1542</v>
      </c>
      <c r="B258" s="29"/>
      <c r="C258" s="29" t="s">
        <v>1148</v>
      </c>
      <c r="D258" s="40">
        <v>-46625</v>
      </c>
      <c r="E258" s="22">
        <v>-1350.77</v>
      </c>
      <c r="F258" s="23">
        <v>-2.5040000000000001E-3</v>
      </c>
      <c r="G258" s="14"/>
    </row>
    <row r="259" spans="1:7" x14ac:dyDescent="0.35">
      <c r="A259" s="11" t="s">
        <v>1543</v>
      </c>
      <c r="B259" s="29"/>
      <c r="C259" s="29" t="s">
        <v>1111</v>
      </c>
      <c r="D259" s="40">
        <v>-185350</v>
      </c>
      <c r="E259" s="22">
        <v>-1435.17</v>
      </c>
      <c r="F259" s="23">
        <v>-2.6610000000000002E-3</v>
      </c>
      <c r="G259" s="14"/>
    </row>
    <row r="260" spans="1:7" x14ac:dyDescent="0.35">
      <c r="A260" s="11" t="s">
        <v>1544</v>
      </c>
      <c r="B260" s="29"/>
      <c r="C260" s="29" t="s">
        <v>1203</v>
      </c>
      <c r="D260" s="40">
        <v>-77000</v>
      </c>
      <c r="E260" s="22">
        <v>-1464.23</v>
      </c>
      <c r="F260" s="23">
        <v>-2.7139999999999998E-3</v>
      </c>
      <c r="G260" s="14"/>
    </row>
    <row r="261" spans="1:7" x14ac:dyDescent="0.35">
      <c r="A261" s="11" t="s">
        <v>1545</v>
      </c>
      <c r="B261" s="29"/>
      <c r="C261" s="29" t="s">
        <v>1148</v>
      </c>
      <c r="D261" s="40">
        <v>-164400</v>
      </c>
      <c r="E261" s="22">
        <v>-1475.82</v>
      </c>
      <c r="F261" s="23">
        <v>-2.7360000000000002E-3</v>
      </c>
      <c r="G261" s="14"/>
    </row>
    <row r="262" spans="1:7" x14ac:dyDescent="0.35">
      <c r="A262" s="11" t="s">
        <v>1546</v>
      </c>
      <c r="B262" s="29"/>
      <c r="C262" s="29" t="s">
        <v>1230</v>
      </c>
      <c r="D262" s="40">
        <v>-809200</v>
      </c>
      <c r="E262" s="22">
        <v>-1524.94</v>
      </c>
      <c r="F262" s="23">
        <v>-2.8270000000000001E-3</v>
      </c>
      <c r="G262" s="14"/>
    </row>
    <row r="263" spans="1:7" x14ac:dyDescent="0.35">
      <c r="A263" s="11" t="s">
        <v>1547</v>
      </c>
      <c r="B263" s="29"/>
      <c r="C263" s="29" t="s">
        <v>1267</v>
      </c>
      <c r="D263" s="40">
        <v>-1910250</v>
      </c>
      <c r="E263" s="22">
        <v>-1532.02</v>
      </c>
      <c r="F263" s="23">
        <v>-2.8400000000000001E-3</v>
      </c>
      <c r="G263" s="14"/>
    </row>
    <row r="264" spans="1:7" x14ac:dyDescent="0.35">
      <c r="A264" s="11" t="s">
        <v>1548</v>
      </c>
      <c r="B264" s="29"/>
      <c r="C264" s="29" t="s">
        <v>1216</v>
      </c>
      <c r="D264" s="40">
        <v>-451800</v>
      </c>
      <c r="E264" s="22">
        <v>-1556.45</v>
      </c>
      <c r="F264" s="23">
        <v>-2.885E-3</v>
      </c>
      <c r="G264" s="14"/>
    </row>
    <row r="265" spans="1:7" x14ac:dyDescent="0.35">
      <c r="A265" s="11" t="s">
        <v>1549</v>
      </c>
      <c r="B265" s="29"/>
      <c r="C265" s="29" t="s">
        <v>1111</v>
      </c>
      <c r="D265" s="40">
        <v>-1512000</v>
      </c>
      <c r="E265" s="22">
        <v>-1559.63</v>
      </c>
      <c r="F265" s="23">
        <v>-2.8909999999999999E-3</v>
      </c>
      <c r="G265" s="14"/>
    </row>
    <row r="266" spans="1:7" x14ac:dyDescent="0.35">
      <c r="A266" s="11" t="s">
        <v>1550</v>
      </c>
      <c r="B266" s="29"/>
      <c r="C266" s="29" t="s">
        <v>1159</v>
      </c>
      <c r="D266" s="40">
        <v>-306000</v>
      </c>
      <c r="E266" s="22">
        <v>-1561.06</v>
      </c>
      <c r="F266" s="23">
        <v>-2.8939999999999999E-3</v>
      </c>
      <c r="G266" s="14"/>
    </row>
    <row r="267" spans="1:7" x14ac:dyDescent="0.35">
      <c r="A267" s="11" t="s">
        <v>1551</v>
      </c>
      <c r="B267" s="29"/>
      <c r="C267" s="29" t="s">
        <v>1111</v>
      </c>
      <c r="D267" s="40">
        <v>-207500</v>
      </c>
      <c r="E267" s="22">
        <v>-1577.31</v>
      </c>
      <c r="F267" s="23">
        <v>-2.9239999999999999E-3</v>
      </c>
      <c r="G267" s="14"/>
    </row>
    <row r="268" spans="1:7" x14ac:dyDescent="0.35">
      <c r="A268" s="11" t="s">
        <v>1552</v>
      </c>
      <c r="B268" s="29"/>
      <c r="C268" s="29" t="s">
        <v>1130</v>
      </c>
      <c r="D268" s="40">
        <v>-1658700</v>
      </c>
      <c r="E268" s="22">
        <v>-1579.08</v>
      </c>
      <c r="F268" s="23">
        <v>-2.9269999999999999E-3</v>
      </c>
      <c r="G268" s="14"/>
    </row>
    <row r="269" spans="1:7" x14ac:dyDescent="0.35">
      <c r="A269" s="11" t="s">
        <v>1553</v>
      </c>
      <c r="B269" s="29"/>
      <c r="C269" s="29" t="s">
        <v>1230</v>
      </c>
      <c r="D269" s="40">
        <v>-508000</v>
      </c>
      <c r="E269" s="22">
        <v>-1589.53</v>
      </c>
      <c r="F269" s="23">
        <v>-2.947E-3</v>
      </c>
      <c r="G269" s="14"/>
    </row>
    <row r="270" spans="1:7" x14ac:dyDescent="0.35">
      <c r="A270" s="11" t="s">
        <v>1554</v>
      </c>
      <c r="B270" s="29"/>
      <c r="C270" s="29" t="s">
        <v>1159</v>
      </c>
      <c r="D270" s="40">
        <v>-734400</v>
      </c>
      <c r="E270" s="22">
        <v>-1639.18</v>
      </c>
      <c r="F270" s="23">
        <v>-3.039E-3</v>
      </c>
      <c r="G270" s="14"/>
    </row>
    <row r="271" spans="1:7" x14ac:dyDescent="0.35">
      <c r="A271" s="11" t="s">
        <v>1555</v>
      </c>
      <c r="B271" s="29"/>
      <c r="C271" s="29" t="s">
        <v>1224</v>
      </c>
      <c r="D271" s="40">
        <v>-1143750</v>
      </c>
      <c r="E271" s="22">
        <v>-1661.87</v>
      </c>
      <c r="F271" s="23">
        <v>-3.081E-3</v>
      </c>
      <c r="G271" s="14"/>
    </row>
    <row r="272" spans="1:7" x14ac:dyDescent="0.35">
      <c r="A272" s="11" t="s">
        <v>1556</v>
      </c>
      <c r="B272" s="29"/>
      <c r="C272" s="29" t="s">
        <v>1248</v>
      </c>
      <c r="D272" s="40">
        <v>-196700</v>
      </c>
      <c r="E272" s="22">
        <v>-1694.28</v>
      </c>
      <c r="F272" s="23">
        <v>-3.1410000000000001E-3</v>
      </c>
      <c r="G272" s="14"/>
    </row>
    <row r="273" spans="1:7" x14ac:dyDescent="0.35">
      <c r="A273" s="11" t="s">
        <v>1557</v>
      </c>
      <c r="B273" s="29"/>
      <c r="C273" s="29" t="s">
        <v>1216</v>
      </c>
      <c r="D273" s="40">
        <v>-109250</v>
      </c>
      <c r="E273" s="22">
        <v>-1732.38</v>
      </c>
      <c r="F273" s="23">
        <v>-3.212E-3</v>
      </c>
      <c r="G273" s="14"/>
    </row>
    <row r="274" spans="1:7" x14ac:dyDescent="0.35">
      <c r="A274" s="11" t="s">
        <v>1558</v>
      </c>
      <c r="B274" s="29"/>
      <c r="C274" s="29" t="s">
        <v>1166</v>
      </c>
      <c r="D274" s="40">
        <v>-454500</v>
      </c>
      <c r="E274" s="22">
        <v>-1766.64</v>
      </c>
      <c r="F274" s="23">
        <v>-3.2750000000000001E-3</v>
      </c>
      <c r="G274" s="14"/>
    </row>
    <row r="275" spans="1:7" x14ac:dyDescent="0.35">
      <c r="A275" s="11" t="s">
        <v>1559</v>
      </c>
      <c r="B275" s="29"/>
      <c r="C275" s="29" t="s">
        <v>1241</v>
      </c>
      <c r="D275" s="40">
        <v>-197400</v>
      </c>
      <c r="E275" s="22">
        <v>-1785.88</v>
      </c>
      <c r="F275" s="23">
        <v>-3.3110000000000001E-3</v>
      </c>
      <c r="G275" s="14"/>
    </row>
    <row r="276" spans="1:7" x14ac:dyDescent="0.35">
      <c r="A276" s="11" t="s">
        <v>1560</v>
      </c>
      <c r="B276" s="29"/>
      <c r="C276" s="29" t="s">
        <v>1203</v>
      </c>
      <c r="D276" s="40">
        <v>-221000</v>
      </c>
      <c r="E276" s="22">
        <v>-1814.41</v>
      </c>
      <c r="F276" s="23">
        <v>-3.3639999999999998E-3</v>
      </c>
      <c r="G276" s="14"/>
    </row>
    <row r="277" spans="1:7" x14ac:dyDescent="0.35">
      <c r="A277" s="11" t="s">
        <v>1561</v>
      </c>
      <c r="B277" s="29"/>
      <c r="C277" s="29" t="s">
        <v>1236</v>
      </c>
      <c r="D277" s="40">
        <v>-9840</v>
      </c>
      <c r="E277" s="22">
        <v>-1844.64</v>
      </c>
      <c r="F277" s="23">
        <v>-3.4199999999999999E-3</v>
      </c>
      <c r="G277" s="14"/>
    </row>
    <row r="278" spans="1:7" x14ac:dyDescent="0.35">
      <c r="A278" s="11" t="s">
        <v>1562</v>
      </c>
      <c r="B278" s="29"/>
      <c r="C278" s="29" t="s">
        <v>1233</v>
      </c>
      <c r="D278" s="40">
        <v>-312000</v>
      </c>
      <c r="E278" s="22">
        <v>-1855</v>
      </c>
      <c r="F278" s="23">
        <v>-3.4390000000000002E-3</v>
      </c>
      <c r="G278" s="14"/>
    </row>
    <row r="279" spans="1:7" x14ac:dyDescent="0.35">
      <c r="A279" s="11" t="s">
        <v>1563</v>
      </c>
      <c r="B279" s="29"/>
      <c r="C279" s="29" t="s">
        <v>1230</v>
      </c>
      <c r="D279" s="40">
        <v>-308000</v>
      </c>
      <c r="E279" s="22">
        <v>-1882.8</v>
      </c>
      <c r="F279" s="23">
        <v>-3.4910000000000002E-3</v>
      </c>
      <c r="G279" s="14"/>
    </row>
    <row r="280" spans="1:7" x14ac:dyDescent="0.35">
      <c r="A280" s="11" t="s">
        <v>1564</v>
      </c>
      <c r="B280" s="29"/>
      <c r="C280" s="29" t="s">
        <v>1227</v>
      </c>
      <c r="D280" s="40">
        <v>-2719500</v>
      </c>
      <c r="E280" s="22">
        <v>-1902.29</v>
      </c>
      <c r="F280" s="23">
        <v>-3.5270000000000002E-3</v>
      </c>
      <c r="G280" s="14"/>
    </row>
    <row r="281" spans="1:7" x14ac:dyDescent="0.35">
      <c r="A281" s="11" t="s">
        <v>1565</v>
      </c>
      <c r="B281" s="29"/>
      <c r="C281" s="29" t="s">
        <v>1224</v>
      </c>
      <c r="D281" s="40">
        <v>-105600</v>
      </c>
      <c r="E281" s="22">
        <v>-1918.12</v>
      </c>
      <c r="F281" s="23">
        <v>-3.5560000000000001E-3</v>
      </c>
      <c r="G281" s="14"/>
    </row>
    <row r="282" spans="1:7" x14ac:dyDescent="0.35">
      <c r="A282" s="11" t="s">
        <v>1566</v>
      </c>
      <c r="B282" s="29"/>
      <c r="C282" s="29" t="s">
        <v>1166</v>
      </c>
      <c r="D282" s="40">
        <v>-40650</v>
      </c>
      <c r="E282" s="22">
        <v>-1932.68</v>
      </c>
      <c r="F282" s="23">
        <v>-3.5829999999999998E-3</v>
      </c>
      <c r="G282" s="14"/>
    </row>
    <row r="283" spans="1:7" x14ac:dyDescent="0.35">
      <c r="A283" s="11" t="s">
        <v>1567</v>
      </c>
      <c r="B283" s="29"/>
      <c r="C283" s="29" t="s">
        <v>1219</v>
      </c>
      <c r="D283" s="40">
        <v>-5152500</v>
      </c>
      <c r="E283" s="22">
        <v>-1963.1</v>
      </c>
      <c r="F283" s="23">
        <v>-3.6389999999999999E-3</v>
      </c>
      <c r="G283" s="14"/>
    </row>
    <row r="284" spans="1:7" x14ac:dyDescent="0.35">
      <c r="A284" s="11" t="s">
        <v>1568</v>
      </c>
      <c r="B284" s="29"/>
      <c r="C284" s="29" t="s">
        <v>1216</v>
      </c>
      <c r="D284" s="40">
        <v>-106500</v>
      </c>
      <c r="E284" s="22">
        <v>-1964.29</v>
      </c>
      <c r="F284" s="23">
        <v>-3.6419999999999998E-3</v>
      </c>
      <c r="G284" s="14"/>
    </row>
    <row r="285" spans="1:7" x14ac:dyDescent="0.35">
      <c r="A285" s="11" t="s">
        <v>1569</v>
      </c>
      <c r="B285" s="29"/>
      <c r="C285" s="29" t="s">
        <v>1188</v>
      </c>
      <c r="D285" s="40">
        <v>-88000</v>
      </c>
      <c r="E285" s="22">
        <v>-2033.72</v>
      </c>
      <c r="F285" s="23">
        <v>-3.7699999999999999E-3</v>
      </c>
      <c r="G285" s="14"/>
    </row>
    <row r="286" spans="1:7" x14ac:dyDescent="0.35">
      <c r="A286" s="11" t="s">
        <v>1570</v>
      </c>
      <c r="B286" s="29"/>
      <c r="C286" s="29" t="s">
        <v>1148</v>
      </c>
      <c r="D286" s="40">
        <v>-72000</v>
      </c>
      <c r="E286" s="22">
        <v>-2051.42</v>
      </c>
      <c r="F286" s="23">
        <v>-3.803E-3</v>
      </c>
      <c r="G286" s="14"/>
    </row>
    <row r="287" spans="1:7" x14ac:dyDescent="0.35">
      <c r="A287" s="11" t="s">
        <v>1571</v>
      </c>
      <c r="B287" s="29"/>
      <c r="C287" s="29" t="s">
        <v>1108</v>
      </c>
      <c r="D287" s="40">
        <v>-2617500</v>
      </c>
      <c r="E287" s="22">
        <v>-2057.36</v>
      </c>
      <c r="F287" s="23">
        <v>-3.8140000000000001E-3</v>
      </c>
      <c r="G287" s="14"/>
    </row>
    <row r="288" spans="1:7" x14ac:dyDescent="0.35">
      <c r="A288" s="11" t="s">
        <v>1572</v>
      </c>
      <c r="B288" s="29"/>
      <c r="C288" s="29" t="s">
        <v>1175</v>
      </c>
      <c r="D288" s="40">
        <v>-499500</v>
      </c>
      <c r="E288" s="22">
        <v>-2149.35</v>
      </c>
      <c r="F288" s="23">
        <v>-3.9849999999999998E-3</v>
      </c>
      <c r="G288" s="14"/>
    </row>
    <row r="289" spans="1:7" x14ac:dyDescent="0.35">
      <c r="A289" s="11" t="s">
        <v>1573</v>
      </c>
      <c r="B289" s="29"/>
      <c r="C289" s="29" t="s">
        <v>1142</v>
      </c>
      <c r="D289" s="40">
        <v>-405000</v>
      </c>
      <c r="E289" s="22">
        <v>-2239.25</v>
      </c>
      <c r="F289" s="23">
        <v>-4.1510000000000002E-3</v>
      </c>
      <c r="G289" s="14"/>
    </row>
    <row r="290" spans="1:7" x14ac:dyDescent="0.35">
      <c r="A290" s="11" t="s">
        <v>1574</v>
      </c>
      <c r="B290" s="29"/>
      <c r="C290" s="29" t="s">
        <v>1203</v>
      </c>
      <c r="D290" s="40">
        <v>-144000</v>
      </c>
      <c r="E290" s="22">
        <v>-2272.75</v>
      </c>
      <c r="F290" s="23">
        <v>-4.2139999999999999E-3</v>
      </c>
      <c r="G290" s="14"/>
    </row>
    <row r="291" spans="1:7" x14ac:dyDescent="0.35">
      <c r="A291" s="11" t="s">
        <v>1575</v>
      </c>
      <c r="B291" s="29"/>
      <c r="C291" s="29" t="s">
        <v>1156</v>
      </c>
      <c r="D291" s="40">
        <v>-489600</v>
      </c>
      <c r="E291" s="22">
        <v>-2289.86</v>
      </c>
      <c r="F291" s="23">
        <v>-4.2449999999999996E-3</v>
      </c>
      <c r="G291" s="14"/>
    </row>
    <row r="292" spans="1:7" x14ac:dyDescent="0.35">
      <c r="A292" s="11" t="s">
        <v>1576</v>
      </c>
      <c r="B292" s="29"/>
      <c r="C292" s="29" t="s">
        <v>1198</v>
      </c>
      <c r="D292" s="40">
        <v>-1632400</v>
      </c>
      <c r="E292" s="22">
        <v>-2498.39</v>
      </c>
      <c r="F292" s="23">
        <v>-4.6319999999999998E-3</v>
      </c>
      <c r="G292" s="14"/>
    </row>
    <row r="293" spans="1:7" x14ac:dyDescent="0.35">
      <c r="A293" s="11" t="s">
        <v>1577</v>
      </c>
      <c r="B293" s="29"/>
      <c r="C293" s="29" t="s">
        <v>1142</v>
      </c>
      <c r="D293" s="40">
        <v>-380700</v>
      </c>
      <c r="E293" s="22">
        <v>-2557.73</v>
      </c>
      <c r="F293" s="23">
        <v>-4.7419999999999997E-3</v>
      </c>
      <c r="G293" s="14"/>
    </row>
    <row r="294" spans="1:7" x14ac:dyDescent="0.35">
      <c r="A294" s="11" t="s">
        <v>1578</v>
      </c>
      <c r="B294" s="29"/>
      <c r="C294" s="29" t="s">
        <v>1111</v>
      </c>
      <c r="D294" s="40">
        <v>-2312000</v>
      </c>
      <c r="E294" s="22">
        <v>-2653.02</v>
      </c>
      <c r="F294" s="23">
        <v>-4.9189999999999998E-3</v>
      </c>
      <c r="G294" s="14"/>
    </row>
    <row r="295" spans="1:7" x14ac:dyDescent="0.35">
      <c r="A295" s="11" t="s">
        <v>1579</v>
      </c>
      <c r="B295" s="29"/>
      <c r="C295" s="29" t="s">
        <v>1191</v>
      </c>
      <c r="D295" s="40">
        <v>-358750</v>
      </c>
      <c r="E295" s="22">
        <v>-2671.61</v>
      </c>
      <c r="F295" s="23">
        <v>-4.9529999999999999E-3</v>
      </c>
      <c r="G295" s="14"/>
    </row>
    <row r="296" spans="1:7" x14ac:dyDescent="0.35">
      <c r="A296" s="11" t="s">
        <v>1580</v>
      </c>
      <c r="B296" s="29"/>
      <c r="C296" s="29" t="s">
        <v>1188</v>
      </c>
      <c r="D296" s="40">
        <v>-284000</v>
      </c>
      <c r="E296" s="22">
        <v>-2789.02</v>
      </c>
      <c r="F296" s="23">
        <v>-5.1710000000000002E-3</v>
      </c>
      <c r="G296" s="14"/>
    </row>
    <row r="297" spans="1:7" x14ac:dyDescent="0.35">
      <c r="A297" s="11" t="s">
        <v>1581</v>
      </c>
      <c r="B297" s="29"/>
      <c r="C297" s="29" t="s">
        <v>1117</v>
      </c>
      <c r="D297" s="40">
        <v>-679725</v>
      </c>
      <c r="E297" s="22">
        <v>-2873.54</v>
      </c>
      <c r="F297" s="23">
        <v>-5.3280000000000003E-3</v>
      </c>
      <c r="G297" s="14"/>
    </row>
    <row r="298" spans="1:7" x14ac:dyDescent="0.35">
      <c r="A298" s="11" t="s">
        <v>1582</v>
      </c>
      <c r="B298" s="29"/>
      <c r="C298" s="29" t="s">
        <v>1166</v>
      </c>
      <c r="D298" s="40">
        <v>-69750</v>
      </c>
      <c r="E298" s="22">
        <v>-3005.84</v>
      </c>
      <c r="F298" s="23">
        <v>-5.5729999999999998E-3</v>
      </c>
      <c r="G298" s="14"/>
    </row>
    <row r="299" spans="1:7" x14ac:dyDescent="0.35">
      <c r="A299" s="11" t="s">
        <v>1583</v>
      </c>
      <c r="B299" s="29"/>
      <c r="C299" s="29" t="s">
        <v>1156</v>
      </c>
      <c r="D299" s="40">
        <v>-344500</v>
      </c>
      <c r="E299" s="22">
        <v>-3145.29</v>
      </c>
      <c r="F299" s="23">
        <v>-5.8310000000000002E-3</v>
      </c>
      <c r="G299" s="14"/>
    </row>
    <row r="300" spans="1:7" x14ac:dyDescent="0.35">
      <c r="A300" s="11" t="s">
        <v>1584</v>
      </c>
      <c r="B300" s="29"/>
      <c r="C300" s="29" t="s">
        <v>1111</v>
      </c>
      <c r="D300" s="40">
        <v>-3721308</v>
      </c>
      <c r="E300" s="22">
        <v>-3271.03</v>
      </c>
      <c r="F300" s="23">
        <v>-6.0650000000000001E-3</v>
      </c>
      <c r="G300" s="14"/>
    </row>
    <row r="301" spans="1:7" x14ac:dyDescent="0.35">
      <c r="A301" s="11" t="s">
        <v>1585</v>
      </c>
      <c r="B301" s="29"/>
      <c r="C301" s="29" t="s">
        <v>1099</v>
      </c>
      <c r="D301" s="40">
        <v>-1440000</v>
      </c>
      <c r="E301" s="22">
        <v>-3347.28</v>
      </c>
      <c r="F301" s="23">
        <v>-6.2059999999999997E-3</v>
      </c>
      <c r="G301" s="14"/>
    </row>
    <row r="302" spans="1:7" x14ac:dyDescent="0.35">
      <c r="A302" s="11" t="s">
        <v>1586</v>
      </c>
      <c r="B302" s="29"/>
      <c r="C302" s="29" t="s">
        <v>1175</v>
      </c>
      <c r="D302" s="40">
        <v>-1713000</v>
      </c>
      <c r="E302" s="22">
        <v>-3361.76</v>
      </c>
      <c r="F302" s="23">
        <v>-6.2329999999999998E-3</v>
      </c>
      <c r="G302" s="14"/>
    </row>
    <row r="303" spans="1:7" x14ac:dyDescent="0.35">
      <c r="A303" s="11" t="s">
        <v>1587</v>
      </c>
      <c r="B303" s="29"/>
      <c r="C303" s="29" t="s">
        <v>1156</v>
      </c>
      <c r="D303" s="40">
        <v>-79875</v>
      </c>
      <c r="E303" s="22">
        <v>-3472.49</v>
      </c>
      <c r="F303" s="23">
        <v>-6.4380000000000001E-3</v>
      </c>
      <c r="G303" s="14"/>
    </row>
    <row r="304" spans="1:7" x14ac:dyDescent="0.35">
      <c r="A304" s="11" t="s">
        <v>1588</v>
      </c>
      <c r="B304" s="29"/>
      <c r="C304" s="29" t="s">
        <v>1159</v>
      </c>
      <c r="D304" s="40">
        <v>-2023500</v>
      </c>
      <c r="E304" s="22">
        <v>-3475.36</v>
      </c>
      <c r="F304" s="23">
        <v>-6.4440000000000001E-3</v>
      </c>
      <c r="G304" s="14"/>
    </row>
    <row r="305" spans="1:7" x14ac:dyDescent="0.35">
      <c r="A305" s="11" t="s">
        <v>1589</v>
      </c>
      <c r="B305" s="29"/>
      <c r="C305" s="29" t="s">
        <v>1166</v>
      </c>
      <c r="D305" s="40">
        <v>-322000</v>
      </c>
      <c r="E305" s="22">
        <v>-3494.83</v>
      </c>
      <c r="F305" s="23">
        <v>-6.4799999999999996E-3</v>
      </c>
      <c r="G305" s="14"/>
    </row>
    <row r="306" spans="1:7" x14ac:dyDescent="0.35">
      <c r="A306" s="11" t="s">
        <v>1590</v>
      </c>
      <c r="B306" s="29"/>
      <c r="C306" s="29" t="s">
        <v>1166</v>
      </c>
      <c r="D306" s="40">
        <v>-105700</v>
      </c>
      <c r="E306" s="22">
        <v>-3523.93</v>
      </c>
      <c r="F306" s="23">
        <v>-6.5339999999999999E-3</v>
      </c>
      <c r="G306" s="14"/>
    </row>
    <row r="307" spans="1:7" x14ac:dyDescent="0.35">
      <c r="A307" s="11" t="s">
        <v>1591</v>
      </c>
      <c r="B307" s="29"/>
      <c r="C307" s="29" t="s">
        <v>1142</v>
      </c>
      <c r="D307" s="40">
        <v>-4288000</v>
      </c>
      <c r="E307" s="22">
        <v>-3561.18</v>
      </c>
      <c r="F307" s="23">
        <v>-6.6030000000000004E-3</v>
      </c>
      <c r="G307" s="14"/>
    </row>
    <row r="308" spans="1:7" x14ac:dyDescent="0.35">
      <c r="A308" s="11" t="s">
        <v>1592</v>
      </c>
      <c r="B308" s="29"/>
      <c r="C308" s="29" t="s">
        <v>1099</v>
      </c>
      <c r="D308" s="40">
        <v>-1282500</v>
      </c>
      <c r="E308" s="22">
        <v>-3601.9</v>
      </c>
      <c r="F308" s="23">
        <v>-6.6779999999999999E-3</v>
      </c>
      <c r="G308" s="14"/>
    </row>
    <row r="309" spans="1:7" x14ac:dyDescent="0.35">
      <c r="A309" s="11" t="s">
        <v>1593</v>
      </c>
      <c r="B309" s="29"/>
      <c r="C309" s="29" t="s">
        <v>1159</v>
      </c>
      <c r="D309" s="40">
        <v>-1778625</v>
      </c>
      <c r="E309" s="22">
        <v>-3617.72</v>
      </c>
      <c r="F309" s="23">
        <v>-6.7070000000000003E-3</v>
      </c>
      <c r="G309" s="14"/>
    </row>
    <row r="310" spans="1:7" x14ac:dyDescent="0.35">
      <c r="A310" s="11" t="s">
        <v>1594</v>
      </c>
      <c r="B310" s="29"/>
      <c r="C310" s="29" t="s">
        <v>1156</v>
      </c>
      <c r="D310" s="40">
        <v>-383600</v>
      </c>
      <c r="E310" s="22">
        <v>-3693.68</v>
      </c>
      <c r="F310" s="23">
        <v>-6.8479999999999999E-3</v>
      </c>
      <c r="G310" s="14"/>
    </row>
    <row r="311" spans="1:7" x14ac:dyDescent="0.35">
      <c r="A311" s="11" t="s">
        <v>1595</v>
      </c>
      <c r="B311" s="29"/>
      <c r="C311" s="29" t="s">
        <v>1151</v>
      </c>
      <c r="D311" s="40">
        <v>-152700</v>
      </c>
      <c r="E311" s="22">
        <v>-3774.82</v>
      </c>
      <c r="F311" s="23">
        <v>-6.999E-3</v>
      </c>
      <c r="G311" s="14"/>
    </row>
    <row r="312" spans="1:7" x14ac:dyDescent="0.35">
      <c r="A312" s="11" t="s">
        <v>1596</v>
      </c>
      <c r="B312" s="29"/>
      <c r="C312" s="29" t="s">
        <v>1099</v>
      </c>
      <c r="D312" s="40">
        <v>-7760000</v>
      </c>
      <c r="E312" s="22">
        <v>-3779.12</v>
      </c>
      <c r="F312" s="23">
        <v>-7.0070000000000002E-3</v>
      </c>
      <c r="G312" s="14"/>
    </row>
    <row r="313" spans="1:7" x14ac:dyDescent="0.35">
      <c r="A313" s="11" t="s">
        <v>1597</v>
      </c>
      <c r="B313" s="29"/>
      <c r="C313" s="29" t="s">
        <v>1148</v>
      </c>
      <c r="D313" s="40">
        <v>-162375</v>
      </c>
      <c r="E313" s="22">
        <v>-3878.49</v>
      </c>
      <c r="F313" s="23">
        <v>-7.1910000000000003E-3</v>
      </c>
      <c r="G313" s="14"/>
    </row>
    <row r="314" spans="1:7" x14ac:dyDescent="0.35">
      <c r="A314" s="11" t="s">
        <v>1598</v>
      </c>
      <c r="B314" s="29"/>
      <c r="C314" s="29" t="s">
        <v>1145</v>
      </c>
      <c r="D314" s="40">
        <v>-1542000</v>
      </c>
      <c r="E314" s="22">
        <v>-4167.26</v>
      </c>
      <c r="F314" s="23">
        <v>-7.7260000000000002E-3</v>
      </c>
      <c r="G314" s="14"/>
    </row>
    <row r="315" spans="1:7" x14ac:dyDescent="0.35">
      <c r="A315" s="11" t="s">
        <v>1599</v>
      </c>
      <c r="B315" s="29"/>
      <c r="C315" s="29" t="s">
        <v>1142</v>
      </c>
      <c r="D315" s="40">
        <v>-4328500</v>
      </c>
      <c r="E315" s="22">
        <v>-4531.9399999999996</v>
      </c>
      <c r="F315" s="23">
        <v>-8.4030000000000007E-3</v>
      </c>
      <c r="G315" s="14"/>
    </row>
    <row r="316" spans="1:7" x14ac:dyDescent="0.35">
      <c r="A316" s="11" t="s">
        <v>1600</v>
      </c>
      <c r="B316" s="29"/>
      <c r="C316" s="29" t="s">
        <v>1117</v>
      </c>
      <c r="D316" s="40">
        <v>-54500</v>
      </c>
      <c r="E316" s="22">
        <v>-4732.1000000000004</v>
      </c>
      <c r="F316" s="23">
        <v>-8.7740000000000005E-3</v>
      </c>
      <c r="G316" s="14"/>
    </row>
    <row r="317" spans="1:7" x14ac:dyDescent="0.35">
      <c r="A317" s="11" t="s">
        <v>1601</v>
      </c>
      <c r="B317" s="29"/>
      <c r="C317" s="29" t="s">
        <v>1099</v>
      </c>
      <c r="D317" s="40">
        <v>-463050</v>
      </c>
      <c r="E317" s="22">
        <v>-5024.09</v>
      </c>
      <c r="F317" s="23">
        <v>-9.3150000000000004E-3</v>
      </c>
      <c r="G317" s="14"/>
    </row>
    <row r="318" spans="1:7" x14ac:dyDescent="0.35">
      <c r="A318" s="11" t="s">
        <v>1602</v>
      </c>
      <c r="B318" s="29"/>
      <c r="C318" s="29" t="s">
        <v>1135</v>
      </c>
      <c r="D318" s="40">
        <v>-237250</v>
      </c>
      <c r="E318" s="22">
        <v>-5538.48</v>
      </c>
      <c r="F318" s="23">
        <v>-1.0269E-2</v>
      </c>
      <c r="G318" s="14"/>
    </row>
    <row r="319" spans="1:7" x14ac:dyDescent="0.35">
      <c r="A319" s="11" t="s">
        <v>1603</v>
      </c>
      <c r="B319" s="29"/>
      <c r="C319" s="29" t="s">
        <v>1111</v>
      </c>
      <c r="D319" s="40">
        <v>-3887400</v>
      </c>
      <c r="E319" s="22">
        <v>-5673.66</v>
      </c>
      <c r="F319" s="23">
        <v>-1.052E-2</v>
      </c>
      <c r="G319" s="14"/>
    </row>
    <row r="320" spans="1:7" x14ac:dyDescent="0.35">
      <c r="A320" s="11" t="s">
        <v>1604</v>
      </c>
      <c r="B320" s="29"/>
      <c r="C320" s="29" t="s">
        <v>1130</v>
      </c>
      <c r="D320" s="40">
        <v>-224700</v>
      </c>
      <c r="E320" s="22">
        <v>-5800.07</v>
      </c>
      <c r="F320" s="23">
        <v>-1.0754E-2</v>
      </c>
      <c r="G320" s="14"/>
    </row>
    <row r="321" spans="1:7" x14ac:dyDescent="0.35">
      <c r="A321" s="11" t="s">
        <v>1605</v>
      </c>
      <c r="B321" s="29"/>
      <c r="C321" s="29" t="s">
        <v>1099</v>
      </c>
      <c r="D321" s="40">
        <v>-376750</v>
      </c>
      <c r="E321" s="22">
        <v>-6059.46</v>
      </c>
      <c r="F321" s="23">
        <v>-1.1235E-2</v>
      </c>
      <c r="G321" s="14"/>
    </row>
    <row r="322" spans="1:7" x14ac:dyDescent="0.35">
      <c r="A322" s="11" t="s">
        <v>1606</v>
      </c>
      <c r="B322" s="29"/>
      <c r="C322" s="29" t="s">
        <v>1125</v>
      </c>
      <c r="D322" s="40">
        <v>-5944500</v>
      </c>
      <c r="E322" s="22">
        <v>-6654.87</v>
      </c>
      <c r="F322" s="23">
        <v>-1.2338999999999999E-2</v>
      </c>
      <c r="G322" s="14"/>
    </row>
    <row r="323" spans="1:7" x14ac:dyDescent="0.35">
      <c r="A323" s="11" t="s">
        <v>1607</v>
      </c>
      <c r="B323" s="29"/>
      <c r="C323" s="29" t="s">
        <v>1111</v>
      </c>
      <c r="D323" s="40">
        <v>-10000000</v>
      </c>
      <c r="E323" s="22">
        <v>-7635</v>
      </c>
      <c r="F323" s="23">
        <v>-1.4156E-2</v>
      </c>
      <c r="G323" s="14"/>
    </row>
    <row r="324" spans="1:7" x14ac:dyDescent="0.35">
      <c r="A324" s="11" t="s">
        <v>1608</v>
      </c>
      <c r="B324" s="29"/>
      <c r="C324" s="29" t="s">
        <v>1120</v>
      </c>
      <c r="D324" s="40">
        <v>-5255000</v>
      </c>
      <c r="E324" s="22">
        <v>-7674.93</v>
      </c>
      <c r="F324" s="23">
        <v>-1.423E-2</v>
      </c>
      <c r="G324" s="14"/>
    </row>
    <row r="325" spans="1:7" x14ac:dyDescent="0.35">
      <c r="A325" s="11" t="s">
        <v>1609</v>
      </c>
      <c r="B325" s="29"/>
      <c r="C325" s="29" t="s">
        <v>1117</v>
      </c>
      <c r="D325" s="40">
        <v>-805000</v>
      </c>
      <c r="E325" s="22">
        <v>-8708.49</v>
      </c>
      <c r="F325" s="23">
        <v>-1.6147000000000002E-2</v>
      </c>
      <c r="G325" s="14"/>
    </row>
    <row r="326" spans="1:7" x14ac:dyDescent="0.35">
      <c r="A326" s="11" t="s">
        <v>1610</v>
      </c>
      <c r="B326" s="29"/>
      <c r="C326" s="29" t="s">
        <v>1114</v>
      </c>
      <c r="D326" s="40">
        <v>-1234050</v>
      </c>
      <c r="E326" s="22">
        <v>-9221.44</v>
      </c>
      <c r="F326" s="23">
        <v>-1.7097999999999999E-2</v>
      </c>
      <c r="G326" s="14"/>
    </row>
    <row r="327" spans="1:7" x14ac:dyDescent="0.35">
      <c r="A327" s="11" t="s">
        <v>1611</v>
      </c>
      <c r="B327" s="29"/>
      <c r="C327" s="29" t="s">
        <v>1111</v>
      </c>
      <c r="D327" s="40">
        <v>-411900</v>
      </c>
      <c r="E327" s="22">
        <v>-10797.34</v>
      </c>
      <c r="F327" s="23">
        <v>-2.002E-2</v>
      </c>
      <c r="G327" s="14"/>
    </row>
    <row r="328" spans="1:7" x14ac:dyDescent="0.35">
      <c r="A328" s="11" t="s">
        <v>1612</v>
      </c>
      <c r="B328" s="29"/>
      <c r="C328" s="29" t="s">
        <v>1108</v>
      </c>
      <c r="D328" s="40">
        <v>-2842000</v>
      </c>
      <c r="E328" s="22">
        <v>-11424.84</v>
      </c>
      <c r="F328" s="23">
        <v>-2.1183E-2</v>
      </c>
      <c r="G328" s="14"/>
    </row>
    <row r="329" spans="1:7" x14ac:dyDescent="0.35">
      <c r="A329" s="11" t="s">
        <v>1613</v>
      </c>
      <c r="B329" s="29"/>
      <c r="C329" s="29" t="s">
        <v>1099</v>
      </c>
      <c r="D329" s="40">
        <v>-1494000</v>
      </c>
      <c r="E329" s="22">
        <v>-12695.27</v>
      </c>
      <c r="F329" s="23">
        <v>-2.3539000000000001E-2</v>
      </c>
      <c r="G329" s="14"/>
    </row>
    <row r="330" spans="1:7" x14ac:dyDescent="0.35">
      <c r="A330" s="11" t="s">
        <v>1614</v>
      </c>
      <c r="B330" s="29"/>
      <c r="C330" s="29" t="s">
        <v>1099</v>
      </c>
      <c r="D330" s="40">
        <v>-2653500</v>
      </c>
      <c r="E330" s="22">
        <v>-13966.7</v>
      </c>
      <c r="F330" s="23">
        <v>-2.5895999999999999E-2</v>
      </c>
      <c r="G330" s="14"/>
    </row>
    <row r="331" spans="1:7" x14ac:dyDescent="0.35">
      <c r="A331" s="11" t="s">
        <v>1615</v>
      </c>
      <c r="B331" s="29"/>
      <c r="C331" s="29" t="s">
        <v>1099</v>
      </c>
      <c r="D331" s="40">
        <v>-1862000</v>
      </c>
      <c r="E331" s="22">
        <v>-15986.2</v>
      </c>
      <c r="F331" s="23">
        <v>-2.9641000000000001E-2</v>
      </c>
      <c r="G331" s="14"/>
    </row>
    <row r="332" spans="1:7" x14ac:dyDescent="0.35">
      <c r="A332" s="11" t="s">
        <v>1616</v>
      </c>
      <c r="B332" s="29"/>
      <c r="C332" s="29" t="s">
        <v>1099</v>
      </c>
      <c r="D332" s="40">
        <v>-1064800</v>
      </c>
      <c r="E332" s="22">
        <v>-18501.43</v>
      </c>
      <c r="F332" s="23">
        <v>-3.4305000000000002E-2</v>
      </c>
      <c r="G332" s="14"/>
    </row>
    <row r="333" spans="1:7" x14ac:dyDescent="0.35">
      <c r="A333" s="15" t="s">
        <v>122</v>
      </c>
      <c r="B333" s="30"/>
      <c r="C333" s="30"/>
      <c r="D333" s="16"/>
      <c r="E333" s="41">
        <v>-348019.58</v>
      </c>
      <c r="F333" s="42">
        <v>-0.64521399999999995</v>
      </c>
      <c r="G333" s="19"/>
    </row>
    <row r="334" spans="1:7" x14ac:dyDescent="0.35">
      <c r="A334" s="11"/>
      <c r="B334" s="29"/>
      <c r="C334" s="29"/>
      <c r="D334" s="12"/>
      <c r="E334" s="13"/>
      <c r="F334" s="14"/>
      <c r="G334" s="14"/>
    </row>
    <row r="335" spans="1:7" x14ac:dyDescent="0.35">
      <c r="A335" s="11"/>
      <c r="B335" s="29"/>
      <c r="C335" s="29"/>
      <c r="D335" s="12"/>
      <c r="E335" s="13"/>
      <c r="F335" s="14"/>
      <c r="G335" s="14"/>
    </row>
    <row r="336" spans="1:7" x14ac:dyDescent="0.35">
      <c r="A336" s="11"/>
      <c r="B336" s="29"/>
      <c r="C336" s="29"/>
      <c r="D336" s="12"/>
      <c r="E336" s="13"/>
      <c r="F336" s="14"/>
      <c r="G336" s="14"/>
    </row>
    <row r="337" spans="1:7" x14ac:dyDescent="0.35">
      <c r="A337" s="20" t="s">
        <v>154</v>
      </c>
      <c r="B337" s="31"/>
      <c r="C337" s="31"/>
      <c r="D337" s="21"/>
      <c r="E337" s="43">
        <v>-348019.58</v>
      </c>
      <c r="F337" s="44">
        <v>-0.64521399999999995</v>
      </c>
      <c r="G337" s="19"/>
    </row>
    <row r="338" spans="1:7" x14ac:dyDescent="0.35">
      <c r="A338" s="11"/>
      <c r="B338" s="29"/>
      <c r="C338" s="29"/>
      <c r="D338" s="12"/>
      <c r="E338" s="13"/>
      <c r="F338" s="14"/>
      <c r="G338" s="14"/>
    </row>
    <row r="339" spans="1:7" x14ac:dyDescent="0.35">
      <c r="A339" s="15" t="s">
        <v>204</v>
      </c>
      <c r="B339" s="29"/>
      <c r="C339" s="29"/>
      <c r="D339" s="12"/>
      <c r="E339" s="13"/>
      <c r="F339" s="14"/>
      <c r="G339" s="14"/>
    </row>
    <row r="340" spans="1:7" x14ac:dyDescent="0.35">
      <c r="A340" s="15" t="s">
        <v>205</v>
      </c>
      <c r="B340" s="29"/>
      <c r="C340" s="29"/>
      <c r="D340" s="12"/>
      <c r="E340" s="13"/>
      <c r="F340" s="14"/>
      <c r="G340" s="14"/>
    </row>
    <row r="341" spans="1:7" x14ac:dyDescent="0.35">
      <c r="A341" s="11" t="s">
        <v>1617</v>
      </c>
      <c r="B341" s="29" t="s">
        <v>1618</v>
      </c>
      <c r="C341" s="29" t="s">
        <v>208</v>
      </c>
      <c r="D341" s="12">
        <v>10000000</v>
      </c>
      <c r="E341" s="13">
        <v>9979.25</v>
      </c>
      <c r="F341" s="14">
        <v>1.8499999999999999E-2</v>
      </c>
      <c r="G341" s="14">
        <v>7.7346999999999999E-2</v>
      </c>
    </row>
    <row r="342" spans="1:7" x14ac:dyDescent="0.35">
      <c r="A342" s="11" t="s">
        <v>1619</v>
      </c>
      <c r="B342" s="29" t="s">
        <v>1620</v>
      </c>
      <c r="C342" s="29" t="s">
        <v>208</v>
      </c>
      <c r="D342" s="12">
        <v>10000000</v>
      </c>
      <c r="E342" s="13">
        <v>9973.2999999999993</v>
      </c>
      <c r="F342" s="14">
        <v>1.8499999999999999E-2</v>
      </c>
      <c r="G342" s="14">
        <v>7.8298000000000006E-2</v>
      </c>
    </row>
    <row r="343" spans="1:7" x14ac:dyDescent="0.35">
      <c r="A343" s="11" t="s">
        <v>209</v>
      </c>
      <c r="B343" s="29" t="s">
        <v>210</v>
      </c>
      <c r="C343" s="29" t="s">
        <v>211</v>
      </c>
      <c r="D343" s="12">
        <v>2500000</v>
      </c>
      <c r="E343" s="13">
        <v>2495.65</v>
      </c>
      <c r="F343" s="14">
        <v>4.5999999999999999E-3</v>
      </c>
      <c r="G343" s="14">
        <v>7.7198000000000003E-2</v>
      </c>
    </row>
    <row r="344" spans="1:7" x14ac:dyDescent="0.35">
      <c r="A344" s="15" t="s">
        <v>122</v>
      </c>
      <c r="B344" s="30"/>
      <c r="C344" s="30"/>
      <c r="D344" s="16"/>
      <c r="E344" s="36">
        <v>22448.2</v>
      </c>
      <c r="F344" s="37">
        <v>4.1599999999999998E-2</v>
      </c>
      <c r="G344" s="19"/>
    </row>
    <row r="345" spans="1:7" x14ac:dyDescent="0.35">
      <c r="A345" s="11"/>
      <c r="B345" s="29"/>
      <c r="C345" s="29"/>
      <c r="D345" s="12"/>
      <c r="E345" s="13"/>
      <c r="F345" s="14"/>
      <c r="G345" s="14"/>
    </row>
    <row r="346" spans="1:7" x14ac:dyDescent="0.35">
      <c r="A346" s="15" t="s">
        <v>468</v>
      </c>
      <c r="B346" s="29"/>
      <c r="C346" s="29"/>
      <c r="D346" s="12"/>
      <c r="E346" s="13"/>
      <c r="F346" s="14"/>
      <c r="G346" s="14"/>
    </row>
    <row r="347" spans="1:7" x14ac:dyDescent="0.35">
      <c r="A347" s="11" t="s">
        <v>1621</v>
      </c>
      <c r="B347" s="29" t="s">
        <v>1622</v>
      </c>
      <c r="C347" s="29" t="s">
        <v>119</v>
      </c>
      <c r="D347" s="12">
        <v>15000000</v>
      </c>
      <c r="E347" s="13">
        <v>14884.5</v>
      </c>
      <c r="F347" s="14">
        <v>2.76E-2</v>
      </c>
      <c r="G347" s="14">
        <v>7.4336396003999994E-2</v>
      </c>
    </row>
    <row r="348" spans="1:7" x14ac:dyDescent="0.35">
      <c r="A348" s="11" t="s">
        <v>1623</v>
      </c>
      <c r="B348" s="29" t="s">
        <v>1624</v>
      </c>
      <c r="C348" s="29" t="s">
        <v>119</v>
      </c>
      <c r="D348" s="12">
        <v>12500000</v>
      </c>
      <c r="E348" s="13">
        <v>12501.13</v>
      </c>
      <c r="F348" s="14">
        <v>2.3199999999999998E-2</v>
      </c>
      <c r="G348" s="14">
        <v>7.1087349421999999E-2</v>
      </c>
    </row>
    <row r="349" spans="1:7" x14ac:dyDescent="0.35">
      <c r="A349" s="11" t="s">
        <v>1625</v>
      </c>
      <c r="B349" s="29" t="s">
        <v>1626</v>
      </c>
      <c r="C349" s="29" t="s">
        <v>119</v>
      </c>
      <c r="D349" s="12">
        <v>10000000</v>
      </c>
      <c r="E349" s="13">
        <v>10105.290000000001</v>
      </c>
      <c r="F349" s="14">
        <v>1.8700000000000001E-2</v>
      </c>
      <c r="G349" s="14">
        <v>7.4345724542000002E-2</v>
      </c>
    </row>
    <row r="350" spans="1:7" x14ac:dyDescent="0.35">
      <c r="A350" s="15" t="s">
        <v>122</v>
      </c>
      <c r="B350" s="30"/>
      <c r="C350" s="30"/>
      <c r="D350" s="16"/>
      <c r="E350" s="36">
        <v>37490.92</v>
      </c>
      <c r="F350" s="37">
        <v>6.9500000000000006E-2</v>
      </c>
      <c r="G350" s="19"/>
    </row>
    <row r="351" spans="1:7" x14ac:dyDescent="0.35">
      <c r="A351" s="11"/>
      <c r="B351" s="29"/>
      <c r="C351" s="29"/>
      <c r="D351" s="12"/>
      <c r="E351" s="13"/>
      <c r="F351" s="14"/>
      <c r="G351" s="14"/>
    </row>
    <row r="352" spans="1:7" x14ac:dyDescent="0.35">
      <c r="A352" s="15" t="s">
        <v>249</v>
      </c>
      <c r="B352" s="29"/>
      <c r="C352" s="29"/>
      <c r="D352" s="12"/>
      <c r="E352" s="13"/>
      <c r="F352" s="14"/>
      <c r="G352" s="14"/>
    </row>
    <row r="353" spans="1:7" x14ac:dyDescent="0.35">
      <c r="A353" s="15" t="s">
        <v>122</v>
      </c>
      <c r="B353" s="29"/>
      <c r="C353" s="29"/>
      <c r="D353" s="12"/>
      <c r="E353" s="38" t="s">
        <v>114</v>
      </c>
      <c r="F353" s="39" t="s">
        <v>114</v>
      </c>
      <c r="G353" s="14"/>
    </row>
    <row r="354" spans="1:7" x14ac:dyDescent="0.35">
      <c r="A354" s="11"/>
      <c r="B354" s="29"/>
      <c r="C354" s="29"/>
      <c r="D354" s="12"/>
      <c r="E354" s="13"/>
      <c r="F354" s="14"/>
      <c r="G354" s="14"/>
    </row>
    <row r="355" spans="1:7" x14ac:dyDescent="0.35">
      <c r="A355" s="15" t="s">
        <v>250</v>
      </c>
      <c r="B355" s="29"/>
      <c r="C355" s="29"/>
      <c r="D355" s="12"/>
      <c r="E355" s="13"/>
      <c r="F355" s="14"/>
      <c r="G355" s="14"/>
    </row>
    <row r="356" spans="1:7" x14ac:dyDescent="0.35">
      <c r="A356" s="15" t="s">
        <v>122</v>
      </c>
      <c r="B356" s="29"/>
      <c r="C356" s="29"/>
      <c r="D356" s="12"/>
      <c r="E356" s="38" t="s">
        <v>114</v>
      </c>
      <c r="F356" s="39" t="s">
        <v>114</v>
      </c>
      <c r="G356" s="14"/>
    </row>
    <row r="357" spans="1:7" x14ac:dyDescent="0.35">
      <c r="A357" s="11"/>
      <c r="B357" s="29"/>
      <c r="C357" s="29"/>
      <c r="D357" s="12"/>
      <c r="E357" s="13"/>
      <c r="F357" s="14"/>
      <c r="G357" s="14"/>
    </row>
    <row r="358" spans="1:7" x14ac:dyDescent="0.35">
      <c r="A358" s="20" t="s">
        <v>154</v>
      </c>
      <c r="B358" s="31"/>
      <c r="C358" s="31"/>
      <c r="D358" s="21"/>
      <c r="E358" s="17">
        <v>59939.12</v>
      </c>
      <c r="F358" s="18">
        <v>0.1111</v>
      </c>
      <c r="G358" s="19"/>
    </row>
    <row r="359" spans="1:7" x14ac:dyDescent="0.35">
      <c r="A359" s="11"/>
      <c r="B359" s="29"/>
      <c r="C359" s="29"/>
      <c r="D359" s="12"/>
      <c r="E359" s="13"/>
      <c r="F359" s="14"/>
      <c r="G359" s="14"/>
    </row>
    <row r="360" spans="1:7" x14ac:dyDescent="0.35">
      <c r="A360" s="15" t="s">
        <v>115</v>
      </c>
      <c r="B360" s="29"/>
      <c r="C360" s="29"/>
      <c r="D360" s="12"/>
      <c r="E360" s="13"/>
      <c r="F360" s="14"/>
      <c r="G360" s="14"/>
    </row>
    <row r="361" spans="1:7" x14ac:dyDescent="0.35">
      <c r="A361" s="11"/>
      <c r="B361" s="29"/>
      <c r="C361" s="29"/>
      <c r="D361" s="12"/>
      <c r="E361" s="13"/>
      <c r="F361" s="14"/>
      <c r="G361" s="14"/>
    </row>
    <row r="362" spans="1:7" x14ac:dyDescent="0.35">
      <c r="A362" s="15" t="s">
        <v>116</v>
      </c>
      <c r="B362" s="29"/>
      <c r="C362" s="29"/>
      <c r="D362" s="12"/>
      <c r="E362" s="13"/>
      <c r="F362" s="14"/>
      <c r="G362" s="14"/>
    </row>
    <row r="363" spans="1:7" x14ac:dyDescent="0.35">
      <c r="A363" s="11" t="s">
        <v>1627</v>
      </c>
      <c r="B363" s="29" t="s">
        <v>1628</v>
      </c>
      <c r="C363" s="29" t="s">
        <v>119</v>
      </c>
      <c r="D363" s="12">
        <v>10000000</v>
      </c>
      <c r="E363" s="13">
        <v>9973.43</v>
      </c>
      <c r="F363" s="14">
        <v>1.8499999999999999E-2</v>
      </c>
      <c r="G363" s="14">
        <v>6.4825999999999995E-2</v>
      </c>
    </row>
    <row r="364" spans="1:7" x14ac:dyDescent="0.35">
      <c r="A364" s="11" t="s">
        <v>1629</v>
      </c>
      <c r="B364" s="29" t="s">
        <v>1630</v>
      </c>
      <c r="C364" s="29" t="s">
        <v>119</v>
      </c>
      <c r="D364" s="12">
        <v>10000000</v>
      </c>
      <c r="E364" s="13">
        <v>9776.73</v>
      </c>
      <c r="F364" s="14">
        <v>1.8100000000000002E-2</v>
      </c>
      <c r="G364" s="14">
        <v>6.9463999999999998E-2</v>
      </c>
    </row>
    <row r="365" spans="1:7" x14ac:dyDescent="0.35">
      <c r="A365" s="11" t="s">
        <v>1631</v>
      </c>
      <c r="B365" s="29" t="s">
        <v>1632</v>
      </c>
      <c r="C365" s="29" t="s">
        <v>119</v>
      </c>
      <c r="D365" s="12">
        <v>7500000</v>
      </c>
      <c r="E365" s="13">
        <v>7381.73</v>
      </c>
      <c r="F365" s="14">
        <v>1.37E-2</v>
      </c>
      <c r="G365" s="14">
        <v>6.8798999999999999E-2</v>
      </c>
    </row>
    <row r="366" spans="1:7" x14ac:dyDescent="0.35">
      <c r="A366" s="11" t="s">
        <v>1633</v>
      </c>
      <c r="B366" s="29" t="s">
        <v>1634</v>
      </c>
      <c r="C366" s="29" t="s">
        <v>119</v>
      </c>
      <c r="D366" s="12">
        <v>7500000</v>
      </c>
      <c r="E366" s="13">
        <v>7342.1</v>
      </c>
      <c r="F366" s="14">
        <v>1.3599999999999999E-2</v>
      </c>
      <c r="G366" s="14">
        <v>6.9466E-2</v>
      </c>
    </row>
    <row r="367" spans="1:7" x14ac:dyDescent="0.35">
      <c r="A367" s="11" t="s">
        <v>1635</v>
      </c>
      <c r="B367" s="29" t="s">
        <v>1636</v>
      </c>
      <c r="C367" s="29" t="s">
        <v>119</v>
      </c>
      <c r="D367" s="12">
        <v>7000000</v>
      </c>
      <c r="E367" s="13">
        <v>6998.71</v>
      </c>
      <c r="F367" s="14">
        <v>1.2999999999999999E-2</v>
      </c>
      <c r="G367" s="14">
        <v>6.7171999999999996E-2</v>
      </c>
    </row>
    <row r="368" spans="1:7" x14ac:dyDescent="0.35">
      <c r="A368" s="11" t="s">
        <v>1637</v>
      </c>
      <c r="B368" s="29" t="s">
        <v>1638</v>
      </c>
      <c r="C368" s="29" t="s">
        <v>119</v>
      </c>
      <c r="D368" s="12">
        <v>5000000</v>
      </c>
      <c r="E368" s="13">
        <v>4927.5600000000004</v>
      </c>
      <c r="F368" s="14">
        <v>9.1000000000000004E-3</v>
      </c>
      <c r="G368" s="14">
        <v>6.8797999999999998E-2</v>
      </c>
    </row>
    <row r="369" spans="1:7" x14ac:dyDescent="0.35">
      <c r="A369" s="11" t="s">
        <v>1639</v>
      </c>
      <c r="B369" s="29" t="s">
        <v>1640</v>
      </c>
      <c r="C369" s="29" t="s">
        <v>119</v>
      </c>
      <c r="D369" s="12">
        <v>5000000</v>
      </c>
      <c r="E369" s="13">
        <v>4837.96</v>
      </c>
      <c r="F369" s="14">
        <v>8.9999999999999993E-3</v>
      </c>
      <c r="G369" s="14">
        <v>7.2338E-2</v>
      </c>
    </row>
    <row r="370" spans="1:7" x14ac:dyDescent="0.35">
      <c r="A370" s="11" t="s">
        <v>1641</v>
      </c>
      <c r="B370" s="29" t="s">
        <v>1642</v>
      </c>
      <c r="C370" s="29" t="s">
        <v>119</v>
      </c>
      <c r="D370" s="12">
        <v>5000000</v>
      </c>
      <c r="E370" s="13">
        <v>4671.71</v>
      </c>
      <c r="F370" s="14">
        <v>8.6999999999999994E-3</v>
      </c>
      <c r="G370" s="14">
        <v>7.3075000000000001E-2</v>
      </c>
    </row>
    <row r="371" spans="1:7" x14ac:dyDescent="0.35">
      <c r="A371" s="11" t="s">
        <v>1643</v>
      </c>
      <c r="B371" s="29" t="s">
        <v>1644</v>
      </c>
      <c r="C371" s="29" t="s">
        <v>119</v>
      </c>
      <c r="D371" s="12">
        <v>500000</v>
      </c>
      <c r="E371" s="13">
        <v>472.82</v>
      </c>
      <c r="F371" s="14">
        <v>8.9999999999999998E-4</v>
      </c>
      <c r="G371" s="14">
        <v>7.2849999999999998E-2</v>
      </c>
    </row>
    <row r="372" spans="1:7" x14ac:dyDescent="0.35">
      <c r="A372" s="15" t="s">
        <v>122</v>
      </c>
      <c r="B372" s="30"/>
      <c r="C372" s="30"/>
      <c r="D372" s="16"/>
      <c r="E372" s="36">
        <v>56382.75</v>
      </c>
      <c r="F372" s="37">
        <v>0.1046</v>
      </c>
      <c r="G372" s="19"/>
    </row>
    <row r="373" spans="1:7" x14ac:dyDescent="0.35">
      <c r="A373" s="15" t="s">
        <v>123</v>
      </c>
      <c r="B373" s="29"/>
      <c r="C373" s="29"/>
      <c r="D373" s="12"/>
      <c r="E373" s="13"/>
      <c r="F373" s="14"/>
      <c r="G373" s="14"/>
    </row>
    <row r="374" spans="1:7" x14ac:dyDescent="0.35">
      <c r="A374" s="11" t="s">
        <v>1645</v>
      </c>
      <c r="B374" s="29" t="s">
        <v>1646</v>
      </c>
      <c r="C374" s="29" t="s">
        <v>126</v>
      </c>
      <c r="D374" s="12">
        <v>10000000</v>
      </c>
      <c r="E374" s="13">
        <v>9927.84</v>
      </c>
      <c r="F374" s="14">
        <v>1.84E-2</v>
      </c>
      <c r="G374" s="14">
        <v>7.5800000000000006E-2</v>
      </c>
    </row>
    <row r="375" spans="1:7" x14ac:dyDescent="0.35">
      <c r="A375" s="11" t="s">
        <v>1647</v>
      </c>
      <c r="B375" s="29" t="s">
        <v>1648</v>
      </c>
      <c r="C375" s="29" t="s">
        <v>129</v>
      </c>
      <c r="D375" s="12">
        <v>5000000</v>
      </c>
      <c r="E375" s="13">
        <v>4998.16</v>
      </c>
      <c r="F375" s="14">
        <v>9.2999999999999992E-3</v>
      </c>
      <c r="G375" s="14">
        <v>6.7366999999999996E-2</v>
      </c>
    </row>
    <row r="376" spans="1:7" x14ac:dyDescent="0.35">
      <c r="A376" s="11" t="s">
        <v>1649</v>
      </c>
      <c r="B376" s="29" t="s">
        <v>1650</v>
      </c>
      <c r="C376" s="29" t="s">
        <v>142</v>
      </c>
      <c r="D376" s="12">
        <v>5000000</v>
      </c>
      <c r="E376" s="13">
        <v>4859.63</v>
      </c>
      <c r="F376" s="14">
        <v>8.9999999999999993E-3</v>
      </c>
      <c r="G376" s="14">
        <v>7.6400999999999997E-2</v>
      </c>
    </row>
    <row r="377" spans="1:7" x14ac:dyDescent="0.35">
      <c r="A377" s="11" t="s">
        <v>138</v>
      </c>
      <c r="B377" s="29" t="s">
        <v>139</v>
      </c>
      <c r="C377" s="29" t="s">
        <v>126</v>
      </c>
      <c r="D377" s="12">
        <v>5000000</v>
      </c>
      <c r="E377" s="13">
        <v>4801.21</v>
      </c>
      <c r="F377" s="14">
        <v>8.8999999999999999E-3</v>
      </c>
      <c r="G377" s="14">
        <v>7.7499999999999999E-2</v>
      </c>
    </row>
    <row r="378" spans="1:7" x14ac:dyDescent="0.35">
      <c r="A378" s="15" t="s">
        <v>122</v>
      </c>
      <c r="B378" s="30"/>
      <c r="C378" s="30"/>
      <c r="D378" s="16"/>
      <c r="E378" s="36">
        <v>24586.84</v>
      </c>
      <c r="F378" s="37">
        <v>4.5600000000000002E-2</v>
      </c>
      <c r="G378" s="19"/>
    </row>
    <row r="379" spans="1:7" x14ac:dyDescent="0.35">
      <c r="A379" s="11"/>
      <c r="B379" s="29"/>
      <c r="C379" s="29"/>
      <c r="D379" s="12"/>
      <c r="E379" s="13"/>
      <c r="F379" s="14"/>
      <c r="G379" s="14"/>
    </row>
    <row r="380" spans="1:7" x14ac:dyDescent="0.35">
      <c r="A380" s="20" t="s">
        <v>154</v>
      </c>
      <c r="B380" s="31"/>
      <c r="C380" s="31"/>
      <c r="D380" s="21"/>
      <c r="E380" s="17">
        <v>80969.59</v>
      </c>
      <c r="F380" s="18">
        <v>0.1502</v>
      </c>
      <c r="G380" s="19"/>
    </row>
    <row r="381" spans="1:7" x14ac:dyDescent="0.35">
      <c r="A381" s="11"/>
      <c r="B381" s="29"/>
      <c r="C381" s="29"/>
      <c r="D381" s="12"/>
      <c r="E381" s="13"/>
      <c r="F381" s="14"/>
      <c r="G381" s="14"/>
    </row>
    <row r="382" spans="1:7" x14ac:dyDescent="0.35">
      <c r="A382" s="11"/>
      <c r="B382" s="29"/>
      <c r="C382" s="29"/>
      <c r="D382" s="12"/>
      <c r="E382" s="13"/>
      <c r="F382" s="14"/>
      <c r="G382" s="14"/>
    </row>
    <row r="383" spans="1:7" x14ac:dyDescent="0.35">
      <c r="A383" s="15" t="s">
        <v>155</v>
      </c>
      <c r="B383" s="29"/>
      <c r="C383" s="29"/>
      <c r="D383" s="12"/>
      <c r="E383" s="13"/>
      <c r="F383" s="14"/>
      <c r="G383" s="14"/>
    </row>
    <row r="384" spans="1:7" x14ac:dyDescent="0.35">
      <c r="A384" s="11" t="s">
        <v>156</v>
      </c>
      <c r="B384" s="29"/>
      <c r="C384" s="29"/>
      <c r="D384" s="12"/>
      <c r="E384" s="13">
        <v>72529.899999999994</v>
      </c>
      <c r="F384" s="14">
        <v>0.13450000000000001</v>
      </c>
      <c r="G384" s="14">
        <v>6.5921999999999994E-2</v>
      </c>
    </row>
    <row r="385" spans="1:7" x14ac:dyDescent="0.35">
      <c r="A385" s="15" t="s">
        <v>122</v>
      </c>
      <c r="B385" s="30"/>
      <c r="C385" s="30"/>
      <c r="D385" s="16"/>
      <c r="E385" s="36">
        <v>72529.899999999994</v>
      </c>
      <c r="F385" s="37">
        <v>0.13450000000000001</v>
      </c>
      <c r="G385" s="19"/>
    </row>
    <row r="386" spans="1:7" x14ac:dyDescent="0.35">
      <c r="A386" s="11"/>
      <c r="B386" s="29"/>
      <c r="C386" s="29"/>
      <c r="D386" s="12"/>
      <c r="E386" s="13"/>
      <c r="F386" s="14"/>
      <c r="G386" s="14"/>
    </row>
    <row r="387" spans="1:7" x14ac:dyDescent="0.35">
      <c r="A387" s="20" t="s">
        <v>154</v>
      </c>
      <c r="B387" s="31"/>
      <c r="C387" s="31"/>
      <c r="D387" s="21"/>
      <c r="E387" s="17">
        <v>72529.899999999994</v>
      </c>
      <c r="F387" s="18">
        <v>0.13450000000000001</v>
      </c>
      <c r="G387" s="19"/>
    </row>
    <row r="388" spans="1:7" x14ac:dyDescent="0.35">
      <c r="A388" s="11" t="s">
        <v>157</v>
      </c>
      <c r="B388" s="29"/>
      <c r="C388" s="29"/>
      <c r="D388" s="12"/>
      <c r="E388" s="13">
        <v>1940.9483166</v>
      </c>
      <c r="F388" s="14">
        <v>3.5980000000000001E-3</v>
      </c>
      <c r="G388" s="14"/>
    </row>
    <row r="389" spans="1:7" x14ac:dyDescent="0.35">
      <c r="A389" s="11" t="s">
        <v>158</v>
      </c>
      <c r="B389" s="29"/>
      <c r="C389" s="29"/>
      <c r="D389" s="12"/>
      <c r="E389" s="22">
        <v>-22212.948316599999</v>
      </c>
      <c r="F389" s="23">
        <v>-4.1397999999999997E-2</v>
      </c>
      <c r="G389" s="14">
        <v>6.5921999999999994E-2</v>
      </c>
    </row>
    <row r="390" spans="1:7" x14ac:dyDescent="0.35">
      <c r="A390" s="24" t="s">
        <v>159</v>
      </c>
      <c r="B390" s="32"/>
      <c r="C390" s="32"/>
      <c r="D390" s="25"/>
      <c r="E390" s="26">
        <v>539317.24</v>
      </c>
      <c r="F390" s="27">
        <v>1</v>
      </c>
      <c r="G390" s="27"/>
    </row>
    <row r="392" spans="1:7" x14ac:dyDescent="0.35">
      <c r="A392" s="56" t="s">
        <v>1651</v>
      </c>
    </row>
    <row r="393" spans="1:7" x14ac:dyDescent="0.35">
      <c r="A393" s="56" t="s">
        <v>160</v>
      </c>
    </row>
    <row r="394" spans="1:7" x14ac:dyDescent="0.35">
      <c r="A394" s="56" t="s">
        <v>161</v>
      </c>
    </row>
    <row r="395" spans="1:7" x14ac:dyDescent="0.35">
      <c r="A395" s="56" t="s">
        <v>162</v>
      </c>
    </row>
    <row r="396" spans="1:7" x14ac:dyDescent="0.35">
      <c r="A396" s="46" t="s">
        <v>163</v>
      </c>
      <c r="B396" s="33" t="s">
        <v>114</v>
      </c>
    </row>
    <row r="397" spans="1:7" x14ac:dyDescent="0.35">
      <c r="A397" t="s">
        <v>164</v>
      </c>
    </row>
    <row r="398" spans="1:7" x14ac:dyDescent="0.35">
      <c r="A398" t="s">
        <v>165</v>
      </c>
      <c r="B398" t="s">
        <v>166</v>
      </c>
      <c r="C398" t="s">
        <v>166</v>
      </c>
    </row>
    <row r="399" spans="1:7" x14ac:dyDescent="0.35">
      <c r="B399" s="47">
        <v>44957</v>
      </c>
      <c r="C399" s="47">
        <v>44985</v>
      </c>
    </row>
    <row r="400" spans="1:7" x14ac:dyDescent="0.35">
      <c r="A400" t="s">
        <v>170</v>
      </c>
      <c r="B400">
        <v>17.2133</v>
      </c>
      <c r="C400">
        <v>17.338999999999999</v>
      </c>
      <c r="E400" s="1"/>
    </row>
    <row r="401" spans="1:6" x14ac:dyDescent="0.35">
      <c r="A401" t="s">
        <v>171</v>
      </c>
      <c r="B401">
        <v>12.305400000000001</v>
      </c>
      <c r="C401">
        <v>12.395300000000001</v>
      </c>
      <c r="E401" s="1"/>
    </row>
    <row r="402" spans="1:6" x14ac:dyDescent="0.35">
      <c r="A402" t="s">
        <v>626</v>
      </c>
      <c r="B402">
        <v>14.140700000000001</v>
      </c>
      <c r="C402">
        <v>14.244</v>
      </c>
      <c r="E402" s="1"/>
    </row>
    <row r="403" spans="1:6" x14ac:dyDescent="0.35">
      <c r="A403" t="s">
        <v>179</v>
      </c>
      <c r="B403">
        <v>16.313700000000001</v>
      </c>
      <c r="C403">
        <v>16.4239</v>
      </c>
      <c r="E403" s="1"/>
    </row>
    <row r="404" spans="1:6" x14ac:dyDescent="0.35">
      <c r="A404" t="s">
        <v>629</v>
      </c>
      <c r="B404">
        <v>16.310099999999998</v>
      </c>
      <c r="C404">
        <v>16.420200000000001</v>
      </c>
      <c r="E404" s="1"/>
    </row>
    <row r="405" spans="1:6" x14ac:dyDescent="0.35">
      <c r="A405" t="s">
        <v>630</v>
      </c>
      <c r="B405">
        <v>11.9686</v>
      </c>
      <c r="C405">
        <v>12.0494</v>
      </c>
      <c r="E405" s="1"/>
    </row>
    <row r="406" spans="1:6" x14ac:dyDescent="0.35">
      <c r="A406" t="s">
        <v>631</v>
      </c>
      <c r="B406">
        <v>13.324999999999999</v>
      </c>
      <c r="C406">
        <v>13.414999999999999</v>
      </c>
      <c r="E406" s="1"/>
    </row>
    <row r="407" spans="1:6" x14ac:dyDescent="0.35">
      <c r="E407" s="1"/>
    </row>
    <row r="408" spans="1:6" x14ac:dyDescent="0.35">
      <c r="A408" t="s">
        <v>181</v>
      </c>
      <c r="B408" s="33" t="s">
        <v>114</v>
      </c>
    </row>
    <row r="409" spans="1:6" x14ac:dyDescent="0.35">
      <c r="A409" t="s">
        <v>182</v>
      </c>
      <c r="B409" s="33" t="s">
        <v>114</v>
      </c>
    </row>
    <row r="410" spans="1:6" ht="29" customHeight="1" x14ac:dyDescent="0.35">
      <c r="A410" s="46" t="s">
        <v>183</v>
      </c>
      <c r="B410" s="33" t="s">
        <v>114</v>
      </c>
    </row>
    <row r="411" spans="1:6" ht="29" customHeight="1" x14ac:dyDescent="0.35">
      <c r="A411" s="46" t="s">
        <v>184</v>
      </c>
      <c r="B411" s="33" t="s">
        <v>114</v>
      </c>
    </row>
    <row r="412" spans="1:6" x14ac:dyDescent="0.35">
      <c r="A412" t="s">
        <v>1652</v>
      </c>
      <c r="B412" s="48">
        <v>15.21322</v>
      </c>
    </row>
    <row r="413" spans="1:6" ht="43.5" customHeight="1" x14ac:dyDescent="0.35">
      <c r="A413" s="46" t="s">
        <v>186</v>
      </c>
      <c r="B413" s="33">
        <v>0</v>
      </c>
    </row>
    <row r="414" spans="1:6" ht="29" customHeight="1" x14ac:dyDescent="0.35">
      <c r="A414" s="46" t="s">
        <v>187</v>
      </c>
      <c r="B414" s="33" t="s">
        <v>114</v>
      </c>
    </row>
    <row r="416" spans="1:6" ht="70" customHeight="1" x14ac:dyDescent="0.35">
      <c r="A416" s="57" t="s">
        <v>200</v>
      </c>
      <c r="B416" s="57" t="s">
        <v>201</v>
      </c>
      <c r="C416" s="57" t="s">
        <v>5</v>
      </c>
      <c r="D416" s="57" t="s">
        <v>6</v>
      </c>
      <c r="E416" s="57" t="s">
        <v>5</v>
      </c>
      <c r="F416" s="57" t="s">
        <v>6</v>
      </c>
    </row>
    <row r="417" spans="1:6" ht="70" customHeight="1" x14ac:dyDescent="0.35">
      <c r="A417" s="57" t="s">
        <v>1653</v>
      </c>
      <c r="B417" s="57"/>
      <c r="C417" s="57" t="s">
        <v>51</v>
      </c>
      <c r="D417" s="57"/>
      <c r="E417" s="57"/>
      <c r="F417"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243"/>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1654</v>
      </c>
      <c r="B1" s="60"/>
      <c r="C1" s="60"/>
      <c r="D1" s="60"/>
      <c r="E1" s="60"/>
      <c r="F1" s="60"/>
      <c r="G1" s="61"/>
      <c r="H1" s="50" t="str">
        <f>HYPERLINK("[EDEL_Portfolio Monthly Notes 28-Feb-2023.xlsx]Index!A1","Index")</f>
        <v>Index</v>
      </c>
    </row>
    <row r="2" spans="1:8" ht="37.5" customHeight="1" x14ac:dyDescent="0.35">
      <c r="A2" s="59" t="s">
        <v>1655</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1100</v>
      </c>
      <c r="B8" s="29" t="s">
        <v>1101</v>
      </c>
      <c r="C8" s="29" t="s">
        <v>1099</v>
      </c>
      <c r="D8" s="12">
        <v>5664469</v>
      </c>
      <c r="E8" s="13">
        <v>48422.71</v>
      </c>
      <c r="F8" s="14">
        <v>5.5100000000000003E-2</v>
      </c>
      <c r="G8" s="14"/>
    </row>
    <row r="9" spans="1:8" x14ac:dyDescent="0.35">
      <c r="A9" s="11" t="s">
        <v>1133</v>
      </c>
      <c r="B9" s="29" t="s">
        <v>1134</v>
      </c>
      <c r="C9" s="29" t="s">
        <v>1135</v>
      </c>
      <c r="D9" s="12">
        <v>1893518</v>
      </c>
      <c r="E9" s="13">
        <v>43977.9</v>
      </c>
      <c r="F9" s="14">
        <v>5.0099999999999999E-2</v>
      </c>
      <c r="G9" s="14"/>
    </row>
    <row r="10" spans="1:8" x14ac:dyDescent="0.35">
      <c r="A10" s="11" t="s">
        <v>1126</v>
      </c>
      <c r="B10" s="29" t="s">
        <v>1127</v>
      </c>
      <c r="C10" s="29" t="s">
        <v>1099</v>
      </c>
      <c r="D10" s="12">
        <v>2397007</v>
      </c>
      <c r="E10" s="13">
        <v>38342.519999999997</v>
      </c>
      <c r="F10" s="14">
        <v>4.3700000000000003E-2</v>
      </c>
      <c r="G10" s="14"/>
    </row>
    <row r="11" spans="1:8" x14ac:dyDescent="0.35">
      <c r="A11" s="11" t="s">
        <v>1411</v>
      </c>
      <c r="B11" s="29" t="s">
        <v>1412</v>
      </c>
      <c r="C11" s="29" t="s">
        <v>1151</v>
      </c>
      <c r="D11" s="12">
        <v>8597018</v>
      </c>
      <c r="E11" s="13">
        <v>32384.97</v>
      </c>
      <c r="F11" s="14">
        <v>3.6900000000000002E-2</v>
      </c>
      <c r="G11" s="14"/>
    </row>
    <row r="12" spans="1:8" x14ac:dyDescent="0.35">
      <c r="A12" s="11" t="s">
        <v>1104</v>
      </c>
      <c r="B12" s="29" t="s">
        <v>1105</v>
      </c>
      <c r="C12" s="29" t="s">
        <v>1099</v>
      </c>
      <c r="D12" s="12">
        <v>3800000</v>
      </c>
      <c r="E12" s="13">
        <v>32075.8</v>
      </c>
      <c r="F12" s="14">
        <v>3.6499999999999998E-2</v>
      </c>
      <c r="G12" s="14"/>
    </row>
    <row r="13" spans="1:8" x14ac:dyDescent="0.35">
      <c r="A13" s="11" t="s">
        <v>1403</v>
      </c>
      <c r="B13" s="29" t="s">
        <v>1404</v>
      </c>
      <c r="C13" s="29" t="s">
        <v>1166</v>
      </c>
      <c r="D13" s="12">
        <v>1953176</v>
      </c>
      <c r="E13" s="13">
        <v>29054.47</v>
      </c>
      <c r="F13" s="14">
        <v>3.3099999999999997E-2</v>
      </c>
      <c r="G13" s="14"/>
    </row>
    <row r="14" spans="1:8" x14ac:dyDescent="0.35">
      <c r="A14" s="11" t="s">
        <v>1109</v>
      </c>
      <c r="B14" s="29" t="s">
        <v>1110</v>
      </c>
      <c r="C14" s="29" t="s">
        <v>1111</v>
      </c>
      <c r="D14" s="12">
        <v>839333</v>
      </c>
      <c r="E14" s="13">
        <v>21901.97</v>
      </c>
      <c r="F14" s="14">
        <v>2.4899999999999999E-2</v>
      </c>
      <c r="G14" s="14"/>
    </row>
    <row r="15" spans="1:8" x14ac:dyDescent="0.35">
      <c r="A15" s="11" t="s">
        <v>1102</v>
      </c>
      <c r="B15" s="29" t="s">
        <v>1103</v>
      </c>
      <c r="C15" s="29" t="s">
        <v>1099</v>
      </c>
      <c r="D15" s="12">
        <v>3777767</v>
      </c>
      <c r="E15" s="13">
        <v>19750.169999999998</v>
      </c>
      <c r="F15" s="14">
        <v>2.2499999999999999E-2</v>
      </c>
      <c r="G15" s="14"/>
    </row>
    <row r="16" spans="1:8" x14ac:dyDescent="0.35">
      <c r="A16" s="11" t="s">
        <v>1112</v>
      </c>
      <c r="B16" s="29" t="s">
        <v>1113</v>
      </c>
      <c r="C16" s="29" t="s">
        <v>1114</v>
      </c>
      <c r="D16" s="12">
        <v>2177789</v>
      </c>
      <c r="E16" s="13">
        <v>16164.64</v>
      </c>
      <c r="F16" s="14">
        <v>1.84E-2</v>
      </c>
      <c r="G16" s="14"/>
    </row>
    <row r="17" spans="1:7" x14ac:dyDescent="0.35">
      <c r="A17" s="11" t="s">
        <v>1164</v>
      </c>
      <c r="B17" s="29" t="s">
        <v>1165</v>
      </c>
      <c r="C17" s="29" t="s">
        <v>1166</v>
      </c>
      <c r="D17" s="12">
        <v>467951</v>
      </c>
      <c r="E17" s="13">
        <v>15502.51</v>
      </c>
      <c r="F17" s="14">
        <v>1.77E-2</v>
      </c>
      <c r="G17" s="14"/>
    </row>
    <row r="18" spans="1:7" x14ac:dyDescent="0.35">
      <c r="A18" s="11" t="s">
        <v>1324</v>
      </c>
      <c r="B18" s="29" t="s">
        <v>1325</v>
      </c>
      <c r="C18" s="29" t="s">
        <v>1111</v>
      </c>
      <c r="D18" s="12">
        <v>234426</v>
      </c>
      <c r="E18" s="13">
        <v>14328.35</v>
      </c>
      <c r="F18" s="14">
        <v>1.6299999999999999E-2</v>
      </c>
      <c r="G18" s="14"/>
    </row>
    <row r="19" spans="1:7" x14ac:dyDescent="0.35">
      <c r="A19" s="11" t="s">
        <v>1347</v>
      </c>
      <c r="B19" s="29" t="s">
        <v>1348</v>
      </c>
      <c r="C19" s="29" t="s">
        <v>1349</v>
      </c>
      <c r="D19" s="12">
        <v>648270</v>
      </c>
      <c r="E19" s="13">
        <v>13672.99</v>
      </c>
      <c r="F19" s="14">
        <v>1.5599999999999999E-2</v>
      </c>
      <c r="G19" s="14"/>
    </row>
    <row r="20" spans="1:7" x14ac:dyDescent="0.35">
      <c r="A20" s="11" t="s">
        <v>1097</v>
      </c>
      <c r="B20" s="29" t="s">
        <v>1098</v>
      </c>
      <c r="C20" s="29" t="s">
        <v>1099</v>
      </c>
      <c r="D20" s="12">
        <v>772538</v>
      </c>
      <c r="E20" s="13">
        <v>13359.11</v>
      </c>
      <c r="F20" s="14">
        <v>1.52E-2</v>
      </c>
      <c r="G20" s="14"/>
    </row>
    <row r="21" spans="1:7" x14ac:dyDescent="0.35">
      <c r="A21" s="11" t="s">
        <v>1397</v>
      </c>
      <c r="B21" s="29" t="s">
        <v>1398</v>
      </c>
      <c r="C21" s="29" t="s">
        <v>1117</v>
      </c>
      <c r="D21" s="12">
        <v>1041952</v>
      </c>
      <c r="E21" s="13">
        <v>13228.62</v>
      </c>
      <c r="F21" s="14">
        <v>1.5100000000000001E-2</v>
      </c>
      <c r="G21" s="14"/>
    </row>
    <row r="22" spans="1:7" x14ac:dyDescent="0.35">
      <c r="A22" s="11" t="s">
        <v>1149</v>
      </c>
      <c r="B22" s="29" t="s">
        <v>1150</v>
      </c>
      <c r="C22" s="29" t="s">
        <v>1151</v>
      </c>
      <c r="D22" s="12">
        <v>458526</v>
      </c>
      <c r="E22" s="13">
        <v>11282.72</v>
      </c>
      <c r="F22" s="14">
        <v>1.29E-2</v>
      </c>
      <c r="G22" s="14"/>
    </row>
    <row r="23" spans="1:7" x14ac:dyDescent="0.35">
      <c r="A23" s="11" t="s">
        <v>1115</v>
      </c>
      <c r="B23" s="29" t="s">
        <v>1116</v>
      </c>
      <c r="C23" s="29" t="s">
        <v>1117</v>
      </c>
      <c r="D23" s="12">
        <v>998691</v>
      </c>
      <c r="E23" s="13">
        <v>10788.86</v>
      </c>
      <c r="F23" s="14">
        <v>1.23E-2</v>
      </c>
      <c r="G23" s="14"/>
    </row>
    <row r="24" spans="1:7" x14ac:dyDescent="0.35">
      <c r="A24" s="11" t="s">
        <v>1138</v>
      </c>
      <c r="B24" s="29" t="s">
        <v>1139</v>
      </c>
      <c r="C24" s="29" t="s">
        <v>1117</v>
      </c>
      <c r="D24" s="12">
        <v>121042</v>
      </c>
      <c r="E24" s="13">
        <v>10439.09</v>
      </c>
      <c r="F24" s="14">
        <v>1.1900000000000001E-2</v>
      </c>
      <c r="G24" s="14"/>
    </row>
    <row r="25" spans="1:7" x14ac:dyDescent="0.35">
      <c r="A25" s="11" t="s">
        <v>1257</v>
      </c>
      <c r="B25" s="29" t="s">
        <v>1258</v>
      </c>
      <c r="C25" s="29" t="s">
        <v>1130</v>
      </c>
      <c r="D25" s="12">
        <v>11000000</v>
      </c>
      <c r="E25" s="13">
        <v>10406</v>
      </c>
      <c r="F25" s="14">
        <v>1.1900000000000001E-2</v>
      </c>
      <c r="G25" s="14"/>
    </row>
    <row r="26" spans="1:7" x14ac:dyDescent="0.35">
      <c r="A26" s="11" t="s">
        <v>1169</v>
      </c>
      <c r="B26" s="29" t="s">
        <v>1170</v>
      </c>
      <c r="C26" s="29" t="s">
        <v>1159</v>
      </c>
      <c r="D26" s="12">
        <v>5762863</v>
      </c>
      <c r="E26" s="13">
        <v>9825.68</v>
      </c>
      <c r="F26" s="14">
        <v>1.12E-2</v>
      </c>
      <c r="G26" s="14"/>
    </row>
    <row r="27" spans="1:7" x14ac:dyDescent="0.35">
      <c r="A27" s="11" t="s">
        <v>1136</v>
      </c>
      <c r="B27" s="29" t="s">
        <v>1137</v>
      </c>
      <c r="C27" s="29" t="s">
        <v>1099</v>
      </c>
      <c r="D27" s="12">
        <v>819270</v>
      </c>
      <c r="E27" s="13">
        <v>8829.27</v>
      </c>
      <c r="F27" s="14">
        <v>1.01E-2</v>
      </c>
      <c r="G27" s="14"/>
    </row>
    <row r="28" spans="1:7" x14ac:dyDescent="0.35">
      <c r="A28" s="11" t="s">
        <v>1171</v>
      </c>
      <c r="B28" s="29" t="s">
        <v>1172</v>
      </c>
      <c r="C28" s="29" t="s">
        <v>1156</v>
      </c>
      <c r="D28" s="12">
        <v>202399</v>
      </c>
      <c r="E28" s="13">
        <v>8736.76</v>
      </c>
      <c r="F28" s="14">
        <v>0.01</v>
      </c>
      <c r="G28" s="14"/>
    </row>
    <row r="29" spans="1:7" x14ac:dyDescent="0.35">
      <c r="A29" s="11" t="s">
        <v>1350</v>
      </c>
      <c r="B29" s="29" t="s">
        <v>1351</v>
      </c>
      <c r="C29" s="29" t="s">
        <v>1236</v>
      </c>
      <c r="D29" s="12">
        <v>178264</v>
      </c>
      <c r="E29" s="13">
        <v>7953.69</v>
      </c>
      <c r="F29" s="14">
        <v>9.1000000000000004E-3</v>
      </c>
      <c r="G29" s="14"/>
    </row>
    <row r="30" spans="1:7" x14ac:dyDescent="0.35">
      <c r="A30" s="11" t="s">
        <v>1253</v>
      </c>
      <c r="B30" s="29" t="s">
        <v>1254</v>
      </c>
      <c r="C30" s="29" t="s">
        <v>1230</v>
      </c>
      <c r="D30" s="12">
        <v>2489202</v>
      </c>
      <c r="E30" s="13">
        <v>7735.2</v>
      </c>
      <c r="F30" s="14">
        <v>8.8000000000000005E-3</v>
      </c>
      <c r="G30" s="14"/>
    </row>
    <row r="31" spans="1:7" x14ac:dyDescent="0.35">
      <c r="A31" s="11" t="s">
        <v>1656</v>
      </c>
      <c r="B31" s="29" t="s">
        <v>1657</v>
      </c>
      <c r="C31" s="29" t="s">
        <v>1111</v>
      </c>
      <c r="D31" s="12">
        <v>996058</v>
      </c>
      <c r="E31" s="13">
        <v>7474.92</v>
      </c>
      <c r="F31" s="14">
        <v>8.5000000000000006E-3</v>
      </c>
      <c r="G31" s="14"/>
    </row>
    <row r="32" spans="1:7" x14ac:dyDescent="0.35">
      <c r="A32" s="11" t="s">
        <v>1106</v>
      </c>
      <c r="B32" s="29" t="s">
        <v>1107</v>
      </c>
      <c r="C32" s="29" t="s">
        <v>1108</v>
      </c>
      <c r="D32" s="12">
        <v>1706072</v>
      </c>
      <c r="E32" s="13">
        <v>6810.64</v>
      </c>
      <c r="F32" s="14">
        <v>7.7999999999999996E-3</v>
      </c>
      <c r="G32" s="14"/>
    </row>
    <row r="33" spans="1:7" x14ac:dyDescent="0.35">
      <c r="A33" s="11" t="s">
        <v>1167</v>
      </c>
      <c r="B33" s="29" t="s">
        <v>1168</v>
      </c>
      <c r="C33" s="29" t="s">
        <v>1166</v>
      </c>
      <c r="D33" s="12">
        <v>609299</v>
      </c>
      <c r="E33" s="13">
        <v>6565.81</v>
      </c>
      <c r="F33" s="14">
        <v>7.4999999999999997E-3</v>
      </c>
      <c r="G33" s="14"/>
    </row>
    <row r="34" spans="1:7" x14ac:dyDescent="0.35">
      <c r="A34" s="11" t="s">
        <v>1303</v>
      </c>
      <c r="B34" s="29" t="s">
        <v>1304</v>
      </c>
      <c r="C34" s="29" t="s">
        <v>1166</v>
      </c>
      <c r="D34" s="12">
        <v>589446</v>
      </c>
      <c r="E34" s="13">
        <v>6485.38</v>
      </c>
      <c r="F34" s="14">
        <v>7.4000000000000003E-3</v>
      </c>
      <c r="G34" s="14"/>
    </row>
    <row r="35" spans="1:7" x14ac:dyDescent="0.35">
      <c r="A35" s="11" t="s">
        <v>1140</v>
      </c>
      <c r="B35" s="29" t="s">
        <v>1141</v>
      </c>
      <c r="C35" s="29" t="s">
        <v>1142</v>
      </c>
      <c r="D35" s="12">
        <v>5782102</v>
      </c>
      <c r="E35" s="13">
        <v>6010.5</v>
      </c>
      <c r="F35" s="14">
        <v>6.7999999999999996E-3</v>
      </c>
      <c r="G35" s="14"/>
    </row>
    <row r="36" spans="1:7" x14ac:dyDescent="0.35">
      <c r="A36" s="11" t="s">
        <v>1343</v>
      </c>
      <c r="B36" s="29" t="s">
        <v>1344</v>
      </c>
      <c r="C36" s="29" t="s">
        <v>1111</v>
      </c>
      <c r="D36" s="12">
        <v>444669</v>
      </c>
      <c r="E36" s="13">
        <v>5935.89</v>
      </c>
      <c r="F36" s="14">
        <v>6.7999999999999996E-3</v>
      </c>
      <c r="G36" s="14"/>
    </row>
    <row r="37" spans="1:7" x14ac:dyDescent="0.35">
      <c r="A37" s="11" t="s">
        <v>1291</v>
      </c>
      <c r="B37" s="29" t="s">
        <v>1292</v>
      </c>
      <c r="C37" s="29" t="s">
        <v>1280</v>
      </c>
      <c r="D37" s="12">
        <v>522239</v>
      </c>
      <c r="E37" s="13">
        <v>5854.3</v>
      </c>
      <c r="F37" s="14">
        <v>6.7000000000000002E-3</v>
      </c>
      <c r="G37" s="14"/>
    </row>
    <row r="38" spans="1:7" x14ac:dyDescent="0.35">
      <c r="A38" s="11" t="s">
        <v>1220</v>
      </c>
      <c r="B38" s="29" t="s">
        <v>1221</v>
      </c>
      <c r="C38" s="29" t="s">
        <v>1166</v>
      </c>
      <c r="D38" s="12">
        <v>118501</v>
      </c>
      <c r="E38" s="13">
        <v>5595.68</v>
      </c>
      <c r="F38" s="14">
        <v>6.4000000000000003E-3</v>
      </c>
      <c r="G38" s="14"/>
    </row>
    <row r="39" spans="1:7" x14ac:dyDescent="0.35">
      <c r="A39" s="11" t="s">
        <v>1283</v>
      </c>
      <c r="B39" s="29" t="s">
        <v>1284</v>
      </c>
      <c r="C39" s="29" t="s">
        <v>1233</v>
      </c>
      <c r="D39" s="12">
        <v>283719</v>
      </c>
      <c r="E39" s="13">
        <v>5266.82</v>
      </c>
      <c r="F39" s="14">
        <v>6.0000000000000001E-3</v>
      </c>
      <c r="G39" s="14"/>
    </row>
    <row r="40" spans="1:7" x14ac:dyDescent="0.35">
      <c r="A40" s="11" t="s">
        <v>1376</v>
      </c>
      <c r="B40" s="29" t="s">
        <v>1377</v>
      </c>
      <c r="C40" s="29" t="s">
        <v>1216</v>
      </c>
      <c r="D40" s="12">
        <v>71608</v>
      </c>
      <c r="E40" s="13">
        <v>5199.67</v>
      </c>
      <c r="F40" s="14">
        <v>5.8999999999999999E-3</v>
      </c>
      <c r="G40" s="14"/>
    </row>
    <row r="41" spans="1:7" x14ac:dyDescent="0.35">
      <c r="A41" s="11" t="s">
        <v>1395</v>
      </c>
      <c r="B41" s="29" t="s">
        <v>1396</v>
      </c>
      <c r="C41" s="29" t="s">
        <v>1241</v>
      </c>
      <c r="D41" s="12">
        <v>744416</v>
      </c>
      <c r="E41" s="13">
        <v>5167.74</v>
      </c>
      <c r="F41" s="14">
        <v>5.8999999999999999E-3</v>
      </c>
      <c r="G41" s="14"/>
    </row>
    <row r="42" spans="1:7" x14ac:dyDescent="0.35">
      <c r="A42" s="11" t="s">
        <v>1154</v>
      </c>
      <c r="B42" s="29" t="s">
        <v>1155</v>
      </c>
      <c r="C42" s="29" t="s">
        <v>1156</v>
      </c>
      <c r="D42" s="12">
        <v>529964</v>
      </c>
      <c r="E42" s="13">
        <v>5069.6400000000003</v>
      </c>
      <c r="F42" s="14">
        <v>5.7999999999999996E-3</v>
      </c>
      <c r="G42" s="14"/>
    </row>
    <row r="43" spans="1:7" x14ac:dyDescent="0.35">
      <c r="A43" s="11" t="s">
        <v>1300</v>
      </c>
      <c r="B43" s="29" t="s">
        <v>1301</v>
      </c>
      <c r="C43" s="29" t="s">
        <v>1302</v>
      </c>
      <c r="D43" s="12">
        <v>963229</v>
      </c>
      <c r="E43" s="13">
        <v>4863.34</v>
      </c>
      <c r="F43" s="14">
        <v>5.4999999999999997E-3</v>
      </c>
      <c r="G43" s="14"/>
    </row>
    <row r="44" spans="1:7" x14ac:dyDescent="0.35">
      <c r="A44" s="11" t="s">
        <v>1658</v>
      </c>
      <c r="B44" s="29" t="s">
        <v>1659</v>
      </c>
      <c r="C44" s="29" t="s">
        <v>1267</v>
      </c>
      <c r="D44" s="12">
        <v>162964</v>
      </c>
      <c r="E44" s="13">
        <v>4859.34</v>
      </c>
      <c r="F44" s="14">
        <v>5.4999999999999997E-3</v>
      </c>
      <c r="G44" s="14"/>
    </row>
    <row r="45" spans="1:7" x14ac:dyDescent="0.35">
      <c r="A45" s="11" t="s">
        <v>1428</v>
      </c>
      <c r="B45" s="29" t="s">
        <v>1429</v>
      </c>
      <c r="C45" s="29" t="s">
        <v>1388</v>
      </c>
      <c r="D45" s="12">
        <v>500000</v>
      </c>
      <c r="E45" s="13">
        <v>4616.5</v>
      </c>
      <c r="F45" s="14">
        <v>5.3E-3</v>
      </c>
      <c r="G45" s="14"/>
    </row>
    <row r="46" spans="1:7" x14ac:dyDescent="0.35">
      <c r="A46" s="11" t="s">
        <v>1436</v>
      </c>
      <c r="B46" s="29" t="s">
        <v>1437</v>
      </c>
      <c r="C46" s="29" t="s">
        <v>1135</v>
      </c>
      <c r="D46" s="12">
        <v>1443982</v>
      </c>
      <c r="E46" s="13">
        <v>4582.4799999999996</v>
      </c>
      <c r="F46" s="14">
        <v>5.1999999999999998E-3</v>
      </c>
      <c r="G46" s="14"/>
    </row>
    <row r="47" spans="1:7" x14ac:dyDescent="0.35">
      <c r="A47" s="11" t="s">
        <v>1660</v>
      </c>
      <c r="B47" s="29" t="s">
        <v>1661</v>
      </c>
      <c r="C47" s="29" t="s">
        <v>1166</v>
      </c>
      <c r="D47" s="12">
        <v>222793</v>
      </c>
      <c r="E47" s="13">
        <v>4534.7299999999996</v>
      </c>
      <c r="F47" s="14">
        <v>5.1999999999999998E-3</v>
      </c>
      <c r="G47" s="14"/>
    </row>
    <row r="48" spans="1:7" x14ac:dyDescent="0.35">
      <c r="A48" s="11" t="s">
        <v>1261</v>
      </c>
      <c r="B48" s="29" t="s">
        <v>1262</v>
      </c>
      <c r="C48" s="29" t="s">
        <v>1159</v>
      </c>
      <c r="D48" s="12">
        <v>894572</v>
      </c>
      <c r="E48" s="13">
        <v>4529.67</v>
      </c>
      <c r="F48" s="14">
        <v>5.1999999999999998E-3</v>
      </c>
      <c r="G48" s="14"/>
    </row>
    <row r="49" spans="1:7" x14ac:dyDescent="0.35">
      <c r="A49" s="11" t="s">
        <v>1334</v>
      </c>
      <c r="B49" s="29" t="s">
        <v>1335</v>
      </c>
      <c r="C49" s="29" t="s">
        <v>1099</v>
      </c>
      <c r="D49" s="12">
        <v>2786100</v>
      </c>
      <c r="E49" s="13">
        <v>4429.8999999999996</v>
      </c>
      <c r="F49" s="14">
        <v>5.0000000000000001E-3</v>
      </c>
      <c r="G49" s="14"/>
    </row>
    <row r="50" spans="1:7" x14ac:dyDescent="0.35">
      <c r="A50" s="11" t="s">
        <v>1423</v>
      </c>
      <c r="B50" s="29" t="s">
        <v>1424</v>
      </c>
      <c r="C50" s="29" t="s">
        <v>1425</v>
      </c>
      <c r="D50" s="12">
        <v>11492</v>
      </c>
      <c r="E50" s="13">
        <v>4363.47</v>
      </c>
      <c r="F50" s="14">
        <v>5.0000000000000001E-3</v>
      </c>
      <c r="G50" s="14"/>
    </row>
    <row r="51" spans="1:7" x14ac:dyDescent="0.35">
      <c r="A51" s="11" t="s">
        <v>1409</v>
      </c>
      <c r="B51" s="29" t="s">
        <v>1410</v>
      </c>
      <c r="C51" s="29" t="s">
        <v>1156</v>
      </c>
      <c r="D51" s="12">
        <v>21458</v>
      </c>
      <c r="E51" s="13">
        <v>4336.78</v>
      </c>
      <c r="F51" s="14">
        <v>4.8999999999999998E-3</v>
      </c>
      <c r="G51" s="14"/>
    </row>
    <row r="52" spans="1:7" x14ac:dyDescent="0.35">
      <c r="A52" s="11" t="s">
        <v>1239</v>
      </c>
      <c r="B52" s="29" t="s">
        <v>1240</v>
      </c>
      <c r="C52" s="29" t="s">
        <v>1241</v>
      </c>
      <c r="D52" s="12">
        <v>439383</v>
      </c>
      <c r="E52" s="13">
        <v>3948.08</v>
      </c>
      <c r="F52" s="14">
        <v>4.4999999999999997E-3</v>
      </c>
      <c r="G52" s="14"/>
    </row>
    <row r="53" spans="1:7" x14ac:dyDescent="0.35">
      <c r="A53" s="11" t="s">
        <v>1662</v>
      </c>
      <c r="B53" s="29" t="s">
        <v>1663</v>
      </c>
      <c r="C53" s="29" t="s">
        <v>1111</v>
      </c>
      <c r="D53" s="12">
        <v>400000</v>
      </c>
      <c r="E53" s="13">
        <v>3859.8</v>
      </c>
      <c r="F53" s="14">
        <v>4.4000000000000003E-3</v>
      </c>
      <c r="G53" s="14"/>
    </row>
    <row r="54" spans="1:7" x14ac:dyDescent="0.35">
      <c r="A54" s="11" t="s">
        <v>1664</v>
      </c>
      <c r="B54" s="29" t="s">
        <v>1665</v>
      </c>
      <c r="C54" s="29" t="s">
        <v>1267</v>
      </c>
      <c r="D54" s="12">
        <v>745088</v>
      </c>
      <c r="E54" s="13">
        <v>3776.48</v>
      </c>
      <c r="F54" s="14">
        <v>4.3E-3</v>
      </c>
      <c r="G54" s="14"/>
    </row>
    <row r="55" spans="1:7" x14ac:dyDescent="0.35">
      <c r="A55" s="11" t="s">
        <v>1666</v>
      </c>
      <c r="B55" s="29" t="s">
        <v>1667</v>
      </c>
      <c r="C55" s="29" t="s">
        <v>1148</v>
      </c>
      <c r="D55" s="12">
        <v>350000</v>
      </c>
      <c r="E55" s="13">
        <v>3761.28</v>
      </c>
      <c r="F55" s="14">
        <v>4.3E-3</v>
      </c>
      <c r="G55" s="14"/>
    </row>
    <row r="56" spans="1:7" x14ac:dyDescent="0.35">
      <c r="A56" s="11" t="s">
        <v>1668</v>
      </c>
      <c r="B56" s="29" t="s">
        <v>1669</v>
      </c>
      <c r="C56" s="29" t="s">
        <v>1248</v>
      </c>
      <c r="D56" s="12">
        <v>770000</v>
      </c>
      <c r="E56" s="13">
        <v>3754.91</v>
      </c>
      <c r="F56" s="14">
        <v>4.3E-3</v>
      </c>
      <c r="G56" s="14"/>
    </row>
    <row r="57" spans="1:7" x14ac:dyDescent="0.35">
      <c r="A57" s="11" t="s">
        <v>1670</v>
      </c>
      <c r="B57" s="29" t="s">
        <v>1671</v>
      </c>
      <c r="C57" s="29" t="s">
        <v>1099</v>
      </c>
      <c r="D57" s="12">
        <v>1448335</v>
      </c>
      <c r="E57" s="13">
        <v>3723.67</v>
      </c>
      <c r="F57" s="14">
        <v>4.1999999999999997E-3</v>
      </c>
      <c r="G57" s="14"/>
    </row>
    <row r="58" spans="1:7" x14ac:dyDescent="0.35">
      <c r="A58" s="11" t="s">
        <v>1672</v>
      </c>
      <c r="B58" s="29" t="s">
        <v>1673</v>
      </c>
      <c r="C58" s="29" t="s">
        <v>1203</v>
      </c>
      <c r="D58" s="12">
        <v>140109</v>
      </c>
      <c r="E58" s="13">
        <v>3713.8</v>
      </c>
      <c r="F58" s="14">
        <v>4.1999999999999997E-3</v>
      </c>
      <c r="G58" s="14"/>
    </row>
    <row r="59" spans="1:7" x14ac:dyDescent="0.35">
      <c r="A59" s="11" t="s">
        <v>1123</v>
      </c>
      <c r="B59" s="29" t="s">
        <v>1124</v>
      </c>
      <c r="C59" s="29" t="s">
        <v>1125</v>
      </c>
      <c r="D59" s="12">
        <v>3314487</v>
      </c>
      <c r="E59" s="13">
        <v>3682.4</v>
      </c>
      <c r="F59" s="14">
        <v>4.1999999999999997E-3</v>
      </c>
      <c r="G59" s="14"/>
    </row>
    <row r="60" spans="1:7" x14ac:dyDescent="0.35">
      <c r="A60" s="11" t="s">
        <v>1674</v>
      </c>
      <c r="B60" s="29" t="s">
        <v>1675</v>
      </c>
      <c r="C60" s="29" t="s">
        <v>1295</v>
      </c>
      <c r="D60" s="12">
        <v>857995</v>
      </c>
      <c r="E60" s="13">
        <v>3655.92</v>
      </c>
      <c r="F60" s="14">
        <v>4.1999999999999997E-3</v>
      </c>
      <c r="G60" s="14"/>
    </row>
    <row r="61" spans="1:7" x14ac:dyDescent="0.35">
      <c r="A61" s="11" t="s">
        <v>1118</v>
      </c>
      <c r="B61" s="29" t="s">
        <v>1119</v>
      </c>
      <c r="C61" s="29" t="s">
        <v>1120</v>
      </c>
      <c r="D61" s="12">
        <v>2500000</v>
      </c>
      <c r="E61" s="13">
        <v>3637.5</v>
      </c>
      <c r="F61" s="14">
        <v>4.1000000000000003E-3</v>
      </c>
      <c r="G61" s="14"/>
    </row>
    <row r="62" spans="1:7" x14ac:dyDescent="0.35">
      <c r="A62" s="11" t="s">
        <v>1676</v>
      </c>
      <c r="B62" s="29" t="s">
        <v>1677</v>
      </c>
      <c r="C62" s="29" t="s">
        <v>1678</v>
      </c>
      <c r="D62" s="12">
        <v>1605135</v>
      </c>
      <c r="E62" s="13">
        <v>3457.46</v>
      </c>
      <c r="F62" s="14">
        <v>3.8999999999999998E-3</v>
      </c>
      <c r="G62" s="14"/>
    </row>
    <row r="63" spans="1:7" x14ac:dyDescent="0.35">
      <c r="A63" s="11" t="s">
        <v>1679</v>
      </c>
      <c r="B63" s="29" t="s">
        <v>1680</v>
      </c>
      <c r="C63" s="29" t="s">
        <v>1111</v>
      </c>
      <c r="D63" s="12">
        <v>101165</v>
      </c>
      <c r="E63" s="13">
        <v>3426.66</v>
      </c>
      <c r="F63" s="14">
        <v>3.8999999999999998E-3</v>
      </c>
      <c r="G63" s="14"/>
    </row>
    <row r="64" spans="1:7" x14ac:dyDescent="0.35">
      <c r="A64" s="11" t="s">
        <v>1681</v>
      </c>
      <c r="B64" s="29" t="s">
        <v>1682</v>
      </c>
      <c r="C64" s="29" t="s">
        <v>1188</v>
      </c>
      <c r="D64" s="12">
        <v>87170</v>
      </c>
      <c r="E64" s="13">
        <v>3416.93</v>
      </c>
      <c r="F64" s="14">
        <v>3.8999999999999998E-3</v>
      </c>
      <c r="G64" s="14"/>
    </row>
    <row r="65" spans="1:7" x14ac:dyDescent="0.35">
      <c r="A65" s="11" t="s">
        <v>1278</v>
      </c>
      <c r="B65" s="29" t="s">
        <v>1279</v>
      </c>
      <c r="C65" s="29" t="s">
        <v>1280</v>
      </c>
      <c r="D65" s="12">
        <v>833390</v>
      </c>
      <c r="E65" s="13">
        <v>3407.73</v>
      </c>
      <c r="F65" s="14">
        <v>3.8999999999999998E-3</v>
      </c>
      <c r="G65" s="14"/>
    </row>
    <row r="66" spans="1:7" x14ac:dyDescent="0.35">
      <c r="A66" s="11" t="s">
        <v>1683</v>
      </c>
      <c r="B66" s="29" t="s">
        <v>1684</v>
      </c>
      <c r="C66" s="29" t="s">
        <v>1230</v>
      </c>
      <c r="D66" s="12">
        <v>489033</v>
      </c>
      <c r="E66" s="13">
        <v>3172.36</v>
      </c>
      <c r="F66" s="14">
        <v>3.5999999999999999E-3</v>
      </c>
      <c r="G66" s="14"/>
    </row>
    <row r="67" spans="1:7" x14ac:dyDescent="0.35">
      <c r="A67" s="11" t="s">
        <v>1328</v>
      </c>
      <c r="B67" s="29" t="s">
        <v>1329</v>
      </c>
      <c r="C67" s="29" t="s">
        <v>1241</v>
      </c>
      <c r="D67" s="12">
        <v>102293</v>
      </c>
      <c r="E67" s="13">
        <v>3170.62</v>
      </c>
      <c r="F67" s="14">
        <v>3.5999999999999999E-3</v>
      </c>
      <c r="G67" s="14"/>
    </row>
    <row r="68" spans="1:7" x14ac:dyDescent="0.35">
      <c r="A68" s="11" t="s">
        <v>1309</v>
      </c>
      <c r="B68" s="29" t="s">
        <v>1310</v>
      </c>
      <c r="C68" s="29" t="s">
        <v>1216</v>
      </c>
      <c r="D68" s="12">
        <v>113883</v>
      </c>
      <c r="E68" s="13">
        <v>3148.41</v>
      </c>
      <c r="F68" s="14">
        <v>3.5999999999999999E-3</v>
      </c>
      <c r="G68" s="14"/>
    </row>
    <row r="69" spans="1:7" x14ac:dyDescent="0.35">
      <c r="A69" s="11" t="s">
        <v>1685</v>
      </c>
      <c r="B69" s="29" t="s">
        <v>1686</v>
      </c>
      <c r="C69" s="29" t="s">
        <v>1319</v>
      </c>
      <c r="D69" s="12">
        <v>92000</v>
      </c>
      <c r="E69" s="13">
        <v>3143.59</v>
      </c>
      <c r="F69" s="14">
        <v>3.5999999999999999E-3</v>
      </c>
      <c r="G69" s="14"/>
    </row>
    <row r="70" spans="1:7" x14ac:dyDescent="0.35">
      <c r="A70" s="11" t="s">
        <v>1687</v>
      </c>
      <c r="B70" s="29" t="s">
        <v>1688</v>
      </c>
      <c r="C70" s="29" t="s">
        <v>1108</v>
      </c>
      <c r="D70" s="12">
        <v>1023637</v>
      </c>
      <c r="E70" s="13">
        <v>3111.86</v>
      </c>
      <c r="F70" s="14">
        <v>3.5000000000000001E-3</v>
      </c>
      <c r="G70" s="14"/>
    </row>
    <row r="71" spans="1:7" x14ac:dyDescent="0.35">
      <c r="A71" s="11" t="s">
        <v>1689</v>
      </c>
      <c r="B71" s="29" t="s">
        <v>1690</v>
      </c>
      <c r="C71" s="29" t="s">
        <v>1166</v>
      </c>
      <c r="D71" s="12">
        <v>49499</v>
      </c>
      <c r="E71" s="13">
        <v>3033.92</v>
      </c>
      <c r="F71" s="14">
        <v>3.5000000000000001E-3</v>
      </c>
      <c r="G71" s="14"/>
    </row>
    <row r="72" spans="1:7" x14ac:dyDescent="0.35">
      <c r="A72" s="11" t="s">
        <v>1189</v>
      </c>
      <c r="B72" s="29" t="s">
        <v>1190</v>
      </c>
      <c r="C72" s="29" t="s">
        <v>1191</v>
      </c>
      <c r="D72" s="12">
        <v>394794</v>
      </c>
      <c r="E72" s="13">
        <v>2923.84</v>
      </c>
      <c r="F72" s="14">
        <v>3.3E-3</v>
      </c>
      <c r="G72" s="14"/>
    </row>
    <row r="73" spans="1:7" x14ac:dyDescent="0.35">
      <c r="A73" s="11" t="s">
        <v>1691</v>
      </c>
      <c r="B73" s="29" t="s">
        <v>1692</v>
      </c>
      <c r="C73" s="29" t="s">
        <v>1319</v>
      </c>
      <c r="D73" s="12">
        <v>116402</v>
      </c>
      <c r="E73" s="13">
        <v>2803.77</v>
      </c>
      <c r="F73" s="14">
        <v>3.2000000000000002E-3</v>
      </c>
      <c r="G73" s="14"/>
    </row>
    <row r="74" spans="1:7" x14ac:dyDescent="0.35">
      <c r="A74" s="11" t="s">
        <v>1121</v>
      </c>
      <c r="B74" s="29" t="s">
        <v>1122</v>
      </c>
      <c r="C74" s="29" t="s">
        <v>1111</v>
      </c>
      <c r="D74" s="12">
        <v>3670050</v>
      </c>
      <c r="E74" s="13">
        <v>2789.24</v>
      </c>
      <c r="F74" s="14">
        <v>3.2000000000000002E-3</v>
      </c>
      <c r="G74" s="14"/>
    </row>
    <row r="75" spans="1:7" x14ac:dyDescent="0.35">
      <c r="A75" s="11" t="s">
        <v>1143</v>
      </c>
      <c r="B75" s="29" t="s">
        <v>1144</v>
      </c>
      <c r="C75" s="29" t="s">
        <v>1145</v>
      </c>
      <c r="D75" s="12">
        <v>1038000</v>
      </c>
      <c r="E75" s="13">
        <v>2785.47</v>
      </c>
      <c r="F75" s="14">
        <v>3.2000000000000002E-3</v>
      </c>
      <c r="G75" s="14"/>
    </row>
    <row r="76" spans="1:7" x14ac:dyDescent="0.35">
      <c r="A76" s="11" t="s">
        <v>1693</v>
      </c>
      <c r="B76" s="29" t="s">
        <v>1694</v>
      </c>
      <c r="C76" s="29" t="s">
        <v>1224</v>
      </c>
      <c r="D76" s="12">
        <v>122460</v>
      </c>
      <c r="E76" s="13">
        <v>2767.66</v>
      </c>
      <c r="F76" s="14">
        <v>3.2000000000000002E-3</v>
      </c>
      <c r="G76" s="14"/>
    </row>
    <row r="77" spans="1:7" x14ac:dyDescent="0.35">
      <c r="A77" s="11" t="s">
        <v>1695</v>
      </c>
      <c r="B77" s="29" t="s">
        <v>1696</v>
      </c>
      <c r="C77" s="29" t="s">
        <v>1188</v>
      </c>
      <c r="D77" s="12">
        <v>86073</v>
      </c>
      <c r="E77" s="13">
        <v>2707.12</v>
      </c>
      <c r="F77" s="14">
        <v>3.0999999999999999E-3</v>
      </c>
      <c r="G77" s="14"/>
    </row>
    <row r="78" spans="1:7" x14ac:dyDescent="0.35">
      <c r="A78" s="11" t="s">
        <v>1697</v>
      </c>
      <c r="B78" s="29" t="s">
        <v>1698</v>
      </c>
      <c r="C78" s="29" t="s">
        <v>1203</v>
      </c>
      <c r="D78" s="12">
        <v>91645</v>
      </c>
      <c r="E78" s="13">
        <v>2702.84</v>
      </c>
      <c r="F78" s="14">
        <v>3.0999999999999999E-3</v>
      </c>
      <c r="G78" s="14"/>
    </row>
    <row r="79" spans="1:7" x14ac:dyDescent="0.35">
      <c r="A79" s="11" t="s">
        <v>1699</v>
      </c>
      <c r="B79" s="29" t="s">
        <v>1700</v>
      </c>
      <c r="C79" s="29" t="s">
        <v>1248</v>
      </c>
      <c r="D79" s="12">
        <v>987600</v>
      </c>
      <c r="E79" s="13">
        <v>2630.97</v>
      </c>
      <c r="F79" s="14">
        <v>3.0000000000000001E-3</v>
      </c>
      <c r="G79" s="14"/>
    </row>
    <row r="80" spans="1:7" x14ac:dyDescent="0.35">
      <c r="A80" s="11" t="s">
        <v>1128</v>
      </c>
      <c r="B80" s="29" t="s">
        <v>1129</v>
      </c>
      <c r="C80" s="29" t="s">
        <v>1130</v>
      </c>
      <c r="D80" s="12">
        <v>89100</v>
      </c>
      <c r="E80" s="13">
        <v>2293.6999999999998</v>
      </c>
      <c r="F80" s="14">
        <v>2.5999999999999999E-3</v>
      </c>
      <c r="G80" s="14"/>
    </row>
    <row r="81" spans="1:7" x14ac:dyDescent="0.35">
      <c r="A81" s="11" t="s">
        <v>1263</v>
      </c>
      <c r="B81" s="29" t="s">
        <v>1264</v>
      </c>
      <c r="C81" s="29" t="s">
        <v>1216</v>
      </c>
      <c r="D81" s="12">
        <v>631800</v>
      </c>
      <c r="E81" s="13">
        <v>2161.39</v>
      </c>
      <c r="F81" s="14">
        <v>2.5000000000000001E-3</v>
      </c>
      <c r="G81" s="14"/>
    </row>
    <row r="82" spans="1:7" x14ac:dyDescent="0.35">
      <c r="A82" s="11" t="s">
        <v>1173</v>
      </c>
      <c r="B82" s="29" t="s">
        <v>1174</v>
      </c>
      <c r="C82" s="29" t="s">
        <v>1175</v>
      </c>
      <c r="D82" s="12">
        <v>1058438</v>
      </c>
      <c r="E82" s="13">
        <v>2070.3000000000002</v>
      </c>
      <c r="F82" s="14">
        <v>2.3999999999999998E-3</v>
      </c>
      <c r="G82" s="14"/>
    </row>
    <row r="83" spans="1:7" x14ac:dyDescent="0.35">
      <c r="A83" s="11" t="s">
        <v>1360</v>
      </c>
      <c r="B83" s="29" t="s">
        <v>1361</v>
      </c>
      <c r="C83" s="29" t="s">
        <v>1117</v>
      </c>
      <c r="D83" s="12">
        <v>47312</v>
      </c>
      <c r="E83" s="13">
        <v>1469.46</v>
      </c>
      <c r="F83" s="14">
        <v>1.6999999999999999E-3</v>
      </c>
      <c r="G83" s="14"/>
    </row>
    <row r="84" spans="1:7" x14ac:dyDescent="0.35">
      <c r="A84" s="11" t="s">
        <v>1701</v>
      </c>
      <c r="B84" s="29" t="s">
        <v>1702</v>
      </c>
      <c r="C84" s="29" t="s">
        <v>1224</v>
      </c>
      <c r="D84" s="12">
        <v>472448</v>
      </c>
      <c r="E84" s="13">
        <v>1390.89</v>
      </c>
      <c r="F84" s="14">
        <v>1.6000000000000001E-3</v>
      </c>
      <c r="G84" s="14"/>
    </row>
    <row r="85" spans="1:7" x14ac:dyDescent="0.35">
      <c r="A85" s="11" t="s">
        <v>1703</v>
      </c>
      <c r="B85" s="29" t="s">
        <v>1704</v>
      </c>
      <c r="C85" s="29" t="s">
        <v>1142</v>
      </c>
      <c r="D85" s="12">
        <v>3488931</v>
      </c>
      <c r="E85" s="13">
        <v>1163.56</v>
      </c>
      <c r="F85" s="14">
        <v>1.2999999999999999E-3</v>
      </c>
      <c r="G85" s="14"/>
    </row>
    <row r="86" spans="1:7" x14ac:dyDescent="0.35">
      <c r="A86" s="11" t="s">
        <v>1196</v>
      </c>
      <c r="B86" s="29" t="s">
        <v>1197</v>
      </c>
      <c r="C86" s="29" t="s">
        <v>1198</v>
      </c>
      <c r="D86" s="12">
        <v>689150</v>
      </c>
      <c r="E86" s="13">
        <v>1047.8499999999999</v>
      </c>
      <c r="F86" s="14">
        <v>1.1999999999999999E-3</v>
      </c>
      <c r="G86" s="14"/>
    </row>
    <row r="87" spans="1:7" x14ac:dyDescent="0.35">
      <c r="A87" s="11" t="s">
        <v>1705</v>
      </c>
      <c r="B87" s="29" t="s">
        <v>1706</v>
      </c>
      <c r="C87" s="29" t="s">
        <v>1117</v>
      </c>
      <c r="D87" s="12">
        <v>188701</v>
      </c>
      <c r="E87" s="13">
        <v>1017</v>
      </c>
      <c r="F87" s="14">
        <v>1.1999999999999999E-3</v>
      </c>
      <c r="G87" s="14"/>
    </row>
    <row r="88" spans="1:7" x14ac:dyDescent="0.35">
      <c r="A88" s="11" t="s">
        <v>1152</v>
      </c>
      <c r="B88" s="29" t="s">
        <v>1153</v>
      </c>
      <c r="C88" s="29" t="s">
        <v>1099</v>
      </c>
      <c r="D88" s="12">
        <v>1488000</v>
      </c>
      <c r="E88" s="13">
        <v>719.45</v>
      </c>
      <c r="F88" s="14">
        <v>8.0000000000000004E-4</v>
      </c>
      <c r="G88" s="14"/>
    </row>
    <row r="89" spans="1:7" x14ac:dyDescent="0.35">
      <c r="A89" s="11" t="s">
        <v>1707</v>
      </c>
      <c r="B89" s="29" t="s">
        <v>1708</v>
      </c>
      <c r="C89" s="29" t="s">
        <v>1191</v>
      </c>
      <c r="D89" s="12">
        <v>43260</v>
      </c>
      <c r="E89" s="13">
        <v>625.92999999999995</v>
      </c>
      <c r="F89" s="14">
        <v>6.9999999999999999E-4</v>
      </c>
      <c r="G89" s="14"/>
    </row>
    <row r="90" spans="1:7" x14ac:dyDescent="0.35">
      <c r="A90" s="11" t="s">
        <v>1709</v>
      </c>
      <c r="B90" s="29" t="s">
        <v>1710</v>
      </c>
      <c r="C90" s="29" t="s">
        <v>1111</v>
      </c>
      <c r="D90" s="12">
        <v>108600</v>
      </c>
      <c r="E90" s="13">
        <v>583.83000000000004</v>
      </c>
      <c r="F90" s="14">
        <v>6.9999999999999999E-4</v>
      </c>
      <c r="G90" s="14"/>
    </row>
    <row r="91" spans="1:7" x14ac:dyDescent="0.35">
      <c r="A91" s="11" t="s">
        <v>1430</v>
      </c>
      <c r="B91" s="29" t="s">
        <v>1431</v>
      </c>
      <c r="C91" s="29" t="s">
        <v>1280</v>
      </c>
      <c r="D91" s="12">
        <v>118800</v>
      </c>
      <c r="E91" s="13">
        <v>580.69000000000005</v>
      </c>
      <c r="F91" s="14">
        <v>6.9999999999999999E-4</v>
      </c>
      <c r="G91" s="14"/>
    </row>
    <row r="92" spans="1:7" x14ac:dyDescent="0.35">
      <c r="A92" s="11" t="s">
        <v>1711</v>
      </c>
      <c r="B92" s="29" t="s">
        <v>1712</v>
      </c>
      <c r="C92" s="29" t="s">
        <v>1148</v>
      </c>
      <c r="D92" s="12">
        <v>142318</v>
      </c>
      <c r="E92" s="13">
        <v>389.1</v>
      </c>
      <c r="F92" s="14">
        <v>4.0000000000000002E-4</v>
      </c>
      <c r="G92" s="14"/>
    </row>
    <row r="93" spans="1:7" x14ac:dyDescent="0.35">
      <c r="A93" s="11" t="s">
        <v>1713</v>
      </c>
      <c r="B93" s="29" t="s">
        <v>1714</v>
      </c>
      <c r="C93" s="29" t="s">
        <v>1715</v>
      </c>
      <c r="D93" s="12">
        <v>8794</v>
      </c>
      <c r="E93" s="13">
        <v>324.04000000000002</v>
      </c>
      <c r="F93" s="14">
        <v>4.0000000000000002E-4</v>
      </c>
      <c r="G93" s="14"/>
    </row>
    <row r="94" spans="1:7" x14ac:dyDescent="0.35">
      <c r="A94" s="11" t="s">
        <v>1330</v>
      </c>
      <c r="B94" s="29" t="s">
        <v>1331</v>
      </c>
      <c r="C94" s="29" t="s">
        <v>1302</v>
      </c>
      <c r="D94" s="12">
        <v>237900</v>
      </c>
      <c r="E94" s="13">
        <v>244.2</v>
      </c>
      <c r="F94" s="14">
        <v>2.9999999999999997E-4</v>
      </c>
      <c r="G94" s="14"/>
    </row>
    <row r="95" spans="1:7" x14ac:dyDescent="0.35">
      <c r="A95" s="11" t="s">
        <v>1217</v>
      </c>
      <c r="B95" s="29" t="s">
        <v>1218</v>
      </c>
      <c r="C95" s="29" t="s">
        <v>1219</v>
      </c>
      <c r="D95" s="12">
        <v>495000</v>
      </c>
      <c r="E95" s="13">
        <v>187.61</v>
      </c>
      <c r="F95" s="14">
        <v>2.0000000000000001E-4</v>
      </c>
      <c r="G95" s="14"/>
    </row>
    <row r="96" spans="1:7" x14ac:dyDescent="0.35">
      <c r="A96" s="11" t="s">
        <v>1180</v>
      </c>
      <c r="B96" s="29" t="s">
        <v>1181</v>
      </c>
      <c r="C96" s="29" t="s">
        <v>1156</v>
      </c>
      <c r="D96" s="12">
        <v>17550</v>
      </c>
      <c r="E96" s="13">
        <v>159.07</v>
      </c>
      <c r="F96" s="14">
        <v>2.0000000000000001E-4</v>
      </c>
      <c r="G96" s="14"/>
    </row>
    <row r="97" spans="1:7" x14ac:dyDescent="0.35">
      <c r="A97" s="11" t="s">
        <v>1178</v>
      </c>
      <c r="B97" s="29" t="s">
        <v>1179</v>
      </c>
      <c r="C97" s="29" t="s">
        <v>1111</v>
      </c>
      <c r="D97" s="12">
        <v>178480</v>
      </c>
      <c r="E97" s="13">
        <v>155.9</v>
      </c>
      <c r="F97" s="14">
        <v>2.0000000000000001E-4</v>
      </c>
      <c r="G97" s="14"/>
    </row>
    <row r="98" spans="1:7" x14ac:dyDescent="0.35">
      <c r="A98" s="11" t="s">
        <v>1208</v>
      </c>
      <c r="B98" s="29" t="s">
        <v>1209</v>
      </c>
      <c r="C98" s="29" t="s">
        <v>1108</v>
      </c>
      <c r="D98" s="12">
        <v>187500</v>
      </c>
      <c r="E98" s="13">
        <v>146.72</v>
      </c>
      <c r="F98" s="14">
        <v>2.0000000000000001E-4</v>
      </c>
      <c r="G98" s="14"/>
    </row>
    <row r="99" spans="1:7" x14ac:dyDescent="0.35">
      <c r="A99" s="11" t="s">
        <v>1222</v>
      </c>
      <c r="B99" s="29" t="s">
        <v>1223</v>
      </c>
      <c r="C99" s="29" t="s">
        <v>1224</v>
      </c>
      <c r="D99" s="12">
        <v>3900</v>
      </c>
      <c r="E99" s="13">
        <v>70.58</v>
      </c>
      <c r="F99" s="14">
        <v>1E-4</v>
      </c>
      <c r="G99" s="14"/>
    </row>
    <row r="100" spans="1:7" x14ac:dyDescent="0.35">
      <c r="A100" s="11" t="s">
        <v>1270</v>
      </c>
      <c r="B100" s="29" t="s">
        <v>1271</v>
      </c>
      <c r="C100" s="29" t="s">
        <v>1148</v>
      </c>
      <c r="D100" s="12">
        <v>1200</v>
      </c>
      <c r="E100" s="13">
        <v>10.7</v>
      </c>
      <c r="F100" s="14">
        <v>0</v>
      </c>
      <c r="G100" s="14"/>
    </row>
    <row r="101" spans="1:7" x14ac:dyDescent="0.35">
      <c r="A101" s="11" t="s">
        <v>1716</v>
      </c>
      <c r="B101" s="29" t="s">
        <v>1717</v>
      </c>
      <c r="C101" s="29" t="s">
        <v>1166</v>
      </c>
      <c r="D101" s="12">
        <v>112</v>
      </c>
      <c r="E101" s="13">
        <v>5.37</v>
      </c>
      <c r="F101" s="14">
        <v>0</v>
      </c>
      <c r="G101" s="14"/>
    </row>
    <row r="102" spans="1:7" x14ac:dyDescent="0.35">
      <c r="A102" s="15" t="s">
        <v>122</v>
      </c>
      <c r="B102" s="30"/>
      <c r="C102" s="30"/>
      <c r="D102" s="16"/>
      <c r="E102" s="36">
        <v>659648.82999999996</v>
      </c>
      <c r="F102" s="37">
        <v>0.752</v>
      </c>
      <c r="G102" s="19"/>
    </row>
    <row r="103" spans="1:7" x14ac:dyDescent="0.35">
      <c r="A103" s="15" t="s">
        <v>1455</v>
      </c>
      <c r="B103" s="29"/>
      <c r="C103" s="29"/>
      <c r="D103" s="12"/>
      <c r="E103" s="13"/>
      <c r="F103" s="14"/>
      <c r="G103" s="14"/>
    </row>
    <row r="104" spans="1:7" x14ac:dyDescent="0.35">
      <c r="A104" s="15" t="s">
        <v>122</v>
      </c>
      <c r="B104" s="29"/>
      <c r="C104" s="29"/>
      <c r="D104" s="12"/>
      <c r="E104" s="38" t="s">
        <v>114</v>
      </c>
      <c r="F104" s="39" t="s">
        <v>114</v>
      </c>
      <c r="G104" s="14"/>
    </row>
    <row r="105" spans="1:7" x14ac:dyDescent="0.35">
      <c r="A105" s="20" t="s">
        <v>154</v>
      </c>
      <c r="B105" s="31"/>
      <c r="C105" s="31"/>
      <c r="D105" s="21"/>
      <c r="E105" s="26">
        <v>659648.82999999996</v>
      </c>
      <c r="F105" s="27">
        <v>0.752</v>
      </c>
      <c r="G105" s="19"/>
    </row>
    <row r="106" spans="1:7" x14ac:dyDescent="0.35">
      <c r="A106" s="11"/>
      <c r="B106" s="29"/>
      <c r="C106" s="29"/>
      <c r="D106" s="12"/>
      <c r="E106" s="13"/>
      <c r="F106" s="14"/>
      <c r="G106" s="14"/>
    </row>
    <row r="107" spans="1:7" x14ac:dyDescent="0.35">
      <c r="A107" s="15" t="s">
        <v>1456</v>
      </c>
      <c r="B107" s="29"/>
      <c r="C107" s="29"/>
      <c r="D107" s="12"/>
      <c r="E107" s="13"/>
      <c r="F107" s="14"/>
      <c r="G107" s="14"/>
    </row>
    <row r="108" spans="1:7" x14ac:dyDescent="0.35">
      <c r="A108" s="15" t="s">
        <v>1457</v>
      </c>
      <c r="B108" s="29"/>
      <c r="C108" s="29"/>
      <c r="D108" s="12"/>
      <c r="E108" s="13"/>
      <c r="F108" s="14"/>
      <c r="G108" s="14"/>
    </row>
    <row r="109" spans="1:7" x14ac:dyDescent="0.35">
      <c r="A109" s="11" t="s">
        <v>1718</v>
      </c>
      <c r="B109" s="29"/>
      <c r="C109" s="29" t="s">
        <v>1166</v>
      </c>
      <c r="D109" s="12">
        <v>201425</v>
      </c>
      <c r="E109" s="13">
        <v>9656.82</v>
      </c>
      <c r="F109" s="14">
        <v>1.0998000000000001E-2</v>
      </c>
      <c r="G109" s="14"/>
    </row>
    <row r="110" spans="1:7" x14ac:dyDescent="0.35">
      <c r="A110" s="11" t="s">
        <v>1719</v>
      </c>
      <c r="B110" s="29"/>
      <c r="C110" s="29" t="s">
        <v>1191</v>
      </c>
      <c r="D110" s="12">
        <v>260400</v>
      </c>
      <c r="E110" s="13">
        <v>3769.81</v>
      </c>
      <c r="F110" s="14">
        <v>4.2929999999999999E-3</v>
      </c>
      <c r="G110" s="14"/>
    </row>
    <row r="111" spans="1:7" x14ac:dyDescent="0.35">
      <c r="A111" s="11" t="s">
        <v>1720</v>
      </c>
      <c r="B111" s="29"/>
      <c r="C111" s="29" t="s">
        <v>1715</v>
      </c>
      <c r="D111" s="12">
        <v>67400</v>
      </c>
      <c r="E111" s="13">
        <v>2453.39</v>
      </c>
      <c r="F111" s="14">
        <v>2.794E-3</v>
      </c>
      <c r="G111" s="14"/>
    </row>
    <row r="112" spans="1:7" x14ac:dyDescent="0.35">
      <c r="A112" s="11" t="s">
        <v>1721</v>
      </c>
      <c r="B112" s="29"/>
      <c r="C112" s="29" t="s">
        <v>1111</v>
      </c>
      <c r="D112" s="12">
        <v>41600</v>
      </c>
      <c r="E112" s="13">
        <v>313.41000000000003</v>
      </c>
      <c r="F112" s="14">
        <v>3.5599999999999998E-4</v>
      </c>
      <c r="G112" s="14"/>
    </row>
    <row r="113" spans="1:7" x14ac:dyDescent="0.35">
      <c r="A113" s="11" t="s">
        <v>1722</v>
      </c>
      <c r="B113" s="29"/>
      <c r="C113" s="29" t="s">
        <v>1678</v>
      </c>
      <c r="D113" s="12">
        <v>54600</v>
      </c>
      <c r="E113" s="13">
        <v>117.14</v>
      </c>
      <c r="F113" s="14">
        <v>1.3300000000000001E-4</v>
      </c>
      <c r="G113" s="14"/>
    </row>
    <row r="114" spans="1:7" x14ac:dyDescent="0.35">
      <c r="A114" s="11" t="s">
        <v>1545</v>
      </c>
      <c r="B114" s="29"/>
      <c r="C114" s="29" t="s">
        <v>1148</v>
      </c>
      <c r="D114" s="40">
        <v>-1200</v>
      </c>
      <c r="E114" s="22">
        <v>-10.77</v>
      </c>
      <c r="F114" s="23">
        <v>-1.2E-5</v>
      </c>
      <c r="G114" s="14"/>
    </row>
    <row r="115" spans="1:7" x14ac:dyDescent="0.35">
      <c r="A115" s="11" t="s">
        <v>1541</v>
      </c>
      <c r="B115" s="29"/>
      <c r="C115" s="29" t="s">
        <v>1280</v>
      </c>
      <c r="D115" s="40">
        <v>-13500</v>
      </c>
      <c r="E115" s="22">
        <v>-55.44</v>
      </c>
      <c r="F115" s="23">
        <v>-6.3E-5</v>
      </c>
      <c r="G115" s="14"/>
    </row>
    <row r="116" spans="1:7" x14ac:dyDescent="0.35">
      <c r="A116" s="11" t="s">
        <v>1565</v>
      </c>
      <c r="B116" s="29"/>
      <c r="C116" s="29" t="s">
        <v>1224</v>
      </c>
      <c r="D116" s="40">
        <v>-3900</v>
      </c>
      <c r="E116" s="22">
        <v>-70.84</v>
      </c>
      <c r="F116" s="23">
        <v>-8.0000000000000007E-5</v>
      </c>
      <c r="G116" s="14"/>
    </row>
    <row r="117" spans="1:7" x14ac:dyDescent="0.35">
      <c r="A117" s="11" t="s">
        <v>1606</v>
      </c>
      <c r="B117" s="29"/>
      <c r="C117" s="29" t="s">
        <v>1125</v>
      </c>
      <c r="D117" s="40">
        <v>-76500</v>
      </c>
      <c r="E117" s="22">
        <v>-85.64</v>
      </c>
      <c r="F117" s="23">
        <v>-9.7E-5</v>
      </c>
      <c r="G117" s="14"/>
    </row>
    <row r="118" spans="1:7" x14ac:dyDescent="0.35">
      <c r="A118" s="11" t="s">
        <v>1571</v>
      </c>
      <c r="B118" s="29"/>
      <c r="C118" s="29" t="s">
        <v>1108</v>
      </c>
      <c r="D118" s="40">
        <v>-187500</v>
      </c>
      <c r="E118" s="22">
        <v>-147.38</v>
      </c>
      <c r="F118" s="23">
        <v>-1.6699999999999999E-4</v>
      </c>
      <c r="G118" s="14"/>
    </row>
    <row r="119" spans="1:7" x14ac:dyDescent="0.35">
      <c r="A119" s="11" t="s">
        <v>1535</v>
      </c>
      <c r="B119" s="29"/>
      <c r="C119" s="29" t="s">
        <v>1280</v>
      </c>
      <c r="D119" s="40">
        <v>-13500</v>
      </c>
      <c r="E119" s="22">
        <v>-151.88</v>
      </c>
      <c r="F119" s="23">
        <v>-1.7200000000000001E-4</v>
      </c>
      <c r="G119" s="14"/>
    </row>
    <row r="120" spans="1:7" x14ac:dyDescent="0.35">
      <c r="A120" s="11" t="s">
        <v>1588</v>
      </c>
      <c r="B120" s="29"/>
      <c r="C120" s="29" t="s">
        <v>1159</v>
      </c>
      <c r="D120" s="40">
        <v>-91200</v>
      </c>
      <c r="E120" s="22">
        <v>-156.63999999999999</v>
      </c>
      <c r="F120" s="23">
        <v>-1.7799999999999999E-4</v>
      </c>
      <c r="G120" s="14"/>
    </row>
    <row r="121" spans="1:7" x14ac:dyDescent="0.35">
      <c r="A121" s="11" t="s">
        <v>1584</v>
      </c>
      <c r="B121" s="29"/>
      <c r="C121" s="29" t="s">
        <v>1111</v>
      </c>
      <c r="D121" s="40">
        <v>-178480</v>
      </c>
      <c r="E121" s="22">
        <v>-156.88</v>
      </c>
      <c r="F121" s="23">
        <v>-1.7799999999999999E-4</v>
      </c>
      <c r="G121" s="14"/>
    </row>
    <row r="122" spans="1:7" x14ac:dyDescent="0.35">
      <c r="A122" s="11" t="s">
        <v>1583</v>
      </c>
      <c r="B122" s="29"/>
      <c r="C122" s="29" t="s">
        <v>1156</v>
      </c>
      <c r="D122" s="40">
        <v>-17550</v>
      </c>
      <c r="E122" s="22">
        <v>-160.22999999999999</v>
      </c>
      <c r="F122" s="23">
        <v>-1.8200000000000001E-4</v>
      </c>
      <c r="G122" s="14"/>
    </row>
    <row r="123" spans="1:7" x14ac:dyDescent="0.35">
      <c r="A123" s="11" t="s">
        <v>1567</v>
      </c>
      <c r="B123" s="29"/>
      <c r="C123" s="29" t="s">
        <v>1219</v>
      </c>
      <c r="D123" s="40">
        <v>-495000</v>
      </c>
      <c r="E123" s="22">
        <v>-188.6</v>
      </c>
      <c r="F123" s="23">
        <v>-2.14E-4</v>
      </c>
      <c r="G123" s="14"/>
    </row>
    <row r="124" spans="1:7" x14ac:dyDescent="0.35">
      <c r="A124" s="11" t="s">
        <v>1723</v>
      </c>
      <c r="B124" s="29"/>
      <c r="C124" s="29" t="s">
        <v>1166</v>
      </c>
      <c r="D124" s="40">
        <v>-9350</v>
      </c>
      <c r="E124" s="22">
        <v>-191.25</v>
      </c>
      <c r="F124" s="23">
        <v>-2.1699999999999999E-4</v>
      </c>
      <c r="G124" s="14"/>
    </row>
    <row r="125" spans="1:7" x14ac:dyDescent="0.35">
      <c r="A125" s="11" t="s">
        <v>1518</v>
      </c>
      <c r="B125" s="29"/>
      <c r="C125" s="29" t="s">
        <v>1302</v>
      </c>
      <c r="D125" s="40">
        <v>-237900</v>
      </c>
      <c r="E125" s="22">
        <v>-246.23</v>
      </c>
      <c r="F125" s="23">
        <v>-2.7999999999999998E-4</v>
      </c>
      <c r="G125" s="14"/>
    </row>
    <row r="126" spans="1:7" x14ac:dyDescent="0.35">
      <c r="A126" s="11" t="s">
        <v>1607</v>
      </c>
      <c r="B126" s="29"/>
      <c r="C126" s="29" t="s">
        <v>1111</v>
      </c>
      <c r="D126" s="40">
        <v>-670000</v>
      </c>
      <c r="E126" s="22">
        <v>-511.55</v>
      </c>
      <c r="F126" s="23">
        <v>-5.8200000000000005E-4</v>
      </c>
      <c r="G126" s="14"/>
    </row>
    <row r="127" spans="1:7" x14ac:dyDescent="0.35">
      <c r="A127" s="11" t="s">
        <v>1599</v>
      </c>
      <c r="B127" s="29"/>
      <c r="C127" s="29" t="s">
        <v>1142</v>
      </c>
      <c r="D127" s="40">
        <v>-533500</v>
      </c>
      <c r="E127" s="22">
        <v>-558.57000000000005</v>
      </c>
      <c r="F127" s="23">
        <v>-6.3599999999999996E-4</v>
      </c>
      <c r="G127" s="14"/>
    </row>
    <row r="128" spans="1:7" x14ac:dyDescent="0.35">
      <c r="A128" s="11" t="s">
        <v>1469</v>
      </c>
      <c r="B128" s="29"/>
      <c r="C128" s="29" t="s">
        <v>1280</v>
      </c>
      <c r="D128" s="40">
        <v>-118800</v>
      </c>
      <c r="E128" s="22">
        <v>-583.61</v>
      </c>
      <c r="F128" s="23">
        <v>-6.6399999999999999E-4</v>
      </c>
      <c r="G128" s="14"/>
    </row>
    <row r="129" spans="1:7" x14ac:dyDescent="0.35">
      <c r="A129" s="11" t="s">
        <v>1586</v>
      </c>
      <c r="B129" s="29"/>
      <c r="C129" s="29" t="s">
        <v>1175</v>
      </c>
      <c r="D129" s="40">
        <v>-300000</v>
      </c>
      <c r="E129" s="22">
        <v>-588.75</v>
      </c>
      <c r="F129" s="23">
        <v>-6.7000000000000002E-4</v>
      </c>
      <c r="G129" s="14"/>
    </row>
    <row r="130" spans="1:7" x14ac:dyDescent="0.35">
      <c r="A130" s="11" t="s">
        <v>1596</v>
      </c>
      <c r="B130" s="29"/>
      <c r="C130" s="29" t="s">
        <v>1099</v>
      </c>
      <c r="D130" s="40">
        <v>-1488000</v>
      </c>
      <c r="E130" s="22">
        <v>-724.66</v>
      </c>
      <c r="F130" s="23">
        <v>-8.25E-4</v>
      </c>
      <c r="G130" s="14"/>
    </row>
    <row r="131" spans="1:7" x14ac:dyDescent="0.35">
      <c r="A131" s="11" t="s">
        <v>1605</v>
      </c>
      <c r="B131" s="29"/>
      <c r="C131" s="29" t="s">
        <v>1099</v>
      </c>
      <c r="D131" s="40">
        <v>-46750</v>
      </c>
      <c r="E131" s="22">
        <v>-751.9</v>
      </c>
      <c r="F131" s="23">
        <v>-8.5599999999999999E-4</v>
      </c>
      <c r="G131" s="14"/>
    </row>
    <row r="132" spans="1:7" x14ac:dyDescent="0.35">
      <c r="A132" s="11" t="s">
        <v>1587</v>
      </c>
      <c r="B132" s="29"/>
      <c r="C132" s="29" t="s">
        <v>1156</v>
      </c>
      <c r="D132" s="40">
        <v>-21125</v>
      </c>
      <c r="E132" s="22">
        <v>-918.39</v>
      </c>
      <c r="F132" s="23">
        <v>-1.0449999999999999E-3</v>
      </c>
      <c r="G132" s="14"/>
    </row>
    <row r="133" spans="1:7" x14ac:dyDescent="0.35">
      <c r="A133" s="11" t="s">
        <v>1610</v>
      </c>
      <c r="B133" s="29"/>
      <c r="C133" s="29" t="s">
        <v>1114</v>
      </c>
      <c r="D133" s="40">
        <v>-123500</v>
      </c>
      <c r="E133" s="22">
        <v>-922.85</v>
      </c>
      <c r="F133" s="23">
        <v>-1.0510000000000001E-3</v>
      </c>
      <c r="G133" s="14"/>
    </row>
    <row r="134" spans="1:7" x14ac:dyDescent="0.35">
      <c r="A134" s="11" t="s">
        <v>1576</v>
      </c>
      <c r="B134" s="29"/>
      <c r="C134" s="29" t="s">
        <v>1198</v>
      </c>
      <c r="D134" s="40">
        <v>-689150</v>
      </c>
      <c r="E134" s="22">
        <v>-1054.74</v>
      </c>
      <c r="F134" s="23">
        <v>-1.201E-3</v>
      </c>
      <c r="G134" s="14"/>
    </row>
    <row r="135" spans="1:7" x14ac:dyDescent="0.35">
      <c r="A135" s="11" t="s">
        <v>1602</v>
      </c>
      <c r="B135" s="29"/>
      <c r="C135" s="29" t="s">
        <v>1135</v>
      </c>
      <c r="D135" s="40">
        <v>-46750</v>
      </c>
      <c r="E135" s="22">
        <v>-1091.3599999999999</v>
      </c>
      <c r="F135" s="23">
        <v>-1.242E-3</v>
      </c>
      <c r="G135" s="14"/>
    </row>
    <row r="136" spans="1:7" x14ac:dyDescent="0.35">
      <c r="A136" s="11" t="s">
        <v>1609</v>
      </c>
      <c r="B136" s="29"/>
      <c r="C136" s="29" t="s">
        <v>1117</v>
      </c>
      <c r="D136" s="40">
        <v>-103600</v>
      </c>
      <c r="E136" s="22">
        <v>-1120.74</v>
      </c>
      <c r="F136" s="23">
        <v>-1.276E-3</v>
      </c>
      <c r="G136" s="14"/>
    </row>
    <row r="137" spans="1:7" x14ac:dyDescent="0.35">
      <c r="A137" s="11" t="s">
        <v>1548</v>
      </c>
      <c r="B137" s="29"/>
      <c r="C137" s="29" t="s">
        <v>1216</v>
      </c>
      <c r="D137" s="40">
        <v>-631800</v>
      </c>
      <c r="E137" s="22">
        <v>-2176.5500000000002</v>
      </c>
      <c r="F137" s="23">
        <v>-2.4780000000000002E-3</v>
      </c>
      <c r="G137" s="14"/>
    </row>
    <row r="138" spans="1:7" x14ac:dyDescent="0.35">
      <c r="A138" s="11" t="s">
        <v>1604</v>
      </c>
      <c r="B138" s="29"/>
      <c r="C138" s="29" t="s">
        <v>1130</v>
      </c>
      <c r="D138" s="40">
        <v>-89100</v>
      </c>
      <c r="E138" s="22">
        <v>-2299.89</v>
      </c>
      <c r="F138" s="23">
        <v>-2.6189999999999998E-3</v>
      </c>
      <c r="G138" s="14"/>
    </row>
    <row r="139" spans="1:7" x14ac:dyDescent="0.35">
      <c r="A139" s="11" t="s">
        <v>1598</v>
      </c>
      <c r="B139" s="29"/>
      <c r="C139" s="29" t="s">
        <v>1145</v>
      </c>
      <c r="D139" s="40">
        <v>-1038000</v>
      </c>
      <c r="E139" s="22">
        <v>-2805.2</v>
      </c>
      <c r="F139" s="23">
        <v>-3.1939999999999998E-3</v>
      </c>
      <c r="G139" s="14"/>
    </row>
    <row r="140" spans="1:7" x14ac:dyDescent="0.35">
      <c r="A140" s="11" t="s">
        <v>1616</v>
      </c>
      <c r="B140" s="29"/>
      <c r="C140" s="29" t="s">
        <v>1099</v>
      </c>
      <c r="D140" s="40">
        <v>-320400</v>
      </c>
      <c r="E140" s="22">
        <v>-5567.11</v>
      </c>
      <c r="F140" s="23">
        <v>-6.3400000000000001E-3</v>
      </c>
      <c r="G140" s="14"/>
    </row>
    <row r="141" spans="1:7" x14ac:dyDescent="0.35">
      <c r="A141" s="11" t="s">
        <v>1724</v>
      </c>
      <c r="B141" s="29"/>
      <c r="C141" s="29" t="s">
        <v>1725</v>
      </c>
      <c r="D141" s="40">
        <v>-50000</v>
      </c>
      <c r="E141" s="22">
        <v>-8701.7000000000007</v>
      </c>
      <c r="F141" s="23">
        <v>-9.9100000000000004E-3</v>
      </c>
      <c r="G141" s="14"/>
    </row>
    <row r="142" spans="1:7" x14ac:dyDescent="0.35">
      <c r="A142" s="15" t="s">
        <v>122</v>
      </c>
      <c r="B142" s="30"/>
      <c r="C142" s="30"/>
      <c r="D142" s="16"/>
      <c r="E142" s="41">
        <v>-15688.78</v>
      </c>
      <c r="F142" s="42">
        <v>-1.7854999999999999E-2</v>
      </c>
      <c r="G142" s="19"/>
    </row>
    <row r="143" spans="1:7" x14ac:dyDescent="0.35">
      <c r="A143" s="11"/>
      <c r="B143" s="29"/>
      <c r="C143" s="29"/>
      <c r="D143" s="12"/>
      <c r="E143" s="13"/>
      <c r="F143" s="14"/>
      <c r="G143" s="14"/>
    </row>
    <row r="144" spans="1:7" x14ac:dyDescent="0.35">
      <c r="A144" s="11"/>
      <c r="B144" s="29"/>
      <c r="C144" s="29"/>
      <c r="D144" s="12"/>
      <c r="E144" s="13"/>
      <c r="F144" s="14"/>
      <c r="G144" s="14"/>
    </row>
    <row r="145" spans="1:7" x14ac:dyDescent="0.35">
      <c r="A145" s="15" t="s">
        <v>1726</v>
      </c>
      <c r="B145" s="30"/>
      <c r="C145" s="30"/>
      <c r="D145" s="16"/>
      <c r="E145" s="45"/>
      <c r="F145" s="19"/>
      <c r="G145" s="19"/>
    </row>
    <row r="146" spans="1:7" x14ac:dyDescent="0.35">
      <c r="A146" s="11" t="s">
        <v>1727</v>
      </c>
      <c r="B146" s="29"/>
      <c r="C146" s="29" t="s">
        <v>1728</v>
      </c>
      <c r="D146" s="12">
        <v>336500</v>
      </c>
      <c r="E146" s="13">
        <v>3696.62</v>
      </c>
      <c r="F146" s="14">
        <v>4.1999999999999997E-3</v>
      </c>
      <c r="G146" s="14"/>
    </row>
    <row r="147" spans="1:7" x14ac:dyDescent="0.35">
      <c r="A147" s="11" t="s">
        <v>1729</v>
      </c>
      <c r="B147" s="29"/>
      <c r="C147" s="29" t="s">
        <v>1728</v>
      </c>
      <c r="D147" s="12">
        <v>313500</v>
      </c>
      <c r="E147" s="13">
        <v>1987.75</v>
      </c>
      <c r="F147" s="14">
        <v>2.3E-3</v>
      </c>
      <c r="G147" s="14"/>
    </row>
    <row r="148" spans="1:7" x14ac:dyDescent="0.35">
      <c r="A148" s="11" t="s">
        <v>1730</v>
      </c>
      <c r="B148" s="29"/>
      <c r="C148" s="29" t="s">
        <v>1728</v>
      </c>
      <c r="D148" s="12">
        <v>175000</v>
      </c>
      <c r="E148" s="13">
        <v>1757.44</v>
      </c>
      <c r="F148" s="14">
        <v>2E-3</v>
      </c>
      <c r="G148" s="14"/>
    </row>
    <row r="149" spans="1:7" x14ac:dyDescent="0.35">
      <c r="A149" s="11" t="s">
        <v>1731</v>
      </c>
      <c r="B149" s="29"/>
      <c r="C149" s="29" t="s">
        <v>1728</v>
      </c>
      <c r="D149" s="12">
        <v>175000</v>
      </c>
      <c r="E149" s="13">
        <v>1592.76</v>
      </c>
      <c r="F149" s="14">
        <v>1.8E-3</v>
      </c>
      <c r="G149" s="14"/>
    </row>
    <row r="150" spans="1:7" x14ac:dyDescent="0.35">
      <c r="A150" s="15" t="s">
        <v>122</v>
      </c>
      <c r="B150" s="30"/>
      <c r="C150" s="30"/>
      <c r="D150" s="16"/>
      <c r="E150" s="36">
        <v>9034.57</v>
      </c>
      <c r="F150" s="37">
        <v>1.03E-2</v>
      </c>
      <c r="G150" s="19"/>
    </row>
    <row r="151" spans="1:7" x14ac:dyDescent="0.35">
      <c r="A151" s="11"/>
      <c r="B151" s="29"/>
      <c r="C151" s="29"/>
      <c r="D151" s="12"/>
      <c r="E151" s="13"/>
      <c r="F151" s="14"/>
      <c r="G151" s="14"/>
    </row>
    <row r="152" spans="1:7" x14ac:dyDescent="0.35">
      <c r="A152" s="20" t="s">
        <v>154</v>
      </c>
      <c r="B152" s="31"/>
      <c r="C152" s="31"/>
      <c r="D152" s="21"/>
      <c r="E152" s="17">
        <v>9034.57</v>
      </c>
      <c r="F152" s="18">
        <v>1.03E-2</v>
      </c>
      <c r="G152" s="19"/>
    </row>
    <row r="153" spans="1:7" x14ac:dyDescent="0.35">
      <c r="A153" s="15" t="s">
        <v>204</v>
      </c>
      <c r="B153" s="29"/>
      <c r="C153" s="29"/>
      <c r="D153" s="12"/>
      <c r="E153" s="13"/>
      <c r="F153" s="14"/>
      <c r="G153" s="14"/>
    </row>
    <row r="154" spans="1:7" x14ac:dyDescent="0.35">
      <c r="A154" s="15" t="s">
        <v>205</v>
      </c>
      <c r="B154" s="29"/>
      <c r="C154" s="29"/>
      <c r="D154" s="12"/>
      <c r="E154" s="13"/>
      <c r="F154" s="14"/>
      <c r="G154" s="14"/>
    </row>
    <row r="155" spans="1:7" x14ac:dyDescent="0.35">
      <c r="A155" s="11" t="s">
        <v>699</v>
      </c>
      <c r="B155" s="29" t="s">
        <v>700</v>
      </c>
      <c r="C155" s="29" t="s">
        <v>208</v>
      </c>
      <c r="D155" s="12">
        <v>15000000</v>
      </c>
      <c r="E155" s="13">
        <v>14842.68</v>
      </c>
      <c r="F155" s="14">
        <v>1.6899999999999998E-2</v>
      </c>
      <c r="G155" s="14">
        <v>7.6962000000000003E-2</v>
      </c>
    </row>
    <row r="156" spans="1:7" x14ac:dyDescent="0.35">
      <c r="A156" s="11" t="s">
        <v>1732</v>
      </c>
      <c r="B156" s="29" t="s">
        <v>1733</v>
      </c>
      <c r="C156" s="29" t="s">
        <v>208</v>
      </c>
      <c r="D156" s="12">
        <v>10000000</v>
      </c>
      <c r="E156" s="13">
        <v>9968.3700000000008</v>
      </c>
      <c r="F156" s="14">
        <v>1.14E-2</v>
      </c>
      <c r="G156" s="14">
        <v>8.115E-2</v>
      </c>
    </row>
    <row r="157" spans="1:7" x14ac:dyDescent="0.35">
      <c r="A157" s="11" t="s">
        <v>1734</v>
      </c>
      <c r="B157" s="29" t="s">
        <v>1735</v>
      </c>
      <c r="C157" s="29" t="s">
        <v>208</v>
      </c>
      <c r="D157" s="12">
        <v>10000000</v>
      </c>
      <c r="E157" s="13">
        <v>9914.23</v>
      </c>
      <c r="F157" s="14">
        <v>1.1299999999999999E-2</v>
      </c>
      <c r="G157" s="14">
        <v>7.8002000000000002E-2</v>
      </c>
    </row>
    <row r="158" spans="1:7" x14ac:dyDescent="0.35">
      <c r="A158" s="11" t="s">
        <v>1736</v>
      </c>
      <c r="B158" s="29" t="s">
        <v>1737</v>
      </c>
      <c r="C158" s="29" t="s">
        <v>211</v>
      </c>
      <c r="D158" s="12">
        <v>10000000</v>
      </c>
      <c r="E158" s="13">
        <v>9756.18</v>
      </c>
      <c r="F158" s="14">
        <v>1.11E-2</v>
      </c>
      <c r="G158" s="14">
        <v>7.9500000000000001E-2</v>
      </c>
    </row>
    <row r="159" spans="1:7" x14ac:dyDescent="0.35">
      <c r="A159" s="11" t="s">
        <v>705</v>
      </c>
      <c r="B159" s="29" t="s">
        <v>706</v>
      </c>
      <c r="C159" s="29" t="s">
        <v>208</v>
      </c>
      <c r="D159" s="12">
        <v>10000000</v>
      </c>
      <c r="E159" s="13">
        <v>9538.65</v>
      </c>
      <c r="F159" s="14">
        <v>1.09E-2</v>
      </c>
      <c r="G159" s="14">
        <v>7.8450000000000006E-2</v>
      </c>
    </row>
    <row r="160" spans="1:7" x14ac:dyDescent="0.35">
      <c r="A160" s="11" t="s">
        <v>703</v>
      </c>
      <c r="B160" s="29" t="s">
        <v>704</v>
      </c>
      <c r="C160" s="29" t="s">
        <v>211</v>
      </c>
      <c r="D160" s="12">
        <v>7500000</v>
      </c>
      <c r="E160" s="13">
        <v>7396.03</v>
      </c>
      <c r="F160" s="14">
        <v>8.3999999999999995E-3</v>
      </c>
      <c r="G160" s="14">
        <v>7.8700000000000006E-2</v>
      </c>
    </row>
    <row r="161" spans="1:7" x14ac:dyDescent="0.35">
      <c r="A161" s="11" t="s">
        <v>209</v>
      </c>
      <c r="B161" s="29" t="s">
        <v>210</v>
      </c>
      <c r="C161" s="29" t="s">
        <v>211</v>
      </c>
      <c r="D161" s="12">
        <v>5000000</v>
      </c>
      <c r="E161" s="13">
        <v>4991.3100000000004</v>
      </c>
      <c r="F161" s="14">
        <v>5.7000000000000002E-3</v>
      </c>
      <c r="G161" s="14">
        <v>7.7198000000000003E-2</v>
      </c>
    </row>
    <row r="162" spans="1:7" x14ac:dyDescent="0.35">
      <c r="A162" s="11" t="s">
        <v>1738</v>
      </c>
      <c r="B162" s="29" t="s">
        <v>1739</v>
      </c>
      <c r="C162" s="29" t="s">
        <v>208</v>
      </c>
      <c r="D162" s="12">
        <v>5000000</v>
      </c>
      <c r="E162" s="13">
        <v>4942.84</v>
      </c>
      <c r="F162" s="14">
        <v>5.5999999999999999E-3</v>
      </c>
      <c r="G162" s="14">
        <v>7.7148999999999995E-2</v>
      </c>
    </row>
    <row r="163" spans="1:7" x14ac:dyDescent="0.35">
      <c r="A163" s="11" t="s">
        <v>1740</v>
      </c>
      <c r="B163" s="29" t="s">
        <v>1741</v>
      </c>
      <c r="C163" s="29" t="s">
        <v>208</v>
      </c>
      <c r="D163" s="12">
        <v>2500000</v>
      </c>
      <c r="E163" s="13">
        <v>2518.14</v>
      </c>
      <c r="F163" s="14">
        <v>2.8999999999999998E-3</v>
      </c>
      <c r="G163" s="14">
        <v>8.0672999999999995E-2</v>
      </c>
    </row>
    <row r="164" spans="1:7" x14ac:dyDescent="0.35">
      <c r="A164" s="11" t="s">
        <v>1742</v>
      </c>
      <c r="B164" s="29" t="s">
        <v>1743</v>
      </c>
      <c r="C164" s="29" t="s">
        <v>374</v>
      </c>
      <c r="D164" s="12">
        <v>2500000</v>
      </c>
      <c r="E164" s="13">
        <v>2459.67</v>
      </c>
      <c r="F164" s="14">
        <v>2.8E-3</v>
      </c>
      <c r="G164" s="14">
        <v>8.047E-2</v>
      </c>
    </row>
    <row r="165" spans="1:7" x14ac:dyDescent="0.35">
      <c r="A165" s="15" t="s">
        <v>122</v>
      </c>
      <c r="B165" s="30"/>
      <c r="C165" s="30"/>
      <c r="D165" s="16"/>
      <c r="E165" s="36">
        <v>76328.100000000006</v>
      </c>
      <c r="F165" s="37">
        <v>8.6999999999999994E-2</v>
      </c>
      <c r="G165" s="19"/>
    </row>
    <row r="166" spans="1:7" x14ac:dyDescent="0.35">
      <c r="A166" s="11"/>
      <c r="B166" s="29"/>
      <c r="C166" s="29"/>
      <c r="D166" s="12"/>
      <c r="E166" s="13"/>
      <c r="F166" s="14"/>
      <c r="G166" s="14"/>
    </row>
    <row r="167" spans="1:7" x14ac:dyDescent="0.35">
      <c r="A167" s="15" t="s">
        <v>468</v>
      </c>
      <c r="B167" s="29"/>
      <c r="C167" s="29"/>
      <c r="D167" s="12"/>
      <c r="E167" s="13"/>
      <c r="F167" s="14"/>
      <c r="G167" s="14"/>
    </row>
    <row r="168" spans="1:7" x14ac:dyDescent="0.35">
      <c r="A168" s="11" t="s">
        <v>623</v>
      </c>
      <c r="B168" s="29" t="s">
        <v>624</v>
      </c>
      <c r="C168" s="29" t="s">
        <v>119</v>
      </c>
      <c r="D168" s="12">
        <v>10000000</v>
      </c>
      <c r="E168" s="13">
        <v>9981.42</v>
      </c>
      <c r="F168" s="14">
        <v>1.14E-2</v>
      </c>
      <c r="G168" s="14">
        <v>7.5646933956000001E-2</v>
      </c>
    </row>
    <row r="169" spans="1:7" x14ac:dyDescent="0.35">
      <c r="A169" s="11" t="s">
        <v>1621</v>
      </c>
      <c r="B169" s="29" t="s">
        <v>1622</v>
      </c>
      <c r="C169" s="29" t="s">
        <v>119</v>
      </c>
      <c r="D169" s="12">
        <v>10000000</v>
      </c>
      <c r="E169" s="13">
        <v>9923</v>
      </c>
      <c r="F169" s="14">
        <v>1.1299999999999999E-2</v>
      </c>
      <c r="G169" s="14">
        <v>7.4336396003999994E-2</v>
      </c>
    </row>
    <row r="170" spans="1:7" x14ac:dyDescent="0.35">
      <c r="A170" s="11" t="s">
        <v>855</v>
      </c>
      <c r="B170" s="29" t="s">
        <v>856</v>
      </c>
      <c r="C170" s="29" t="s">
        <v>119</v>
      </c>
      <c r="D170" s="12">
        <v>10000000</v>
      </c>
      <c r="E170" s="13">
        <v>9465.01</v>
      </c>
      <c r="F170" s="14">
        <v>1.0800000000000001E-2</v>
      </c>
      <c r="G170" s="14">
        <v>7.5510036623999993E-2</v>
      </c>
    </row>
    <row r="171" spans="1:7" x14ac:dyDescent="0.35">
      <c r="A171" s="11" t="s">
        <v>974</v>
      </c>
      <c r="B171" s="29" t="s">
        <v>975</v>
      </c>
      <c r="C171" s="29" t="s">
        <v>119</v>
      </c>
      <c r="D171" s="12">
        <v>6000000</v>
      </c>
      <c r="E171" s="13">
        <v>5712.22</v>
      </c>
      <c r="F171" s="14">
        <v>6.4999999999999997E-3</v>
      </c>
      <c r="G171" s="14">
        <v>7.5150204129999995E-2</v>
      </c>
    </row>
    <row r="172" spans="1:7" x14ac:dyDescent="0.35">
      <c r="A172" s="11" t="s">
        <v>1744</v>
      </c>
      <c r="B172" s="29" t="s">
        <v>1745</v>
      </c>
      <c r="C172" s="29" t="s">
        <v>119</v>
      </c>
      <c r="D172" s="12">
        <v>2500000</v>
      </c>
      <c r="E172" s="13">
        <v>2501.6999999999998</v>
      </c>
      <c r="F172" s="14">
        <v>2.8E-3</v>
      </c>
      <c r="G172" s="14">
        <v>6.6930956851999998E-2</v>
      </c>
    </row>
    <row r="173" spans="1:7" x14ac:dyDescent="0.35">
      <c r="A173" s="15" t="s">
        <v>122</v>
      </c>
      <c r="B173" s="30"/>
      <c r="C173" s="30"/>
      <c r="D173" s="16"/>
      <c r="E173" s="36">
        <v>37583.35</v>
      </c>
      <c r="F173" s="37">
        <v>4.2799999999999998E-2</v>
      </c>
      <c r="G173" s="19"/>
    </row>
    <row r="174" spans="1:7" x14ac:dyDescent="0.35">
      <c r="A174" s="11"/>
      <c r="B174" s="29"/>
      <c r="C174" s="29"/>
      <c r="D174" s="12"/>
      <c r="E174" s="13"/>
      <c r="F174" s="14"/>
      <c r="G174" s="14"/>
    </row>
    <row r="175" spans="1:7" x14ac:dyDescent="0.35">
      <c r="A175" s="15" t="s">
        <v>249</v>
      </c>
      <c r="B175" s="29"/>
      <c r="C175" s="29"/>
      <c r="D175" s="12"/>
      <c r="E175" s="13"/>
      <c r="F175" s="14"/>
      <c r="G175" s="14"/>
    </row>
    <row r="176" spans="1:7" x14ac:dyDescent="0.35">
      <c r="A176" s="15" t="s">
        <v>122</v>
      </c>
      <c r="B176" s="29"/>
      <c r="C176" s="29"/>
      <c r="D176" s="12"/>
      <c r="E176" s="38" t="s">
        <v>114</v>
      </c>
      <c r="F176" s="39" t="s">
        <v>114</v>
      </c>
      <c r="G176" s="14"/>
    </row>
    <row r="177" spans="1:7" x14ac:dyDescent="0.35">
      <c r="A177" s="11"/>
      <c r="B177" s="29"/>
      <c r="C177" s="29"/>
      <c r="D177" s="12"/>
      <c r="E177" s="13"/>
      <c r="F177" s="14"/>
      <c r="G177" s="14"/>
    </row>
    <row r="178" spans="1:7" x14ac:dyDescent="0.35">
      <c r="A178" s="15" t="s">
        <v>250</v>
      </c>
      <c r="B178" s="29"/>
      <c r="C178" s="29"/>
      <c r="D178" s="12"/>
      <c r="E178" s="13"/>
      <c r="F178" s="14"/>
      <c r="G178" s="14"/>
    </row>
    <row r="179" spans="1:7" x14ac:dyDescent="0.35">
      <c r="A179" s="15" t="s">
        <v>122</v>
      </c>
      <c r="B179" s="29"/>
      <c r="C179" s="29"/>
      <c r="D179" s="12"/>
      <c r="E179" s="38" t="s">
        <v>114</v>
      </c>
      <c r="F179" s="39" t="s">
        <v>114</v>
      </c>
      <c r="G179" s="14"/>
    </row>
    <row r="180" spans="1:7" x14ac:dyDescent="0.35">
      <c r="A180" s="11"/>
      <c r="B180" s="29"/>
      <c r="C180" s="29"/>
      <c r="D180" s="12"/>
      <c r="E180" s="13"/>
      <c r="F180" s="14"/>
      <c r="G180" s="14"/>
    </row>
    <row r="181" spans="1:7" x14ac:dyDescent="0.35">
      <c r="A181" s="20" t="s">
        <v>154</v>
      </c>
      <c r="B181" s="31"/>
      <c r="C181" s="31"/>
      <c r="D181" s="21"/>
      <c r="E181" s="17">
        <v>113911.45</v>
      </c>
      <c r="F181" s="18">
        <v>0.1298</v>
      </c>
      <c r="G181" s="19"/>
    </row>
    <row r="182" spans="1:7" x14ac:dyDescent="0.35">
      <c r="A182" s="11"/>
      <c r="B182" s="29"/>
      <c r="C182" s="29"/>
      <c r="D182" s="12"/>
      <c r="E182" s="13"/>
      <c r="F182" s="14"/>
      <c r="G182" s="14"/>
    </row>
    <row r="183" spans="1:7" x14ac:dyDescent="0.35">
      <c r="A183" s="15" t="s">
        <v>115</v>
      </c>
      <c r="B183" s="29"/>
      <c r="C183" s="29"/>
      <c r="D183" s="12"/>
      <c r="E183" s="13"/>
      <c r="F183" s="14"/>
      <c r="G183" s="14"/>
    </row>
    <row r="184" spans="1:7" x14ac:dyDescent="0.35">
      <c r="A184" s="11"/>
      <c r="B184" s="29"/>
      <c r="C184" s="29"/>
      <c r="D184" s="12"/>
      <c r="E184" s="13"/>
      <c r="F184" s="14"/>
      <c r="G184" s="14"/>
    </row>
    <row r="185" spans="1:7" x14ac:dyDescent="0.35">
      <c r="A185" s="15" t="s">
        <v>116</v>
      </c>
      <c r="B185" s="29"/>
      <c r="C185" s="29"/>
      <c r="D185" s="12"/>
      <c r="E185" s="13"/>
      <c r="F185" s="14"/>
      <c r="G185" s="14"/>
    </row>
    <row r="186" spans="1:7" x14ac:dyDescent="0.35">
      <c r="A186" s="11" t="s">
        <v>1746</v>
      </c>
      <c r="B186" s="29" t="s">
        <v>1747</v>
      </c>
      <c r="C186" s="29" t="s">
        <v>119</v>
      </c>
      <c r="D186" s="12">
        <v>35000000</v>
      </c>
      <c r="E186" s="13">
        <v>34626.410000000003</v>
      </c>
      <c r="F186" s="14">
        <v>3.9399999999999998E-2</v>
      </c>
      <c r="G186" s="14">
        <v>6.7896999999999999E-2</v>
      </c>
    </row>
    <row r="187" spans="1:7" x14ac:dyDescent="0.35">
      <c r="A187" s="11" t="s">
        <v>1643</v>
      </c>
      <c r="B187" s="29" t="s">
        <v>1644</v>
      </c>
      <c r="C187" s="29" t="s">
        <v>119</v>
      </c>
      <c r="D187" s="12">
        <v>500000</v>
      </c>
      <c r="E187" s="13">
        <v>472.82</v>
      </c>
      <c r="F187" s="14">
        <v>5.0000000000000001E-4</v>
      </c>
      <c r="G187" s="14">
        <v>7.2849999999999998E-2</v>
      </c>
    </row>
    <row r="188" spans="1:7" x14ac:dyDescent="0.35">
      <c r="A188" s="15" t="s">
        <v>122</v>
      </c>
      <c r="B188" s="30"/>
      <c r="C188" s="30"/>
      <c r="D188" s="16"/>
      <c r="E188" s="36">
        <v>35099.230000000003</v>
      </c>
      <c r="F188" s="37">
        <v>3.9899999999999998E-2</v>
      </c>
      <c r="G188" s="19"/>
    </row>
    <row r="189" spans="1:7" x14ac:dyDescent="0.35">
      <c r="A189" s="15" t="s">
        <v>123</v>
      </c>
      <c r="B189" s="29"/>
      <c r="C189" s="29"/>
      <c r="D189" s="12"/>
      <c r="E189" s="13"/>
      <c r="F189" s="14"/>
      <c r="G189" s="14"/>
    </row>
    <row r="190" spans="1:7" x14ac:dyDescent="0.35">
      <c r="A190" s="11" t="s">
        <v>1748</v>
      </c>
      <c r="B190" s="29" t="s">
        <v>1749</v>
      </c>
      <c r="C190" s="29" t="s">
        <v>126</v>
      </c>
      <c r="D190" s="12">
        <v>7500000</v>
      </c>
      <c r="E190" s="13">
        <v>7488.77</v>
      </c>
      <c r="F190" s="14">
        <v>8.5000000000000006E-3</v>
      </c>
      <c r="G190" s="14">
        <v>6.8426000000000001E-2</v>
      </c>
    </row>
    <row r="191" spans="1:7" x14ac:dyDescent="0.35">
      <c r="A191" s="15" t="s">
        <v>122</v>
      </c>
      <c r="B191" s="30"/>
      <c r="C191" s="30"/>
      <c r="D191" s="16"/>
      <c r="E191" s="36">
        <v>7488.77</v>
      </c>
      <c r="F191" s="37">
        <v>8.5000000000000006E-3</v>
      </c>
      <c r="G191" s="19"/>
    </row>
    <row r="192" spans="1:7" x14ac:dyDescent="0.35">
      <c r="A192" s="11"/>
      <c r="B192" s="29"/>
      <c r="C192" s="29"/>
      <c r="D192" s="12"/>
      <c r="E192" s="13"/>
      <c r="F192" s="14"/>
      <c r="G192" s="14"/>
    </row>
    <row r="193" spans="1:7" x14ac:dyDescent="0.35">
      <c r="A193" s="20" t="s">
        <v>154</v>
      </c>
      <c r="B193" s="31"/>
      <c r="C193" s="31"/>
      <c r="D193" s="21"/>
      <c r="E193" s="17">
        <v>42588</v>
      </c>
      <c r="F193" s="18">
        <v>4.8399999999999999E-2</v>
      </c>
      <c r="G193" s="19"/>
    </row>
    <row r="194" spans="1:7" x14ac:dyDescent="0.35">
      <c r="A194" s="11"/>
      <c r="B194" s="29"/>
      <c r="C194" s="29"/>
      <c r="D194" s="12"/>
      <c r="E194" s="13"/>
      <c r="F194" s="14"/>
      <c r="G194" s="14"/>
    </row>
    <row r="195" spans="1:7" x14ac:dyDescent="0.35">
      <c r="A195" s="11"/>
      <c r="B195" s="29"/>
      <c r="C195" s="29"/>
      <c r="D195" s="12"/>
      <c r="E195" s="13"/>
      <c r="F195" s="14"/>
      <c r="G195" s="14"/>
    </row>
    <row r="196" spans="1:7" x14ac:dyDescent="0.35">
      <c r="A196" s="15" t="s">
        <v>782</v>
      </c>
      <c r="B196" s="29"/>
      <c r="C196" s="29"/>
      <c r="D196" s="12"/>
      <c r="E196" s="13"/>
      <c r="F196" s="14"/>
      <c r="G196" s="14"/>
    </row>
    <row r="197" spans="1:7" x14ac:dyDescent="0.35">
      <c r="A197" s="11" t="s">
        <v>1750</v>
      </c>
      <c r="B197" s="29" t="s">
        <v>1751</v>
      </c>
      <c r="C197" s="29"/>
      <c r="D197" s="12">
        <v>39998000.100000001</v>
      </c>
      <c r="E197" s="13">
        <v>4002.8</v>
      </c>
      <c r="F197" s="14">
        <v>4.5999999999999999E-3</v>
      </c>
      <c r="G197" s="14"/>
    </row>
    <row r="198" spans="1:7" x14ac:dyDescent="0.35">
      <c r="A198" s="11" t="s">
        <v>1752</v>
      </c>
      <c r="B198" s="29" t="s">
        <v>1753</v>
      </c>
      <c r="C198" s="29"/>
      <c r="D198" s="12">
        <v>19999000.050000001</v>
      </c>
      <c r="E198" s="13">
        <v>2043.92</v>
      </c>
      <c r="F198" s="14">
        <v>2.3E-3</v>
      </c>
      <c r="G198" s="14"/>
    </row>
    <row r="199" spans="1:7" x14ac:dyDescent="0.35">
      <c r="A199" s="11"/>
      <c r="B199" s="29"/>
      <c r="C199" s="29"/>
      <c r="D199" s="12"/>
      <c r="E199" s="13"/>
      <c r="F199" s="14"/>
      <c r="G199" s="14"/>
    </row>
    <row r="200" spans="1:7" x14ac:dyDescent="0.35">
      <c r="A200" s="20" t="s">
        <v>154</v>
      </c>
      <c r="B200" s="31"/>
      <c r="C200" s="31"/>
      <c r="D200" s="21"/>
      <c r="E200" s="17">
        <v>6046.72</v>
      </c>
      <c r="F200" s="18">
        <v>6.8999999999999999E-3</v>
      </c>
      <c r="G200" s="19"/>
    </row>
    <row r="201" spans="1:7" x14ac:dyDescent="0.35">
      <c r="A201" s="11"/>
      <c r="B201" s="29"/>
      <c r="C201" s="29"/>
      <c r="D201" s="12"/>
      <c r="E201" s="13"/>
      <c r="F201" s="14"/>
      <c r="G201" s="14"/>
    </row>
    <row r="202" spans="1:7" x14ac:dyDescent="0.35">
      <c r="A202" s="15" t="s">
        <v>155</v>
      </c>
      <c r="B202" s="29"/>
      <c r="C202" s="29"/>
      <c r="D202" s="12"/>
      <c r="E202" s="13"/>
      <c r="F202" s="14"/>
      <c r="G202" s="14"/>
    </row>
    <row r="203" spans="1:7" x14ac:dyDescent="0.35">
      <c r="A203" s="11" t="s">
        <v>156</v>
      </c>
      <c r="B203" s="29"/>
      <c r="C203" s="29"/>
      <c r="D203" s="12"/>
      <c r="E203" s="13">
        <v>44211.02</v>
      </c>
      <c r="F203" s="14">
        <v>5.04E-2</v>
      </c>
      <c r="G203" s="14">
        <v>6.5921999999999994E-2</v>
      </c>
    </row>
    <row r="204" spans="1:7" x14ac:dyDescent="0.35">
      <c r="A204" s="15" t="s">
        <v>122</v>
      </c>
      <c r="B204" s="30"/>
      <c r="C204" s="30"/>
      <c r="D204" s="16"/>
      <c r="E204" s="36">
        <v>44211.02</v>
      </c>
      <c r="F204" s="37">
        <v>5.04E-2</v>
      </c>
      <c r="G204" s="19"/>
    </row>
    <row r="205" spans="1:7" x14ac:dyDescent="0.35">
      <c r="A205" s="11"/>
      <c r="B205" s="29"/>
      <c r="C205" s="29"/>
      <c r="D205" s="12"/>
      <c r="E205" s="13"/>
      <c r="F205" s="14"/>
      <c r="G205" s="14"/>
    </row>
    <row r="206" spans="1:7" x14ac:dyDescent="0.35">
      <c r="A206" s="20" t="s">
        <v>154</v>
      </c>
      <c r="B206" s="31"/>
      <c r="C206" s="31"/>
      <c r="D206" s="21"/>
      <c r="E206" s="17">
        <v>44211.02</v>
      </c>
      <c r="F206" s="18">
        <v>5.04E-2</v>
      </c>
      <c r="G206" s="19"/>
    </row>
    <row r="207" spans="1:7" x14ac:dyDescent="0.35">
      <c r="A207" s="11" t="s">
        <v>157</v>
      </c>
      <c r="B207" s="29"/>
      <c r="C207" s="29"/>
      <c r="D207" s="12"/>
      <c r="E207" s="13">
        <v>3079.9027701999998</v>
      </c>
      <c r="F207" s="14">
        <v>3.5070000000000001E-3</v>
      </c>
      <c r="G207" s="14"/>
    </row>
    <row r="208" spans="1:7" x14ac:dyDescent="0.35">
      <c r="A208" s="11" t="s">
        <v>158</v>
      </c>
      <c r="B208" s="29"/>
      <c r="C208" s="29"/>
      <c r="D208" s="12"/>
      <c r="E208" s="22">
        <v>-500.51277019999998</v>
      </c>
      <c r="F208" s="23">
        <v>-1.307E-3</v>
      </c>
      <c r="G208" s="14">
        <v>6.5921999999999994E-2</v>
      </c>
    </row>
    <row r="209" spans="1:7" x14ac:dyDescent="0.35">
      <c r="A209" s="24" t="s">
        <v>159</v>
      </c>
      <c r="B209" s="32"/>
      <c r="C209" s="32"/>
      <c r="D209" s="25"/>
      <c r="E209" s="26">
        <v>878019.98</v>
      </c>
      <c r="F209" s="27">
        <v>1</v>
      </c>
      <c r="G209" s="27"/>
    </row>
    <row r="211" spans="1:7" x14ac:dyDescent="0.35">
      <c r="A211" s="56" t="s">
        <v>1651</v>
      </c>
    </row>
    <row r="212" spans="1:7" x14ac:dyDescent="0.35">
      <c r="A212" s="56" t="s">
        <v>160</v>
      </c>
    </row>
    <row r="213" spans="1:7" x14ac:dyDescent="0.35">
      <c r="A213" s="56" t="s">
        <v>161</v>
      </c>
    </row>
    <row r="214" spans="1:7" x14ac:dyDescent="0.35">
      <c r="A214" s="56" t="s">
        <v>162</v>
      </c>
    </row>
    <row r="215" spans="1:7" x14ac:dyDescent="0.35">
      <c r="A215" s="46" t="s">
        <v>163</v>
      </c>
      <c r="B215" s="33" t="s">
        <v>114</v>
      </c>
    </row>
    <row r="216" spans="1:7" x14ac:dyDescent="0.35">
      <c r="A216" t="s">
        <v>164</v>
      </c>
    </row>
    <row r="217" spans="1:7" x14ac:dyDescent="0.35">
      <c r="A217" t="s">
        <v>165</v>
      </c>
      <c r="B217" t="s">
        <v>166</v>
      </c>
      <c r="C217" t="s">
        <v>166</v>
      </c>
    </row>
    <row r="218" spans="1:7" x14ac:dyDescent="0.35">
      <c r="B218" s="47">
        <v>44957</v>
      </c>
      <c r="C218" s="47">
        <v>44985</v>
      </c>
    </row>
    <row r="219" spans="1:7" x14ac:dyDescent="0.35">
      <c r="A219" t="s">
        <v>1754</v>
      </c>
      <c r="B219">
        <v>21.69</v>
      </c>
      <c r="C219">
        <v>21.67</v>
      </c>
      <c r="E219" s="1"/>
    </row>
    <row r="220" spans="1:7" x14ac:dyDescent="0.35">
      <c r="A220" t="s">
        <v>170</v>
      </c>
      <c r="B220">
        <v>39.96</v>
      </c>
      <c r="C220">
        <v>39.93</v>
      </c>
      <c r="E220" s="1"/>
    </row>
    <row r="221" spans="1:7" x14ac:dyDescent="0.35">
      <c r="A221" t="s">
        <v>626</v>
      </c>
      <c r="B221">
        <v>22.45</v>
      </c>
      <c r="C221">
        <v>22.28</v>
      </c>
      <c r="E221" s="1"/>
    </row>
    <row r="222" spans="1:7" x14ac:dyDescent="0.35">
      <c r="A222" t="s">
        <v>1755</v>
      </c>
      <c r="B222">
        <v>17.059999999999999</v>
      </c>
      <c r="C222">
        <v>17.03</v>
      </c>
      <c r="E222" s="1"/>
    </row>
    <row r="223" spans="1:7" x14ac:dyDescent="0.35">
      <c r="A223" t="s">
        <v>629</v>
      </c>
      <c r="B223">
        <v>36.19</v>
      </c>
      <c r="C223">
        <v>36.130000000000003</v>
      </c>
      <c r="E223" s="1"/>
    </row>
    <row r="224" spans="1:7" x14ac:dyDescent="0.35">
      <c r="A224" t="s">
        <v>631</v>
      </c>
      <c r="B224">
        <v>19.46</v>
      </c>
      <c r="C224">
        <v>19.28</v>
      </c>
      <c r="E224" s="1"/>
    </row>
    <row r="225" spans="1:5" x14ac:dyDescent="0.35">
      <c r="E225" s="1"/>
    </row>
    <row r="226" spans="1:5" x14ac:dyDescent="0.35">
      <c r="A226" t="s">
        <v>633</v>
      </c>
    </row>
    <row r="228" spans="1:5" x14ac:dyDescent="0.35">
      <c r="A228" s="49" t="s">
        <v>634</v>
      </c>
      <c r="B228" s="49" t="s">
        <v>635</v>
      </c>
      <c r="C228" s="49" t="s">
        <v>636</v>
      </c>
      <c r="D228" s="49" t="s">
        <v>637</v>
      </c>
    </row>
    <row r="229" spans="1:5" x14ac:dyDescent="0.35">
      <c r="A229" s="49" t="s">
        <v>1756</v>
      </c>
      <c r="B229" s="49"/>
      <c r="C229" s="49">
        <v>0.15</v>
      </c>
      <c r="D229" s="49">
        <v>0.15</v>
      </c>
    </row>
    <row r="230" spans="1:5" x14ac:dyDescent="0.35">
      <c r="A230" s="49" t="s">
        <v>1757</v>
      </c>
      <c r="B230" s="49"/>
      <c r="C230" s="49">
        <v>0.15</v>
      </c>
      <c r="D230" s="49">
        <v>0.15</v>
      </c>
    </row>
    <row r="232" spans="1:5" x14ac:dyDescent="0.35">
      <c r="A232" t="s">
        <v>182</v>
      </c>
      <c r="B232" s="33" t="s">
        <v>114</v>
      </c>
    </row>
    <row r="233" spans="1:5" ht="29" customHeight="1" x14ac:dyDescent="0.35">
      <c r="A233" s="46" t="s">
        <v>183</v>
      </c>
      <c r="B233" s="33" t="s">
        <v>114</v>
      </c>
    </row>
    <row r="234" spans="1:5" ht="29" customHeight="1" x14ac:dyDescent="0.35">
      <c r="A234" s="46" t="s">
        <v>184</v>
      </c>
      <c r="B234" s="33" t="s">
        <v>114</v>
      </c>
    </row>
    <row r="235" spans="1:5" x14ac:dyDescent="0.35">
      <c r="A235" t="s">
        <v>1652</v>
      </c>
      <c r="B235" s="48">
        <v>3.075736</v>
      </c>
    </row>
    <row r="236" spans="1:5" ht="43.5" customHeight="1" x14ac:dyDescent="0.35">
      <c r="A236" s="46" t="s">
        <v>186</v>
      </c>
      <c r="B236" s="33">
        <v>25345.148762500001</v>
      </c>
    </row>
    <row r="237" spans="1:5" ht="29" customHeight="1" x14ac:dyDescent="0.35">
      <c r="A237" s="46" t="s">
        <v>187</v>
      </c>
      <c r="B237" s="33" t="s">
        <v>114</v>
      </c>
    </row>
    <row r="238" spans="1:5" ht="29" customHeight="1" x14ac:dyDescent="0.35">
      <c r="A238" s="46" t="s">
        <v>188</v>
      </c>
      <c r="B238" s="33" t="s">
        <v>114</v>
      </c>
    </row>
    <row r="239" spans="1:5" x14ac:dyDescent="0.35">
      <c r="A239" t="s">
        <v>189</v>
      </c>
      <c r="B239" s="33" t="s">
        <v>114</v>
      </c>
    </row>
    <row r="240" spans="1:5" x14ac:dyDescent="0.35">
      <c r="A240" t="s">
        <v>190</v>
      </c>
      <c r="B240" s="33" t="s">
        <v>114</v>
      </c>
    </row>
    <row r="242" spans="1:6" ht="70" customHeight="1" x14ac:dyDescent="0.35">
      <c r="A242" s="57" t="s">
        <v>200</v>
      </c>
      <c r="B242" s="57" t="s">
        <v>201</v>
      </c>
      <c r="C242" s="57" t="s">
        <v>5</v>
      </c>
      <c r="D242" s="57" t="s">
        <v>6</v>
      </c>
      <c r="E242" s="57" t="s">
        <v>5</v>
      </c>
      <c r="F242" s="57" t="s">
        <v>6</v>
      </c>
    </row>
    <row r="243" spans="1:6" ht="70" customHeight="1" x14ac:dyDescent="0.35">
      <c r="A243" s="57" t="s">
        <v>1758</v>
      </c>
      <c r="B243" s="57"/>
      <c r="C243" s="57" t="s">
        <v>53</v>
      </c>
      <c r="D243" s="57"/>
      <c r="E243" s="57"/>
      <c r="F243"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33"/>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1759</v>
      </c>
      <c r="B1" s="60"/>
      <c r="C1" s="60"/>
      <c r="D1" s="60"/>
      <c r="E1" s="60"/>
      <c r="F1" s="60"/>
      <c r="G1" s="61"/>
      <c r="H1" s="50" t="str">
        <f>HYPERLINK("[EDEL_Portfolio Monthly Notes 28-Feb-2023.xlsx]Index!A1","Index")</f>
        <v>Index</v>
      </c>
    </row>
    <row r="2" spans="1:8" ht="37.5" customHeight="1" x14ac:dyDescent="0.35">
      <c r="A2" s="59" t="s">
        <v>1760</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1100</v>
      </c>
      <c r="B8" s="29" t="s">
        <v>1101</v>
      </c>
      <c r="C8" s="29" t="s">
        <v>1099</v>
      </c>
      <c r="D8" s="12">
        <v>344261</v>
      </c>
      <c r="E8" s="13">
        <v>2942.92</v>
      </c>
      <c r="F8" s="14">
        <v>7.3700000000000002E-2</v>
      </c>
      <c r="G8" s="14"/>
    </row>
    <row r="9" spans="1:8" x14ac:dyDescent="0.35">
      <c r="A9" s="11" t="s">
        <v>1133</v>
      </c>
      <c r="B9" s="29" t="s">
        <v>1134</v>
      </c>
      <c r="C9" s="29" t="s">
        <v>1135</v>
      </c>
      <c r="D9" s="12">
        <v>106290</v>
      </c>
      <c r="E9" s="13">
        <v>2468.64</v>
      </c>
      <c r="F9" s="14">
        <v>6.1800000000000001E-2</v>
      </c>
      <c r="G9" s="14"/>
    </row>
    <row r="10" spans="1:8" x14ac:dyDescent="0.35">
      <c r="A10" s="11" t="s">
        <v>1126</v>
      </c>
      <c r="B10" s="29" t="s">
        <v>1127</v>
      </c>
      <c r="C10" s="29" t="s">
        <v>1099</v>
      </c>
      <c r="D10" s="12">
        <v>136343</v>
      </c>
      <c r="E10" s="13">
        <v>2180.94</v>
      </c>
      <c r="F10" s="14">
        <v>5.4600000000000003E-2</v>
      </c>
      <c r="G10" s="14"/>
    </row>
    <row r="11" spans="1:8" x14ac:dyDescent="0.35">
      <c r="A11" s="11" t="s">
        <v>1403</v>
      </c>
      <c r="B11" s="29" t="s">
        <v>1404</v>
      </c>
      <c r="C11" s="29" t="s">
        <v>1166</v>
      </c>
      <c r="D11" s="12">
        <v>145433</v>
      </c>
      <c r="E11" s="13">
        <v>2163.39</v>
      </c>
      <c r="F11" s="14">
        <v>5.4199999999999998E-2</v>
      </c>
      <c r="G11" s="14"/>
    </row>
    <row r="12" spans="1:8" x14ac:dyDescent="0.35">
      <c r="A12" s="11" t="s">
        <v>1411</v>
      </c>
      <c r="B12" s="29" t="s">
        <v>1412</v>
      </c>
      <c r="C12" s="29" t="s">
        <v>1151</v>
      </c>
      <c r="D12" s="12">
        <v>558399</v>
      </c>
      <c r="E12" s="13">
        <v>2103.4899999999998</v>
      </c>
      <c r="F12" s="14">
        <v>5.2699999999999997E-2</v>
      </c>
      <c r="G12" s="14"/>
    </row>
    <row r="13" spans="1:8" x14ac:dyDescent="0.35">
      <c r="A13" s="11" t="s">
        <v>1347</v>
      </c>
      <c r="B13" s="29" t="s">
        <v>1348</v>
      </c>
      <c r="C13" s="29" t="s">
        <v>1349</v>
      </c>
      <c r="D13" s="12">
        <v>86797</v>
      </c>
      <c r="E13" s="13">
        <v>1830.68</v>
      </c>
      <c r="F13" s="14">
        <v>4.58E-2</v>
      </c>
      <c r="G13" s="14"/>
    </row>
    <row r="14" spans="1:8" x14ac:dyDescent="0.35">
      <c r="A14" s="11" t="s">
        <v>1104</v>
      </c>
      <c r="B14" s="29" t="s">
        <v>1105</v>
      </c>
      <c r="C14" s="29" t="s">
        <v>1099</v>
      </c>
      <c r="D14" s="12">
        <v>184518</v>
      </c>
      <c r="E14" s="13">
        <v>1557.52</v>
      </c>
      <c r="F14" s="14">
        <v>3.9E-2</v>
      </c>
      <c r="G14" s="14"/>
    </row>
    <row r="15" spans="1:8" x14ac:dyDescent="0.35">
      <c r="A15" s="11" t="s">
        <v>1109</v>
      </c>
      <c r="B15" s="29" t="s">
        <v>1110</v>
      </c>
      <c r="C15" s="29" t="s">
        <v>1111</v>
      </c>
      <c r="D15" s="12">
        <v>57643</v>
      </c>
      <c r="E15" s="13">
        <v>1504.17</v>
      </c>
      <c r="F15" s="14">
        <v>3.7699999999999997E-2</v>
      </c>
      <c r="G15" s="14"/>
    </row>
    <row r="16" spans="1:8" x14ac:dyDescent="0.35">
      <c r="A16" s="11" t="s">
        <v>1324</v>
      </c>
      <c r="B16" s="29" t="s">
        <v>1325</v>
      </c>
      <c r="C16" s="29" t="s">
        <v>1111</v>
      </c>
      <c r="D16" s="12">
        <v>22010</v>
      </c>
      <c r="E16" s="13">
        <v>1345.27</v>
      </c>
      <c r="F16" s="14">
        <v>3.3700000000000001E-2</v>
      </c>
      <c r="G16" s="14"/>
    </row>
    <row r="17" spans="1:7" x14ac:dyDescent="0.35">
      <c r="A17" s="11" t="s">
        <v>1102</v>
      </c>
      <c r="B17" s="29" t="s">
        <v>1103</v>
      </c>
      <c r="C17" s="29" t="s">
        <v>1099</v>
      </c>
      <c r="D17" s="12">
        <v>239871</v>
      </c>
      <c r="E17" s="13">
        <v>1254.05</v>
      </c>
      <c r="F17" s="14">
        <v>3.1399999999999997E-2</v>
      </c>
      <c r="G17" s="14"/>
    </row>
    <row r="18" spans="1:7" x14ac:dyDescent="0.35">
      <c r="A18" s="11" t="s">
        <v>1112</v>
      </c>
      <c r="B18" s="29" t="s">
        <v>1113</v>
      </c>
      <c r="C18" s="29" t="s">
        <v>1114</v>
      </c>
      <c r="D18" s="12">
        <v>137990</v>
      </c>
      <c r="E18" s="13">
        <v>1024.23</v>
      </c>
      <c r="F18" s="14">
        <v>2.5600000000000001E-2</v>
      </c>
      <c r="G18" s="14"/>
    </row>
    <row r="19" spans="1:7" x14ac:dyDescent="0.35">
      <c r="A19" s="11" t="s">
        <v>1149</v>
      </c>
      <c r="B19" s="29" t="s">
        <v>1150</v>
      </c>
      <c r="C19" s="29" t="s">
        <v>1151</v>
      </c>
      <c r="D19" s="12">
        <v>35909</v>
      </c>
      <c r="E19" s="13">
        <v>883.59</v>
      </c>
      <c r="F19" s="14">
        <v>2.2100000000000002E-2</v>
      </c>
      <c r="G19" s="14"/>
    </row>
    <row r="20" spans="1:7" x14ac:dyDescent="0.35">
      <c r="A20" s="11" t="s">
        <v>1154</v>
      </c>
      <c r="B20" s="29" t="s">
        <v>1155</v>
      </c>
      <c r="C20" s="29" t="s">
        <v>1156</v>
      </c>
      <c r="D20" s="12">
        <v>79000</v>
      </c>
      <c r="E20" s="13">
        <v>755.71</v>
      </c>
      <c r="F20" s="14">
        <v>1.89E-2</v>
      </c>
      <c r="G20" s="14"/>
    </row>
    <row r="21" spans="1:7" x14ac:dyDescent="0.35">
      <c r="A21" s="11" t="s">
        <v>1136</v>
      </c>
      <c r="B21" s="29" t="s">
        <v>1137</v>
      </c>
      <c r="C21" s="29" t="s">
        <v>1099</v>
      </c>
      <c r="D21" s="12">
        <v>69733</v>
      </c>
      <c r="E21" s="13">
        <v>751.51</v>
      </c>
      <c r="F21" s="14">
        <v>1.8800000000000001E-2</v>
      </c>
      <c r="G21" s="14"/>
    </row>
    <row r="22" spans="1:7" x14ac:dyDescent="0.35">
      <c r="A22" s="11" t="s">
        <v>1097</v>
      </c>
      <c r="B22" s="29" t="s">
        <v>1098</v>
      </c>
      <c r="C22" s="29" t="s">
        <v>1099</v>
      </c>
      <c r="D22" s="12">
        <v>42398</v>
      </c>
      <c r="E22" s="13">
        <v>733.17</v>
      </c>
      <c r="F22" s="14">
        <v>1.84E-2</v>
      </c>
      <c r="G22" s="14"/>
    </row>
    <row r="23" spans="1:7" x14ac:dyDescent="0.35">
      <c r="A23" s="11" t="s">
        <v>1164</v>
      </c>
      <c r="B23" s="29" t="s">
        <v>1165</v>
      </c>
      <c r="C23" s="29" t="s">
        <v>1166</v>
      </c>
      <c r="D23" s="12">
        <v>20386</v>
      </c>
      <c r="E23" s="13">
        <v>675.36</v>
      </c>
      <c r="F23" s="14">
        <v>1.6899999999999998E-2</v>
      </c>
      <c r="G23" s="14"/>
    </row>
    <row r="24" spans="1:7" x14ac:dyDescent="0.35">
      <c r="A24" s="11" t="s">
        <v>1167</v>
      </c>
      <c r="B24" s="29" t="s">
        <v>1168</v>
      </c>
      <c r="C24" s="29" t="s">
        <v>1166</v>
      </c>
      <c r="D24" s="12">
        <v>62334</v>
      </c>
      <c r="E24" s="13">
        <v>671.71</v>
      </c>
      <c r="F24" s="14">
        <v>1.6799999999999999E-2</v>
      </c>
      <c r="G24" s="14"/>
    </row>
    <row r="25" spans="1:7" x14ac:dyDescent="0.35">
      <c r="A25" s="11" t="s">
        <v>1376</v>
      </c>
      <c r="B25" s="29" t="s">
        <v>1377</v>
      </c>
      <c r="C25" s="29" t="s">
        <v>1216</v>
      </c>
      <c r="D25" s="12">
        <v>8916</v>
      </c>
      <c r="E25" s="13">
        <v>647.41999999999996</v>
      </c>
      <c r="F25" s="14">
        <v>1.6199999999999999E-2</v>
      </c>
      <c r="G25" s="14"/>
    </row>
    <row r="26" spans="1:7" x14ac:dyDescent="0.35">
      <c r="A26" s="11" t="s">
        <v>1138</v>
      </c>
      <c r="B26" s="29" t="s">
        <v>1139</v>
      </c>
      <c r="C26" s="29" t="s">
        <v>1117</v>
      </c>
      <c r="D26" s="12">
        <v>6697</v>
      </c>
      <c r="E26" s="13">
        <v>577.57000000000005</v>
      </c>
      <c r="F26" s="14">
        <v>1.4500000000000001E-2</v>
      </c>
      <c r="G26" s="14"/>
    </row>
    <row r="27" spans="1:7" x14ac:dyDescent="0.35">
      <c r="A27" s="11" t="s">
        <v>1397</v>
      </c>
      <c r="B27" s="29" t="s">
        <v>1398</v>
      </c>
      <c r="C27" s="29" t="s">
        <v>1117</v>
      </c>
      <c r="D27" s="12">
        <v>39960</v>
      </c>
      <c r="E27" s="13">
        <v>507.33</v>
      </c>
      <c r="F27" s="14">
        <v>1.2699999999999999E-2</v>
      </c>
      <c r="G27" s="14"/>
    </row>
    <row r="28" spans="1:7" x14ac:dyDescent="0.35">
      <c r="A28" s="11" t="s">
        <v>1169</v>
      </c>
      <c r="B28" s="29" t="s">
        <v>1170</v>
      </c>
      <c r="C28" s="29" t="s">
        <v>1159</v>
      </c>
      <c r="D28" s="12">
        <v>280369</v>
      </c>
      <c r="E28" s="13">
        <v>478.03</v>
      </c>
      <c r="F28" s="14">
        <v>1.2E-2</v>
      </c>
      <c r="G28" s="14"/>
    </row>
    <row r="29" spans="1:7" x14ac:dyDescent="0.35">
      <c r="A29" s="11" t="s">
        <v>1350</v>
      </c>
      <c r="B29" s="29" t="s">
        <v>1351</v>
      </c>
      <c r="C29" s="29" t="s">
        <v>1236</v>
      </c>
      <c r="D29" s="12">
        <v>10603</v>
      </c>
      <c r="E29" s="13">
        <v>473.08</v>
      </c>
      <c r="F29" s="14">
        <v>1.18E-2</v>
      </c>
      <c r="G29" s="14"/>
    </row>
    <row r="30" spans="1:7" x14ac:dyDescent="0.35">
      <c r="A30" s="11" t="s">
        <v>1128</v>
      </c>
      <c r="B30" s="29" t="s">
        <v>1129</v>
      </c>
      <c r="C30" s="29" t="s">
        <v>1130</v>
      </c>
      <c r="D30" s="12">
        <v>16592</v>
      </c>
      <c r="E30" s="13">
        <v>427.13</v>
      </c>
      <c r="F30" s="14">
        <v>1.0699999999999999E-2</v>
      </c>
      <c r="G30" s="14"/>
    </row>
    <row r="31" spans="1:7" x14ac:dyDescent="0.35">
      <c r="A31" s="11" t="s">
        <v>1253</v>
      </c>
      <c r="B31" s="29" t="s">
        <v>1254</v>
      </c>
      <c r="C31" s="29" t="s">
        <v>1230</v>
      </c>
      <c r="D31" s="12">
        <v>136132</v>
      </c>
      <c r="E31" s="13">
        <v>423.03</v>
      </c>
      <c r="F31" s="14">
        <v>1.06E-2</v>
      </c>
      <c r="G31" s="14"/>
    </row>
    <row r="32" spans="1:7" x14ac:dyDescent="0.35">
      <c r="A32" s="11" t="s">
        <v>1395</v>
      </c>
      <c r="B32" s="29" t="s">
        <v>1396</v>
      </c>
      <c r="C32" s="29" t="s">
        <v>1241</v>
      </c>
      <c r="D32" s="12">
        <v>59064</v>
      </c>
      <c r="E32" s="13">
        <v>410.02</v>
      </c>
      <c r="F32" s="14">
        <v>1.03E-2</v>
      </c>
      <c r="G32" s="14"/>
    </row>
    <row r="33" spans="1:7" x14ac:dyDescent="0.35">
      <c r="A33" s="11" t="s">
        <v>1186</v>
      </c>
      <c r="B33" s="29" t="s">
        <v>1187</v>
      </c>
      <c r="C33" s="29" t="s">
        <v>1188</v>
      </c>
      <c r="D33" s="12">
        <v>41981</v>
      </c>
      <c r="E33" s="13">
        <v>409.31</v>
      </c>
      <c r="F33" s="14">
        <v>1.0200000000000001E-2</v>
      </c>
      <c r="G33" s="14"/>
    </row>
    <row r="34" spans="1:7" x14ac:dyDescent="0.35">
      <c r="A34" s="11" t="s">
        <v>1115</v>
      </c>
      <c r="B34" s="29" t="s">
        <v>1116</v>
      </c>
      <c r="C34" s="29" t="s">
        <v>1117</v>
      </c>
      <c r="D34" s="12">
        <v>37256</v>
      </c>
      <c r="E34" s="13">
        <v>402.48</v>
      </c>
      <c r="F34" s="14">
        <v>1.01E-2</v>
      </c>
      <c r="G34" s="14"/>
    </row>
    <row r="35" spans="1:7" x14ac:dyDescent="0.35">
      <c r="A35" s="11" t="s">
        <v>1307</v>
      </c>
      <c r="B35" s="29" t="s">
        <v>1308</v>
      </c>
      <c r="C35" s="29" t="s">
        <v>1117</v>
      </c>
      <c r="D35" s="12">
        <v>10355</v>
      </c>
      <c r="E35" s="13">
        <v>379.12</v>
      </c>
      <c r="F35" s="14">
        <v>9.4999999999999998E-3</v>
      </c>
      <c r="G35" s="14"/>
    </row>
    <row r="36" spans="1:7" x14ac:dyDescent="0.35">
      <c r="A36" s="11" t="s">
        <v>1358</v>
      </c>
      <c r="B36" s="29" t="s">
        <v>1359</v>
      </c>
      <c r="C36" s="29" t="s">
        <v>1156</v>
      </c>
      <c r="D36" s="12">
        <v>22822</v>
      </c>
      <c r="E36" s="13">
        <v>333.17</v>
      </c>
      <c r="F36" s="14">
        <v>8.3000000000000001E-3</v>
      </c>
      <c r="G36" s="14"/>
    </row>
    <row r="37" spans="1:7" x14ac:dyDescent="0.35">
      <c r="A37" s="11" t="s">
        <v>1201</v>
      </c>
      <c r="B37" s="29" t="s">
        <v>1202</v>
      </c>
      <c r="C37" s="29" t="s">
        <v>1203</v>
      </c>
      <c r="D37" s="12">
        <v>19989</v>
      </c>
      <c r="E37" s="13">
        <v>313.85000000000002</v>
      </c>
      <c r="F37" s="14">
        <v>7.9000000000000008E-3</v>
      </c>
      <c r="G37" s="14"/>
    </row>
    <row r="38" spans="1:7" x14ac:dyDescent="0.35">
      <c r="A38" s="11" t="s">
        <v>1184</v>
      </c>
      <c r="B38" s="29" t="s">
        <v>1185</v>
      </c>
      <c r="C38" s="29" t="s">
        <v>1117</v>
      </c>
      <c r="D38" s="12">
        <v>72351</v>
      </c>
      <c r="E38" s="13">
        <v>304.38</v>
      </c>
      <c r="F38" s="14">
        <v>7.6E-3</v>
      </c>
      <c r="G38" s="14"/>
    </row>
    <row r="39" spans="1:7" x14ac:dyDescent="0.35">
      <c r="A39" s="11" t="s">
        <v>1320</v>
      </c>
      <c r="B39" s="29" t="s">
        <v>1321</v>
      </c>
      <c r="C39" s="29" t="s">
        <v>1280</v>
      </c>
      <c r="D39" s="12">
        <v>198212</v>
      </c>
      <c r="E39" s="13">
        <v>289.08999999999997</v>
      </c>
      <c r="F39" s="14">
        <v>7.1999999999999998E-3</v>
      </c>
      <c r="G39" s="14"/>
    </row>
    <row r="40" spans="1:7" x14ac:dyDescent="0.35">
      <c r="A40" s="11" t="s">
        <v>1687</v>
      </c>
      <c r="B40" s="29" t="s">
        <v>1688</v>
      </c>
      <c r="C40" s="29" t="s">
        <v>1108</v>
      </c>
      <c r="D40" s="12">
        <v>93629</v>
      </c>
      <c r="E40" s="13">
        <v>284.63</v>
      </c>
      <c r="F40" s="14">
        <v>7.1000000000000004E-3</v>
      </c>
      <c r="G40" s="14"/>
    </row>
    <row r="41" spans="1:7" x14ac:dyDescent="0.35">
      <c r="A41" s="11" t="s">
        <v>1658</v>
      </c>
      <c r="B41" s="29" t="s">
        <v>1659</v>
      </c>
      <c r="C41" s="29" t="s">
        <v>1267</v>
      </c>
      <c r="D41" s="12">
        <v>9381</v>
      </c>
      <c r="E41" s="13">
        <v>279.73</v>
      </c>
      <c r="F41" s="14">
        <v>7.0000000000000001E-3</v>
      </c>
      <c r="G41" s="14"/>
    </row>
    <row r="42" spans="1:7" x14ac:dyDescent="0.35">
      <c r="A42" s="11" t="s">
        <v>1180</v>
      </c>
      <c r="B42" s="29" t="s">
        <v>1181</v>
      </c>
      <c r="C42" s="29" t="s">
        <v>1156</v>
      </c>
      <c r="D42" s="12">
        <v>30397</v>
      </c>
      <c r="E42" s="13">
        <v>275.52</v>
      </c>
      <c r="F42" s="14">
        <v>6.8999999999999999E-3</v>
      </c>
      <c r="G42" s="14"/>
    </row>
    <row r="43" spans="1:7" x14ac:dyDescent="0.35">
      <c r="A43" s="11" t="s">
        <v>1171</v>
      </c>
      <c r="B43" s="29" t="s">
        <v>1172</v>
      </c>
      <c r="C43" s="29" t="s">
        <v>1156</v>
      </c>
      <c r="D43" s="12">
        <v>6321</v>
      </c>
      <c r="E43" s="13">
        <v>272.85000000000002</v>
      </c>
      <c r="F43" s="14">
        <v>6.7999999999999996E-3</v>
      </c>
      <c r="G43" s="14"/>
    </row>
    <row r="44" spans="1:7" x14ac:dyDescent="0.35">
      <c r="A44" s="11" t="s">
        <v>1409</v>
      </c>
      <c r="B44" s="29" t="s">
        <v>1410</v>
      </c>
      <c r="C44" s="29" t="s">
        <v>1156</v>
      </c>
      <c r="D44" s="12">
        <v>1332</v>
      </c>
      <c r="E44" s="13">
        <v>269.2</v>
      </c>
      <c r="F44" s="14">
        <v>6.7000000000000002E-3</v>
      </c>
      <c r="G44" s="14"/>
    </row>
    <row r="45" spans="1:7" x14ac:dyDescent="0.35">
      <c r="A45" s="11" t="s">
        <v>1261</v>
      </c>
      <c r="B45" s="29" t="s">
        <v>1262</v>
      </c>
      <c r="C45" s="29" t="s">
        <v>1159</v>
      </c>
      <c r="D45" s="12">
        <v>52250</v>
      </c>
      <c r="E45" s="13">
        <v>264.57</v>
      </c>
      <c r="F45" s="14">
        <v>6.6E-3</v>
      </c>
      <c r="G45" s="14"/>
    </row>
    <row r="46" spans="1:7" x14ac:dyDescent="0.35">
      <c r="A46" s="11" t="s">
        <v>1380</v>
      </c>
      <c r="B46" s="29" t="s">
        <v>1381</v>
      </c>
      <c r="C46" s="29" t="s">
        <v>1227</v>
      </c>
      <c r="D46" s="12">
        <v>7953</v>
      </c>
      <c r="E46" s="13">
        <v>258.2</v>
      </c>
      <c r="F46" s="14">
        <v>6.4999999999999997E-3</v>
      </c>
      <c r="G46" s="14"/>
    </row>
    <row r="47" spans="1:7" x14ac:dyDescent="0.35">
      <c r="A47" s="11" t="s">
        <v>1384</v>
      </c>
      <c r="B47" s="29" t="s">
        <v>1385</v>
      </c>
      <c r="C47" s="29" t="s">
        <v>1227</v>
      </c>
      <c r="D47" s="12">
        <v>7850</v>
      </c>
      <c r="E47" s="13">
        <v>252.56</v>
      </c>
      <c r="F47" s="14">
        <v>6.3E-3</v>
      </c>
      <c r="G47" s="14"/>
    </row>
    <row r="48" spans="1:7" x14ac:dyDescent="0.35">
      <c r="A48" s="11" t="s">
        <v>1761</v>
      </c>
      <c r="B48" s="29" t="s">
        <v>1762</v>
      </c>
      <c r="C48" s="29" t="s">
        <v>1763</v>
      </c>
      <c r="D48" s="12">
        <v>1101</v>
      </c>
      <c r="E48" s="13">
        <v>252.01</v>
      </c>
      <c r="F48" s="14">
        <v>6.3E-3</v>
      </c>
      <c r="G48" s="14"/>
    </row>
    <row r="49" spans="1:7" x14ac:dyDescent="0.35">
      <c r="A49" s="11" t="s">
        <v>1330</v>
      </c>
      <c r="B49" s="29" t="s">
        <v>1331</v>
      </c>
      <c r="C49" s="29" t="s">
        <v>1302</v>
      </c>
      <c r="D49" s="12">
        <v>245064</v>
      </c>
      <c r="E49" s="13">
        <v>251.56</v>
      </c>
      <c r="F49" s="14">
        <v>6.3E-3</v>
      </c>
      <c r="G49" s="14"/>
    </row>
    <row r="50" spans="1:7" x14ac:dyDescent="0.35">
      <c r="A50" s="11" t="s">
        <v>1681</v>
      </c>
      <c r="B50" s="29" t="s">
        <v>1682</v>
      </c>
      <c r="C50" s="29" t="s">
        <v>1188</v>
      </c>
      <c r="D50" s="12">
        <v>6394</v>
      </c>
      <c r="E50" s="13">
        <v>250.64</v>
      </c>
      <c r="F50" s="14">
        <v>6.3E-3</v>
      </c>
      <c r="G50" s="14"/>
    </row>
    <row r="51" spans="1:7" x14ac:dyDescent="0.35">
      <c r="A51" s="11" t="s">
        <v>1689</v>
      </c>
      <c r="B51" s="29" t="s">
        <v>1690</v>
      </c>
      <c r="C51" s="29" t="s">
        <v>1166</v>
      </c>
      <c r="D51" s="12">
        <v>3899</v>
      </c>
      <c r="E51" s="13">
        <v>238.98</v>
      </c>
      <c r="F51" s="14">
        <v>6.0000000000000001E-3</v>
      </c>
      <c r="G51" s="14"/>
    </row>
    <row r="52" spans="1:7" x14ac:dyDescent="0.35">
      <c r="A52" s="11" t="s">
        <v>1251</v>
      </c>
      <c r="B52" s="29" t="s">
        <v>1252</v>
      </c>
      <c r="C52" s="29" t="s">
        <v>1159</v>
      </c>
      <c r="D52" s="12">
        <v>106643</v>
      </c>
      <c r="E52" s="13">
        <v>237.01</v>
      </c>
      <c r="F52" s="14">
        <v>5.8999999999999999E-3</v>
      </c>
      <c r="G52" s="14"/>
    </row>
    <row r="53" spans="1:7" x14ac:dyDescent="0.35">
      <c r="A53" s="11" t="s">
        <v>1716</v>
      </c>
      <c r="B53" s="29" t="s">
        <v>1717</v>
      </c>
      <c r="C53" s="29" t="s">
        <v>1166</v>
      </c>
      <c r="D53" s="12">
        <v>4827</v>
      </c>
      <c r="E53" s="13">
        <v>231.36</v>
      </c>
      <c r="F53" s="14">
        <v>5.7999999999999996E-3</v>
      </c>
      <c r="G53" s="14"/>
    </row>
    <row r="54" spans="1:7" x14ac:dyDescent="0.35">
      <c r="A54" s="11" t="s">
        <v>1291</v>
      </c>
      <c r="B54" s="29" t="s">
        <v>1292</v>
      </c>
      <c r="C54" s="29" t="s">
        <v>1280</v>
      </c>
      <c r="D54" s="12">
        <v>20470</v>
      </c>
      <c r="E54" s="13">
        <v>229.47</v>
      </c>
      <c r="F54" s="14">
        <v>5.7000000000000002E-3</v>
      </c>
      <c r="G54" s="14"/>
    </row>
    <row r="55" spans="1:7" x14ac:dyDescent="0.35">
      <c r="A55" s="11" t="s">
        <v>1672</v>
      </c>
      <c r="B55" s="29" t="s">
        <v>1673</v>
      </c>
      <c r="C55" s="29" t="s">
        <v>1203</v>
      </c>
      <c r="D55" s="12">
        <v>8505</v>
      </c>
      <c r="E55" s="13">
        <v>225.44</v>
      </c>
      <c r="F55" s="14">
        <v>5.5999999999999999E-3</v>
      </c>
      <c r="G55" s="14"/>
    </row>
    <row r="56" spans="1:7" x14ac:dyDescent="0.35">
      <c r="A56" s="11" t="s">
        <v>1173</v>
      </c>
      <c r="B56" s="29" t="s">
        <v>1174</v>
      </c>
      <c r="C56" s="29" t="s">
        <v>1175</v>
      </c>
      <c r="D56" s="12">
        <v>113765</v>
      </c>
      <c r="E56" s="13">
        <v>222.52</v>
      </c>
      <c r="F56" s="14">
        <v>5.5999999999999999E-3</v>
      </c>
      <c r="G56" s="14"/>
    </row>
    <row r="57" spans="1:7" x14ac:dyDescent="0.35">
      <c r="A57" s="11" t="s">
        <v>1695</v>
      </c>
      <c r="B57" s="29" t="s">
        <v>1696</v>
      </c>
      <c r="C57" s="29" t="s">
        <v>1188</v>
      </c>
      <c r="D57" s="12">
        <v>7074</v>
      </c>
      <c r="E57" s="13">
        <v>222.49</v>
      </c>
      <c r="F57" s="14">
        <v>5.5999999999999999E-3</v>
      </c>
      <c r="G57" s="14"/>
    </row>
    <row r="58" spans="1:7" x14ac:dyDescent="0.35">
      <c r="A58" s="11" t="s">
        <v>1764</v>
      </c>
      <c r="B58" s="29" t="s">
        <v>1765</v>
      </c>
      <c r="C58" s="29" t="s">
        <v>1267</v>
      </c>
      <c r="D58" s="12">
        <v>7891</v>
      </c>
      <c r="E58" s="13">
        <v>218.72</v>
      </c>
      <c r="F58" s="14">
        <v>5.4999999999999997E-3</v>
      </c>
      <c r="G58" s="14"/>
    </row>
    <row r="59" spans="1:7" x14ac:dyDescent="0.35">
      <c r="A59" s="11" t="s">
        <v>1140</v>
      </c>
      <c r="B59" s="29" t="s">
        <v>1141</v>
      </c>
      <c r="C59" s="29" t="s">
        <v>1142</v>
      </c>
      <c r="D59" s="12">
        <v>170275</v>
      </c>
      <c r="E59" s="13">
        <v>177</v>
      </c>
      <c r="F59" s="14">
        <v>4.4000000000000003E-3</v>
      </c>
      <c r="G59" s="14"/>
    </row>
    <row r="60" spans="1:7" x14ac:dyDescent="0.35">
      <c r="A60" s="11" t="s">
        <v>1660</v>
      </c>
      <c r="B60" s="29" t="s">
        <v>1661</v>
      </c>
      <c r="C60" s="29" t="s">
        <v>1166</v>
      </c>
      <c r="D60" s="12">
        <v>8549</v>
      </c>
      <c r="E60" s="13">
        <v>174.01</v>
      </c>
      <c r="F60" s="14">
        <v>4.4000000000000003E-3</v>
      </c>
      <c r="G60" s="14"/>
    </row>
    <row r="61" spans="1:7" x14ac:dyDescent="0.35">
      <c r="A61" s="11" t="s">
        <v>1106</v>
      </c>
      <c r="B61" s="29" t="s">
        <v>1107</v>
      </c>
      <c r="C61" s="29" t="s">
        <v>1108</v>
      </c>
      <c r="D61" s="12">
        <v>41025</v>
      </c>
      <c r="E61" s="13">
        <v>163.77000000000001</v>
      </c>
      <c r="F61" s="14">
        <v>4.1000000000000003E-3</v>
      </c>
      <c r="G61" s="14"/>
    </row>
    <row r="62" spans="1:7" x14ac:dyDescent="0.35">
      <c r="A62" s="11" t="s">
        <v>1372</v>
      </c>
      <c r="B62" s="29" t="s">
        <v>1373</v>
      </c>
      <c r="C62" s="29" t="s">
        <v>1188</v>
      </c>
      <c r="D62" s="12">
        <v>7280</v>
      </c>
      <c r="E62" s="13">
        <v>157.87</v>
      </c>
      <c r="F62" s="14">
        <v>4.0000000000000001E-3</v>
      </c>
      <c r="G62" s="14"/>
    </row>
    <row r="63" spans="1:7" x14ac:dyDescent="0.35">
      <c r="A63" s="11" t="s">
        <v>1285</v>
      </c>
      <c r="B63" s="29" t="s">
        <v>1286</v>
      </c>
      <c r="C63" s="29" t="s">
        <v>1135</v>
      </c>
      <c r="D63" s="12">
        <v>198610</v>
      </c>
      <c r="E63" s="13">
        <v>151.04</v>
      </c>
      <c r="F63" s="14">
        <v>3.8E-3</v>
      </c>
      <c r="G63" s="14"/>
    </row>
    <row r="64" spans="1:7" x14ac:dyDescent="0.35">
      <c r="A64" s="11" t="s">
        <v>1239</v>
      </c>
      <c r="B64" s="29" t="s">
        <v>1240</v>
      </c>
      <c r="C64" s="29" t="s">
        <v>1241</v>
      </c>
      <c r="D64" s="12">
        <v>16800</v>
      </c>
      <c r="E64" s="13">
        <v>150.96</v>
      </c>
      <c r="F64" s="14">
        <v>3.8E-3</v>
      </c>
      <c r="G64" s="14"/>
    </row>
    <row r="65" spans="1:7" x14ac:dyDescent="0.35">
      <c r="A65" s="11" t="s">
        <v>1334</v>
      </c>
      <c r="B65" s="29" t="s">
        <v>1335</v>
      </c>
      <c r="C65" s="29" t="s">
        <v>1099</v>
      </c>
      <c r="D65" s="12">
        <v>90946</v>
      </c>
      <c r="E65" s="13">
        <v>144.6</v>
      </c>
      <c r="F65" s="14">
        <v>3.5999999999999999E-3</v>
      </c>
      <c r="G65" s="14"/>
    </row>
    <row r="66" spans="1:7" x14ac:dyDescent="0.35">
      <c r="A66" s="11" t="s">
        <v>1670</v>
      </c>
      <c r="B66" s="29" t="s">
        <v>1671</v>
      </c>
      <c r="C66" s="29" t="s">
        <v>1099</v>
      </c>
      <c r="D66" s="12">
        <v>54824</v>
      </c>
      <c r="E66" s="13">
        <v>140.94999999999999</v>
      </c>
      <c r="F66" s="14">
        <v>3.5000000000000001E-3</v>
      </c>
      <c r="G66" s="14"/>
    </row>
    <row r="67" spans="1:7" x14ac:dyDescent="0.35">
      <c r="A67" s="11" t="s">
        <v>1436</v>
      </c>
      <c r="B67" s="29" t="s">
        <v>1437</v>
      </c>
      <c r="C67" s="29" t="s">
        <v>1135</v>
      </c>
      <c r="D67" s="12">
        <v>40140</v>
      </c>
      <c r="E67" s="13">
        <v>127.38</v>
      </c>
      <c r="F67" s="14">
        <v>3.2000000000000002E-3</v>
      </c>
      <c r="G67" s="14"/>
    </row>
    <row r="68" spans="1:7" x14ac:dyDescent="0.35">
      <c r="A68" s="11" t="s">
        <v>1709</v>
      </c>
      <c r="B68" s="29" t="s">
        <v>1710</v>
      </c>
      <c r="C68" s="29" t="s">
        <v>1111</v>
      </c>
      <c r="D68" s="12">
        <v>23400</v>
      </c>
      <c r="E68" s="13">
        <v>125.8</v>
      </c>
      <c r="F68" s="14">
        <v>3.0999999999999999E-3</v>
      </c>
      <c r="G68" s="14"/>
    </row>
    <row r="69" spans="1:7" x14ac:dyDescent="0.35">
      <c r="A69" s="11" t="s">
        <v>1328</v>
      </c>
      <c r="B69" s="29" t="s">
        <v>1329</v>
      </c>
      <c r="C69" s="29" t="s">
        <v>1241</v>
      </c>
      <c r="D69" s="12">
        <v>4008</v>
      </c>
      <c r="E69" s="13">
        <v>124.23</v>
      </c>
      <c r="F69" s="14">
        <v>3.0999999999999999E-3</v>
      </c>
      <c r="G69" s="14"/>
    </row>
    <row r="70" spans="1:7" x14ac:dyDescent="0.35">
      <c r="A70" s="11" t="s">
        <v>1160</v>
      </c>
      <c r="B70" s="29" t="s">
        <v>1161</v>
      </c>
      <c r="C70" s="29" t="s">
        <v>1099</v>
      </c>
      <c r="D70" s="12">
        <v>39460</v>
      </c>
      <c r="E70" s="13">
        <v>110.31</v>
      </c>
      <c r="F70" s="14">
        <v>2.8E-3</v>
      </c>
      <c r="G70" s="14"/>
    </row>
    <row r="71" spans="1:7" x14ac:dyDescent="0.35">
      <c r="A71" s="15" t="s">
        <v>122</v>
      </c>
      <c r="B71" s="30"/>
      <c r="C71" s="30"/>
      <c r="D71" s="16"/>
      <c r="E71" s="36">
        <v>37706.74</v>
      </c>
      <c r="F71" s="37">
        <v>0.94399999999999995</v>
      </c>
      <c r="G71" s="19"/>
    </row>
    <row r="72" spans="1:7" x14ac:dyDescent="0.35">
      <c r="A72" s="15" t="s">
        <v>1455</v>
      </c>
      <c r="B72" s="29"/>
      <c r="C72" s="29"/>
      <c r="D72" s="12"/>
      <c r="E72" s="13"/>
      <c r="F72" s="14"/>
      <c r="G72" s="14"/>
    </row>
    <row r="73" spans="1:7" x14ac:dyDescent="0.35">
      <c r="A73" s="15" t="s">
        <v>122</v>
      </c>
      <c r="B73" s="29"/>
      <c r="C73" s="29"/>
      <c r="D73" s="12"/>
      <c r="E73" s="38" t="s">
        <v>114</v>
      </c>
      <c r="F73" s="39" t="s">
        <v>114</v>
      </c>
      <c r="G73" s="14"/>
    </row>
    <row r="74" spans="1:7" x14ac:dyDescent="0.35">
      <c r="A74" s="20" t="s">
        <v>154</v>
      </c>
      <c r="B74" s="31"/>
      <c r="C74" s="31"/>
      <c r="D74" s="21"/>
      <c r="E74" s="26">
        <v>37706.74</v>
      </c>
      <c r="F74" s="27">
        <v>0.94399999999999995</v>
      </c>
      <c r="G74" s="19"/>
    </row>
    <row r="75" spans="1:7" x14ac:dyDescent="0.35">
      <c r="A75" s="11"/>
      <c r="B75" s="29"/>
      <c r="C75" s="29"/>
      <c r="D75" s="12"/>
      <c r="E75" s="13"/>
      <c r="F75" s="14"/>
      <c r="G75" s="14"/>
    </row>
    <row r="76" spans="1:7" x14ac:dyDescent="0.35">
      <c r="A76" s="15" t="s">
        <v>1456</v>
      </c>
      <c r="B76" s="29"/>
      <c r="C76" s="29"/>
      <c r="D76" s="12"/>
      <c r="E76" s="13"/>
      <c r="F76" s="14"/>
      <c r="G76" s="14"/>
    </row>
    <row r="77" spans="1:7" x14ac:dyDescent="0.35">
      <c r="A77" s="15" t="s">
        <v>1457</v>
      </c>
      <c r="B77" s="29"/>
      <c r="C77" s="29"/>
      <c r="D77" s="12"/>
      <c r="E77" s="13"/>
      <c r="F77" s="14"/>
      <c r="G77" s="14"/>
    </row>
    <row r="78" spans="1:7" x14ac:dyDescent="0.35">
      <c r="A78" s="11" t="s">
        <v>1766</v>
      </c>
      <c r="B78" s="29"/>
      <c r="C78" s="29" t="s">
        <v>1725</v>
      </c>
      <c r="D78" s="12">
        <v>1600</v>
      </c>
      <c r="E78" s="13">
        <v>647.79999999999995</v>
      </c>
      <c r="F78" s="14">
        <v>1.6219999999999998E-2</v>
      </c>
      <c r="G78" s="14"/>
    </row>
    <row r="79" spans="1:7" x14ac:dyDescent="0.35">
      <c r="A79" s="11" t="s">
        <v>1724</v>
      </c>
      <c r="B79" s="29"/>
      <c r="C79" s="29" t="s">
        <v>1725</v>
      </c>
      <c r="D79" s="12">
        <v>3000</v>
      </c>
      <c r="E79" s="13">
        <v>522.1</v>
      </c>
      <c r="F79" s="14">
        <v>1.3073E-2</v>
      </c>
      <c r="G79" s="14"/>
    </row>
    <row r="80" spans="1:7" x14ac:dyDescent="0.35">
      <c r="A80" s="15" t="s">
        <v>122</v>
      </c>
      <c r="B80" s="30"/>
      <c r="C80" s="30"/>
      <c r="D80" s="16"/>
      <c r="E80" s="36">
        <v>1169.9000000000001</v>
      </c>
      <c r="F80" s="37">
        <v>2.9293E-2</v>
      </c>
      <c r="G80" s="19"/>
    </row>
    <row r="81" spans="1:7" x14ac:dyDescent="0.35">
      <c r="A81" s="11"/>
      <c r="B81" s="29"/>
      <c r="C81" s="29"/>
      <c r="D81" s="12"/>
      <c r="E81" s="13"/>
      <c r="F81" s="14"/>
      <c r="G81" s="14"/>
    </row>
    <row r="82" spans="1:7" x14ac:dyDescent="0.35">
      <c r="A82" s="11"/>
      <c r="B82" s="29"/>
      <c r="C82" s="29"/>
      <c r="D82" s="12"/>
      <c r="E82" s="13"/>
      <c r="F82" s="14"/>
      <c r="G82" s="14"/>
    </row>
    <row r="83" spans="1:7" x14ac:dyDescent="0.35">
      <c r="A83" s="11"/>
      <c r="B83" s="29"/>
      <c r="C83" s="29"/>
      <c r="D83" s="12"/>
      <c r="E83" s="13"/>
      <c r="F83" s="14"/>
      <c r="G83" s="14"/>
    </row>
    <row r="84" spans="1:7" x14ac:dyDescent="0.35">
      <c r="A84" s="20" t="s">
        <v>154</v>
      </c>
      <c r="B84" s="31"/>
      <c r="C84" s="31"/>
      <c r="D84" s="21"/>
      <c r="E84" s="17">
        <v>1169.9000000000001</v>
      </c>
      <c r="F84" s="18">
        <v>2.9293E-2</v>
      </c>
      <c r="G84" s="19"/>
    </row>
    <row r="85" spans="1:7" x14ac:dyDescent="0.35">
      <c r="A85" s="11"/>
      <c r="B85" s="29"/>
      <c r="C85" s="29"/>
      <c r="D85" s="12"/>
      <c r="E85" s="13"/>
      <c r="F85" s="14"/>
      <c r="G85" s="14"/>
    </row>
    <row r="86" spans="1:7" x14ac:dyDescent="0.35">
      <c r="A86" s="15" t="s">
        <v>115</v>
      </c>
      <c r="B86" s="29"/>
      <c r="C86" s="29"/>
      <c r="D86" s="12"/>
      <c r="E86" s="13"/>
      <c r="F86" s="14"/>
      <c r="G86" s="14"/>
    </row>
    <row r="87" spans="1:7" x14ac:dyDescent="0.35">
      <c r="A87" s="11"/>
      <c r="B87" s="29"/>
      <c r="C87" s="29"/>
      <c r="D87" s="12"/>
      <c r="E87" s="13"/>
      <c r="F87" s="14"/>
      <c r="G87" s="14"/>
    </row>
    <row r="88" spans="1:7" x14ac:dyDescent="0.35">
      <c r="A88" s="15" t="s">
        <v>116</v>
      </c>
      <c r="B88" s="29"/>
      <c r="C88" s="29"/>
      <c r="D88" s="12"/>
      <c r="E88" s="13"/>
      <c r="F88" s="14"/>
      <c r="G88" s="14"/>
    </row>
    <row r="89" spans="1:7" x14ac:dyDescent="0.35">
      <c r="A89" s="11" t="s">
        <v>1767</v>
      </c>
      <c r="B89" s="29" t="s">
        <v>1768</v>
      </c>
      <c r="C89" s="29" t="s">
        <v>119</v>
      </c>
      <c r="D89" s="12">
        <v>300000</v>
      </c>
      <c r="E89" s="13">
        <v>296.04000000000002</v>
      </c>
      <c r="F89" s="14">
        <v>7.4000000000000003E-3</v>
      </c>
      <c r="G89" s="14">
        <v>6.8848999999999994E-2</v>
      </c>
    </row>
    <row r="90" spans="1:7" x14ac:dyDescent="0.35">
      <c r="A90" s="15" t="s">
        <v>122</v>
      </c>
      <c r="B90" s="30"/>
      <c r="C90" s="30"/>
      <c r="D90" s="16"/>
      <c r="E90" s="36">
        <v>296.04000000000002</v>
      </c>
      <c r="F90" s="37">
        <v>7.4000000000000003E-3</v>
      </c>
      <c r="G90" s="19"/>
    </row>
    <row r="91" spans="1:7" x14ac:dyDescent="0.35">
      <c r="A91" s="11"/>
      <c r="B91" s="29"/>
      <c r="C91" s="29"/>
      <c r="D91" s="12"/>
      <c r="E91" s="13"/>
      <c r="F91" s="14"/>
      <c r="G91" s="14"/>
    </row>
    <row r="92" spans="1:7" x14ac:dyDescent="0.35">
      <c r="A92" s="20" t="s">
        <v>154</v>
      </c>
      <c r="B92" s="31"/>
      <c r="C92" s="31"/>
      <c r="D92" s="21"/>
      <c r="E92" s="17">
        <v>296.04000000000002</v>
      </c>
      <c r="F92" s="18">
        <v>7.4000000000000003E-3</v>
      </c>
      <c r="G92" s="19"/>
    </row>
    <row r="93" spans="1:7" x14ac:dyDescent="0.35">
      <c r="A93" s="11"/>
      <c r="B93" s="29"/>
      <c r="C93" s="29"/>
      <c r="D93" s="12"/>
      <c r="E93" s="13"/>
      <c r="F93" s="14"/>
      <c r="G93" s="14"/>
    </row>
    <row r="94" spans="1:7" x14ac:dyDescent="0.35">
      <c r="A94" s="11"/>
      <c r="B94" s="29"/>
      <c r="C94" s="29"/>
      <c r="D94" s="12"/>
      <c r="E94" s="13"/>
      <c r="F94" s="14"/>
      <c r="G94" s="14"/>
    </row>
    <row r="95" spans="1:7" x14ac:dyDescent="0.35">
      <c r="A95" s="15" t="s">
        <v>155</v>
      </c>
      <c r="B95" s="29"/>
      <c r="C95" s="29"/>
      <c r="D95" s="12"/>
      <c r="E95" s="13"/>
      <c r="F95" s="14"/>
      <c r="G95" s="14"/>
    </row>
    <row r="96" spans="1:7" x14ac:dyDescent="0.35">
      <c r="A96" s="11" t="s">
        <v>156</v>
      </c>
      <c r="B96" s="29"/>
      <c r="C96" s="29"/>
      <c r="D96" s="12"/>
      <c r="E96" s="13">
        <v>2016.64</v>
      </c>
      <c r="F96" s="14">
        <v>5.0500000000000003E-2</v>
      </c>
      <c r="G96" s="14">
        <v>6.5921999999999994E-2</v>
      </c>
    </row>
    <row r="97" spans="1:7" x14ac:dyDescent="0.35">
      <c r="A97" s="15" t="s">
        <v>122</v>
      </c>
      <c r="B97" s="30"/>
      <c r="C97" s="30"/>
      <c r="D97" s="16"/>
      <c r="E97" s="36">
        <v>2016.64</v>
      </c>
      <c r="F97" s="37">
        <v>5.0500000000000003E-2</v>
      </c>
      <c r="G97" s="19"/>
    </row>
    <row r="98" spans="1:7" x14ac:dyDescent="0.35">
      <c r="A98" s="11"/>
      <c r="B98" s="29"/>
      <c r="C98" s="29"/>
      <c r="D98" s="12"/>
      <c r="E98" s="13"/>
      <c r="F98" s="14"/>
      <c r="G98" s="14"/>
    </row>
    <row r="99" spans="1:7" x14ac:dyDescent="0.35">
      <c r="A99" s="20" t="s">
        <v>154</v>
      </c>
      <c r="B99" s="31"/>
      <c r="C99" s="31"/>
      <c r="D99" s="21"/>
      <c r="E99" s="17">
        <v>2016.64</v>
      </c>
      <c r="F99" s="18">
        <v>5.0500000000000003E-2</v>
      </c>
      <c r="G99" s="19"/>
    </row>
    <row r="100" spans="1:7" x14ac:dyDescent="0.35">
      <c r="A100" s="11" t="s">
        <v>157</v>
      </c>
      <c r="B100" s="29"/>
      <c r="C100" s="29"/>
      <c r="D100" s="12"/>
      <c r="E100" s="13">
        <v>0.36422100000000002</v>
      </c>
      <c r="F100" s="14">
        <v>9.0000000000000002E-6</v>
      </c>
      <c r="G100" s="14"/>
    </row>
    <row r="101" spans="1:7" x14ac:dyDescent="0.35">
      <c r="A101" s="11" t="s">
        <v>158</v>
      </c>
      <c r="B101" s="29"/>
      <c r="C101" s="29"/>
      <c r="D101" s="12"/>
      <c r="E101" s="22">
        <v>-83.624221000000006</v>
      </c>
      <c r="F101" s="23">
        <v>-1.9090000000000001E-3</v>
      </c>
      <c r="G101" s="14">
        <v>6.5921999999999994E-2</v>
      </c>
    </row>
    <row r="102" spans="1:7" x14ac:dyDescent="0.35">
      <c r="A102" s="24" t="s">
        <v>159</v>
      </c>
      <c r="B102" s="32"/>
      <c r="C102" s="32"/>
      <c r="D102" s="25"/>
      <c r="E102" s="26">
        <v>39936.160000000003</v>
      </c>
      <c r="F102" s="27">
        <v>1</v>
      </c>
      <c r="G102" s="27"/>
    </row>
    <row r="104" spans="1:7" x14ac:dyDescent="0.35">
      <c r="A104" s="56" t="s">
        <v>1651</v>
      </c>
    </row>
    <row r="107" spans="1:7" x14ac:dyDescent="0.35">
      <c r="A107" s="56" t="s">
        <v>162</v>
      </c>
    </row>
    <row r="108" spans="1:7" x14ac:dyDescent="0.35">
      <c r="A108" s="46" t="s">
        <v>163</v>
      </c>
      <c r="B108" s="33" t="s">
        <v>114</v>
      </c>
    </row>
    <row r="109" spans="1:7" x14ac:dyDescent="0.35">
      <c r="A109" t="s">
        <v>164</v>
      </c>
    </row>
    <row r="110" spans="1:7" x14ac:dyDescent="0.35">
      <c r="A110" t="s">
        <v>165</v>
      </c>
      <c r="B110" t="s">
        <v>166</v>
      </c>
      <c r="C110" t="s">
        <v>166</v>
      </c>
    </row>
    <row r="111" spans="1:7" x14ac:dyDescent="0.35">
      <c r="B111" s="47">
        <v>44957</v>
      </c>
      <c r="C111" s="47">
        <v>44985</v>
      </c>
    </row>
    <row r="112" spans="1:7" x14ac:dyDescent="0.35">
      <c r="A112" t="s">
        <v>170</v>
      </c>
      <c r="B112">
        <v>61.22</v>
      </c>
      <c r="C112">
        <v>60.78</v>
      </c>
      <c r="E112" s="1"/>
    </row>
    <row r="113" spans="1:5" x14ac:dyDescent="0.35">
      <c r="A113" t="s">
        <v>171</v>
      </c>
      <c r="B113">
        <v>28.79</v>
      </c>
      <c r="C113">
        <v>28.59</v>
      </c>
      <c r="E113" s="1"/>
    </row>
    <row r="114" spans="1:5" x14ac:dyDescent="0.35">
      <c r="A114" t="s">
        <v>1769</v>
      </c>
      <c r="B114">
        <v>55.71</v>
      </c>
      <c r="C114">
        <v>55.24</v>
      </c>
      <c r="E114" s="1"/>
    </row>
    <row r="115" spans="1:5" x14ac:dyDescent="0.35">
      <c r="A115" t="s">
        <v>1770</v>
      </c>
      <c r="B115">
        <v>56.37</v>
      </c>
      <c r="C115">
        <v>55.9</v>
      </c>
      <c r="E115" s="1"/>
    </row>
    <row r="116" spans="1:5" x14ac:dyDescent="0.35">
      <c r="A116" t="s">
        <v>1771</v>
      </c>
      <c r="B116">
        <v>54.98</v>
      </c>
      <c r="C116">
        <v>54.52</v>
      </c>
      <c r="E116" s="1"/>
    </row>
    <row r="117" spans="1:5" x14ac:dyDescent="0.35">
      <c r="A117" t="s">
        <v>1772</v>
      </c>
      <c r="B117">
        <v>44.94</v>
      </c>
      <c r="C117">
        <v>44.56</v>
      </c>
      <c r="E117" s="1"/>
    </row>
    <row r="118" spans="1:5" x14ac:dyDescent="0.35">
      <c r="A118" t="s">
        <v>629</v>
      </c>
      <c r="B118">
        <v>55.37</v>
      </c>
      <c r="C118">
        <v>54.91</v>
      </c>
      <c r="E118" s="1"/>
    </row>
    <row r="119" spans="1:5" x14ac:dyDescent="0.35">
      <c r="A119" t="s">
        <v>630</v>
      </c>
      <c r="B119">
        <v>22.18</v>
      </c>
      <c r="C119">
        <v>21.99</v>
      </c>
      <c r="E119" s="1"/>
    </row>
    <row r="120" spans="1:5" x14ac:dyDescent="0.35">
      <c r="E120" s="1"/>
    </row>
    <row r="121" spans="1:5" x14ac:dyDescent="0.35">
      <c r="A121" t="s">
        <v>181</v>
      </c>
      <c r="B121" s="33" t="s">
        <v>114</v>
      </c>
    </row>
    <row r="122" spans="1:5" x14ac:dyDescent="0.35">
      <c r="A122" t="s">
        <v>182</v>
      </c>
      <c r="B122" s="33" t="s">
        <v>114</v>
      </c>
    </row>
    <row r="123" spans="1:5" ht="29" customHeight="1" x14ac:dyDescent="0.35">
      <c r="A123" s="46" t="s">
        <v>183</v>
      </c>
      <c r="B123" s="33" t="s">
        <v>114</v>
      </c>
    </row>
    <row r="124" spans="1:5" ht="29" customHeight="1" x14ac:dyDescent="0.35">
      <c r="A124" s="46" t="s">
        <v>184</v>
      </c>
      <c r="B124" s="33" t="s">
        <v>114</v>
      </c>
    </row>
    <row r="125" spans="1:5" x14ac:dyDescent="0.35">
      <c r="A125" t="s">
        <v>1652</v>
      </c>
      <c r="B125" s="48">
        <v>1.6086020000000001</v>
      </c>
    </row>
    <row r="126" spans="1:5" ht="43.5" customHeight="1" x14ac:dyDescent="0.35">
      <c r="A126" s="46" t="s">
        <v>186</v>
      </c>
      <c r="B126" s="33">
        <v>1169.9028000000001</v>
      </c>
    </row>
    <row r="127" spans="1:5" ht="29" customHeight="1" x14ac:dyDescent="0.35">
      <c r="A127" s="46" t="s">
        <v>187</v>
      </c>
      <c r="B127" s="33" t="s">
        <v>114</v>
      </c>
    </row>
    <row r="128" spans="1:5" ht="29" customHeight="1" x14ac:dyDescent="0.35">
      <c r="A128" s="46" t="s">
        <v>188</v>
      </c>
      <c r="B128" s="33" t="s">
        <v>114</v>
      </c>
    </row>
    <row r="129" spans="1:6" x14ac:dyDescent="0.35">
      <c r="A129" t="s">
        <v>189</v>
      </c>
      <c r="B129" s="33" t="s">
        <v>114</v>
      </c>
    </row>
    <row r="130" spans="1:6" x14ac:dyDescent="0.35">
      <c r="A130" t="s">
        <v>190</v>
      </c>
      <c r="B130" s="33" t="s">
        <v>114</v>
      </c>
    </row>
    <row r="132" spans="1:6" ht="70" customHeight="1" x14ac:dyDescent="0.35">
      <c r="A132" s="57" t="s">
        <v>200</v>
      </c>
      <c r="B132" s="57" t="s">
        <v>201</v>
      </c>
      <c r="C132" s="57" t="s">
        <v>5</v>
      </c>
      <c r="D132" s="57" t="s">
        <v>6</v>
      </c>
      <c r="E132" s="57" t="s">
        <v>5</v>
      </c>
      <c r="F132" s="57" t="s">
        <v>6</v>
      </c>
    </row>
    <row r="133" spans="1:6" ht="70" customHeight="1" x14ac:dyDescent="0.35">
      <c r="A133" s="57" t="s">
        <v>1773</v>
      </c>
      <c r="B133" s="57"/>
      <c r="C133" s="57" t="s">
        <v>55</v>
      </c>
      <c r="D133" s="57"/>
      <c r="E133" s="57"/>
      <c r="F133"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100"/>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1774</v>
      </c>
      <c r="B1" s="60"/>
      <c r="C1" s="60"/>
      <c r="D1" s="60"/>
      <c r="E1" s="60"/>
      <c r="F1" s="60"/>
      <c r="G1" s="61"/>
      <c r="H1" s="50" t="str">
        <f>HYPERLINK("[EDEL_Portfolio Monthly Notes 28-Feb-2023.xlsx]Index!A1","Index")</f>
        <v>Index</v>
      </c>
    </row>
    <row r="2" spans="1:8" ht="37.5" customHeight="1" x14ac:dyDescent="0.35">
      <c r="A2" s="59" t="s">
        <v>1775</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1100</v>
      </c>
      <c r="B8" s="29" t="s">
        <v>1101</v>
      </c>
      <c r="C8" s="29" t="s">
        <v>1099</v>
      </c>
      <c r="D8" s="12">
        <v>1088070</v>
      </c>
      <c r="E8" s="13">
        <v>9301.3700000000008</v>
      </c>
      <c r="F8" s="14">
        <v>8.8099999999999998E-2</v>
      </c>
      <c r="G8" s="14"/>
    </row>
    <row r="9" spans="1:8" x14ac:dyDescent="0.35">
      <c r="A9" s="11" t="s">
        <v>1403</v>
      </c>
      <c r="B9" s="29" t="s">
        <v>1404</v>
      </c>
      <c r="C9" s="29" t="s">
        <v>1166</v>
      </c>
      <c r="D9" s="12">
        <v>513410</v>
      </c>
      <c r="E9" s="13">
        <v>7637.23</v>
      </c>
      <c r="F9" s="14">
        <v>7.2300000000000003E-2</v>
      </c>
      <c r="G9" s="14"/>
    </row>
    <row r="10" spans="1:8" x14ac:dyDescent="0.35">
      <c r="A10" s="11" t="s">
        <v>1126</v>
      </c>
      <c r="B10" s="29" t="s">
        <v>1127</v>
      </c>
      <c r="C10" s="29" t="s">
        <v>1099</v>
      </c>
      <c r="D10" s="12">
        <v>408440</v>
      </c>
      <c r="E10" s="13">
        <v>6533.41</v>
      </c>
      <c r="F10" s="14">
        <v>6.1899999999999997E-2</v>
      </c>
      <c r="G10" s="14"/>
    </row>
    <row r="11" spans="1:8" x14ac:dyDescent="0.35">
      <c r="A11" s="11" t="s">
        <v>1347</v>
      </c>
      <c r="B11" s="29" t="s">
        <v>1348</v>
      </c>
      <c r="C11" s="29" t="s">
        <v>1349</v>
      </c>
      <c r="D11" s="12">
        <v>262996</v>
      </c>
      <c r="E11" s="13">
        <v>5546.98</v>
      </c>
      <c r="F11" s="14">
        <v>5.2499999999999998E-2</v>
      </c>
      <c r="G11" s="14"/>
    </row>
    <row r="12" spans="1:8" x14ac:dyDescent="0.35">
      <c r="A12" s="11" t="s">
        <v>1133</v>
      </c>
      <c r="B12" s="29" t="s">
        <v>1134</v>
      </c>
      <c r="C12" s="29" t="s">
        <v>1135</v>
      </c>
      <c r="D12" s="12">
        <v>219270</v>
      </c>
      <c r="E12" s="13">
        <v>5092.66</v>
      </c>
      <c r="F12" s="14">
        <v>4.82E-2</v>
      </c>
      <c r="G12" s="14"/>
    </row>
    <row r="13" spans="1:8" x14ac:dyDescent="0.35">
      <c r="A13" s="11" t="s">
        <v>1102</v>
      </c>
      <c r="B13" s="29" t="s">
        <v>1103</v>
      </c>
      <c r="C13" s="29" t="s">
        <v>1099</v>
      </c>
      <c r="D13" s="12">
        <v>933050</v>
      </c>
      <c r="E13" s="13">
        <v>4877.99</v>
      </c>
      <c r="F13" s="14">
        <v>4.6199999999999998E-2</v>
      </c>
      <c r="G13" s="14"/>
    </row>
    <row r="14" spans="1:8" x14ac:dyDescent="0.35">
      <c r="A14" s="11" t="s">
        <v>1104</v>
      </c>
      <c r="B14" s="29" t="s">
        <v>1105</v>
      </c>
      <c r="C14" s="29" t="s">
        <v>1099</v>
      </c>
      <c r="D14" s="12">
        <v>535175</v>
      </c>
      <c r="E14" s="13">
        <v>4517.41</v>
      </c>
      <c r="F14" s="14">
        <v>4.2799999999999998E-2</v>
      </c>
      <c r="G14" s="14"/>
    </row>
    <row r="15" spans="1:8" x14ac:dyDescent="0.35">
      <c r="A15" s="11" t="s">
        <v>1201</v>
      </c>
      <c r="B15" s="29" t="s">
        <v>1202</v>
      </c>
      <c r="C15" s="29" t="s">
        <v>1203</v>
      </c>
      <c r="D15" s="12">
        <v>219120</v>
      </c>
      <c r="E15" s="13">
        <v>3440.4</v>
      </c>
      <c r="F15" s="14">
        <v>3.2599999999999997E-2</v>
      </c>
      <c r="G15" s="14"/>
    </row>
    <row r="16" spans="1:8" x14ac:dyDescent="0.35">
      <c r="A16" s="11" t="s">
        <v>1376</v>
      </c>
      <c r="B16" s="29" t="s">
        <v>1377</v>
      </c>
      <c r="C16" s="29" t="s">
        <v>1216</v>
      </c>
      <c r="D16" s="12">
        <v>45812</v>
      </c>
      <c r="E16" s="13">
        <v>3326.55</v>
      </c>
      <c r="F16" s="14">
        <v>3.15E-2</v>
      </c>
      <c r="G16" s="14"/>
    </row>
    <row r="17" spans="1:7" x14ac:dyDescent="0.35">
      <c r="A17" s="11" t="s">
        <v>1411</v>
      </c>
      <c r="B17" s="29" t="s">
        <v>1412</v>
      </c>
      <c r="C17" s="29" t="s">
        <v>1151</v>
      </c>
      <c r="D17" s="12">
        <v>785057</v>
      </c>
      <c r="E17" s="13">
        <v>2957.31</v>
      </c>
      <c r="F17" s="14">
        <v>2.8000000000000001E-2</v>
      </c>
      <c r="G17" s="14"/>
    </row>
    <row r="18" spans="1:7" x14ac:dyDescent="0.35">
      <c r="A18" s="11" t="s">
        <v>1112</v>
      </c>
      <c r="B18" s="29" t="s">
        <v>1113</v>
      </c>
      <c r="C18" s="29" t="s">
        <v>1114</v>
      </c>
      <c r="D18" s="12">
        <v>381724</v>
      </c>
      <c r="E18" s="13">
        <v>2833.35</v>
      </c>
      <c r="F18" s="14">
        <v>2.6800000000000001E-2</v>
      </c>
      <c r="G18" s="14"/>
    </row>
    <row r="19" spans="1:7" x14ac:dyDescent="0.35">
      <c r="A19" s="11" t="s">
        <v>1384</v>
      </c>
      <c r="B19" s="29" t="s">
        <v>1385</v>
      </c>
      <c r="C19" s="29" t="s">
        <v>1227</v>
      </c>
      <c r="D19" s="12">
        <v>85102</v>
      </c>
      <c r="E19" s="13">
        <v>2738.03</v>
      </c>
      <c r="F19" s="14">
        <v>2.5899999999999999E-2</v>
      </c>
      <c r="G19" s="14"/>
    </row>
    <row r="20" spans="1:7" x14ac:dyDescent="0.35">
      <c r="A20" s="11" t="s">
        <v>1109</v>
      </c>
      <c r="B20" s="29" t="s">
        <v>1110</v>
      </c>
      <c r="C20" s="29" t="s">
        <v>1111</v>
      </c>
      <c r="D20" s="12">
        <v>92624</v>
      </c>
      <c r="E20" s="13">
        <v>2416.98</v>
      </c>
      <c r="F20" s="14">
        <v>2.29E-2</v>
      </c>
      <c r="G20" s="14"/>
    </row>
    <row r="21" spans="1:7" x14ac:dyDescent="0.35">
      <c r="A21" s="11" t="s">
        <v>1167</v>
      </c>
      <c r="B21" s="29" t="s">
        <v>1168</v>
      </c>
      <c r="C21" s="29" t="s">
        <v>1166</v>
      </c>
      <c r="D21" s="12">
        <v>191663</v>
      </c>
      <c r="E21" s="13">
        <v>2065.36</v>
      </c>
      <c r="F21" s="14">
        <v>1.9599999999999999E-2</v>
      </c>
      <c r="G21" s="14"/>
    </row>
    <row r="22" spans="1:7" x14ac:dyDescent="0.35">
      <c r="A22" s="11" t="s">
        <v>1149</v>
      </c>
      <c r="B22" s="29" t="s">
        <v>1150</v>
      </c>
      <c r="C22" s="29" t="s">
        <v>1151</v>
      </c>
      <c r="D22" s="12">
        <v>82443</v>
      </c>
      <c r="E22" s="13">
        <v>2028.63</v>
      </c>
      <c r="F22" s="14">
        <v>1.9199999999999998E-2</v>
      </c>
      <c r="G22" s="14"/>
    </row>
    <row r="23" spans="1:7" x14ac:dyDescent="0.35">
      <c r="A23" s="11" t="s">
        <v>1257</v>
      </c>
      <c r="B23" s="29" t="s">
        <v>1258</v>
      </c>
      <c r="C23" s="29" t="s">
        <v>1130</v>
      </c>
      <c r="D23" s="12">
        <v>2137636</v>
      </c>
      <c r="E23" s="13">
        <v>2022.2</v>
      </c>
      <c r="F23" s="14">
        <v>1.9099999999999999E-2</v>
      </c>
      <c r="G23" s="14"/>
    </row>
    <row r="24" spans="1:7" x14ac:dyDescent="0.35">
      <c r="A24" s="11" t="s">
        <v>1154</v>
      </c>
      <c r="B24" s="29" t="s">
        <v>1155</v>
      </c>
      <c r="C24" s="29" t="s">
        <v>1156</v>
      </c>
      <c r="D24" s="12">
        <v>205177</v>
      </c>
      <c r="E24" s="13">
        <v>1962.72</v>
      </c>
      <c r="F24" s="14">
        <v>1.8599999999999998E-2</v>
      </c>
      <c r="G24" s="14"/>
    </row>
    <row r="25" spans="1:7" x14ac:dyDescent="0.35">
      <c r="A25" s="11" t="s">
        <v>1164</v>
      </c>
      <c r="B25" s="29" t="s">
        <v>1165</v>
      </c>
      <c r="C25" s="29" t="s">
        <v>1166</v>
      </c>
      <c r="D25" s="12">
        <v>54714</v>
      </c>
      <c r="E25" s="13">
        <v>1812.59</v>
      </c>
      <c r="F25" s="14">
        <v>1.72E-2</v>
      </c>
      <c r="G25" s="14"/>
    </row>
    <row r="26" spans="1:7" x14ac:dyDescent="0.35">
      <c r="A26" s="11" t="s">
        <v>1415</v>
      </c>
      <c r="B26" s="29" t="s">
        <v>1416</v>
      </c>
      <c r="C26" s="29" t="s">
        <v>1099</v>
      </c>
      <c r="D26" s="12">
        <v>1221694</v>
      </c>
      <c r="E26" s="13">
        <v>1577.82</v>
      </c>
      <c r="F26" s="14">
        <v>1.49E-2</v>
      </c>
      <c r="G26" s="14"/>
    </row>
    <row r="27" spans="1:7" x14ac:dyDescent="0.35">
      <c r="A27" s="11" t="s">
        <v>1360</v>
      </c>
      <c r="B27" s="29" t="s">
        <v>1361</v>
      </c>
      <c r="C27" s="29" t="s">
        <v>1117</v>
      </c>
      <c r="D27" s="12">
        <v>49311</v>
      </c>
      <c r="E27" s="13">
        <v>1531.55</v>
      </c>
      <c r="F27" s="14">
        <v>1.4500000000000001E-2</v>
      </c>
      <c r="G27" s="14"/>
    </row>
    <row r="28" spans="1:7" x14ac:dyDescent="0.35">
      <c r="A28" s="11" t="s">
        <v>1291</v>
      </c>
      <c r="B28" s="29" t="s">
        <v>1292</v>
      </c>
      <c r="C28" s="29" t="s">
        <v>1280</v>
      </c>
      <c r="D28" s="12">
        <v>136200</v>
      </c>
      <c r="E28" s="13">
        <v>1526.8</v>
      </c>
      <c r="F28" s="14">
        <v>1.4500000000000001E-2</v>
      </c>
      <c r="G28" s="14"/>
    </row>
    <row r="29" spans="1:7" x14ac:dyDescent="0.35">
      <c r="A29" s="11" t="s">
        <v>1386</v>
      </c>
      <c r="B29" s="29" t="s">
        <v>1387</v>
      </c>
      <c r="C29" s="29" t="s">
        <v>1388</v>
      </c>
      <c r="D29" s="12">
        <v>284353</v>
      </c>
      <c r="E29" s="13">
        <v>1514.46</v>
      </c>
      <c r="F29" s="14">
        <v>1.43E-2</v>
      </c>
      <c r="G29" s="14"/>
    </row>
    <row r="30" spans="1:7" x14ac:dyDescent="0.35">
      <c r="A30" s="11" t="s">
        <v>1432</v>
      </c>
      <c r="B30" s="29" t="s">
        <v>1433</v>
      </c>
      <c r="C30" s="29" t="s">
        <v>1319</v>
      </c>
      <c r="D30" s="12">
        <v>116286</v>
      </c>
      <c r="E30" s="13">
        <v>1486.31</v>
      </c>
      <c r="F30" s="14">
        <v>1.41E-2</v>
      </c>
      <c r="G30" s="14"/>
    </row>
    <row r="31" spans="1:7" x14ac:dyDescent="0.35">
      <c r="A31" s="11" t="s">
        <v>1397</v>
      </c>
      <c r="B31" s="29" t="s">
        <v>1398</v>
      </c>
      <c r="C31" s="29" t="s">
        <v>1117</v>
      </c>
      <c r="D31" s="12">
        <v>113457</v>
      </c>
      <c r="E31" s="13">
        <v>1440.45</v>
      </c>
      <c r="F31" s="14">
        <v>1.3599999999999999E-2</v>
      </c>
      <c r="G31" s="14"/>
    </row>
    <row r="32" spans="1:7" x14ac:dyDescent="0.35">
      <c r="A32" s="11" t="s">
        <v>1184</v>
      </c>
      <c r="B32" s="29" t="s">
        <v>1185</v>
      </c>
      <c r="C32" s="29" t="s">
        <v>1117</v>
      </c>
      <c r="D32" s="12">
        <v>305185</v>
      </c>
      <c r="E32" s="13">
        <v>1283.9100000000001</v>
      </c>
      <c r="F32" s="14">
        <v>1.2200000000000001E-2</v>
      </c>
      <c r="G32" s="14"/>
    </row>
    <row r="33" spans="1:7" x14ac:dyDescent="0.35">
      <c r="A33" s="11" t="s">
        <v>1716</v>
      </c>
      <c r="B33" s="29" t="s">
        <v>1717</v>
      </c>
      <c r="C33" s="29" t="s">
        <v>1166</v>
      </c>
      <c r="D33" s="12">
        <v>23645</v>
      </c>
      <c r="E33" s="13">
        <v>1133.33</v>
      </c>
      <c r="F33" s="14">
        <v>1.0699999999999999E-2</v>
      </c>
      <c r="G33" s="14"/>
    </row>
    <row r="34" spans="1:7" x14ac:dyDescent="0.35">
      <c r="A34" s="11" t="s">
        <v>1255</v>
      </c>
      <c r="B34" s="29" t="s">
        <v>1256</v>
      </c>
      <c r="C34" s="29" t="s">
        <v>1111</v>
      </c>
      <c r="D34" s="12">
        <v>148114</v>
      </c>
      <c r="E34" s="13">
        <v>1120.48</v>
      </c>
      <c r="F34" s="14">
        <v>1.06E-2</v>
      </c>
      <c r="G34" s="14"/>
    </row>
    <row r="35" spans="1:7" x14ac:dyDescent="0.35">
      <c r="A35" s="11" t="s">
        <v>1180</v>
      </c>
      <c r="B35" s="29" t="s">
        <v>1181</v>
      </c>
      <c r="C35" s="29" t="s">
        <v>1156</v>
      </c>
      <c r="D35" s="12">
        <v>121904</v>
      </c>
      <c r="E35" s="13">
        <v>1104.94</v>
      </c>
      <c r="F35" s="14">
        <v>1.0500000000000001E-2</v>
      </c>
      <c r="G35" s="14"/>
    </row>
    <row r="36" spans="1:7" x14ac:dyDescent="0.35">
      <c r="A36" s="11" t="s">
        <v>1666</v>
      </c>
      <c r="B36" s="29" t="s">
        <v>1667</v>
      </c>
      <c r="C36" s="29" t="s">
        <v>1148</v>
      </c>
      <c r="D36" s="12">
        <v>102552</v>
      </c>
      <c r="E36" s="13">
        <v>1102.08</v>
      </c>
      <c r="F36" s="14">
        <v>1.04E-2</v>
      </c>
      <c r="G36" s="14"/>
    </row>
    <row r="37" spans="1:7" x14ac:dyDescent="0.35">
      <c r="A37" s="11" t="s">
        <v>1169</v>
      </c>
      <c r="B37" s="29" t="s">
        <v>1170</v>
      </c>
      <c r="C37" s="29" t="s">
        <v>1159</v>
      </c>
      <c r="D37" s="12">
        <v>646169</v>
      </c>
      <c r="E37" s="13">
        <v>1101.72</v>
      </c>
      <c r="F37" s="14">
        <v>1.04E-2</v>
      </c>
      <c r="G37" s="14"/>
    </row>
    <row r="38" spans="1:7" x14ac:dyDescent="0.35">
      <c r="A38" s="11" t="s">
        <v>1668</v>
      </c>
      <c r="B38" s="29" t="s">
        <v>1669</v>
      </c>
      <c r="C38" s="29" t="s">
        <v>1248</v>
      </c>
      <c r="D38" s="12">
        <v>225856</v>
      </c>
      <c r="E38" s="13">
        <v>1101.3900000000001</v>
      </c>
      <c r="F38" s="14">
        <v>1.04E-2</v>
      </c>
      <c r="G38" s="14"/>
    </row>
    <row r="39" spans="1:7" x14ac:dyDescent="0.35">
      <c r="A39" s="11" t="s">
        <v>1328</v>
      </c>
      <c r="B39" s="29" t="s">
        <v>1329</v>
      </c>
      <c r="C39" s="29" t="s">
        <v>1241</v>
      </c>
      <c r="D39" s="12">
        <v>34776</v>
      </c>
      <c r="E39" s="13">
        <v>1077.9000000000001</v>
      </c>
      <c r="F39" s="14">
        <v>1.0200000000000001E-2</v>
      </c>
      <c r="G39" s="14"/>
    </row>
    <row r="40" spans="1:7" x14ac:dyDescent="0.35">
      <c r="A40" s="11" t="s">
        <v>1662</v>
      </c>
      <c r="B40" s="29" t="s">
        <v>1663</v>
      </c>
      <c r="C40" s="29" t="s">
        <v>1111</v>
      </c>
      <c r="D40" s="12">
        <v>110549</v>
      </c>
      <c r="E40" s="13">
        <v>1066.74</v>
      </c>
      <c r="F40" s="14">
        <v>1.01E-2</v>
      </c>
      <c r="G40" s="14"/>
    </row>
    <row r="41" spans="1:7" x14ac:dyDescent="0.35">
      <c r="A41" s="11" t="s">
        <v>1265</v>
      </c>
      <c r="B41" s="29" t="s">
        <v>1266</v>
      </c>
      <c r="C41" s="29" t="s">
        <v>1267</v>
      </c>
      <c r="D41" s="12">
        <v>1332565</v>
      </c>
      <c r="E41" s="13">
        <v>1061.3900000000001</v>
      </c>
      <c r="F41" s="14">
        <v>1.01E-2</v>
      </c>
      <c r="G41" s="14"/>
    </row>
    <row r="42" spans="1:7" x14ac:dyDescent="0.35">
      <c r="A42" s="11" t="s">
        <v>1776</v>
      </c>
      <c r="B42" s="29" t="s">
        <v>1777</v>
      </c>
      <c r="C42" s="29" t="s">
        <v>1188</v>
      </c>
      <c r="D42" s="12">
        <v>25445</v>
      </c>
      <c r="E42" s="13">
        <v>1050.4000000000001</v>
      </c>
      <c r="F42" s="14">
        <v>9.9000000000000008E-3</v>
      </c>
      <c r="G42" s="14"/>
    </row>
    <row r="43" spans="1:7" x14ac:dyDescent="0.35">
      <c r="A43" s="11" t="s">
        <v>1778</v>
      </c>
      <c r="B43" s="29" t="s">
        <v>1779</v>
      </c>
      <c r="C43" s="29" t="s">
        <v>1156</v>
      </c>
      <c r="D43" s="12">
        <v>52983</v>
      </c>
      <c r="E43" s="13">
        <v>1027.18</v>
      </c>
      <c r="F43" s="14">
        <v>9.7000000000000003E-3</v>
      </c>
      <c r="G43" s="14"/>
    </row>
    <row r="44" spans="1:7" x14ac:dyDescent="0.35">
      <c r="A44" s="11" t="s">
        <v>1272</v>
      </c>
      <c r="B44" s="29" t="s">
        <v>1273</v>
      </c>
      <c r="C44" s="29" t="s">
        <v>1203</v>
      </c>
      <c r="D44" s="12">
        <v>53468</v>
      </c>
      <c r="E44" s="13">
        <v>1009.74</v>
      </c>
      <c r="F44" s="14">
        <v>9.5999999999999992E-3</v>
      </c>
      <c r="G44" s="14"/>
    </row>
    <row r="45" spans="1:7" x14ac:dyDescent="0.35">
      <c r="A45" s="11" t="s">
        <v>1246</v>
      </c>
      <c r="B45" s="29" t="s">
        <v>1247</v>
      </c>
      <c r="C45" s="29" t="s">
        <v>1248</v>
      </c>
      <c r="D45" s="12">
        <v>110974</v>
      </c>
      <c r="E45" s="13">
        <v>951.49</v>
      </c>
      <c r="F45" s="14">
        <v>8.9999999999999993E-3</v>
      </c>
      <c r="G45" s="14"/>
    </row>
    <row r="46" spans="1:7" x14ac:dyDescent="0.35">
      <c r="A46" s="11" t="s">
        <v>1293</v>
      </c>
      <c r="B46" s="29" t="s">
        <v>1294</v>
      </c>
      <c r="C46" s="29" t="s">
        <v>1295</v>
      </c>
      <c r="D46" s="12">
        <v>131821</v>
      </c>
      <c r="E46" s="13">
        <v>765.55</v>
      </c>
      <c r="F46" s="14">
        <v>7.1999999999999998E-3</v>
      </c>
      <c r="G46" s="14"/>
    </row>
    <row r="47" spans="1:7" x14ac:dyDescent="0.35">
      <c r="A47" s="11" t="s">
        <v>1106</v>
      </c>
      <c r="B47" s="29" t="s">
        <v>1107</v>
      </c>
      <c r="C47" s="29" t="s">
        <v>1108</v>
      </c>
      <c r="D47" s="12">
        <v>191269</v>
      </c>
      <c r="E47" s="13">
        <v>763.55</v>
      </c>
      <c r="F47" s="14">
        <v>7.1999999999999998E-3</v>
      </c>
      <c r="G47" s="14"/>
    </row>
    <row r="48" spans="1:7" x14ac:dyDescent="0.35">
      <c r="A48" s="11" t="s">
        <v>1780</v>
      </c>
      <c r="B48" s="29" t="s">
        <v>1781</v>
      </c>
      <c r="C48" s="29" t="s">
        <v>1227</v>
      </c>
      <c r="D48" s="12">
        <v>165168</v>
      </c>
      <c r="E48" s="13">
        <v>742.02</v>
      </c>
      <c r="F48" s="14">
        <v>7.0000000000000001E-3</v>
      </c>
      <c r="G48" s="14"/>
    </row>
    <row r="49" spans="1:7" x14ac:dyDescent="0.35">
      <c r="A49" s="11" t="s">
        <v>1782</v>
      </c>
      <c r="B49" s="29" t="s">
        <v>1783</v>
      </c>
      <c r="C49" s="29" t="s">
        <v>1130</v>
      </c>
      <c r="D49" s="12">
        <v>69385</v>
      </c>
      <c r="E49" s="13">
        <v>648.4</v>
      </c>
      <c r="F49" s="14">
        <v>6.1000000000000004E-3</v>
      </c>
      <c r="G49" s="14"/>
    </row>
    <row r="50" spans="1:7" x14ac:dyDescent="0.35">
      <c r="A50" s="11" t="s">
        <v>1146</v>
      </c>
      <c r="B50" s="29" t="s">
        <v>1147</v>
      </c>
      <c r="C50" s="29" t="s">
        <v>1148</v>
      </c>
      <c r="D50" s="12">
        <v>24786</v>
      </c>
      <c r="E50" s="13">
        <v>588.12</v>
      </c>
      <c r="F50" s="14">
        <v>5.5999999999999999E-3</v>
      </c>
      <c r="G50" s="14"/>
    </row>
    <row r="51" spans="1:7" x14ac:dyDescent="0.35">
      <c r="A51" s="11" t="s">
        <v>1784</v>
      </c>
      <c r="B51" s="29" t="s">
        <v>1785</v>
      </c>
      <c r="C51" s="29" t="s">
        <v>1203</v>
      </c>
      <c r="D51" s="12">
        <v>34422</v>
      </c>
      <c r="E51" s="13">
        <v>559.44000000000005</v>
      </c>
      <c r="F51" s="14">
        <v>5.3E-3</v>
      </c>
      <c r="G51" s="14"/>
    </row>
    <row r="52" spans="1:7" x14ac:dyDescent="0.35">
      <c r="A52" s="11" t="s">
        <v>1138</v>
      </c>
      <c r="B52" s="29" t="s">
        <v>1139</v>
      </c>
      <c r="C52" s="29" t="s">
        <v>1117</v>
      </c>
      <c r="D52" s="12">
        <v>6394</v>
      </c>
      <c r="E52" s="13">
        <v>551.44000000000005</v>
      </c>
      <c r="F52" s="14">
        <v>5.1999999999999998E-3</v>
      </c>
      <c r="G52" s="14"/>
    </row>
    <row r="53" spans="1:7" x14ac:dyDescent="0.35">
      <c r="A53" s="11" t="s">
        <v>1324</v>
      </c>
      <c r="B53" s="29" t="s">
        <v>1325</v>
      </c>
      <c r="C53" s="29" t="s">
        <v>1111</v>
      </c>
      <c r="D53" s="12">
        <v>8974</v>
      </c>
      <c r="E53" s="13">
        <v>548.5</v>
      </c>
      <c r="F53" s="14">
        <v>5.1999999999999998E-3</v>
      </c>
      <c r="G53" s="14"/>
    </row>
    <row r="54" spans="1:7" x14ac:dyDescent="0.35">
      <c r="A54" s="11" t="s">
        <v>1786</v>
      </c>
      <c r="B54" s="29" t="s">
        <v>1787</v>
      </c>
      <c r="C54" s="29" t="s">
        <v>1203</v>
      </c>
      <c r="D54" s="12">
        <v>45657</v>
      </c>
      <c r="E54" s="13">
        <v>542.98</v>
      </c>
      <c r="F54" s="14">
        <v>5.1000000000000004E-3</v>
      </c>
      <c r="G54" s="14"/>
    </row>
    <row r="55" spans="1:7" x14ac:dyDescent="0.35">
      <c r="A55" s="11" t="s">
        <v>1118</v>
      </c>
      <c r="B55" s="29" t="s">
        <v>1119</v>
      </c>
      <c r="C55" s="29" t="s">
        <v>1120</v>
      </c>
      <c r="D55" s="12">
        <v>370258</v>
      </c>
      <c r="E55" s="13">
        <v>538.73</v>
      </c>
      <c r="F55" s="14">
        <v>5.1000000000000004E-3</v>
      </c>
      <c r="G55" s="14"/>
    </row>
    <row r="56" spans="1:7" x14ac:dyDescent="0.35">
      <c r="A56" s="11" t="s">
        <v>1788</v>
      </c>
      <c r="B56" s="29" t="s">
        <v>1789</v>
      </c>
      <c r="C56" s="29" t="s">
        <v>1790</v>
      </c>
      <c r="D56" s="12">
        <v>1328</v>
      </c>
      <c r="E56" s="13">
        <v>457.99</v>
      </c>
      <c r="F56" s="14">
        <v>4.3E-3</v>
      </c>
      <c r="G56" s="14"/>
    </row>
    <row r="57" spans="1:7" x14ac:dyDescent="0.35">
      <c r="A57" s="11" t="s">
        <v>1378</v>
      </c>
      <c r="B57" s="29" t="s">
        <v>1379</v>
      </c>
      <c r="C57" s="29" t="s">
        <v>1148</v>
      </c>
      <c r="D57" s="12">
        <v>124439</v>
      </c>
      <c r="E57" s="13">
        <v>378.11</v>
      </c>
      <c r="F57" s="14">
        <v>3.5999999999999999E-3</v>
      </c>
      <c r="G57" s="14"/>
    </row>
    <row r="58" spans="1:7" x14ac:dyDescent="0.35">
      <c r="A58" s="11" t="s">
        <v>1683</v>
      </c>
      <c r="B58" s="29" t="s">
        <v>1684</v>
      </c>
      <c r="C58" s="29" t="s">
        <v>1230</v>
      </c>
      <c r="D58" s="12">
        <v>40057</v>
      </c>
      <c r="E58" s="13">
        <v>259.85000000000002</v>
      </c>
      <c r="F58" s="14">
        <v>2.5000000000000001E-3</v>
      </c>
      <c r="G58" s="14"/>
    </row>
    <row r="59" spans="1:7" x14ac:dyDescent="0.35">
      <c r="A59" s="11" t="s">
        <v>1791</v>
      </c>
      <c r="B59" s="29" t="s">
        <v>1792</v>
      </c>
      <c r="C59" s="29" t="s">
        <v>1236</v>
      </c>
      <c r="D59" s="12">
        <v>63122</v>
      </c>
      <c r="E59" s="13">
        <v>225.53</v>
      </c>
      <c r="F59" s="14">
        <v>2.0999999999999999E-3</v>
      </c>
      <c r="G59" s="14"/>
    </row>
    <row r="60" spans="1:7" x14ac:dyDescent="0.35">
      <c r="A60" s="15" t="s">
        <v>122</v>
      </c>
      <c r="B60" s="30"/>
      <c r="C60" s="30"/>
      <c r="D60" s="16"/>
      <c r="E60" s="36">
        <v>102951.46</v>
      </c>
      <c r="F60" s="37">
        <v>0.97460000000000002</v>
      </c>
      <c r="G60" s="19"/>
    </row>
    <row r="61" spans="1:7" x14ac:dyDescent="0.35">
      <c r="A61" s="15" t="s">
        <v>1455</v>
      </c>
      <c r="B61" s="29"/>
      <c r="C61" s="29"/>
      <c r="D61" s="12"/>
      <c r="E61" s="13"/>
      <c r="F61" s="14"/>
      <c r="G61" s="14"/>
    </row>
    <row r="62" spans="1:7" x14ac:dyDescent="0.35">
      <c r="A62" s="15" t="s">
        <v>122</v>
      </c>
      <c r="B62" s="29"/>
      <c r="C62" s="29"/>
      <c r="D62" s="12"/>
      <c r="E62" s="38" t="s">
        <v>114</v>
      </c>
      <c r="F62" s="39" t="s">
        <v>114</v>
      </c>
      <c r="G62" s="14"/>
    </row>
    <row r="63" spans="1:7" x14ac:dyDescent="0.35">
      <c r="A63" s="20" t="s">
        <v>154</v>
      </c>
      <c r="B63" s="31"/>
      <c r="C63" s="31"/>
      <c r="D63" s="21"/>
      <c r="E63" s="26">
        <v>102951.46</v>
      </c>
      <c r="F63" s="27">
        <v>0.97460000000000002</v>
      </c>
      <c r="G63" s="19"/>
    </row>
    <row r="64" spans="1:7" x14ac:dyDescent="0.35">
      <c r="A64" s="11"/>
      <c r="B64" s="29"/>
      <c r="C64" s="29"/>
      <c r="D64" s="12"/>
      <c r="E64" s="13"/>
      <c r="F64" s="14"/>
      <c r="G64" s="14"/>
    </row>
    <row r="65" spans="1:7" x14ac:dyDescent="0.35">
      <c r="A65" s="11"/>
      <c r="B65" s="29"/>
      <c r="C65" s="29"/>
      <c r="D65" s="12"/>
      <c r="E65" s="13"/>
      <c r="F65" s="14"/>
      <c r="G65" s="14"/>
    </row>
    <row r="66" spans="1:7" x14ac:dyDescent="0.35">
      <c r="A66" s="15" t="s">
        <v>155</v>
      </c>
      <c r="B66" s="29"/>
      <c r="C66" s="29"/>
      <c r="D66" s="12"/>
      <c r="E66" s="13"/>
      <c r="F66" s="14"/>
      <c r="G66" s="14"/>
    </row>
    <row r="67" spans="1:7" x14ac:dyDescent="0.35">
      <c r="A67" s="11" t="s">
        <v>156</v>
      </c>
      <c r="B67" s="29"/>
      <c r="C67" s="29"/>
      <c r="D67" s="12"/>
      <c r="E67" s="13">
        <v>2766.5</v>
      </c>
      <c r="F67" s="14">
        <v>2.6200000000000001E-2</v>
      </c>
      <c r="G67" s="14">
        <v>6.5921999999999994E-2</v>
      </c>
    </row>
    <row r="68" spans="1:7" x14ac:dyDescent="0.35">
      <c r="A68" s="15" t="s">
        <v>122</v>
      </c>
      <c r="B68" s="30"/>
      <c r="C68" s="30"/>
      <c r="D68" s="16"/>
      <c r="E68" s="36">
        <v>2766.5</v>
      </c>
      <c r="F68" s="37">
        <v>2.6200000000000001E-2</v>
      </c>
      <c r="G68" s="19"/>
    </row>
    <row r="69" spans="1:7" x14ac:dyDescent="0.35">
      <c r="A69" s="11"/>
      <c r="B69" s="29"/>
      <c r="C69" s="29"/>
      <c r="D69" s="12"/>
      <c r="E69" s="13"/>
      <c r="F69" s="14"/>
      <c r="G69" s="14"/>
    </row>
    <row r="70" spans="1:7" x14ac:dyDescent="0.35">
      <c r="A70" s="20" t="s">
        <v>154</v>
      </c>
      <c r="B70" s="31"/>
      <c r="C70" s="31"/>
      <c r="D70" s="21"/>
      <c r="E70" s="17">
        <v>2766.5</v>
      </c>
      <c r="F70" s="18">
        <v>2.6200000000000001E-2</v>
      </c>
      <c r="G70" s="19"/>
    </row>
    <row r="71" spans="1:7" x14ac:dyDescent="0.35">
      <c r="A71" s="11" t="s">
        <v>157</v>
      </c>
      <c r="B71" s="29"/>
      <c r="C71" s="29"/>
      <c r="D71" s="12"/>
      <c r="E71" s="13">
        <v>0.49965270000000001</v>
      </c>
      <c r="F71" s="14">
        <v>3.9999999999999998E-6</v>
      </c>
      <c r="G71" s="14"/>
    </row>
    <row r="72" spans="1:7" x14ac:dyDescent="0.35">
      <c r="A72" s="11" t="s">
        <v>158</v>
      </c>
      <c r="B72" s="29"/>
      <c r="C72" s="29"/>
      <c r="D72" s="12"/>
      <c r="E72" s="22">
        <v>-115.59965269999999</v>
      </c>
      <c r="F72" s="23">
        <v>-8.0400000000000003E-4</v>
      </c>
      <c r="G72" s="14">
        <v>6.5921999999999994E-2</v>
      </c>
    </row>
    <row r="73" spans="1:7" x14ac:dyDescent="0.35">
      <c r="A73" s="24" t="s">
        <v>159</v>
      </c>
      <c r="B73" s="32"/>
      <c r="C73" s="32"/>
      <c r="D73" s="25"/>
      <c r="E73" s="26">
        <v>105602.86</v>
      </c>
      <c r="F73" s="27">
        <v>1</v>
      </c>
      <c r="G73" s="27"/>
    </row>
    <row r="78" spans="1:7" x14ac:dyDescent="0.35">
      <c r="A78" s="56" t="s">
        <v>162</v>
      </c>
    </row>
    <row r="79" spans="1:7" x14ac:dyDescent="0.35">
      <c r="A79" s="46" t="s">
        <v>163</v>
      </c>
      <c r="B79" s="33" t="s">
        <v>114</v>
      </c>
    </row>
    <row r="80" spans="1:7" x14ac:dyDescent="0.35">
      <c r="A80" t="s">
        <v>164</v>
      </c>
    </row>
    <row r="81" spans="1:5" x14ac:dyDescent="0.35">
      <c r="A81" t="s">
        <v>165</v>
      </c>
      <c r="B81" t="s">
        <v>166</v>
      </c>
      <c r="C81" t="s">
        <v>166</v>
      </c>
    </row>
    <row r="82" spans="1:5" x14ac:dyDescent="0.35">
      <c r="B82" s="47">
        <v>44957</v>
      </c>
      <c r="C82" s="47">
        <v>44985</v>
      </c>
    </row>
    <row r="83" spans="1:5" x14ac:dyDescent="0.35">
      <c r="A83" t="s">
        <v>170</v>
      </c>
      <c r="B83">
        <v>25.465</v>
      </c>
      <c r="C83">
        <v>25.303999999999998</v>
      </c>
      <c r="E83" s="1"/>
    </row>
    <row r="84" spans="1:5" x14ac:dyDescent="0.35">
      <c r="A84" t="s">
        <v>171</v>
      </c>
      <c r="B84">
        <v>20.907</v>
      </c>
      <c r="C84">
        <v>20.774999999999999</v>
      </c>
      <c r="E84" s="1"/>
    </row>
    <row r="85" spans="1:5" x14ac:dyDescent="0.35">
      <c r="A85" t="s">
        <v>629</v>
      </c>
      <c r="B85">
        <v>22.879000000000001</v>
      </c>
      <c r="C85">
        <v>22.704999999999998</v>
      </c>
      <c r="E85" s="1"/>
    </row>
    <row r="86" spans="1:5" x14ac:dyDescent="0.35">
      <c r="A86" t="s">
        <v>630</v>
      </c>
      <c r="B86">
        <v>18.785</v>
      </c>
      <c r="C86">
        <v>18.643000000000001</v>
      </c>
      <c r="E86" s="1"/>
    </row>
    <row r="87" spans="1:5" x14ac:dyDescent="0.35">
      <c r="E87" s="1"/>
    </row>
    <row r="88" spans="1:5" x14ac:dyDescent="0.35">
      <c r="A88" t="s">
        <v>181</v>
      </c>
      <c r="B88" s="33" t="s">
        <v>114</v>
      </c>
    </row>
    <row r="89" spans="1:5" x14ac:dyDescent="0.35">
      <c r="A89" t="s">
        <v>182</v>
      </c>
      <c r="B89" s="33" t="s">
        <v>114</v>
      </c>
    </row>
    <row r="90" spans="1:5" ht="29" customHeight="1" x14ac:dyDescent="0.35">
      <c r="A90" s="46" t="s">
        <v>183</v>
      </c>
      <c r="B90" s="33" t="s">
        <v>114</v>
      </c>
    </row>
    <row r="91" spans="1:5" ht="29" customHeight="1" x14ac:dyDescent="0.35">
      <c r="A91" s="46" t="s">
        <v>184</v>
      </c>
      <c r="B91" s="33" t="s">
        <v>114</v>
      </c>
    </row>
    <row r="92" spans="1:5" x14ac:dyDescent="0.35">
      <c r="A92" t="s">
        <v>1652</v>
      </c>
      <c r="B92" s="48">
        <v>0.47575499999999998</v>
      </c>
    </row>
    <row r="93" spans="1:5" ht="43.5" customHeight="1" x14ac:dyDescent="0.35">
      <c r="A93" s="46" t="s">
        <v>186</v>
      </c>
      <c r="B93" s="33" t="s">
        <v>114</v>
      </c>
    </row>
    <row r="94" spans="1:5" ht="29" customHeight="1" x14ac:dyDescent="0.35">
      <c r="A94" s="46" t="s">
        <v>187</v>
      </c>
      <c r="B94" s="33" t="s">
        <v>114</v>
      </c>
    </row>
    <row r="95" spans="1:5" ht="29" customHeight="1" x14ac:dyDescent="0.35">
      <c r="A95" s="46" t="s">
        <v>188</v>
      </c>
      <c r="B95" s="33" t="s">
        <v>114</v>
      </c>
    </row>
    <row r="96" spans="1:5" x14ac:dyDescent="0.35">
      <c r="A96" t="s">
        <v>189</v>
      </c>
      <c r="B96" s="33" t="s">
        <v>114</v>
      </c>
    </row>
    <row r="97" spans="1:6" x14ac:dyDescent="0.35">
      <c r="A97" t="s">
        <v>190</v>
      </c>
      <c r="B97" s="33" t="s">
        <v>114</v>
      </c>
    </row>
    <row r="99" spans="1:6" ht="70" customHeight="1" x14ac:dyDescent="0.35">
      <c r="A99" s="57" t="s">
        <v>200</v>
      </c>
      <c r="B99" s="57" t="s">
        <v>201</v>
      </c>
      <c r="C99" s="57" t="s">
        <v>5</v>
      </c>
      <c r="D99" s="57" t="s">
        <v>6</v>
      </c>
      <c r="E99" s="57" t="s">
        <v>5</v>
      </c>
      <c r="F99" s="57" t="s">
        <v>6</v>
      </c>
    </row>
    <row r="100" spans="1:6" ht="70" customHeight="1" x14ac:dyDescent="0.35">
      <c r="A100" s="57" t="s">
        <v>1793</v>
      </c>
      <c r="B100" s="57"/>
      <c r="C100" s="57" t="s">
        <v>57</v>
      </c>
      <c r="D100" s="57"/>
      <c r="E100" s="57"/>
      <c r="F100"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00"/>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1794</v>
      </c>
      <c r="B1" s="60"/>
      <c r="C1" s="60"/>
      <c r="D1" s="60"/>
      <c r="E1" s="60"/>
      <c r="F1" s="60"/>
      <c r="G1" s="61"/>
      <c r="H1" s="50" t="str">
        <f>HYPERLINK("[EDEL_Portfolio Monthly Notes 28-Feb-2023.xlsx]Index!A1","Index")</f>
        <v>Index</v>
      </c>
    </row>
    <row r="2" spans="1:8" ht="37.5" customHeight="1" x14ac:dyDescent="0.35">
      <c r="A2" s="59" t="s">
        <v>1795</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1100</v>
      </c>
      <c r="B8" s="29" t="s">
        <v>1101</v>
      </c>
      <c r="C8" s="29" t="s">
        <v>1099</v>
      </c>
      <c r="D8" s="12">
        <v>214569</v>
      </c>
      <c r="E8" s="13">
        <v>1834.24</v>
      </c>
      <c r="F8" s="14">
        <v>8.7599999999999997E-2</v>
      </c>
      <c r="G8" s="14"/>
    </row>
    <row r="9" spans="1:8" x14ac:dyDescent="0.35">
      <c r="A9" s="11" t="s">
        <v>1403</v>
      </c>
      <c r="B9" s="29" t="s">
        <v>1404</v>
      </c>
      <c r="C9" s="29" t="s">
        <v>1166</v>
      </c>
      <c r="D9" s="12">
        <v>101668</v>
      </c>
      <c r="E9" s="13">
        <v>1512.36</v>
      </c>
      <c r="F9" s="14">
        <v>7.22E-2</v>
      </c>
      <c r="G9" s="14"/>
    </row>
    <row r="10" spans="1:8" x14ac:dyDescent="0.35">
      <c r="A10" s="11" t="s">
        <v>1126</v>
      </c>
      <c r="B10" s="29" t="s">
        <v>1127</v>
      </c>
      <c r="C10" s="29" t="s">
        <v>1099</v>
      </c>
      <c r="D10" s="12">
        <v>80545</v>
      </c>
      <c r="E10" s="13">
        <v>1288.4000000000001</v>
      </c>
      <c r="F10" s="14">
        <v>6.1499999999999999E-2</v>
      </c>
      <c r="G10" s="14"/>
    </row>
    <row r="11" spans="1:8" x14ac:dyDescent="0.35">
      <c r="A11" s="11" t="s">
        <v>1347</v>
      </c>
      <c r="B11" s="29" t="s">
        <v>1348</v>
      </c>
      <c r="C11" s="29" t="s">
        <v>1349</v>
      </c>
      <c r="D11" s="12">
        <v>51862</v>
      </c>
      <c r="E11" s="13">
        <v>1093.8499999999999</v>
      </c>
      <c r="F11" s="14">
        <v>5.2299999999999999E-2</v>
      </c>
      <c r="G11" s="14"/>
    </row>
    <row r="12" spans="1:8" x14ac:dyDescent="0.35">
      <c r="A12" s="11" t="s">
        <v>1133</v>
      </c>
      <c r="B12" s="29" t="s">
        <v>1134</v>
      </c>
      <c r="C12" s="29" t="s">
        <v>1135</v>
      </c>
      <c r="D12" s="12">
        <v>43240</v>
      </c>
      <c r="E12" s="13">
        <v>1004.27</v>
      </c>
      <c r="F12" s="14">
        <v>4.8000000000000001E-2</v>
      </c>
      <c r="G12" s="14"/>
    </row>
    <row r="13" spans="1:8" x14ac:dyDescent="0.35">
      <c r="A13" s="11" t="s">
        <v>1102</v>
      </c>
      <c r="B13" s="29" t="s">
        <v>1103</v>
      </c>
      <c r="C13" s="29" t="s">
        <v>1099</v>
      </c>
      <c r="D13" s="12">
        <v>191006</v>
      </c>
      <c r="E13" s="13">
        <v>998.58</v>
      </c>
      <c r="F13" s="14">
        <v>4.7699999999999999E-2</v>
      </c>
      <c r="G13" s="14"/>
    </row>
    <row r="14" spans="1:8" x14ac:dyDescent="0.35">
      <c r="A14" s="11" t="s">
        <v>1104</v>
      </c>
      <c r="B14" s="29" t="s">
        <v>1105</v>
      </c>
      <c r="C14" s="29" t="s">
        <v>1099</v>
      </c>
      <c r="D14" s="12">
        <v>111416</v>
      </c>
      <c r="E14" s="13">
        <v>940.46</v>
      </c>
      <c r="F14" s="14">
        <v>4.4900000000000002E-2</v>
      </c>
      <c r="G14" s="14"/>
    </row>
    <row r="15" spans="1:8" x14ac:dyDescent="0.35">
      <c r="A15" s="11" t="s">
        <v>1201</v>
      </c>
      <c r="B15" s="29" t="s">
        <v>1202</v>
      </c>
      <c r="C15" s="29" t="s">
        <v>1203</v>
      </c>
      <c r="D15" s="12">
        <v>43149</v>
      </c>
      <c r="E15" s="13">
        <v>677.48</v>
      </c>
      <c r="F15" s="14">
        <v>3.2399999999999998E-2</v>
      </c>
      <c r="G15" s="14"/>
    </row>
    <row r="16" spans="1:8" x14ac:dyDescent="0.35">
      <c r="A16" s="11" t="s">
        <v>1411</v>
      </c>
      <c r="B16" s="29" t="s">
        <v>1412</v>
      </c>
      <c r="C16" s="29" t="s">
        <v>1151</v>
      </c>
      <c r="D16" s="12">
        <v>176370</v>
      </c>
      <c r="E16" s="13">
        <v>664.39</v>
      </c>
      <c r="F16" s="14">
        <v>3.1699999999999999E-2</v>
      </c>
      <c r="G16" s="14"/>
    </row>
    <row r="17" spans="1:7" x14ac:dyDescent="0.35">
      <c r="A17" s="11" t="s">
        <v>1376</v>
      </c>
      <c r="B17" s="29" t="s">
        <v>1377</v>
      </c>
      <c r="C17" s="29" t="s">
        <v>1216</v>
      </c>
      <c r="D17" s="12">
        <v>9034</v>
      </c>
      <c r="E17" s="13">
        <v>655.99</v>
      </c>
      <c r="F17" s="14">
        <v>3.1300000000000001E-2</v>
      </c>
      <c r="G17" s="14"/>
    </row>
    <row r="18" spans="1:7" x14ac:dyDescent="0.35">
      <c r="A18" s="11" t="s">
        <v>1112</v>
      </c>
      <c r="B18" s="29" t="s">
        <v>1113</v>
      </c>
      <c r="C18" s="29" t="s">
        <v>1114</v>
      </c>
      <c r="D18" s="12">
        <v>75173</v>
      </c>
      <c r="E18" s="13">
        <v>557.97</v>
      </c>
      <c r="F18" s="14">
        <v>2.6700000000000002E-2</v>
      </c>
      <c r="G18" s="14"/>
    </row>
    <row r="19" spans="1:7" x14ac:dyDescent="0.35">
      <c r="A19" s="11" t="s">
        <v>1384</v>
      </c>
      <c r="B19" s="29" t="s">
        <v>1385</v>
      </c>
      <c r="C19" s="29" t="s">
        <v>1227</v>
      </c>
      <c r="D19" s="12">
        <v>16794</v>
      </c>
      <c r="E19" s="13">
        <v>540.32000000000005</v>
      </c>
      <c r="F19" s="14">
        <v>2.58E-2</v>
      </c>
      <c r="G19" s="14"/>
    </row>
    <row r="20" spans="1:7" x14ac:dyDescent="0.35">
      <c r="A20" s="11" t="s">
        <v>1109</v>
      </c>
      <c r="B20" s="29" t="s">
        <v>1110</v>
      </c>
      <c r="C20" s="29" t="s">
        <v>1111</v>
      </c>
      <c r="D20" s="12">
        <v>18265</v>
      </c>
      <c r="E20" s="13">
        <v>476.62</v>
      </c>
      <c r="F20" s="14">
        <v>2.2800000000000001E-2</v>
      </c>
      <c r="G20" s="14"/>
    </row>
    <row r="21" spans="1:7" x14ac:dyDescent="0.35">
      <c r="A21" s="11" t="s">
        <v>1167</v>
      </c>
      <c r="B21" s="29" t="s">
        <v>1168</v>
      </c>
      <c r="C21" s="29" t="s">
        <v>1166</v>
      </c>
      <c r="D21" s="12">
        <v>37813</v>
      </c>
      <c r="E21" s="13">
        <v>407.47</v>
      </c>
      <c r="F21" s="14">
        <v>1.95E-2</v>
      </c>
      <c r="G21" s="14"/>
    </row>
    <row r="22" spans="1:7" x14ac:dyDescent="0.35">
      <c r="A22" s="11" t="s">
        <v>1149</v>
      </c>
      <c r="B22" s="29" t="s">
        <v>1150</v>
      </c>
      <c r="C22" s="29" t="s">
        <v>1151</v>
      </c>
      <c r="D22" s="12">
        <v>16258</v>
      </c>
      <c r="E22" s="13">
        <v>400.05</v>
      </c>
      <c r="F22" s="14">
        <v>1.9099999999999999E-2</v>
      </c>
      <c r="G22" s="14"/>
    </row>
    <row r="23" spans="1:7" x14ac:dyDescent="0.35">
      <c r="A23" s="11" t="s">
        <v>1154</v>
      </c>
      <c r="B23" s="29" t="s">
        <v>1155</v>
      </c>
      <c r="C23" s="29" t="s">
        <v>1156</v>
      </c>
      <c r="D23" s="12">
        <v>40404</v>
      </c>
      <c r="E23" s="13">
        <v>386.5</v>
      </c>
      <c r="F23" s="14">
        <v>1.8499999999999999E-2</v>
      </c>
      <c r="G23" s="14"/>
    </row>
    <row r="24" spans="1:7" x14ac:dyDescent="0.35">
      <c r="A24" s="11" t="s">
        <v>1324</v>
      </c>
      <c r="B24" s="29" t="s">
        <v>1325</v>
      </c>
      <c r="C24" s="29" t="s">
        <v>1111</v>
      </c>
      <c r="D24" s="12">
        <v>5672</v>
      </c>
      <c r="E24" s="13">
        <v>346.68</v>
      </c>
      <c r="F24" s="14">
        <v>1.66E-2</v>
      </c>
      <c r="G24" s="14"/>
    </row>
    <row r="25" spans="1:7" x14ac:dyDescent="0.35">
      <c r="A25" s="11" t="s">
        <v>1257</v>
      </c>
      <c r="B25" s="29" t="s">
        <v>1258</v>
      </c>
      <c r="C25" s="29" t="s">
        <v>1130</v>
      </c>
      <c r="D25" s="12">
        <v>341071</v>
      </c>
      <c r="E25" s="13">
        <v>322.64999999999998</v>
      </c>
      <c r="F25" s="14">
        <v>1.54E-2</v>
      </c>
      <c r="G25" s="14"/>
    </row>
    <row r="26" spans="1:7" x14ac:dyDescent="0.35">
      <c r="A26" s="11" t="s">
        <v>1164</v>
      </c>
      <c r="B26" s="29" t="s">
        <v>1165</v>
      </c>
      <c r="C26" s="29" t="s">
        <v>1166</v>
      </c>
      <c r="D26" s="12">
        <v>9488</v>
      </c>
      <c r="E26" s="13">
        <v>314.32</v>
      </c>
      <c r="F26" s="14">
        <v>1.4999999999999999E-2</v>
      </c>
      <c r="G26" s="14"/>
    </row>
    <row r="27" spans="1:7" x14ac:dyDescent="0.35">
      <c r="A27" s="11" t="s">
        <v>1415</v>
      </c>
      <c r="B27" s="29" t="s">
        <v>1416</v>
      </c>
      <c r="C27" s="29" t="s">
        <v>1099</v>
      </c>
      <c r="D27" s="12">
        <v>240919</v>
      </c>
      <c r="E27" s="13">
        <v>311.14999999999998</v>
      </c>
      <c r="F27" s="14">
        <v>1.49E-2</v>
      </c>
      <c r="G27" s="14"/>
    </row>
    <row r="28" spans="1:7" x14ac:dyDescent="0.35">
      <c r="A28" s="11" t="s">
        <v>1360</v>
      </c>
      <c r="B28" s="29" t="s">
        <v>1361</v>
      </c>
      <c r="C28" s="29" t="s">
        <v>1117</v>
      </c>
      <c r="D28" s="12">
        <v>9763</v>
      </c>
      <c r="E28" s="13">
        <v>303.23</v>
      </c>
      <c r="F28" s="14">
        <v>1.4500000000000001E-2</v>
      </c>
      <c r="G28" s="14"/>
    </row>
    <row r="29" spans="1:7" x14ac:dyDescent="0.35">
      <c r="A29" s="11" t="s">
        <v>1291</v>
      </c>
      <c r="B29" s="29" t="s">
        <v>1292</v>
      </c>
      <c r="C29" s="29" t="s">
        <v>1280</v>
      </c>
      <c r="D29" s="12">
        <v>26820</v>
      </c>
      <c r="E29" s="13">
        <v>300.64999999999998</v>
      </c>
      <c r="F29" s="14">
        <v>1.44E-2</v>
      </c>
      <c r="G29" s="14"/>
    </row>
    <row r="30" spans="1:7" x14ac:dyDescent="0.35">
      <c r="A30" s="11" t="s">
        <v>1432</v>
      </c>
      <c r="B30" s="29" t="s">
        <v>1433</v>
      </c>
      <c r="C30" s="29" t="s">
        <v>1319</v>
      </c>
      <c r="D30" s="12">
        <v>22899</v>
      </c>
      <c r="E30" s="13">
        <v>292.68</v>
      </c>
      <c r="F30" s="14">
        <v>1.4E-2</v>
      </c>
      <c r="G30" s="14"/>
    </row>
    <row r="31" spans="1:7" x14ac:dyDescent="0.35">
      <c r="A31" s="11" t="s">
        <v>1397</v>
      </c>
      <c r="B31" s="29" t="s">
        <v>1398</v>
      </c>
      <c r="C31" s="29" t="s">
        <v>1117</v>
      </c>
      <c r="D31" s="12">
        <v>22372</v>
      </c>
      <c r="E31" s="13">
        <v>284.02999999999997</v>
      </c>
      <c r="F31" s="14">
        <v>1.3599999999999999E-2</v>
      </c>
      <c r="G31" s="14"/>
    </row>
    <row r="32" spans="1:7" x14ac:dyDescent="0.35">
      <c r="A32" s="11" t="s">
        <v>1184</v>
      </c>
      <c r="B32" s="29" t="s">
        <v>1185</v>
      </c>
      <c r="C32" s="29" t="s">
        <v>1117</v>
      </c>
      <c r="D32" s="12">
        <v>60182</v>
      </c>
      <c r="E32" s="13">
        <v>253.19</v>
      </c>
      <c r="F32" s="14">
        <v>1.21E-2</v>
      </c>
      <c r="G32" s="14"/>
    </row>
    <row r="33" spans="1:7" x14ac:dyDescent="0.35">
      <c r="A33" s="11" t="s">
        <v>1180</v>
      </c>
      <c r="B33" s="29" t="s">
        <v>1181</v>
      </c>
      <c r="C33" s="29" t="s">
        <v>1156</v>
      </c>
      <c r="D33" s="12">
        <v>25867</v>
      </c>
      <c r="E33" s="13">
        <v>234.46</v>
      </c>
      <c r="F33" s="14">
        <v>1.12E-2</v>
      </c>
      <c r="G33" s="14"/>
    </row>
    <row r="34" spans="1:7" x14ac:dyDescent="0.35">
      <c r="A34" s="11" t="s">
        <v>1716</v>
      </c>
      <c r="B34" s="29" t="s">
        <v>1717</v>
      </c>
      <c r="C34" s="29" t="s">
        <v>1166</v>
      </c>
      <c r="D34" s="12">
        <v>4665</v>
      </c>
      <c r="E34" s="13">
        <v>223.6</v>
      </c>
      <c r="F34" s="14">
        <v>1.0699999999999999E-2</v>
      </c>
      <c r="G34" s="14"/>
    </row>
    <row r="35" spans="1:7" x14ac:dyDescent="0.35">
      <c r="A35" s="11" t="s">
        <v>1255</v>
      </c>
      <c r="B35" s="29" t="s">
        <v>1256</v>
      </c>
      <c r="C35" s="29" t="s">
        <v>1111</v>
      </c>
      <c r="D35" s="12">
        <v>29221</v>
      </c>
      <c r="E35" s="13">
        <v>221.06</v>
      </c>
      <c r="F35" s="14">
        <v>1.06E-2</v>
      </c>
      <c r="G35" s="14"/>
    </row>
    <row r="36" spans="1:7" x14ac:dyDescent="0.35">
      <c r="A36" s="11" t="s">
        <v>1668</v>
      </c>
      <c r="B36" s="29" t="s">
        <v>1669</v>
      </c>
      <c r="C36" s="29" t="s">
        <v>1248</v>
      </c>
      <c r="D36" s="12">
        <v>44579</v>
      </c>
      <c r="E36" s="13">
        <v>217.39</v>
      </c>
      <c r="F36" s="14">
        <v>1.04E-2</v>
      </c>
      <c r="G36" s="14"/>
    </row>
    <row r="37" spans="1:7" x14ac:dyDescent="0.35">
      <c r="A37" s="11" t="s">
        <v>1666</v>
      </c>
      <c r="B37" s="29" t="s">
        <v>1667</v>
      </c>
      <c r="C37" s="29" t="s">
        <v>1148</v>
      </c>
      <c r="D37" s="12">
        <v>20223</v>
      </c>
      <c r="E37" s="13">
        <v>217.33</v>
      </c>
      <c r="F37" s="14">
        <v>1.04E-2</v>
      </c>
      <c r="G37" s="14"/>
    </row>
    <row r="38" spans="1:7" x14ac:dyDescent="0.35">
      <c r="A38" s="11" t="s">
        <v>1169</v>
      </c>
      <c r="B38" s="29" t="s">
        <v>1170</v>
      </c>
      <c r="C38" s="29" t="s">
        <v>1159</v>
      </c>
      <c r="D38" s="12">
        <v>127422</v>
      </c>
      <c r="E38" s="13">
        <v>217.25</v>
      </c>
      <c r="F38" s="14">
        <v>1.04E-2</v>
      </c>
      <c r="G38" s="14"/>
    </row>
    <row r="39" spans="1:7" x14ac:dyDescent="0.35">
      <c r="A39" s="11" t="s">
        <v>1328</v>
      </c>
      <c r="B39" s="29" t="s">
        <v>1329</v>
      </c>
      <c r="C39" s="29" t="s">
        <v>1241</v>
      </c>
      <c r="D39" s="12">
        <v>6857</v>
      </c>
      <c r="E39" s="13">
        <v>212.54</v>
      </c>
      <c r="F39" s="14">
        <v>1.0200000000000001E-2</v>
      </c>
      <c r="G39" s="14"/>
    </row>
    <row r="40" spans="1:7" x14ac:dyDescent="0.35">
      <c r="A40" s="11" t="s">
        <v>1662</v>
      </c>
      <c r="B40" s="29" t="s">
        <v>1663</v>
      </c>
      <c r="C40" s="29" t="s">
        <v>1111</v>
      </c>
      <c r="D40" s="12">
        <v>21798</v>
      </c>
      <c r="E40" s="13">
        <v>210.34</v>
      </c>
      <c r="F40" s="14">
        <v>0.01</v>
      </c>
      <c r="G40" s="14"/>
    </row>
    <row r="41" spans="1:7" x14ac:dyDescent="0.35">
      <c r="A41" s="11" t="s">
        <v>1776</v>
      </c>
      <c r="B41" s="29" t="s">
        <v>1777</v>
      </c>
      <c r="C41" s="29" t="s">
        <v>1188</v>
      </c>
      <c r="D41" s="12">
        <v>5017</v>
      </c>
      <c r="E41" s="13">
        <v>207.11</v>
      </c>
      <c r="F41" s="14">
        <v>9.9000000000000008E-3</v>
      </c>
      <c r="G41" s="14"/>
    </row>
    <row r="42" spans="1:7" x14ac:dyDescent="0.35">
      <c r="A42" s="11" t="s">
        <v>1778</v>
      </c>
      <c r="B42" s="29" t="s">
        <v>1779</v>
      </c>
      <c r="C42" s="29" t="s">
        <v>1156</v>
      </c>
      <c r="D42" s="12">
        <v>10448</v>
      </c>
      <c r="E42" s="13">
        <v>202.56</v>
      </c>
      <c r="F42" s="14">
        <v>9.7000000000000003E-3</v>
      </c>
      <c r="G42" s="14"/>
    </row>
    <row r="43" spans="1:7" x14ac:dyDescent="0.35">
      <c r="A43" s="11" t="s">
        <v>1246</v>
      </c>
      <c r="B43" s="29" t="s">
        <v>1247</v>
      </c>
      <c r="C43" s="29" t="s">
        <v>1248</v>
      </c>
      <c r="D43" s="12">
        <v>21789</v>
      </c>
      <c r="E43" s="13">
        <v>186.82</v>
      </c>
      <c r="F43" s="14">
        <v>8.8999999999999999E-3</v>
      </c>
      <c r="G43" s="14"/>
    </row>
    <row r="44" spans="1:7" x14ac:dyDescent="0.35">
      <c r="A44" s="11" t="s">
        <v>1265</v>
      </c>
      <c r="B44" s="29" t="s">
        <v>1266</v>
      </c>
      <c r="C44" s="29" t="s">
        <v>1267</v>
      </c>
      <c r="D44" s="12">
        <v>233225</v>
      </c>
      <c r="E44" s="13">
        <v>185.76</v>
      </c>
      <c r="F44" s="14">
        <v>8.8999999999999999E-3</v>
      </c>
      <c r="G44" s="14"/>
    </row>
    <row r="45" spans="1:7" x14ac:dyDescent="0.35">
      <c r="A45" s="11" t="s">
        <v>1272</v>
      </c>
      <c r="B45" s="29" t="s">
        <v>1273</v>
      </c>
      <c r="C45" s="29" t="s">
        <v>1203</v>
      </c>
      <c r="D45" s="12">
        <v>8619</v>
      </c>
      <c r="E45" s="13">
        <v>162.77000000000001</v>
      </c>
      <c r="F45" s="14">
        <v>7.7999999999999996E-3</v>
      </c>
      <c r="G45" s="14"/>
    </row>
    <row r="46" spans="1:7" x14ac:dyDescent="0.35">
      <c r="A46" s="11" t="s">
        <v>1386</v>
      </c>
      <c r="B46" s="29" t="s">
        <v>1387</v>
      </c>
      <c r="C46" s="29" t="s">
        <v>1388</v>
      </c>
      <c r="D46" s="12">
        <v>29000</v>
      </c>
      <c r="E46" s="13">
        <v>154.44999999999999</v>
      </c>
      <c r="F46" s="14">
        <v>7.4000000000000003E-3</v>
      </c>
      <c r="G46" s="14"/>
    </row>
    <row r="47" spans="1:7" x14ac:dyDescent="0.35">
      <c r="A47" s="11" t="s">
        <v>1683</v>
      </c>
      <c r="B47" s="29" t="s">
        <v>1684</v>
      </c>
      <c r="C47" s="29" t="s">
        <v>1230</v>
      </c>
      <c r="D47" s="12">
        <v>23797</v>
      </c>
      <c r="E47" s="13">
        <v>154.37</v>
      </c>
      <c r="F47" s="14">
        <v>7.4000000000000003E-3</v>
      </c>
      <c r="G47" s="14"/>
    </row>
    <row r="48" spans="1:7" x14ac:dyDescent="0.35">
      <c r="A48" s="11" t="s">
        <v>1106</v>
      </c>
      <c r="B48" s="29" t="s">
        <v>1107</v>
      </c>
      <c r="C48" s="29" t="s">
        <v>1108</v>
      </c>
      <c r="D48" s="12">
        <v>37666</v>
      </c>
      <c r="E48" s="13">
        <v>150.36000000000001</v>
      </c>
      <c r="F48" s="14">
        <v>7.1999999999999998E-3</v>
      </c>
      <c r="G48" s="14"/>
    </row>
    <row r="49" spans="1:7" x14ac:dyDescent="0.35">
      <c r="A49" s="11" t="s">
        <v>1786</v>
      </c>
      <c r="B49" s="29" t="s">
        <v>1787</v>
      </c>
      <c r="C49" s="29" t="s">
        <v>1203</v>
      </c>
      <c r="D49" s="12">
        <v>10673</v>
      </c>
      <c r="E49" s="13">
        <v>126.93</v>
      </c>
      <c r="F49" s="14">
        <v>6.1000000000000004E-3</v>
      </c>
      <c r="G49" s="14"/>
    </row>
    <row r="50" spans="1:7" x14ac:dyDescent="0.35">
      <c r="A50" s="11" t="s">
        <v>1780</v>
      </c>
      <c r="B50" s="29" t="s">
        <v>1781</v>
      </c>
      <c r="C50" s="29" t="s">
        <v>1227</v>
      </c>
      <c r="D50" s="12">
        <v>27576</v>
      </c>
      <c r="E50" s="13">
        <v>123.89</v>
      </c>
      <c r="F50" s="14">
        <v>5.8999999999999999E-3</v>
      </c>
      <c r="G50" s="14"/>
    </row>
    <row r="51" spans="1:7" x14ac:dyDescent="0.35">
      <c r="A51" s="11" t="s">
        <v>1146</v>
      </c>
      <c r="B51" s="29" t="s">
        <v>1147</v>
      </c>
      <c r="C51" s="29" t="s">
        <v>1148</v>
      </c>
      <c r="D51" s="12">
        <v>4892</v>
      </c>
      <c r="E51" s="13">
        <v>116.08</v>
      </c>
      <c r="F51" s="14">
        <v>5.4999999999999997E-3</v>
      </c>
      <c r="G51" s="14"/>
    </row>
    <row r="52" spans="1:7" x14ac:dyDescent="0.35">
      <c r="A52" s="11" t="s">
        <v>1293</v>
      </c>
      <c r="B52" s="29" t="s">
        <v>1294</v>
      </c>
      <c r="C52" s="29" t="s">
        <v>1295</v>
      </c>
      <c r="D52" s="12">
        <v>19137</v>
      </c>
      <c r="E52" s="13">
        <v>111.14</v>
      </c>
      <c r="F52" s="14">
        <v>5.3E-3</v>
      </c>
      <c r="G52" s="14"/>
    </row>
    <row r="53" spans="1:7" x14ac:dyDescent="0.35">
      <c r="A53" s="11" t="s">
        <v>1784</v>
      </c>
      <c r="B53" s="29" t="s">
        <v>1785</v>
      </c>
      <c r="C53" s="29" t="s">
        <v>1203</v>
      </c>
      <c r="D53" s="12">
        <v>6787</v>
      </c>
      <c r="E53" s="13">
        <v>110.31</v>
      </c>
      <c r="F53" s="14">
        <v>5.3E-3</v>
      </c>
      <c r="G53" s="14"/>
    </row>
    <row r="54" spans="1:7" x14ac:dyDescent="0.35">
      <c r="A54" s="11" t="s">
        <v>1138</v>
      </c>
      <c r="B54" s="29" t="s">
        <v>1139</v>
      </c>
      <c r="C54" s="29" t="s">
        <v>1117</v>
      </c>
      <c r="D54" s="12">
        <v>1262</v>
      </c>
      <c r="E54" s="13">
        <v>108.84</v>
      </c>
      <c r="F54" s="14">
        <v>5.1999999999999998E-3</v>
      </c>
      <c r="G54" s="14"/>
    </row>
    <row r="55" spans="1:7" x14ac:dyDescent="0.35">
      <c r="A55" s="11" t="s">
        <v>1118</v>
      </c>
      <c r="B55" s="29" t="s">
        <v>1119</v>
      </c>
      <c r="C55" s="29" t="s">
        <v>1120</v>
      </c>
      <c r="D55" s="12">
        <v>72916</v>
      </c>
      <c r="E55" s="13">
        <v>106.09</v>
      </c>
      <c r="F55" s="14">
        <v>5.1000000000000004E-3</v>
      </c>
      <c r="G55" s="14"/>
    </row>
    <row r="56" spans="1:7" x14ac:dyDescent="0.35">
      <c r="A56" s="11" t="s">
        <v>1378</v>
      </c>
      <c r="B56" s="29" t="s">
        <v>1379</v>
      </c>
      <c r="C56" s="29" t="s">
        <v>1148</v>
      </c>
      <c r="D56" s="12">
        <v>24535</v>
      </c>
      <c r="E56" s="13">
        <v>74.55</v>
      </c>
      <c r="F56" s="14">
        <v>3.5999999999999999E-3</v>
      </c>
      <c r="G56" s="14"/>
    </row>
    <row r="57" spans="1:7" x14ac:dyDescent="0.35">
      <c r="A57" s="11" t="s">
        <v>1791</v>
      </c>
      <c r="B57" s="29" t="s">
        <v>1792</v>
      </c>
      <c r="C57" s="29" t="s">
        <v>1236</v>
      </c>
      <c r="D57" s="12">
        <v>15354</v>
      </c>
      <c r="E57" s="13">
        <v>54.86</v>
      </c>
      <c r="F57" s="14">
        <v>2.5999999999999999E-3</v>
      </c>
      <c r="G57" s="14"/>
    </row>
    <row r="58" spans="1:7" x14ac:dyDescent="0.35">
      <c r="A58" s="11" t="s">
        <v>1788</v>
      </c>
      <c r="B58" s="29" t="s">
        <v>1789</v>
      </c>
      <c r="C58" s="29" t="s">
        <v>1790</v>
      </c>
      <c r="D58" s="12">
        <v>147</v>
      </c>
      <c r="E58" s="13">
        <v>50.7</v>
      </c>
      <c r="F58" s="14">
        <v>2.3999999999999998E-3</v>
      </c>
      <c r="G58" s="14"/>
    </row>
    <row r="59" spans="1:7" x14ac:dyDescent="0.35">
      <c r="A59" s="11" t="s">
        <v>1782</v>
      </c>
      <c r="B59" s="29" t="s">
        <v>1783</v>
      </c>
      <c r="C59" s="29" t="s">
        <v>1130</v>
      </c>
      <c r="D59" s="12">
        <v>3345</v>
      </c>
      <c r="E59" s="13">
        <v>31.26</v>
      </c>
      <c r="F59" s="14">
        <v>1.5E-3</v>
      </c>
      <c r="G59" s="14"/>
    </row>
    <row r="60" spans="1:7" x14ac:dyDescent="0.35">
      <c r="A60" s="15" t="s">
        <v>122</v>
      </c>
      <c r="B60" s="30"/>
      <c r="C60" s="30"/>
      <c r="D60" s="16"/>
      <c r="E60" s="36">
        <v>20340.349999999999</v>
      </c>
      <c r="F60" s="37">
        <v>0.97209999999999996</v>
      </c>
      <c r="G60" s="19"/>
    </row>
    <row r="61" spans="1:7" x14ac:dyDescent="0.35">
      <c r="A61" s="15" t="s">
        <v>1455</v>
      </c>
      <c r="B61" s="29"/>
      <c r="C61" s="29"/>
      <c r="D61" s="12"/>
      <c r="E61" s="13"/>
      <c r="F61" s="14"/>
      <c r="G61" s="14"/>
    </row>
    <row r="62" spans="1:7" x14ac:dyDescent="0.35">
      <c r="A62" s="15" t="s">
        <v>122</v>
      </c>
      <c r="B62" s="29"/>
      <c r="C62" s="29"/>
      <c r="D62" s="12"/>
      <c r="E62" s="38" t="s">
        <v>114</v>
      </c>
      <c r="F62" s="39" t="s">
        <v>114</v>
      </c>
      <c r="G62" s="14"/>
    </row>
    <row r="63" spans="1:7" x14ac:dyDescent="0.35">
      <c r="A63" s="20" t="s">
        <v>154</v>
      </c>
      <c r="B63" s="31"/>
      <c r="C63" s="31"/>
      <c r="D63" s="21"/>
      <c r="E63" s="26">
        <v>20340.349999999999</v>
      </c>
      <c r="F63" s="27">
        <v>0.97209999999999996</v>
      </c>
      <c r="G63" s="19"/>
    </row>
    <row r="64" spans="1:7" x14ac:dyDescent="0.35">
      <c r="A64" s="11"/>
      <c r="B64" s="29"/>
      <c r="C64" s="29"/>
      <c r="D64" s="12"/>
      <c r="E64" s="13"/>
      <c r="F64" s="14"/>
      <c r="G64" s="14"/>
    </row>
    <row r="65" spans="1:7" x14ac:dyDescent="0.35">
      <c r="A65" s="11"/>
      <c r="B65" s="29"/>
      <c r="C65" s="29"/>
      <c r="D65" s="12"/>
      <c r="E65" s="13"/>
      <c r="F65" s="14"/>
      <c r="G65" s="14"/>
    </row>
    <row r="66" spans="1:7" x14ac:dyDescent="0.35">
      <c r="A66" s="15" t="s">
        <v>155</v>
      </c>
      <c r="B66" s="29"/>
      <c r="C66" s="29"/>
      <c r="D66" s="12"/>
      <c r="E66" s="13"/>
      <c r="F66" s="14"/>
      <c r="G66" s="14"/>
    </row>
    <row r="67" spans="1:7" x14ac:dyDescent="0.35">
      <c r="A67" s="11" t="s">
        <v>156</v>
      </c>
      <c r="B67" s="29"/>
      <c r="C67" s="29"/>
      <c r="D67" s="12"/>
      <c r="E67" s="13">
        <v>608.89</v>
      </c>
      <c r="F67" s="14">
        <v>2.9100000000000001E-2</v>
      </c>
      <c r="G67" s="14">
        <v>6.5921999999999994E-2</v>
      </c>
    </row>
    <row r="68" spans="1:7" x14ac:dyDescent="0.35">
      <c r="A68" s="15" t="s">
        <v>122</v>
      </c>
      <c r="B68" s="30"/>
      <c r="C68" s="30"/>
      <c r="D68" s="16"/>
      <c r="E68" s="36">
        <v>608.89</v>
      </c>
      <c r="F68" s="37">
        <v>2.9100000000000001E-2</v>
      </c>
      <c r="G68" s="19"/>
    </row>
    <row r="69" spans="1:7" x14ac:dyDescent="0.35">
      <c r="A69" s="11"/>
      <c r="B69" s="29"/>
      <c r="C69" s="29"/>
      <c r="D69" s="12"/>
      <c r="E69" s="13"/>
      <c r="F69" s="14"/>
      <c r="G69" s="14"/>
    </row>
    <row r="70" spans="1:7" x14ac:dyDescent="0.35">
      <c r="A70" s="20" t="s">
        <v>154</v>
      </c>
      <c r="B70" s="31"/>
      <c r="C70" s="31"/>
      <c r="D70" s="21"/>
      <c r="E70" s="17">
        <v>608.89</v>
      </c>
      <c r="F70" s="18">
        <v>2.9100000000000001E-2</v>
      </c>
      <c r="G70" s="19"/>
    </row>
    <row r="71" spans="1:7" x14ac:dyDescent="0.35">
      <c r="A71" s="11" t="s">
        <v>157</v>
      </c>
      <c r="B71" s="29"/>
      <c r="C71" s="29"/>
      <c r="D71" s="12"/>
      <c r="E71" s="13">
        <v>0.1099705</v>
      </c>
      <c r="F71" s="14">
        <v>5.0000000000000004E-6</v>
      </c>
      <c r="G71" s="14"/>
    </row>
    <row r="72" spans="1:7" x14ac:dyDescent="0.35">
      <c r="A72" s="11" t="s">
        <v>158</v>
      </c>
      <c r="B72" s="29"/>
      <c r="C72" s="29"/>
      <c r="D72" s="12"/>
      <c r="E72" s="22">
        <v>-15.4799705</v>
      </c>
      <c r="F72" s="23">
        <v>-1.2049999999999999E-3</v>
      </c>
      <c r="G72" s="14">
        <v>6.5921999999999994E-2</v>
      </c>
    </row>
    <row r="73" spans="1:7" x14ac:dyDescent="0.35">
      <c r="A73" s="24" t="s">
        <v>159</v>
      </c>
      <c r="B73" s="32"/>
      <c r="C73" s="32"/>
      <c r="D73" s="25"/>
      <c r="E73" s="26">
        <v>20933.87</v>
      </c>
      <c r="F73" s="27">
        <v>1</v>
      </c>
      <c r="G73" s="27"/>
    </row>
    <row r="78" spans="1:7" x14ac:dyDescent="0.35">
      <c r="A78" s="56" t="s">
        <v>162</v>
      </c>
    </row>
    <row r="79" spans="1:7" x14ac:dyDescent="0.35">
      <c r="A79" s="46" t="s">
        <v>163</v>
      </c>
      <c r="B79" s="33" t="s">
        <v>114</v>
      </c>
    </row>
    <row r="80" spans="1:7" x14ac:dyDescent="0.35">
      <c r="A80" t="s">
        <v>164</v>
      </c>
    </row>
    <row r="81" spans="1:5" x14ac:dyDescent="0.35">
      <c r="A81" t="s">
        <v>165</v>
      </c>
      <c r="B81" t="s">
        <v>166</v>
      </c>
      <c r="C81" t="s">
        <v>166</v>
      </c>
    </row>
    <row r="82" spans="1:5" x14ac:dyDescent="0.35">
      <c r="B82" s="47">
        <v>44957</v>
      </c>
      <c r="C82" s="47">
        <v>44985</v>
      </c>
    </row>
    <row r="83" spans="1:5" x14ac:dyDescent="0.35">
      <c r="A83" t="s">
        <v>170</v>
      </c>
      <c r="B83">
        <v>79.47</v>
      </c>
      <c r="C83">
        <v>79.040000000000006</v>
      </c>
      <c r="E83" s="1"/>
    </row>
    <row r="84" spans="1:5" x14ac:dyDescent="0.35">
      <c r="A84" t="s">
        <v>171</v>
      </c>
      <c r="B84">
        <v>27.58</v>
      </c>
      <c r="C84">
        <v>27.43</v>
      </c>
      <c r="E84" s="1"/>
    </row>
    <row r="85" spans="1:5" x14ac:dyDescent="0.35">
      <c r="A85" t="s">
        <v>629</v>
      </c>
      <c r="B85">
        <v>69.98</v>
      </c>
      <c r="C85">
        <v>69.510000000000005</v>
      </c>
      <c r="E85" s="1"/>
    </row>
    <row r="86" spans="1:5" x14ac:dyDescent="0.35">
      <c r="A86" t="s">
        <v>630</v>
      </c>
      <c r="B86">
        <v>19.45</v>
      </c>
      <c r="C86">
        <v>19.309999999999999</v>
      </c>
      <c r="E86" s="1"/>
    </row>
    <row r="87" spans="1:5" x14ac:dyDescent="0.35">
      <c r="E87" s="1"/>
    </row>
    <row r="88" spans="1:5" x14ac:dyDescent="0.35">
      <c r="A88" t="s">
        <v>181</v>
      </c>
      <c r="B88" s="33" t="s">
        <v>114</v>
      </c>
    </row>
    <row r="89" spans="1:5" x14ac:dyDescent="0.35">
      <c r="A89" t="s">
        <v>182</v>
      </c>
      <c r="B89" s="33" t="s">
        <v>114</v>
      </c>
    </row>
    <row r="90" spans="1:5" ht="29" customHeight="1" x14ac:dyDescent="0.35">
      <c r="A90" s="46" t="s">
        <v>183</v>
      </c>
      <c r="B90" s="33" t="s">
        <v>114</v>
      </c>
    </row>
    <row r="91" spans="1:5" ht="29" customHeight="1" x14ac:dyDescent="0.35">
      <c r="A91" s="46" t="s">
        <v>184</v>
      </c>
      <c r="B91" s="33" t="s">
        <v>114</v>
      </c>
    </row>
    <row r="92" spans="1:5" x14ac:dyDescent="0.35">
      <c r="A92" t="s">
        <v>1652</v>
      </c>
      <c r="B92" s="48">
        <v>0.56028199999999995</v>
      </c>
    </row>
    <row r="93" spans="1:5" ht="43.5" customHeight="1" x14ac:dyDescent="0.35">
      <c r="A93" s="46" t="s">
        <v>186</v>
      </c>
      <c r="B93" s="33" t="s">
        <v>114</v>
      </c>
    </row>
    <row r="94" spans="1:5" ht="29" customHeight="1" x14ac:dyDescent="0.35">
      <c r="A94" s="46" t="s">
        <v>187</v>
      </c>
      <c r="B94" s="33" t="s">
        <v>114</v>
      </c>
    </row>
    <row r="95" spans="1:5" ht="29" customHeight="1" x14ac:dyDescent="0.35">
      <c r="A95" s="46" t="s">
        <v>188</v>
      </c>
      <c r="B95" s="33" t="s">
        <v>114</v>
      </c>
    </row>
    <row r="96" spans="1:5" x14ac:dyDescent="0.35">
      <c r="A96" t="s">
        <v>189</v>
      </c>
      <c r="B96" s="33" t="s">
        <v>114</v>
      </c>
    </row>
    <row r="97" spans="1:6" x14ac:dyDescent="0.35">
      <c r="A97" t="s">
        <v>190</v>
      </c>
      <c r="B97" s="33" t="s">
        <v>114</v>
      </c>
    </row>
    <row r="99" spans="1:6" ht="70" customHeight="1" x14ac:dyDescent="0.35">
      <c r="A99" s="57" t="s">
        <v>200</v>
      </c>
      <c r="B99" s="57" t="s">
        <v>201</v>
      </c>
      <c r="C99" s="57" t="s">
        <v>5</v>
      </c>
      <c r="D99" s="57" t="s">
        <v>6</v>
      </c>
      <c r="E99" s="57" t="s">
        <v>5</v>
      </c>
      <c r="F99" s="57" t="s">
        <v>6</v>
      </c>
    </row>
    <row r="100" spans="1:6" ht="70" customHeight="1" x14ac:dyDescent="0.35">
      <c r="A100" s="57" t="s">
        <v>1796</v>
      </c>
      <c r="B100" s="57"/>
      <c r="C100" s="57" t="s">
        <v>57</v>
      </c>
      <c r="D100" s="57"/>
      <c r="E100" s="57"/>
      <c r="F100"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8"/>
  <sheetViews>
    <sheetView showGridLines="0" workbookViewId="0">
      <pane ySplit="4" topLeftCell="A5" activePane="bottomLeft" state="frozen"/>
      <selection sqref="A1:XFD2"/>
      <selection pane="bottomLeft" sqref="A1:G1"/>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202</v>
      </c>
      <c r="B1" s="60"/>
      <c r="C1" s="60"/>
      <c r="D1" s="60"/>
      <c r="E1" s="60"/>
      <c r="F1" s="60"/>
      <c r="G1" s="61"/>
      <c r="H1" s="50" t="str">
        <f>HYPERLINK("[EDEL_Portfolio Monthly Notes 28-Feb-2023.xlsx]Index!A1","Index")</f>
        <v>Index</v>
      </c>
    </row>
    <row r="2" spans="1:8" ht="37.5" customHeight="1" x14ac:dyDescent="0.35">
      <c r="A2" s="59" t="s">
        <v>203</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206</v>
      </c>
      <c r="B11" s="29" t="s">
        <v>207</v>
      </c>
      <c r="C11" s="29" t="s">
        <v>208</v>
      </c>
      <c r="D11" s="12">
        <v>105500000</v>
      </c>
      <c r="E11" s="13">
        <v>105323.29</v>
      </c>
      <c r="F11" s="14">
        <v>0.1351</v>
      </c>
      <c r="G11" s="14">
        <v>7.7995999999999996E-2</v>
      </c>
    </row>
    <row r="12" spans="1:8" x14ac:dyDescent="0.35">
      <c r="A12" s="11" t="s">
        <v>209</v>
      </c>
      <c r="B12" s="29" t="s">
        <v>210</v>
      </c>
      <c r="C12" s="29" t="s">
        <v>211</v>
      </c>
      <c r="D12" s="12">
        <v>104800000</v>
      </c>
      <c r="E12" s="13">
        <v>104617.75</v>
      </c>
      <c r="F12" s="14">
        <v>0.1341</v>
      </c>
      <c r="G12" s="14">
        <v>7.7198000000000003E-2</v>
      </c>
    </row>
    <row r="13" spans="1:8" x14ac:dyDescent="0.35">
      <c r="A13" s="11" t="s">
        <v>212</v>
      </c>
      <c r="B13" s="29" t="s">
        <v>213</v>
      </c>
      <c r="C13" s="29" t="s">
        <v>208</v>
      </c>
      <c r="D13" s="12">
        <v>83500000</v>
      </c>
      <c r="E13" s="13">
        <v>83370.16</v>
      </c>
      <c r="F13" s="14">
        <v>0.1069</v>
      </c>
      <c r="G13" s="14">
        <v>7.6799999999999993E-2</v>
      </c>
    </row>
    <row r="14" spans="1:8" x14ac:dyDescent="0.35">
      <c r="A14" s="11" t="s">
        <v>214</v>
      </c>
      <c r="B14" s="29" t="s">
        <v>215</v>
      </c>
      <c r="C14" s="29" t="s">
        <v>211</v>
      </c>
      <c r="D14" s="12">
        <v>78750000</v>
      </c>
      <c r="E14" s="13">
        <v>78658.649999999994</v>
      </c>
      <c r="F14" s="14">
        <v>0.1009</v>
      </c>
      <c r="G14" s="14">
        <v>7.6995999999999995E-2</v>
      </c>
    </row>
    <row r="15" spans="1:8" x14ac:dyDescent="0.35">
      <c r="A15" s="11" t="s">
        <v>216</v>
      </c>
      <c r="B15" s="29" t="s">
        <v>217</v>
      </c>
      <c r="C15" s="29" t="s">
        <v>208</v>
      </c>
      <c r="D15" s="12">
        <v>77500000</v>
      </c>
      <c r="E15" s="13">
        <v>77424.59</v>
      </c>
      <c r="F15" s="14">
        <v>9.9299999999999999E-2</v>
      </c>
      <c r="G15" s="14">
        <v>7.7752000000000002E-2</v>
      </c>
    </row>
    <row r="16" spans="1:8" x14ac:dyDescent="0.35">
      <c r="A16" s="11" t="s">
        <v>218</v>
      </c>
      <c r="B16" s="29" t="s">
        <v>219</v>
      </c>
      <c r="C16" s="29" t="s">
        <v>220</v>
      </c>
      <c r="D16" s="12">
        <v>61500000</v>
      </c>
      <c r="E16" s="13">
        <v>61525.83</v>
      </c>
      <c r="F16" s="14">
        <v>7.8899999999999998E-2</v>
      </c>
      <c r="G16" s="14">
        <v>7.8397999999999995E-2</v>
      </c>
    </row>
    <row r="17" spans="1:7" x14ac:dyDescent="0.35">
      <c r="A17" s="11" t="s">
        <v>221</v>
      </c>
      <c r="B17" s="29" t="s">
        <v>222</v>
      </c>
      <c r="C17" s="29" t="s">
        <v>208</v>
      </c>
      <c r="D17" s="12">
        <v>44000000</v>
      </c>
      <c r="E17" s="13">
        <v>43979.45</v>
      </c>
      <c r="F17" s="14">
        <v>5.6399999999999999E-2</v>
      </c>
      <c r="G17" s="14">
        <v>7.2203000000000003E-2</v>
      </c>
    </row>
    <row r="18" spans="1:7" x14ac:dyDescent="0.35">
      <c r="A18" s="11" t="s">
        <v>223</v>
      </c>
      <c r="B18" s="29" t="s">
        <v>224</v>
      </c>
      <c r="C18" s="29" t="s">
        <v>208</v>
      </c>
      <c r="D18" s="12">
        <v>36500000</v>
      </c>
      <c r="E18" s="13">
        <v>36439.300000000003</v>
      </c>
      <c r="F18" s="14">
        <v>4.6699999999999998E-2</v>
      </c>
      <c r="G18" s="14">
        <v>7.7950000000000005E-2</v>
      </c>
    </row>
    <row r="19" spans="1:7" x14ac:dyDescent="0.35">
      <c r="A19" s="11" t="s">
        <v>225</v>
      </c>
      <c r="B19" s="29" t="s">
        <v>226</v>
      </c>
      <c r="C19" s="29" t="s">
        <v>208</v>
      </c>
      <c r="D19" s="12">
        <v>34500000</v>
      </c>
      <c r="E19" s="13">
        <v>34445.11</v>
      </c>
      <c r="F19" s="14">
        <v>4.4200000000000003E-2</v>
      </c>
      <c r="G19" s="14">
        <v>7.9047999999999993E-2</v>
      </c>
    </row>
    <row r="20" spans="1:7" x14ac:dyDescent="0.35">
      <c r="A20" s="11" t="s">
        <v>227</v>
      </c>
      <c r="B20" s="29" t="s">
        <v>228</v>
      </c>
      <c r="C20" s="29" t="s">
        <v>208</v>
      </c>
      <c r="D20" s="12">
        <v>20000000</v>
      </c>
      <c r="E20" s="13">
        <v>20007.400000000001</v>
      </c>
      <c r="F20" s="14">
        <v>2.5700000000000001E-2</v>
      </c>
      <c r="G20" s="14">
        <v>7.0702000000000001E-2</v>
      </c>
    </row>
    <row r="21" spans="1:7" x14ac:dyDescent="0.35">
      <c r="A21" s="11" t="s">
        <v>229</v>
      </c>
      <c r="B21" s="29" t="s">
        <v>230</v>
      </c>
      <c r="C21" s="29" t="s">
        <v>208</v>
      </c>
      <c r="D21" s="12">
        <v>10000000</v>
      </c>
      <c r="E21" s="13">
        <v>9983.83</v>
      </c>
      <c r="F21" s="14">
        <v>1.2800000000000001E-2</v>
      </c>
      <c r="G21" s="14">
        <v>7.6346999999999998E-2</v>
      </c>
    </row>
    <row r="22" spans="1:7" x14ac:dyDescent="0.35">
      <c r="A22" s="11" t="s">
        <v>231</v>
      </c>
      <c r="B22" s="29" t="s">
        <v>232</v>
      </c>
      <c r="C22" s="29" t="s">
        <v>220</v>
      </c>
      <c r="D22" s="12">
        <v>8000000</v>
      </c>
      <c r="E22" s="13">
        <v>8003.75</v>
      </c>
      <c r="F22" s="14">
        <v>1.03E-2</v>
      </c>
      <c r="G22" s="14">
        <v>7.6799999999999993E-2</v>
      </c>
    </row>
    <row r="23" spans="1:7" x14ac:dyDescent="0.35">
      <c r="A23" s="11" t="s">
        <v>233</v>
      </c>
      <c r="B23" s="29" t="s">
        <v>234</v>
      </c>
      <c r="C23" s="29" t="s">
        <v>220</v>
      </c>
      <c r="D23" s="12">
        <v>7500000</v>
      </c>
      <c r="E23" s="13">
        <v>7506.22</v>
      </c>
      <c r="F23" s="14">
        <v>9.5999999999999992E-3</v>
      </c>
      <c r="G23" s="14">
        <v>7.0345000000000005E-2</v>
      </c>
    </row>
    <row r="24" spans="1:7" x14ac:dyDescent="0.35">
      <c r="A24" s="11" t="s">
        <v>235</v>
      </c>
      <c r="B24" s="29" t="s">
        <v>236</v>
      </c>
      <c r="C24" s="29" t="s">
        <v>208</v>
      </c>
      <c r="D24" s="12">
        <v>6000000</v>
      </c>
      <c r="E24" s="13">
        <v>6004.93</v>
      </c>
      <c r="F24" s="14">
        <v>7.7000000000000002E-3</v>
      </c>
      <c r="G24" s="14">
        <v>7.0338999999999999E-2</v>
      </c>
    </row>
    <row r="25" spans="1:7" x14ac:dyDescent="0.35">
      <c r="A25" s="11" t="s">
        <v>237</v>
      </c>
      <c r="B25" s="29" t="s">
        <v>238</v>
      </c>
      <c r="C25" s="29" t="s">
        <v>208</v>
      </c>
      <c r="D25" s="12">
        <v>6000000</v>
      </c>
      <c r="E25" s="13">
        <v>6002.71</v>
      </c>
      <c r="F25" s="14">
        <v>7.7000000000000002E-3</v>
      </c>
      <c r="G25" s="14">
        <v>7.0251999999999995E-2</v>
      </c>
    </row>
    <row r="26" spans="1:7" x14ac:dyDescent="0.35">
      <c r="A26" s="11" t="s">
        <v>239</v>
      </c>
      <c r="B26" s="29" t="s">
        <v>240</v>
      </c>
      <c r="C26" s="29" t="s">
        <v>220</v>
      </c>
      <c r="D26" s="12">
        <v>4000000</v>
      </c>
      <c r="E26" s="13">
        <v>4003.32</v>
      </c>
      <c r="F26" s="14">
        <v>5.1000000000000004E-3</v>
      </c>
      <c r="G26" s="14">
        <v>7.5569999999999998E-2</v>
      </c>
    </row>
    <row r="27" spans="1:7" x14ac:dyDescent="0.35">
      <c r="A27" s="11" t="s">
        <v>241</v>
      </c>
      <c r="B27" s="29" t="s">
        <v>242</v>
      </c>
      <c r="C27" s="29" t="s">
        <v>208</v>
      </c>
      <c r="D27" s="12">
        <v>1000000</v>
      </c>
      <c r="E27" s="13">
        <v>1000.59</v>
      </c>
      <c r="F27" s="14">
        <v>1.2999999999999999E-3</v>
      </c>
      <c r="G27" s="14">
        <v>7.3650999999999994E-2</v>
      </c>
    </row>
    <row r="28" spans="1:7" x14ac:dyDescent="0.35">
      <c r="A28" s="11" t="s">
        <v>243</v>
      </c>
      <c r="B28" s="29" t="s">
        <v>244</v>
      </c>
      <c r="C28" s="29" t="s">
        <v>208</v>
      </c>
      <c r="D28" s="12">
        <v>1000000</v>
      </c>
      <c r="E28" s="13">
        <v>1000.2</v>
      </c>
      <c r="F28" s="14">
        <v>1.2999999999999999E-3</v>
      </c>
      <c r="G28" s="14">
        <v>6.9487999999999994E-2</v>
      </c>
    </row>
    <row r="29" spans="1:7" x14ac:dyDescent="0.35">
      <c r="A29" s="11" t="s">
        <v>245</v>
      </c>
      <c r="B29" s="29" t="s">
        <v>246</v>
      </c>
      <c r="C29" s="29" t="s">
        <v>208</v>
      </c>
      <c r="D29" s="12">
        <v>1000000</v>
      </c>
      <c r="E29" s="13">
        <v>1000.09</v>
      </c>
      <c r="F29" s="14">
        <v>1.2999999999999999E-3</v>
      </c>
      <c r="G29" s="14">
        <v>7.1425000000000002E-2</v>
      </c>
    </row>
    <row r="30" spans="1:7" x14ac:dyDescent="0.35">
      <c r="A30" s="11" t="s">
        <v>247</v>
      </c>
      <c r="B30" s="29" t="s">
        <v>248</v>
      </c>
      <c r="C30" s="29" t="s">
        <v>208</v>
      </c>
      <c r="D30" s="12">
        <v>500000</v>
      </c>
      <c r="E30" s="13">
        <v>500.25</v>
      </c>
      <c r="F30" s="14">
        <v>5.9999999999999995E-4</v>
      </c>
      <c r="G30" s="14">
        <v>7.2198999999999999E-2</v>
      </c>
    </row>
    <row r="31" spans="1:7" x14ac:dyDescent="0.35">
      <c r="A31" s="15" t="s">
        <v>122</v>
      </c>
      <c r="B31" s="30"/>
      <c r="C31" s="30"/>
      <c r="D31" s="16"/>
      <c r="E31" s="17">
        <v>690797.42</v>
      </c>
      <c r="F31" s="18">
        <v>0.88590000000000002</v>
      </c>
      <c r="G31" s="19"/>
    </row>
    <row r="32" spans="1:7" x14ac:dyDescent="0.35">
      <c r="A32" s="11"/>
      <c r="B32" s="29"/>
      <c r="C32" s="29"/>
      <c r="D32" s="12"/>
      <c r="E32" s="13"/>
      <c r="F32" s="14"/>
      <c r="G32" s="14"/>
    </row>
    <row r="33" spans="1:7" x14ac:dyDescent="0.35">
      <c r="A33" s="15" t="s">
        <v>249</v>
      </c>
      <c r="B33" s="29"/>
      <c r="C33" s="29"/>
      <c r="D33" s="12"/>
      <c r="E33" s="13"/>
      <c r="F33" s="14"/>
      <c r="G33" s="14"/>
    </row>
    <row r="34" spans="1:7" x14ac:dyDescent="0.35">
      <c r="A34" s="15" t="s">
        <v>122</v>
      </c>
      <c r="B34" s="29"/>
      <c r="C34" s="29"/>
      <c r="D34" s="12"/>
      <c r="E34" s="34" t="s">
        <v>114</v>
      </c>
      <c r="F34" s="35" t="s">
        <v>114</v>
      </c>
      <c r="G34" s="14"/>
    </row>
    <row r="35" spans="1:7" x14ac:dyDescent="0.35">
      <c r="A35" s="11"/>
      <c r="B35" s="29"/>
      <c r="C35" s="29"/>
      <c r="D35" s="12"/>
      <c r="E35" s="13"/>
      <c r="F35" s="14"/>
      <c r="G35" s="14"/>
    </row>
    <row r="36" spans="1:7" x14ac:dyDescent="0.35">
      <c r="A36" s="15" t="s">
        <v>250</v>
      </c>
      <c r="B36" s="29"/>
      <c r="C36" s="29"/>
      <c r="D36" s="12"/>
      <c r="E36" s="13"/>
      <c r="F36" s="14"/>
      <c r="G36" s="14"/>
    </row>
    <row r="37" spans="1:7" x14ac:dyDescent="0.35">
      <c r="A37" s="15" t="s">
        <v>122</v>
      </c>
      <c r="B37" s="29"/>
      <c r="C37" s="29"/>
      <c r="D37" s="12"/>
      <c r="E37" s="34" t="s">
        <v>114</v>
      </c>
      <c r="F37" s="35" t="s">
        <v>114</v>
      </c>
      <c r="G37" s="14"/>
    </row>
    <row r="38" spans="1:7" x14ac:dyDescent="0.35">
      <c r="A38" s="11"/>
      <c r="B38" s="29"/>
      <c r="C38" s="29"/>
      <c r="D38" s="12"/>
      <c r="E38" s="13"/>
      <c r="F38" s="14"/>
      <c r="G38" s="14"/>
    </row>
    <row r="39" spans="1:7" x14ac:dyDescent="0.35">
      <c r="A39" s="20" t="s">
        <v>154</v>
      </c>
      <c r="B39" s="31"/>
      <c r="C39" s="31"/>
      <c r="D39" s="21"/>
      <c r="E39" s="17">
        <v>690797.42</v>
      </c>
      <c r="F39" s="18">
        <v>0.88590000000000002</v>
      </c>
      <c r="G39" s="19"/>
    </row>
    <row r="40" spans="1:7" x14ac:dyDescent="0.35">
      <c r="A40" s="11"/>
      <c r="B40" s="29"/>
      <c r="C40" s="29"/>
      <c r="D40" s="12"/>
      <c r="E40" s="13"/>
      <c r="F40" s="14"/>
      <c r="G40" s="14"/>
    </row>
    <row r="41" spans="1:7" x14ac:dyDescent="0.35">
      <c r="A41" s="15" t="s">
        <v>115</v>
      </c>
      <c r="B41" s="29"/>
      <c r="C41" s="29"/>
      <c r="D41" s="12"/>
      <c r="E41" s="13"/>
      <c r="F41" s="14"/>
      <c r="G41" s="14"/>
    </row>
    <row r="42" spans="1:7" x14ac:dyDescent="0.35">
      <c r="A42" s="15" t="s">
        <v>123</v>
      </c>
      <c r="B42" s="29"/>
      <c r="C42" s="29"/>
      <c r="D42" s="12"/>
      <c r="E42" s="13"/>
      <c r="F42" s="14"/>
      <c r="G42" s="14"/>
    </row>
    <row r="43" spans="1:7" x14ac:dyDescent="0.35">
      <c r="A43" s="11" t="s">
        <v>251</v>
      </c>
      <c r="B43" s="29" t="s">
        <v>252</v>
      </c>
      <c r="C43" s="29" t="s">
        <v>126</v>
      </c>
      <c r="D43" s="12">
        <v>10000000</v>
      </c>
      <c r="E43" s="13">
        <v>9958.6299999999992</v>
      </c>
      <c r="F43" s="14">
        <v>1.2800000000000001E-2</v>
      </c>
      <c r="G43" s="14">
        <v>6.8930000000000005E-2</v>
      </c>
    </row>
    <row r="44" spans="1:7" x14ac:dyDescent="0.35">
      <c r="A44" s="11" t="s">
        <v>253</v>
      </c>
      <c r="B44" s="29" t="s">
        <v>254</v>
      </c>
      <c r="C44" s="29" t="s">
        <v>126</v>
      </c>
      <c r="D44" s="12">
        <v>8000000</v>
      </c>
      <c r="E44" s="13">
        <v>7975.93</v>
      </c>
      <c r="F44" s="14">
        <v>1.0200000000000001E-2</v>
      </c>
      <c r="G44" s="14">
        <v>6.8849999999999995E-2</v>
      </c>
    </row>
    <row r="45" spans="1:7" x14ac:dyDescent="0.35">
      <c r="A45" s="15" t="s">
        <v>122</v>
      </c>
      <c r="B45" s="30"/>
      <c r="C45" s="30"/>
      <c r="D45" s="16"/>
      <c r="E45" s="17">
        <v>17934.560000000001</v>
      </c>
      <c r="F45" s="18">
        <v>2.3E-2</v>
      </c>
      <c r="G45" s="19"/>
    </row>
    <row r="46" spans="1:7" x14ac:dyDescent="0.35">
      <c r="A46" s="11"/>
      <c r="B46" s="29"/>
      <c r="C46" s="29"/>
      <c r="D46" s="12"/>
      <c r="E46" s="13"/>
      <c r="F46" s="14"/>
      <c r="G46" s="14"/>
    </row>
    <row r="47" spans="1:7" x14ac:dyDescent="0.35">
      <c r="A47" s="15" t="s">
        <v>145</v>
      </c>
      <c r="B47" s="29"/>
      <c r="C47" s="29"/>
      <c r="D47" s="12"/>
      <c r="E47" s="13"/>
      <c r="F47" s="14"/>
      <c r="G47" s="14"/>
    </row>
    <row r="48" spans="1:7" x14ac:dyDescent="0.35">
      <c r="A48" s="11" t="s">
        <v>255</v>
      </c>
      <c r="B48" s="29" t="s">
        <v>256</v>
      </c>
      <c r="C48" s="29" t="s">
        <v>126</v>
      </c>
      <c r="D48" s="12">
        <v>35000000</v>
      </c>
      <c r="E48" s="13">
        <v>35000</v>
      </c>
      <c r="F48" s="14">
        <v>4.4900000000000002E-2</v>
      </c>
      <c r="G48" s="14">
        <v>6.8212999999999996E-2</v>
      </c>
    </row>
    <row r="49" spans="1:7" x14ac:dyDescent="0.35">
      <c r="A49" s="11" t="s">
        <v>257</v>
      </c>
      <c r="B49" s="29" t="s">
        <v>258</v>
      </c>
      <c r="C49" s="29" t="s">
        <v>126</v>
      </c>
      <c r="D49" s="12">
        <v>5000000</v>
      </c>
      <c r="E49" s="13">
        <v>4991.5600000000004</v>
      </c>
      <c r="F49" s="14">
        <v>6.4000000000000003E-3</v>
      </c>
      <c r="G49" s="14">
        <v>6.8594000000000002E-2</v>
      </c>
    </row>
    <row r="50" spans="1:7" x14ac:dyDescent="0.35">
      <c r="A50" s="15" t="s">
        <v>122</v>
      </c>
      <c r="B50" s="30"/>
      <c r="C50" s="30"/>
      <c r="D50" s="16"/>
      <c r="E50" s="17">
        <v>39991.56</v>
      </c>
      <c r="F50" s="18">
        <v>5.1299999999999998E-2</v>
      </c>
      <c r="G50" s="19"/>
    </row>
    <row r="51" spans="1:7" x14ac:dyDescent="0.35">
      <c r="A51" s="11"/>
      <c r="B51" s="29"/>
      <c r="C51" s="29"/>
      <c r="D51" s="12"/>
      <c r="E51" s="13"/>
      <c r="F51" s="14"/>
      <c r="G51" s="14"/>
    </row>
    <row r="52" spans="1:7" x14ac:dyDescent="0.35">
      <c r="A52" s="20" t="s">
        <v>154</v>
      </c>
      <c r="B52" s="31"/>
      <c r="C52" s="31"/>
      <c r="D52" s="21"/>
      <c r="E52" s="17">
        <v>57926.12</v>
      </c>
      <c r="F52" s="18">
        <v>7.4300000000000005E-2</v>
      </c>
      <c r="G52" s="19"/>
    </row>
    <row r="53" spans="1:7" x14ac:dyDescent="0.35">
      <c r="A53" s="11"/>
      <c r="B53" s="29"/>
      <c r="C53" s="29"/>
      <c r="D53" s="12"/>
      <c r="E53" s="13"/>
      <c r="F53" s="14"/>
      <c r="G53" s="14"/>
    </row>
    <row r="54" spans="1:7" x14ac:dyDescent="0.35">
      <c r="A54" s="11"/>
      <c r="B54" s="29"/>
      <c r="C54" s="29"/>
      <c r="D54" s="12"/>
      <c r="E54" s="13"/>
      <c r="F54" s="14"/>
      <c r="G54" s="14"/>
    </row>
    <row r="55" spans="1:7" x14ac:dyDescent="0.35">
      <c r="A55" s="15" t="s">
        <v>155</v>
      </c>
      <c r="B55" s="29"/>
      <c r="C55" s="29"/>
      <c r="D55" s="12"/>
      <c r="E55" s="13"/>
      <c r="F55" s="14"/>
      <c r="G55" s="14"/>
    </row>
    <row r="56" spans="1:7" x14ac:dyDescent="0.35">
      <c r="A56" s="11" t="s">
        <v>156</v>
      </c>
      <c r="B56" s="29"/>
      <c r="C56" s="29"/>
      <c r="D56" s="12"/>
      <c r="E56" s="13">
        <v>8761.42</v>
      </c>
      <c r="F56" s="14">
        <v>1.12E-2</v>
      </c>
      <c r="G56" s="14">
        <v>6.5921999999999994E-2</v>
      </c>
    </row>
    <row r="57" spans="1:7" x14ac:dyDescent="0.35">
      <c r="A57" s="15" t="s">
        <v>122</v>
      </c>
      <c r="B57" s="30"/>
      <c r="C57" s="30"/>
      <c r="D57" s="16"/>
      <c r="E57" s="17">
        <v>8761.42</v>
      </c>
      <c r="F57" s="18">
        <v>1.12E-2</v>
      </c>
      <c r="G57" s="19"/>
    </row>
    <row r="58" spans="1:7" x14ac:dyDescent="0.35">
      <c r="A58" s="11"/>
      <c r="B58" s="29"/>
      <c r="C58" s="29"/>
      <c r="D58" s="12"/>
      <c r="E58" s="13"/>
      <c r="F58" s="14"/>
      <c r="G58" s="14"/>
    </row>
    <row r="59" spans="1:7" x14ac:dyDescent="0.35">
      <c r="A59" s="20" t="s">
        <v>154</v>
      </c>
      <c r="B59" s="31"/>
      <c r="C59" s="31"/>
      <c r="D59" s="21"/>
      <c r="E59" s="17">
        <v>8761.42</v>
      </c>
      <c r="F59" s="18">
        <v>1.12E-2</v>
      </c>
      <c r="G59" s="19"/>
    </row>
    <row r="60" spans="1:7" x14ac:dyDescent="0.35">
      <c r="A60" s="11" t="s">
        <v>157</v>
      </c>
      <c r="B60" s="29"/>
      <c r="C60" s="29"/>
      <c r="D60" s="12"/>
      <c r="E60" s="13">
        <v>22996.174671500001</v>
      </c>
      <c r="F60" s="14">
        <v>2.9486999999999999E-2</v>
      </c>
      <c r="G60" s="14"/>
    </row>
    <row r="61" spans="1:7" x14ac:dyDescent="0.35">
      <c r="A61" s="11" t="s">
        <v>158</v>
      </c>
      <c r="B61" s="29"/>
      <c r="C61" s="29"/>
      <c r="D61" s="12"/>
      <c r="E61" s="22">
        <v>-610.61467149999999</v>
      </c>
      <c r="F61" s="23">
        <v>-8.8699999999999998E-4</v>
      </c>
      <c r="G61" s="14">
        <v>6.5921999999999994E-2</v>
      </c>
    </row>
    <row r="62" spans="1:7" x14ac:dyDescent="0.35">
      <c r="A62" s="24" t="s">
        <v>159</v>
      </c>
      <c r="B62" s="32"/>
      <c r="C62" s="32"/>
      <c r="D62" s="25"/>
      <c r="E62" s="26">
        <v>779870.52</v>
      </c>
      <c r="F62" s="27">
        <v>1</v>
      </c>
      <c r="G62" s="27"/>
    </row>
    <row r="64" spans="1:7" x14ac:dyDescent="0.35">
      <c r="A64" s="56" t="s">
        <v>160</v>
      </c>
    </row>
    <row r="65" spans="1:5" x14ac:dyDescent="0.35">
      <c r="A65" s="56" t="s">
        <v>161</v>
      </c>
    </row>
    <row r="67" spans="1:5" x14ac:dyDescent="0.35">
      <c r="A67" s="56" t="s">
        <v>162</v>
      </c>
    </row>
    <row r="68" spans="1:5" x14ac:dyDescent="0.35">
      <c r="A68" s="46" t="s">
        <v>163</v>
      </c>
      <c r="B68" s="33" t="s">
        <v>114</v>
      </c>
    </row>
    <row r="69" spans="1:5" x14ac:dyDescent="0.35">
      <c r="A69" t="s">
        <v>164</v>
      </c>
    </row>
    <row r="70" spans="1:5" x14ac:dyDescent="0.35">
      <c r="A70" t="s">
        <v>259</v>
      </c>
      <c r="B70" t="s">
        <v>166</v>
      </c>
      <c r="C70" t="s">
        <v>166</v>
      </c>
    </row>
    <row r="71" spans="1:5" x14ac:dyDescent="0.35">
      <c r="B71" s="47">
        <v>44957</v>
      </c>
      <c r="C71" s="47">
        <v>44985</v>
      </c>
    </row>
    <row r="72" spans="1:5" x14ac:dyDescent="0.35">
      <c r="A72" t="s">
        <v>260</v>
      </c>
      <c r="B72">
        <v>1214.7166</v>
      </c>
      <c r="C72">
        <v>1220.9852000000001</v>
      </c>
      <c r="E72" s="1"/>
    </row>
    <row r="73" spans="1:5" x14ac:dyDescent="0.35">
      <c r="E73" s="1"/>
    </row>
    <row r="74" spans="1:5" x14ac:dyDescent="0.35">
      <c r="A74" t="s">
        <v>181</v>
      </c>
      <c r="B74" s="33" t="s">
        <v>114</v>
      </c>
    </row>
    <row r="75" spans="1:5" x14ac:dyDescent="0.35">
      <c r="A75" t="s">
        <v>182</v>
      </c>
      <c r="B75" s="33" t="s">
        <v>114</v>
      </c>
    </row>
    <row r="76" spans="1:5" ht="29" customHeight="1" x14ac:dyDescent="0.35">
      <c r="A76" s="46" t="s">
        <v>183</v>
      </c>
      <c r="B76" s="33" t="s">
        <v>114</v>
      </c>
    </row>
    <row r="77" spans="1:5" ht="29" customHeight="1" x14ac:dyDescent="0.35">
      <c r="A77" s="46" t="s">
        <v>184</v>
      </c>
      <c r="B77" s="33" t="s">
        <v>114</v>
      </c>
    </row>
    <row r="78" spans="1:5" x14ac:dyDescent="0.35">
      <c r="A78" t="s">
        <v>185</v>
      </c>
      <c r="B78" s="48">
        <f>B93</f>
        <v>0.102948422827675</v>
      </c>
    </row>
    <row r="79" spans="1:5" ht="43.5" customHeight="1" x14ac:dyDescent="0.35">
      <c r="A79" s="46" t="s">
        <v>186</v>
      </c>
      <c r="B79" s="33" t="s">
        <v>114</v>
      </c>
    </row>
    <row r="80" spans="1:5" ht="29" customHeight="1" x14ac:dyDescent="0.35">
      <c r="A80" s="46" t="s">
        <v>187</v>
      </c>
      <c r="B80" s="33" t="s">
        <v>114</v>
      </c>
    </row>
    <row r="81" spans="1:2" ht="29" customHeight="1" x14ac:dyDescent="0.35">
      <c r="A81" s="46" t="s">
        <v>188</v>
      </c>
      <c r="B81" s="33" t="s">
        <v>114</v>
      </c>
    </row>
    <row r="82" spans="1:2" x14ac:dyDescent="0.35">
      <c r="A82" t="s">
        <v>189</v>
      </c>
      <c r="B82" s="33" t="s">
        <v>114</v>
      </c>
    </row>
    <row r="83" spans="1:2" x14ac:dyDescent="0.35">
      <c r="A83" t="s">
        <v>190</v>
      </c>
      <c r="B83" s="33" t="s">
        <v>114</v>
      </c>
    </row>
    <row r="86" spans="1:2" x14ac:dyDescent="0.35">
      <c r="A86" t="s">
        <v>191</v>
      </c>
    </row>
    <row r="87" spans="1:2" x14ac:dyDescent="0.35">
      <c r="A87" s="51" t="s">
        <v>192</v>
      </c>
      <c r="B87" s="51" t="s">
        <v>261</v>
      </c>
    </row>
    <row r="88" spans="1:2" x14ac:dyDescent="0.35">
      <c r="A88" s="51" t="s">
        <v>194</v>
      </c>
      <c r="B88" s="51" t="s">
        <v>262</v>
      </c>
    </row>
    <row r="89" spans="1:2" x14ac:dyDescent="0.35">
      <c r="A89" s="51"/>
      <c r="B89" s="51"/>
    </row>
    <row r="90" spans="1:2" x14ac:dyDescent="0.35">
      <c r="A90" s="51" t="s">
        <v>196</v>
      </c>
      <c r="B90" s="52">
        <v>7.6038562498841902</v>
      </c>
    </row>
    <row r="91" spans="1:2" x14ac:dyDescent="0.35">
      <c r="A91" s="51"/>
      <c r="B91" s="51"/>
    </row>
    <row r="92" spans="1:2" x14ac:dyDescent="0.35">
      <c r="A92" s="51" t="s">
        <v>197</v>
      </c>
      <c r="B92" s="53">
        <v>0.1032</v>
      </c>
    </row>
    <row r="93" spans="1:2" x14ac:dyDescent="0.35">
      <c r="A93" s="51" t="s">
        <v>198</v>
      </c>
      <c r="B93" s="53">
        <v>0.102948422827675</v>
      </c>
    </row>
    <row r="94" spans="1:2" x14ac:dyDescent="0.35">
      <c r="A94" s="51"/>
      <c r="B94" s="51"/>
    </row>
    <row r="95" spans="1:2" x14ac:dyDescent="0.35">
      <c r="A95" s="51" t="s">
        <v>199</v>
      </c>
      <c r="B95" s="54">
        <v>44985</v>
      </c>
    </row>
    <row r="97" spans="1:6" ht="70" customHeight="1" x14ac:dyDescent="0.35">
      <c r="A97" s="57" t="s">
        <v>200</v>
      </c>
      <c r="B97" s="57" t="s">
        <v>201</v>
      </c>
      <c r="C97" s="57" t="s">
        <v>5</v>
      </c>
      <c r="D97" s="57" t="s">
        <v>6</v>
      </c>
      <c r="E97" s="57" t="s">
        <v>5</v>
      </c>
      <c r="F97" s="57" t="s">
        <v>6</v>
      </c>
    </row>
    <row r="98" spans="1:6" ht="70" customHeight="1" x14ac:dyDescent="0.35">
      <c r="A98" s="57" t="s">
        <v>261</v>
      </c>
      <c r="B98" s="57"/>
      <c r="C98" s="57" t="s">
        <v>11</v>
      </c>
      <c r="D98" s="57"/>
      <c r="E98" s="57"/>
      <c r="F9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118"/>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1797</v>
      </c>
      <c r="B1" s="60"/>
      <c r="C1" s="60"/>
      <c r="D1" s="60"/>
      <c r="E1" s="60"/>
      <c r="F1" s="60"/>
      <c r="G1" s="61"/>
      <c r="H1" s="50" t="str">
        <f>HYPERLINK("[EDEL_Portfolio Monthly Notes 28-Feb-2023.xlsx]Index!A1","Index")</f>
        <v>Index</v>
      </c>
    </row>
    <row r="2" spans="1:8" ht="37.5" customHeight="1" x14ac:dyDescent="0.35">
      <c r="A2" s="59" t="s">
        <v>1798</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1100</v>
      </c>
      <c r="B8" s="29" t="s">
        <v>1101</v>
      </c>
      <c r="C8" s="29" t="s">
        <v>1099</v>
      </c>
      <c r="D8" s="12">
        <v>1202084</v>
      </c>
      <c r="E8" s="13">
        <v>10276.02</v>
      </c>
      <c r="F8" s="14">
        <v>6.0100000000000001E-2</v>
      </c>
      <c r="G8" s="14"/>
    </row>
    <row r="9" spans="1:8" x14ac:dyDescent="0.35">
      <c r="A9" s="11" t="s">
        <v>1126</v>
      </c>
      <c r="B9" s="29" t="s">
        <v>1127</v>
      </c>
      <c r="C9" s="29" t="s">
        <v>1099</v>
      </c>
      <c r="D9" s="12">
        <v>632977</v>
      </c>
      <c r="E9" s="13">
        <v>10125.1</v>
      </c>
      <c r="F9" s="14">
        <v>5.9200000000000003E-2</v>
      </c>
      <c r="G9" s="14"/>
    </row>
    <row r="10" spans="1:8" x14ac:dyDescent="0.35">
      <c r="A10" s="11" t="s">
        <v>1403</v>
      </c>
      <c r="B10" s="29" t="s">
        <v>1404</v>
      </c>
      <c r="C10" s="29" t="s">
        <v>1166</v>
      </c>
      <c r="D10" s="12">
        <v>400377</v>
      </c>
      <c r="E10" s="13">
        <v>5955.81</v>
      </c>
      <c r="F10" s="14">
        <v>3.4799999999999998E-2</v>
      </c>
      <c r="G10" s="14"/>
    </row>
    <row r="11" spans="1:8" x14ac:dyDescent="0.35">
      <c r="A11" s="11" t="s">
        <v>1133</v>
      </c>
      <c r="B11" s="29" t="s">
        <v>1134</v>
      </c>
      <c r="C11" s="29" t="s">
        <v>1135</v>
      </c>
      <c r="D11" s="12">
        <v>239188</v>
      </c>
      <c r="E11" s="13">
        <v>5555.26</v>
      </c>
      <c r="F11" s="14">
        <v>3.2500000000000001E-2</v>
      </c>
      <c r="G11" s="14"/>
    </row>
    <row r="12" spans="1:8" x14ac:dyDescent="0.35">
      <c r="A12" s="11" t="s">
        <v>1104</v>
      </c>
      <c r="B12" s="29" t="s">
        <v>1105</v>
      </c>
      <c r="C12" s="29" t="s">
        <v>1099</v>
      </c>
      <c r="D12" s="12">
        <v>621895</v>
      </c>
      <c r="E12" s="13">
        <v>5249.42</v>
      </c>
      <c r="F12" s="14">
        <v>3.0700000000000002E-2</v>
      </c>
      <c r="G12" s="14"/>
    </row>
    <row r="13" spans="1:8" x14ac:dyDescent="0.35">
      <c r="A13" s="11" t="s">
        <v>1102</v>
      </c>
      <c r="B13" s="29" t="s">
        <v>1103</v>
      </c>
      <c r="C13" s="29" t="s">
        <v>1099</v>
      </c>
      <c r="D13" s="12">
        <v>997931</v>
      </c>
      <c r="E13" s="13">
        <v>5217.18</v>
      </c>
      <c r="F13" s="14">
        <v>3.0499999999999999E-2</v>
      </c>
      <c r="G13" s="14"/>
    </row>
    <row r="14" spans="1:8" x14ac:dyDescent="0.35">
      <c r="A14" s="11" t="s">
        <v>1201</v>
      </c>
      <c r="B14" s="29" t="s">
        <v>1202</v>
      </c>
      <c r="C14" s="29" t="s">
        <v>1203</v>
      </c>
      <c r="D14" s="12">
        <v>259815</v>
      </c>
      <c r="E14" s="13">
        <v>4079.36</v>
      </c>
      <c r="F14" s="14">
        <v>2.3800000000000002E-2</v>
      </c>
      <c r="G14" s="14"/>
    </row>
    <row r="15" spans="1:8" x14ac:dyDescent="0.35">
      <c r="A15" s="11" t="s">
        <v>1347</v>
      </c>
      <c r="B15" s="29" t="s">
        <v>1348</v>
      </c>
      <c r="C15" s="29" t="s">
        <v>1349</v>
      </c>
      <c r="D15" s="12">
        <v>161963</v>
      </c>
      <c r="E15" s="13">
        <v>3416.04</v>
      </c>
      <c r="F15" s="14">
        <v>0.02</v>
      </c>
      <c r="G15" s="14"/>
    </row>
    <row r="16" spans="1:8" x14ac:dyDescent="0.35">
      <c r="A16" s="11" t="s">
        <v>1776</v>
      </c>
      <c r="B16" s="29" t="s">
        <v>1777</v>
      </c>
      <c r="C16" s="29" t="s">
        <v>1188</v>
      </c>
      <c r="D16" s="12">
        <v>80656</v>
      </c>
      <c r="E16" s="13">
        <v>3329.56</v>
      </c>
      <c r="F16" s="14">
        <v>1.95E-2</v>
      </c>
      <c r="G16" s="14"/>
    </row>
    <row r="17" spans="1:7" x14ac:dyDescent="0.35">
      <c r="A17" s="11" t="s">
        <v>1415</v>
      </c>
      <c r="B17" s="29" t="s">
        <v>1416</v>
      </c>
      <c r="C17" s="29" t="s">
        <v>1099</v>
      </c>
      <c r="D17" s="12">
        <v>2559259</v>
      </c>
      <c r="E17" s="13">
        <v>3305.28</v>
      </c>
      <c r="F17" s="14">
        <v>1.9300000000000001E-2</v>
      </c>
      <c r="G17" s="14"/>
    </row>
    <row r="18" spans="1:7" x14ac:dyDescent="0.35">
      <c r="A18" s="11" t="s">
        <v>1384</v>
      </c>
      <c r="B18" s="29" t="s">
        <v>1385</v>
      </c>
      <c r="C18" s="29" t="s">
        <v>1227</v>
      </c>
      <c r="D18" s="12">
        <v>87699</v>
      </c>
      <c r="E18" s="13">
        <v>2821.58</v>
      </c>
      <c r="F18" s="14">
        <v>1.6500000000000001E-2</v>
      </c>
      <c r="G18" s="14"/>
    </row>
    <row r="19" spans="1:7" x14ac:dyDescent="0.35">
      <c r="A19" s="11" t="s">
        <v>1411</v>
      </c>
      <c r="B19" s="29" t="s">
        <v>1412</v>
      </c>
      <c r="C19" s="29" t="s">
        <v>1151</v>
      </c>
      <c r="D19" s="12">
        <v>734686</v>
      </c>
      <c r="E19" s="13">
        <v>2767.56</v>
      </c>
      <c r="F19" s="14">
        <v>1.6199999999999999E-2</v>
      </c>
      <c r="G19" s="14"/>
    </row>
    <row r="20" spans="1:7" x14ac:dyDescent="0.35">
      <c r="A20" s="11" t="s">
        <v>1324</v>
      </c>
      <c r="B20" s="29" t="s">
        <v>1325</v>
      </c>
      <c r="C20" s="29" t="s">
        <v>1111</v>
      </c>
      <c r="D20" s="12">
        <v>44372</v>
      </c>
      <c r="E20" s="13">
        <v>2712.06</v>
      </c>
      <c r="F20" s="14">
        <v>1.5800000000000002E-2</v>
      </c>
      <c r="G20" s="14"/>
    </row>
    <row r="21" spans="1:7" x14ac:dyDescent="0.35">
      <c r="A21" s="11" t="s">
        <v>1214</v>
      </c>
      <c r="B21" s="29" t="s">
        <v>1215</v>
      </c>
      <c r="C21" s="29" t="s">
        <v>1216</v>
      </c>
      <c r="D21" s="12">
        <v>147520</v>
      </c>
      <c r="E21" s="13">
        <v>2705.37</v>
      </c>
      <c r="F21" s="14">
        <v>1.5800000000000002E-2</v>
      </c>
      <c r="G21" s="14"/>
    </row>
    <row r="22" spans="1:7" x14ac:dyDescent="0.35">
      <c r="A22" s="11" t="s">
        <v>1112</v>
      </c>
      <c r="B22" s="29" t="s">
        <v>1113</v>
      </c>
      <c r="C22" s="29" t="s">
        <v>1114</v>
      </c>
      <c r="D22" s="12">
        <v>364288</v>
      </c>
      <c r="E22" s="13">
        <v>2703.93</v>
      </c>
      <c r="F22" s="14">
        <v>1.5800000000000002E-2</v>
      </c>
      <c r="G22" s="14"/>
    </row>
    <row r="23" spans="1:7" x14ac:dyDescent="0.35">
      <c r="A23" s="11" t="s">
        <v>1786</v>
      </c>
      <c r="B23" s="29" t="s">
        <v>1787</v>
      </c>
      <c r="C23" s="29" t="s">
        <v>1203</v>
      </c>
      <c r="D23" s="12">
        <v>224980</v>
      </c>
      <c r="E23" s="13">
        <v>2675.57</v>
      </c>
      <c r="F23" s="14">
        <v>1.5599999999999999E-2</v>
      </c>
      <c r="G23" s="14"/>
    </row>
    <row r="24" spans="1:7" x14ac:dyDescent="0.35">
      <c r="A24" s="11" t="s">
        <v>1204</v>
      </c>
      <c r="B24" s="29" t="s">
        <v>1205</v>
      </c>
      <c r="C24" s="29" t="s">
        <v>1142</v>
      </c>
      <c r="D24" s="12">
        <v>479358</v>
      </c>
      <c r="E24" s="13">
        <v>2632.63</v>
      </c>
      <c r="F24" s="14">
        <v>1.54E-2</v>
      </c>
      <c r="G24" s="14"/>
    </row>
    <row r="25" spans="1:7" x14ac:dyDescent="0.35">
      <c r="A25" s="11" t="s">
        <v>1432</v>
      </c>
      <c r="B25" s="29" t="s">
        <v>1433</v>
      </c>
      <c r="C25" s="29" t="s">
        <v>1319</v>
      </c>
      <c r="D25" s="12">
        <v>202036</v>
      </c>
      <c r="E25" s="13">
        <v>2582.3200000000002</v>
      </c>
      <c r="F25" s="14">
        <v>1.5100000000000001E-2</v>
      </c>
      <c r="G25" s="14"/>
    </row>
    <row r="26" spans="1:7" x14ac:dyDescent="0.35">
      <c r="A26" s="11" t="s">
        <v>1138</v>
      </c>
      <c r="B26" s="29" t="s">
        <v>1139</v>
      </c>
      <c r="C26" s="29" t="s">
        <v>1117</v>
      </c>
      <c r="D26" s="12">
        <v>29893</v>
      </c>
      <c r="E26" s="13">
        <v>2578.08</v>
      </c>
      <c r="F26" s="14">
        <v>1.5100000000000001E-2</v>
      </c>
      <c r="G26" s="14"/>
    </row>
    <row r="27" spans="1:7" x14ac:dyDescent="0.35">
      <c r="A27" s="11" t="s">
        <v>1115</v>
      </c>
      <c r="B27" s="29" t="s">
        <v>1116</v>
      </c>
      <c r="C27" s="29" t="s">
        <v>1117</v>
      </c>
      <c r="D27" s="12">
        <v>235785</v>
      </c>
      <c r="E27" s="13">
        <v>2547.19</v>
      </c>
      <c r="F27" s="14">
        <v>1.49E-2</v>
      </c>
      <c r="G27" s="14"/>
    </row>
    <row r="28" spans="1:7" x14ac:dyDescent="0.35">
      <c r="A28" s="11" t="s">
        <v>1716</v>
      </c>
      <c r="B28" s="29" t="s">
        <v>1717</v>
      </c>
      <c r="C28" s="29" t="s">
        <v>1166</v>
      </c>
      <c r="D28" s="12">
        <v>51704</v>
      </c>
      <c r="E28" s="13">
        <v>2478.2199999999998</v>
      </c>
      <c r="F28" s="14">
        <v>1.4500000000000001E-2</v>
      </c>
      <c r="G28" s="14"/>
    </row>
    <row r="29" spans="1:7" x14ac:dyDescent="0.35">
      <c r="A29" s="11" t="s">
        <v>1378</v>
      </c>
      <c r="B29" s="29" t="s">
        <v>1379</v>
      </c>
      <c r="C29" s="29" t="s">
        <v>1148</v>
      </c>
      <c r="D29" s="12">
        <v>812905</v>
      </c>
      <c r="E29" s="13">
        <v>2470.0100000000002</v>
      </c>
      <c r="F29" s="14">
        <v>1.44E-2</v>
      </c>
      <c r="G29" s="14"/>
    </row>
    <row r="30" spans="1:7" x14ac:dyDescent="0.35">
      <c r="A30" s="11" t="s">
        <v>1272</v>
      </c>
      <c r="B30" s="29" t="s">
        <v>1273</v>
      </c>
      <c r="C30" s="29" t="s">
        <v>1203</v>
      </c>
      <c r="D30" s="12">
        <v>126662</v>
      </c>
      <c r="E30" s="13">
        <v>2392.0100000000002</v>
      </c>
      <c r="F30" s="14">
        <v>1.4E-2</v>
      </c>
      <c r="G30" s="14"/>
    </row>
    <row r="31" spans="1:7" x14ac:dyDescent="0.35">
      <c r="A31" s="11" t="s">
        <v>1442</v>
      </c>
      <c r="B31" s="29" t="s">
        <v>1443</v>
      </c>
      <c r="C31" s="29" t="s">
        <v>1230</v>
      </c>
      <c r="D31" s="12">
        <v>508624</v>
      </c>
      <c r="E31" s="13">
        <v>2242.27</v>
      </c>
      <c r="F31" s="14">
        <v>1.3100000000000001E-2</v>
      </c>
      <c r="G31" s="14"/>
    </row>
    <row r="32" spans="1:7" x14ac:dyDescent="0.35">
      <c r="A32" s="11" t="s">
        <v>1664</v>
      </c>
      <c r="B32" s="29" t="s">
        <v>1665</v>
      </c>
      <c r="C32" s="29" t="s">
        <v>1267</v>
      </c>
      <c r="D32" s="12">
        <v>436180</v>
      </c>
      <c r="E32" s="13">
        <v>2210.7800000000002</v>
      </c>
      <c r="F32" s="14">
        <v>1.29E-2</v>
      </c>
      <c r="G32" s="14"/>
    </row>
    <row r="33" spans="1:7" x14ac:dyDescent="0.35">
      <c r="A33" s="11" t="s">
        <v>1674</v>
      </c>
      <c r="B33" s="29" t="s">
        <v>1675</v>
      </c>
      <c r="C33" s="29" t="s">
        <v>1295</v>
      </c>
      <c r="D33" s="12">
        <v>504945</v>
      </c>
      <c r="E33" s="13">
        <v>2151.5700000000002</v>
      </c>
      <c r="F33" s="14">
        <v>1.26E-2</v>
      </c>
      <c r="G33" s="14"/>
    </row>
    <row r="34" spans="1:7" x14ac:dyDescent="0.35">
      <c r="A34" s="11" t="s">
        <v>1303</v>
      </c>
      <c r="B34" s="29" t="s">
        <v>1304</v>
      </c>
      <c r="C34" s="29" t="s">
        <v>1166</v>
      </c>
      <c r="D34" s="12">
        <v>195004</v>
      </c>
      <c r="E34" s="13">
        <v>2145.5300000000002</v>
      </c>
      <c r="F34" s="14">
        <v>1.2500000000000001E-2</v>
      </c>
      <c r="G34" s="14"/>
    </row>
    <row r="35" spans="1:7" x14ac:dyDescent="0.35">
      <c r="A35" s="11" t="s">
        <v>1160</v>
      </c>
      <c r="B35" s="29" t="s">
        <v>1161</v>
      </c>
      <c r="C35" s="29" t="s">
        <v>1099</v>
      </c>
      <c r="D35" s="12">
        <v>753520</v>
      </c>
      <c r="E35" s="13">
        <v>2106.4699999999998</v>
      </c>
      <c r="F35" s="14">
        <v>1.23E-2</v>
      </c>
      <c r="G35" s="14"/>
    </row>
    <row r="36" spans="1:7" x14ac:dyDescent="0.35">
      <c r="A36" s="11" t="s">
        <v>1255</v>
      </c>
      <c r="B36" s="29" t="s">
        <v>1256</v>
      </c>
      <c r="C36" s="29" t="s">
        <v>1111</v>
      </c>
      <c r="D36" s="12">
        <v>278072</v>
      </c>
      <c r="E36" s="13">
        <v>2103.61</v>
      </c>
      <c r="F36" s="14">
        <v>1.23E-2</v>
      </c>
      <c r="G36" s="14"/>
    </row>
    <row r="37" spans="1:7" x14ac:dyDescent="0.35">
      <c r="A37" s="11" t="s">
        <v>1118</v>
      </c>
      <c r="B37" s="29" t="s">
        <v>1119</v>
      </c>
      <c r="C37" s="29" t="s">
        <v>1120</v>
      </c>
      <c r="D37" s="12">
        <v>1428958</v>
      </c>
      <c r="E37" s="13">
        <v>2079.13</v>
      </c>
      <c r="F37" s="14">
        <v>1.2200000000000001E-2</v>
      </c>
      <c r="G37" s="14"/>
    </row>
    <row r="38" spans="1:7" x14ac:dyDescent="0.35">
      <c r="A38" s="11" t="s">
        <v>1376</v>
      </c>
      <c r="B38" s="29" t="s">
        <v>1377</v>
      </c>
      <c r="C38" s="29" t="s">
        <v>1216</v>
      </c>
      <c r="D38" s="12">
        <v>28178</v>
      </c>
      <c r="E38" s="13">
        <v>2046.09</v>
      </c>
      <c r="F38" s="14">
        <v>1.2E-2</v>
      </c>
      <c r="G38" s="14"/>
    </row>
    <row r="39" spans="1:7" x14ac:dyDescent="0.35">
      <c r="A39" s="11" t="s">
        <v>1149</v>
      </c>
      <c r="B39" s="29" t="s">
        <v>1150</v>
      </c>
      <c r="C39" s="29" t="s">
        <v>1151</v>
      </c>
      <c r="D39" s="12">
        <v>81879</v>
      </c>
      <c r="E39" s="13">
        <v>2014.76</v>
      </c>
      <c r="F39" s="14">
        <v>1.18E-2</v>
      </c>
      <c r="G39" s="14"/>
    </row>
    <row r="40" spans="1:7" x14ac:dyDescent="0.35">
      <c r="A40" s="11" t="s">
        <v>1186</v>
      </c>
      <c r="B40" s="29" t="s">
        <v>1187</v>
      </c>
      <c r="C40" s="29" t="s">
        <v>1188</v>
      </c>
      <c r="D40" s="12">
        <v>205418</v>
      </c>
      <c r="E40" s="13">
        <v>2002.83</v>
      </c>
      <c r="F40" s="14">
        <v>1.17E-2</v>
      </c>
      <c r="G40" s="14"/>
    </row>
    <row r="41" spans="1:7" x14ac:dyDescent="0.35">
      <c r="A41" s="11" t="s">
        <v>1291</v>
      </c>
      <c r="B41" s="29" t="s">
        <v>1292</v>
      </c>
      <c r="C41" s="29" t="s">
        <v>1280</v>
      </c>
      <c r="D41" s="12">
        <v>167141</v>
      </c>
      <c r="E41" s="13">
        <v>1873.65</v>
      </c>
      <c r="F41" s="14">
        <v>1.09E-2</v>
      </c>
      <c r="G41" s="14"/>
    </row>
    <row r="42" spans="1:7" x14ac:dyDescent="0.35">
      <c r="A42" s="11" t="s">
        <v>1293</v>
      </c>
      <c r="B42" s="29" t="s">
        <v>1294</v>
      </c>
      <c r="C42" s="29" t="s">
        <v>1295</v>
      </c>
      <c r="D42" s="12">
        <v>321944</v>
      </c>
      <c r="E42" s="13">
        <v>1869.69</v>
      </c>
      <c r="F42" s="14">
        <v>1.09E-2</v>
      </c>
      <c r="G42" s="14"/>
    </row>
    <row r="43" spans="1:7" x14ac:dyDescent="0.35">
      <c r="A43" s="11" t="s">
        <v>1666</v>
      </c>
      <c r="B43" s="29" t="s">
        <v>1667</v>
      </c>
      <c r="C43" s="29" t="s">
        <v>1148</v>
      </c>
      <c r="D43" s="12">
        <v>172184</v>
      </c>
      <c r="E43" s="13">
        <v>1850.38</v>
      </c>
      <c r="F43" s="14">
        <v>1.0800000000000001E-2</v>
      </c>
      <c r="G43" s="14"/>
    </row>
    <row r="44" spans="1:7" x14ac:dyDescent="0.35">
      <c r="A44" s="11" t="s">
        <v>1799</v>
      </c>
      <c r="B44" s="29" t="s">
        <v>1800</v>
      </c>
      <c r="C44" s="29" t="s">
        <v>1188</v>
      </c>
      <c r="D44" s="12">
        <v>26050</v>
      </c>
      <c r="E44" s="13">
        <v>1832.08</v>
      </c>
      <c r="F44" s="14">
        <v>1.0699999999999999E-2</v>
      </c>
      <c r="G44" s="14"/>
    </row>
    <row r="45" spans="1:7" x14ac:dyDescent="0.35">
      <c r="A45" s="11" t="s">
        <v>1305</v>
      </c>
      <c r="B45" s="29" t="s">
        <v>1306</v>
      </c>
      <c r="C45" s="29" t="s">
        <v>1111</v>
      </c>
      <c r="D45" s="12">
        <v>317858</v>
      </c>
      <c r="E45" s="13">
        <v>1828.32</v>
      </c>
      <c r="F45" s="14">
        <v>1.0699999999999999E-2</v>
      </c>
      <c r="G45" s="14"/>
    </row>
    <row r="46" spans="1:7" x14ac:dyDescent="0.35">
      <c r="A46" s="11" t="s">
        <v>1276</v>
      </c>
      <c r="B46" s="29" t="s">
        <v>1277</v>
      </c>
      <c r="C46" s="29" t="s">
        <v>1148</v>
      </c>
      <c r="D46" s="12">
        <v>63119</v>
      </c>
      <c r="E46" s="13">
        <v>1824.55</v>
      </c>
      <c r="F46" s="14">
        <v>1.0699999999999999E-2</v>
      </c>
      <c r="G46" s="14"/>
    </row>
    <row r="47" spans="1:7" x14ac:dyDescent="0.35">
      <c r="A47" s="11" t="s">
        <v>1265</v>
      </c>
      <c r="B47" s="29" t="s">
        <v>1266</v>
      </c>
      <c r="C47" s="29" t="s">
        <v>1267</v>
      </c>
      <c r="D47" s="12">
        <v>2269486</v>
      </c>
      <c r="E47" s="13">
        <v>1807.65</v>
      </c>
      <c r="F47" s="14">
        <v>1.06E-2</v>
      </c>
      <c r="G47" s="14"/>
    </row>
    <row r="48" spans="1:7" x14ac:dyDescent="0.35">
      <c r="A48" s="11" t="s">
        <v>1368</v>
      </c>
      <c r="B48" s="29" t="s">
        <v>1369</v>
      </c>
      <c r="C48" s="29" t="s">
        <v>1166</v>
      </c>
      <c r="D48" s="12">
        <v>652759</v>
      </c>
      <c r="E48" s="13">
        <v>1796.72</v>
      </c>
      <c r="F48" s="14">
        <v>1.0500000000000001E-2</v>
      </c>
      <c r="G48" s="14"/>
    </row>
    <row r="49" spans="1:7" x14ac:dyDescent="0.35">
      <c r="A49" s="11" t="s">
        <v>1154</v>
      </c>
      <c r="B49" s="29" t="s">
        <v>1155</v>
      </c>
      <c r="C49" s="29" t="s">
        <v>1156</v>
      </c>
      <c r="D49" s="12">
        <v>186736</v>
      </c>
      <c r="E49" s="13">
        <v>1786.32</v>
      </c>
      <c r="F49" s="14">
        <v>1.04E-2</v>
      </c>
      <c r="G49" s="14"/>
    </row>
    <row r="50" spans="1:7" x14ac:dyDescent="0.35">
      <c r="A50" s="11" t="s">
        <v>1397</v>
      </c>
      <c r="B50" s="29" t="s">
        <v>1398</v>
      </c>
      <c r="C50" s="29" t="s">
        <v>1117</v>
      </c>
      <c r="D50" s="12">
        <v>137932</v>
      </c>
      <c r="E50" s="13">
        <v>1751.18</v>
      </c>
      <c r="F50" s="14">
        <v>1.0200000000000001E-2</v>
      </c>
      <c r="G50" s="14"/>
    </row>
    <row r="51" spans="1:7" x14ac:dyDescent="0.35">
      <c r="A51" s="11" t="s">
        <v>1184</v>
      </c>
      <c r="B51" s="29" t="s">
        <v>1185</v>
      </c>
      <c r="C51" s="29" t="s">
        <v>1117</v>
      </c>
      <c r="D51" s="12">
        <v>410461</v>
      </c>
      <c r="E51" s="13">
        <v>1726.81</v>
      </c>
      <c r="F51" s="14">
        <v>1.01E-2</v>
      </c>
      <c r="G51" s="14"/>
    </row>
    <row r="52" spans="1:7" x14ac:dyDescent="0.35">
      <c r="A52" s="11" t="s">
        <v>1423</v>
      </c>
      <c r="B52" s="29" t="s">
        <v>1424</v>
      </c>
      <c r="C52" s="29" t="s">
        <v>1425</v>
      </c>
      <c r="D52" s="12">
        <v>4492</v>
      </c>
      <c r="E52" s="13">
        <v>1705.6</v>
      </c>
      <c r="F52" s="14">
        <v>0.01</v>
      </c>
      <c r="G52" s="14"/>
    </row>
    <row r="53" spans="1:7" x14ac:dyDescent="0.35">
      <c r="A53" s="11" t="s">
        <v>1801</v>
      </c>
      <c r="B53" s="29" t="s">
        <v>1802</v>
      </c>
      <c r="C53" s="29" t="s">
        <v>1248</v>
      </c>
      <c r="D53" s="12">
        <v>121873</v>
      </c>
      <c r="E53" s="13">
        <v>1685.63</v>
      </c>
      <c r="F53" s="14">
        <v>9.9000000000000008E-3</v>
      </c>
      <c r="G53" s="14"/>
    </row>
    <row r="54" spans="1:7" x14ac:dyDescent="0.35">
      <c r="A54" s="11" t="s">
        <v>1164</v>
      </c>
      <c r="B54" s="29" t="s">
        <v>1165</v>
      </c>
      <c r="C54" s="29" t="s">
        <v>1166</v>
      </c>
      <c r="D54" s="12">
        <v>49309</v>
      </c>
      <c r="E54" s="13">
        <v>1633.53</v>
      </c>
      <c r="F54" s="14">
        <v>9.4999999999999998E-3</v>
      </c>
      <c r="G54" s="14"/>
    </row>
    <row r="55" spans="1:7" x14ac:dyDescent="0.35">
      <c r="A55" s="11" t="s">
        <v>1668</v>
      </c>
      <c r="B55" s="29" t="s">
        <v>1669</v>
      </c>
      <c r="C55" s="29" t="s">
        <v>1248</v>
      </c>
      <c r="D55" s="12">
        <v>334022</v>
      </c>
      <c r="E55" s="13">
        <v>1628.86</v>
      </c>
      <c r="F55" s="14">
        <v>9.4999999999999998E-3</v>
      </c>
      <c r="G55" s="14"/>
    </row>
    <row r="56" spans="1:7" x14ac:dyDescent="0.35">
      <c r="A56" s="11" t="s">
        <v>1300</v>
      </c>
      <c r="B56" s="29" t="s">
        <v>1301</v>
      </c>
      <c r="C56" s="29" t="s">
        <v>1302</v>
      </c>
      <c r="D56" s="12">
        <v>319996</v>
      </c>
      <c r="E56" s="13">
        <v>1615.66</v>
      </c>
      <c r="F56" s="14">
        <v>9.4000000000000004E-3</v>
      </c>
      <c r="G56" s="14"/>
    </row>
    <row r="57" spans="1:7" x14ac:dyDescent="0.35">
      <c r="A57" s="11" t="s">
        <v>1309</v>
      </c>
      <c r="B57" s="29" t="s">
        <v>1310</v>
      </c>
      <c r="C57" s="29" t="s">
        <v>1216</v>
      </c>
      <c r="D57" s="12">
        <v>58346</v>
      </c>
      <c r="E57" s="13">
        <v>1613.03</v>
      </c>
      <c r="F57" s="14">
        <v>9.4000000000000004E-3</v>
      </c>
      <c r="G57" s="14"/>
    </row>
    <row r="58" spans="1:7" x14ac:dyDescent="0.35">
      <c r="A58" s="11" t="s">
        <v>1328</v>
      </c>
      <c r="B58" s="29" t="s">
        <v>1329</v>
      </c>
      <c r="C58" s="29" t="s">
        <v>1241</v>
      </c>
      <c r="D58" s="12">
        <v>51446</v>
      </c>
      <c r="E58" s="13">
        <v>1594.59</v>
      </c>
      <c r="F58" s="14">
        <v>9.2999999999999992E-3</v>
      </c>
      <c r="G58" s="14"/>
    </row>
    <row r="59" spans="1:7" x14ac:dyDescent="0.35">
      <c r="A59" s="11" t="s">
        <v>1670</v>
      </c>
      <c r="B59" s="29" t="s">
        <v>1671</v>
      </c>
      <c r="C59" s="29" t="s">
        <v>1099</v>
      </c>
      <c r="D59" s="12">
        <v>615632</v>
      </c>
      <c r="E59" s="13">
        <v>1582.79</v>
      </c>
      <c r="F59" s="14">
        <v>9.2999999999999992E-3</v>
      </c>
      <c r="G59" s="14"/>
    </row>
    <row r="60" spans="1:7" x14ac:dyDescent="0.35">
      <c r="A60" s="11" t="s">
        <v>1257</v>
      </c>
      <c r="B60" s="29" t="s">
        <v>1258</v>
      </c>
      <c r="C60" s="29" t="s">
        <v>1130</v>
      </c>
      <c r="D60" s="12">
        <v>1627968</v>
      </c>
      <c r="E60" s="13">
        <v>1540.06</v>
      </c>
      <c r="F60" s="14">
        <v>8.9999999999999993E-3</v>
      </c>
      <c r="G60" s="14"/>
    </row>
    <row r="61" spans="1:7" x14ac:dyDescent="0.35">
      <c r="A61" s="11" t="s">
        <v>1803</v>
      </c>
      <c r="B61" s="29" t="s">
        <v>1804</v>
      </c>
      <c r="C61" s="29" t="s">
        <v>1388</v>
      </c>
      <c r="D61" s="12">
        <v>382767</v>
      </c>
      <c r="E61" s="13">
        <v>1528.58</v>
      </c>
      <c r="F61" s="14">
        <v>8.8999999999999999E-3</v>
      </c>
      <c r="G61" s="14"/>
    </row>
    <row r="62" spans="1:7" x14ac:dyDescent="0.35">
      <c r="A62" s="11" t="s">
        <v>1438</v>
      </c>
      <c r="B62" s="29" t="s">
        <v>1439</v>
      </c>
      <c r="C62" s="29" t="s">
        <v>1111</v>
      </c>
      <c r="D62" s="12">
        <v>434091</v>
      </c>
      <c r="E62" s="13">
        <v>1521.71</v>
      </c>
      <c r="F62" s="14">
        <v>8.8999999999999999E-3</v>
      </c>
      <c r="G62" s="14"/>
    </row>
    <row r="63" spans="1:7" x14ac:dyDescent="0.35">
      <c r="A63" s="11" t="s">
        <v>1805</v>
      </c>
      <c r="B63" s="29" t="s">
        <v>1806</v>
      </c>
      <c r="C63" s="29" t="s">
        <v>1156</v>
      </c>
      <c r="D63" s="12">
        <v>182816</v>
      </c>
      <c r="E63" s="13">
        <v>1477.06</v>
      </c>
      <c r="F63" s="14">
        <v>8.6E-3</v>
      </c>
      <c r="G63" s="14"/>
    </row>
    <row r="64" spans="1:7" x14ac:dyDescent="0.35">
      <c r="A64" s="11" t="s">
        <v>1106</v>
      </c>
      <c r="B64" s="29" t="s">
        <v>1107</v>
      </c>
      <c r="C64" s="29" t="s">
        <v>1108</v>
      </c>
      <c r="D64" s="12">
        <v>362309</v>
      </c>
      <c r="E64" s="13">
        <v>1446.34</v>
      </c>
      <c r="F64" s="14">
        <v>8.5000000000000006E-3</v>
      </c>
      <c r="G64" s="14"/>
    </row>
    <row r="65" spans="1:7" x14ac:dyDescent="0.35">
      <c r="A65" s="11" t="s">
        <v>1807</v>
      </c>
      <c r="B65" s="29" t="s">
        <v>1808</v>
      </c>
      <c r="C65" s="29" t="s">
        <v>1203</v>
      </c>
      <c r="D65" s="12">
        <v>79387</v>
      </c>
      <c r="E65" s="13">
        <v>1432.7</v>
      </c>
      <c r="F65" s="14">
        <v>8.3999999999999995E-3</v>
      </c>
      <c r="G65" s="14"/>
    </row>
    <row r="66" spans="1:7" x14ac:dyDescent="0.35">
      <c r="A66" s="11" t="s">
        <v>1157</v>
      </c>
      <c r="B66" s="29" t="s">
        <v>1158</v>
      </c>
      <c r="C66" s="29" t="s">
        <v>1159</v>
      </c>
      <c r="D66" s="12">
        <v>679055</v>
      </c>
      <c r="E66" s="13">
        <v>1375.43</v>
      </c>
      <c r="F66" s="14">
        <v>8.0000000000000002E-3</v>
      </c>
      <c r="G66" s="14"/>
    </row>
    <row r="67" spans="1:7" x14ac:dyDescent="0.35">
      <c r="A67" s="11" t="s">
        <v>1691</v>
      </c>
      <c r="B67" s="29" t="s">
        <v>1692</v>
      </c>
      <c r="C67" s="29" t="s">
        <v>1319</v>
      </c>
      <c r="D67" s="12">
        <v>53215</v>
      </c>
      <c r="E67" s="13">
        <v>1281.79</v>
      </c>
      <c r="F67" s="14">
        <v>7.4999999999999997E-3</v>
      </c>
      <c r="G67" s="14"/>
    </row>
    <row r="68" spans="1:7" x14ac:dyDescent="0.35">
      <c r="A68" s="11" t="s">
        <v>1809</v>
      </c>
      <c r="B68" s="29" t="s">
        <v>1810</v>
      </c>
      <c r="C68" s="29" t="s">
        <v>1148</v>
      </c>
      <c r="D68" s="12">
        <v>304857</v>
      </c>
      <c r="E68" s="13">
        <v>1227.6600000000001</v>
      </c>
      <c r="F68" s="14">
        <v>7.1999999999999998E-3</v>
      </c>
      <c r="G68" s="14"/>
    </row>
    <row r="69" spans="1:7" x14ac:dyDescent="0.35">
      <c r="A69" s="11" t="s">
        <v>1399</v>
      </c>
      <c r="B69" s="29" t="s">
        <v>1400</v>
      </c>
      <c r="C69" s="29" t="s">
        <v>1295</v>
      </c>
      <c r="D69" s="12">
        <v>27712</v>
      </c>
      <c r="E69" s="13">
        <v>1219.79</v>
      </c>
      <c r="F69" s="14">
        <v>7.1000000000000004E-3</v>
      </c>
      <c r="G69" s="14"/>
    </row>
    <row r="70" spans="1:7" x14ac:dyDescent="0.35">
      <c r="A70" s="11" t="s">
        <v>1167</v>
      </c>
      <c r="B70" s="29" t="s">
        <v>1168</v>
      </c>
      <c r="C70" s="29" t="s">
        <v>1166</v>
      </c>
      <c r="D70" s="12">
        <v>105562</v>
      </c>
      <c r="E70" s="13">
        <v>1137.54</v>
      </c>
      <c r="F70" s="14">
        <v>6.6E-3</v>
      </c>
      <c r="G70" s="14"/>
    </row>
    <row r="71" spans="1:7" x14ac:dyDescent="0.35">
      <c r="A71" s="11" t="s">
        <v>1811</v>
      </c>
      <c r="B71" s="29" t="s">
        <v>1812</v>
      </c>
      <c r="C71" s="29" t="s">
        <v>1148</v>
      </c>
      <c r="D71" s="12">
        <v>223409</v>
      </c>
      <c r="E71" s="13">
        <v>1129.67</v>
      </c>
      <c r="F71" s="14">
        <v>6.6E-3</v>
      </c>
      <c r="G71" s="14"/>
    </row>
    <row r="72" spans="1:7" x14ac:dyDescent="0.35">
      <c r="A72" s="11" t="s">
        <v>1813</v>
      </c>
      <c r="B72" s="29" t="s">
        <v>1814</v>
      </c>
      <c r="C72" s="29" t="s">
        <v>1790</v>
      </c>
      <c r="D72" s="12">
        <v>66852</v>
      </c>
      <c r="E72" s="13">
        <v>1091.23</v>
      </c>
      <c r="F72" s="14">
        <v>6.4000000000000003E-3</v>
      </c>
      <c r="G72" s="14"/>
    </row>
    <row r="73" spans="1:7" x14ac:dyDescent="0.35">
      <c r="A73" s="11" t="s">
        <v>1287</v>
      </c>
      <c r="B73" s="29" t="s">
        <v>1288</v>
      </c>
      <c r="C73" s="29" t="s">
        <v>1156</v>
      </c>
      <c r="D73" s="12">
        <v>340841</v>
      </c>
      <c r="E73" s="13">
        <v>1071.43</v>
      </c>
      <c r="F73" s="14">
        <v>6.3E-3</v>
      </c>
      <c r="G73" s="14"/>
    </row>
    <row r="74" spans="1:7" x14ac:dyDescent="0.35">
      <c r="A74" s="11" t="s">
        <v>1451</v>
      </c>
      <c r="B74" s="29" t="s">
        <v>1452</v>
      </c>
      <c r="C74" s="29" t="s">
        <v>1241</v>
      </c>
      <c r="D74" s="12">
        <v>327660</v>
      </c>
      <c r="E74" s="13">
        <v>899.75</v>
      </c>
      <c r="F74" s="14">
        <v>5.3E-3</v>
      </c>
      <c r="G74" s="14"/>
    </row>
    <row r="75" spans="1:7" x14ac:dyDescent="0.35">
      <c r="A75" s="11" t="s">
        <v>1815</v>
      </c>
      <c r="B75" s="29" t="s">
        <v>1816</v>
      </c>
      <c r="C75" s="29" t="s">
        <v>1790</v>
      </c>
      <c r="D75" s="12">
        <v>237619</v>
      </c>
      <c r="E75" s="13">
        <v>834.28</v>
      </c>
      <c r="F75" s="14">
        <v>4.8999999999999998E-3</v>
      </c>
      <c r="G75" s="14"/>
    </row>
    <row r="76" spans="1:7" x14ac:dyDescent="0.35">
      <c r="A76" s="11" t="s">
        <v>1817</v>
      </c>
      <c r="B76" s="29" t="s">
        <v>1818</v>
      </c>
      <c r="C76" s="29" t="s">
        <v>1148</v>
      </c>
      <c r="D76" s="12">
        <v>69127</v>
      </c>
      <c r="E76" s="13">
        <v>567.5</v>
      </c>
      <c r="F76" s="14">
        <v>3.3E-3</v>
      </c>
      <c r="G76" s="14"/>
    </row>
    <row r="77" spans="1:7" x14ac:dyDescent="0.35">
      <c r="A77" s="11" t="s">
        <v>1819</v>
      </c>
      <c r="B77" s="29" t="s">
        <v>1820</v>
      </c>
      <c r="C77" s="29" t="s">
        <v>1233</v>
      </c>
      <c r="D77" s="12">
        <v>64472</v>
      </c>
      <c r="E77" s="13">
        <v>238.68</v>
      </c>
      <c r="F77" s="14">
        <v>1.4E-3</v>
      </c>
      <c r="G77" s="14"/>
    </row>
    <row r="78" spans="1:7" x14ac:dyDescent="0.35">
      <c r="A78" s="15" t="s">
        <v>122</v>
      </c>
      <c r="B78" s="30"/>
      <c r="C78" s="30"/>
      <c r="D78" s="16"/>
      <c r="E78" s="36">
        <v>165706.84</v>
      </c>
      <c r="F78" s="37">
        <v>0.96860000000000002</v>
      </c>
      <c r="G78" s="19"/>
    </row>
    <row r="79" spans="1:7" x14ac:dyDescent="0.35">
      <c r="A79" s="15" t="s">
        <v>1455</v>
      </c>
      <c r="B79" s="29"/>
      <c r="C79" s="29"/>
      <c r="D79" s="12"/>
      <c r="E79" s="13"/>
      <c r="F79" s="14"/>
      <c r="G79" s="14"/>
    </row>
    <row r="80" spans="1:7" x14ac:dyDescent="0.35">
      <c r="A80" s="15" t="s">
        <v>122</v>
      </c>
      <c r="B80" s="29"/>
      <c r="C80" s="29"/>
      <c r="D80" s="12"/>
      <c r="E80" s="38" t="s">
        <v>114</v>
      </c>
      <c r="F80" s="39" t="s">
        <v>114</v>
      </c>
      <c r="G80" s="14"/>
    </row>
    <row r="81" spans="1:7" x14ac:dyDescent="0.35">
      <c r="A81" s="20" t="s">
        <v>154</v>
      </c>
      <c r="B81" s="31"/>
      <c r="C81" s="31"/>
      <c r="D81" s="21"/>
      <c r="E81" s="26">
        <v>165706.84</v>
      </c>
      <c r="F81" s="27">
        <v>0.96860000000000002</v>
      </c>
      <c r="G81" s="19"/>
    </row>
    <row r="82" spans="1:7" x14ac:dyDescent="0.35">
      <c r="A82" s="11"/>
      <c r="B82" s="29"/>
      <c r="C82" s="29"/>
      <c r="D82" s="12"/>
      <c r="E82" s="13"/>
      <c r="F82" s="14"/>
      <c r="G82" s="14"/>
    </row>
    <row r="83" spans="1:7" x14ac:dyDescent="0.35">
      <c r="A83" s="11"/>
      <c r="B83" s="29"/>
      <c r="C83" s="29"/>
      <c r="D83" s="12"/>
      <c r="E83" s="13"/>
      <c r="F83" s="14"/>
      <c r="G83" s="14"/>
    </row>
    <row r="84" spans="1:7" x14ac:dyDescent="0.35">
      <c r="A84" s="15" t="s">
        <v>155</v>
      </c>
      <c r="B84" s="29"/>
      <c r="C84" s="29"/>
      <c r="D84" s="12"/>
      <c r="E84" s="13"/>
      <c r="F84" s="14"/>
      <c r="G84" s="14"/>
    </row>
    <row r="85" spans="1:7" x14ac:dyDescent="0.35">
      <c r="A85" s="11" t="s">
        <v>156</v>
      </c>
      <c r="B85" s="29"/>
      <c r="C85" s="29"/>
      <c r="D85" s="12"/>
      <c r="E85" s="13">
        <v>5755.96</v>
      </c>
      <c r="F85" s="14">
        <v>3.3599999999999998E-2</v>
      </c>
      <c r="G85" s="14">
        <v>6.5921999999999994E-2</v>
      </c>
    </row>
    <row r="86" spans="1:7" x14ac:dyDescent="0.35">
      <c r="A86" s="15" t="s">
        <v>122</v>
      </c>
      <c r="B86" s="30"/>
      <c r="C86" s="30"/>
      <c r="D86" s="16"/>
      <c r="E86" s="36">
        <v>5755.96</v>
      </c>
      <c r="F86" s="37">
        <v>3.3599999999999998E-2</v>
      </c>
      <c r="G86" s="19"/>
    </row>
    <row r="87" spans="1:7" x14ac:dyDescent="0.35">
      <c r="A87" s="11"/>
      <c r="B87" s="29"/>
      <c r="C87" s="29"/>
      <c r="D87" s="12"/>
      <c r="E87" s="13"/>
      <c r="F87" s="14"/>
      <c r="G87" s="14"/>
    </row>
    <row r="88" spans="1:7" x14ac:dyDescent="0.35">
      <c r="A88" s="20" t="s">
        <v>154</v>
      </c>
      <c r="B88" s="31"/>
      <c r="C88" s="31"/>
      <c r="D88" s="21"/>
      <c r="E88" s="17">
        <v>5755.96</v>
      </c>
      <c r="F88" s="18">
        <v>3.3599999999999998E-2</v>
      </c>
      <c r="G88" s="19"/>
    </row>
    <row r="89" spans="1:7" x14ac:dyDescent="0.35">
      <c r="A89" s="11" t="s">
        <v>157</v>
      </c>
      <c r="B89" s="29"/>
      <c r="C89" s="29"/>
      <c r="D89" s="12"/>
      <c r="E89" s="13">
        <v>1.0395738000000001</v>
      </c>
      <c r="F89" s="14">
        <v>6.0000000000000002E-6</v>
      </c>
      <c r="G89" s="14"/>
    </row>
    <row r="90" spans="1:7" x14ac:dyDescent="0.35">
      <c r="A90" s="11" t="s">
        <v>158</v>
      </c>
      <c r="B90" s="29"/>
      <c r="C90" s="29"/>
      <c r="D90" s="12"/>
      <c r="E90" s="22">
        <v>-352.51957379999999</v>
      </c>
      <c r="F90" s="23">
        <v>-2.2060000000000001E-3</v>
      </c>
      <c r="G90" s="14">
        <v>6.5921999999999994E-2</v>
      </c>
    </row>
    <row r="91" spans="1:7" x14ac:dyDescent="0.35">
      <c r="A91" s="24" t="s">
        <v>159</v>
      </c>
      <c r="B91" s="32"/>
      <c r="C91" s="32"/>
      <c r="D91" s="25"/>
      <c r="E91" s="26">
        <v>171111.32</v>
      </c>
      <c r="F91" s="27">
        <v>1</v>
      </c>
      <c r="G91" s="27"/>
    </row>
    <row r="96" spans="1:7" x14ac:dyDescent="0.35">
      <c r="A96" s="56" t="s">
        <v>162</v>
      </c>
    </row>
    <row r="97" spans="1:5" x14ac:dyDescent="0.35">
      <c r="A97" s="46" t="s">
        <v>163</v>
      </c>
      <c r="B97" s="33" t="s">
        <v>114</v>
      </c>
    </row>
    <row r="98" spans="1:5" x14ac:dyDescent="0.35">
      <c r="A98" t="s">
        <v>164</v>
      </c>
    </row>
    <row r="99" spans="1:5" x14ac:dyDescent="0.35">
      <c r="A99" t="s">
        <v>165</v>
      </c>
      <c r="B99" t="s">
        <v>166</v>
      </c>
      <c r="C99" t="s">
        <v>166</v>
      </c>
    </row>
    <row r="100" spans="1:5" x14ac:dyDescent="0.35">
      <c r="B100" s="47">
        <v>44957</v>
      </c>
      <c r="C100" s="47">
        <v>44985</v>
      </c>
    </row>
    <row r="101" spans="1:5" x14ac:dyDescent="0.35">
      <c r="A101" t="s">
        <v>170</v>
      </c>
      <c r="B101">
        <v>59.433999999999997</v>
      </c>
      <c r="C101">
        <v>58.790999999999997</v>
      </c>
      <c r="E101" s="1"/>
    </row>
    <row r="102" spans="1:5" x14ac:dyDescent="0.35">
      <c r="A102" t="s">
        <v>171</v>
      </c>
      <c r="B102">
        <v>23.053000000000001</v>
      </c>
      <c r="C102">
        <v>22.803999999999998</v>
      </c>
      <c r="E102" s="1"/>
    </row>
    <row r="103" spans="1:5" x14ac:dyDescent="0.35">
      <c r="A103" t="s">
        <v>629</v>
      </c>
      <c r="B103">
        <v>52.366</v>
      </c>
      <c r="C103">
        <v>51.735999999999997</v>
      </c>
      <c r="E103" s="1"/>
    </row>
    <row r="104" spans="1:5" x14ac:dyDescent="0.35">
      <c r="A104" t="s">
        <v>630</v>
      </c>
      <c r="B104">
        <v>19.972000000000001</v>
      </c>
      <c r="C104">
        <v>19.731000000000002</v>
      </c>
      <c r="E104" s="1"/>
    </row>
    <row r="105" spans="1:5" x14ac:dyDescent="0.35">
      <c r="E105" s="1"/>
    </row>
    <row r="106" spans="1:5" x14ac:dyDescent="0.35">
      <c r="A106" t="s">
        <v>181</v>
      </c>
      <c r="B106" s="33" t="s">
        <v>114</v>
      </c>
    </row>
    <row r="107" spans="1:5" x14ac:dyDescent="0.35">
      <c r="A107" t="s">
        <v>182</v>
      </c>
      <c r="B107" s="33" t="s">
        <v>114</v>
      </c>
    </row>
    <row r="108" spans="1:5" ht="29" customHeight="1" x14ac:dyDescent="0.35">
      <c r="A108" s="46" t="s">
        <v>183</v>
      </c>
      <c r="B108" s="33" t="s">
        <v>114</v>
      </c>
    </row>
    <row r="109" spans="1:5" ht="29" customHeight="1" x14ac:dyDescent="0.35">
      <c r="A109" s="46" t="s">
        <v>184</v>
      </c>
      <c r="B109" s="33" t="s">
        <v>114</v>
      </c>
    </row>
    <row r="110" spans="1:5" x14ac:dyDescent="0.35">
      <c r="A110" t="s">
        <v>1652</v>
      </c>
      <c r="B110" s="48">
        <v>0.28459200000000001</v>
      </c>
    </row>
    <row r="111" spans="1:5" ht="43.5" customHeight="1" x14ac:dyDescent="0.35">
      <c r="A111" s="46" t="s">
        <v>186</v>
      </c>
      <c r="B111" s="33" t="s">
        <v>114</v>
      </c>
    </row>
    <row r="112" spans="1:5" ht="29" customHeight="1" x14ac:dyDescent="0.35">
      <c r="A112" s="46" t="s">
        <v>187</v>
      </c>
      <c r="B112" s="33" t="s">
        <v>114</v>
      </c>
    </row>
    <row r="113" spans="1:6" ht="29" customHeight="1" x14ac:dyDescent="0.35">
      <c r="A113" s="46" t="s">
        <v>188</v>
      </c>
      <c r="B113" s="33" t="s">
        <v>114</v>
      </c>
    </row>
    <row r="114" spans="1:6" x14ac:dyDescent="0.35">
      <c r="A114" t="s">
        <v>189</v>
      </c>
      <c r="B114" s="33" t="s">
        <v>114</v>
      </c>
    </row>
    <row r="115" spans="1:6" x14ac:dyDescent="0.35">
      <c r="A115" t="s">
        <v>190</v>
      </c>
      <c r="B115" s="33" t="s">
        <v>114</v>
      </c>
    </row>
    <row r="117" spans="1:6" ht="70" customHeight="1" x14ac:dyDescent="0.35">
      <c r="A117" s="57" t="s">
        <v>200</v>
      </c>
      <c r="B117" s="57" t="s">
        <v>201</v>
      </c>
      <c r="C117" s="57" t="s">
        <v>5</v>
      </c>
      <c r="D117" s="57" t="s">
        <v>6</v>
      </c>
      <c r="E117" s="57" t="s">
        <v>5</v>
      </c>
      <c r="F117" s="57" t="s">
        <v>6</v>
      </c>
    </row>
    <row r="118" spans="1:6" ht="70" customHeight="1" x14ac:dyDescent="0.35">
      <c r="A118" s="57" t="s">
        <v>1821</v>
      </c>
      <c r="B118" s="57"/>
      <c r="C118" s="57" t="s">
        <v>60</v>
      </c>
      <c r="D118" s="57"/>
      <c r="E118" s="57"/>
      <c r="F11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120"/>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1822</v>
      </c>
      <c r="B1" s="60"/>
      <c r="C1" s="60"/>
      <c r="D1" s="60"/>
      <c r="E1" s="60"/>
      <c r="F1" s="60"/>
      <c r="G1" s="61"/>
      <c r="H1" s="50" t="str">
        <f>HYPERLINK("[EDEL_Portfolio Monthly Notes 28-Feb-2023.xlsx]Index!A1","Index")</f>
        <v>Index</v>
      </c>
    </row>
    <row r="2" spans="1:8" ht="37.5" customHeight="1" x14ac:dyDescent="0.35">
      <c r="A2" s="59" t="s">
        <v>1823</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1683</v>
      </c>
      <c r="B8" s="29" t="s">
        <v>1684</v>
      </c>
      <c r="C8" s="29" t="s">
        <v>1230</v>
      </c>
      <c r="D8" s="12">
        <v>724434</v>
      </c>
      <c r="E8" s="13">
        <v>4699.3999999999996</v>
      </c>
      <c r="F8" s="14">
        <v>3.2199999999999999E-2</v>
      </c>
      <c r="G8" s="14"/>
    </row>
    <row r="9" spans="1:8" x14ac:dyDescent="0.35">
      <c r="A9" s="11" t="s">
        <v>1778</v>
      </c>
      <c r="B9" s="29" t="s">
        <v>1779</v>
      </c>
      <c r="C9" s="29" t="s">
        <v>1156</v>
      </c>
      <c r="D9" s="12">
        <v>238150</v>
      </c>
      <c r="E9" s="13">
        <v>4617.01</v>
      </c>
      <c r="F9" s="14">
        <v>3.1699999999999999E-2</v>
      </c>
      <c r="G9" s="14"/>
    </row>
    <row r="10" spans="1:8" x14ac:dyDescent="0.35">
      <c r="A10" s="11" t="s">
        <v>1784</v>
      </c>
      <c r="B10" s="29" t="s">
        <v>1785</v>
      </c>
      <c r="C10" s="29" t="s">
        <v>1203</v>
      </c>
      <c r="D10" s="12">
        <v>253730</v>
      </c>
      <c r="E10" s="13">
        <v>4123.75</v>
      </c>
      <c r="F10" s="14">
        <v>2.8299999999999999E-2</v>
      </c>
      <c r="G10" s="14"/>
    </row>
    <row r="11" spans="1:8" x14ac:dyDescent="0.35">
      <c r="A11" s="11" t="s">
        <v>1716</v>
      </c>
      <c r="B11" s="29" t="s">
        <v>1717</v>
      </c>
      <c r="C11" s="29" t="s">
        <v>1166</v>
      </c>
      <c r="D11" s="12">
        <v>75232</v>
      </c>
      <c r="E11" s="13">
        <v>3605.94</v>
      </c>
      <c r="F11" s="14">
        <v>2.47E-2</v>
      </c>
      <c r="G11" s="14"/>
    </row>
    <row r="12" spans="1:8" x14ac:dyDescent="0.35">
      <c r="A12" s="11" t="s">
        <v>1415</v>
      </c>
      <c r="B12" s="29" t="s">
        <v>1416</v>
      </c>
      <c r="C12" s="29" t="s">
        <v>1099</v>
      </c>
      <c r="D12" s="12">
        <v>2541899</v>
      </c>
      <c r="E12" s="13">
        <v>3282.86</v>
      </c>
      <c r="F12" s="14">
        <v>2.2499999999999999E-2</v>
      </c>
      <c r="G12" s="14"/>
    </row>
    <row r="13" spans="1:8" x14ac:dyDescent="0.35">
      <c r="A13" s="11" t="s">
        <v>1305</v>
      </c>
      <c r="B13" s="29" t="s">
        <v>1306</v>
      </c>
      <c r="C13" s="29" t="s">
        <v>1111</v>
      </c>
      <c r="D13" s="12">
        <v>540945</v>
      </c>
      <c r="E13" s="13">
        <v>3111.52</v>
      </c>
      <c r="F13" s="14">
        <v>2.1299999999999999E-2</v>
      </c>
      <c r="G13" s="14"/>
    </row>
    <row r="14" spans="1:8" x14ac:dyDescent="0.35">
      <c r="A14" s="11" t="s">
        <v>1776</v>
      </c>
      <c r="B14" s="29" t="s">
        <v>1777</v>
      </c>
      <c r="C14" s="29" t="s">
        <v>1188</v>
      </c>
      <c r="D14" s="12">
        <v>69341</v>
      </c>
      <c r="E14" s="13">
        <v>2862.47</v>
      </c>
      <c r="F14" s="14">
        <v>1.9599999999999999E-2</v>
      </c>
      <c r="G14" s="14"/>
    </row>
    <row r="15" spans="1:8" x14ac:dyDescent="0.35">
      <c r="A15" s="11" t="s">
        <v>1824</v>
      </c>
      <c r="B15" s="29" t="s">
        <v>1825</v>
      </c>
      <c r="C15" s="29" t="s">
        <v>1203</v>
      </c>
      <c r="D15" s="12">
        <v>298875</v>
      </c>
      <c r="E15" s="13">
        <v>2856.35</v>
      </c>
      <c r="F15" s="14">
        <v>1.9599999999999999E-2</v>
      </c>
      <c r="G15" s="14"/>
    </row>
    <row r="16" spans="1:8" x14ac:dyDescent="0.35">
      <c r="A16" s="11" t="s">
        <v>1826</v>
      </c>
      <c r="B16" s="29" t="s">
        <v>1827</v>
      </c>
      <c r="C16" s="29" t="s">
        <v>1203</v>
      </c>
      <c r="D16" s="12">
        <v>288637</v>
      </c>
      <c r="E16" s="13">
        <v>2825.47</v>
      </c>
      <c r="F16" s="14">
        <v>1.9400000000000001E-2</v>
      </c>
      <c r="G16" s="14"/>
    </row>
    <row r="17" spans="1:7" x14ac:dyDescent="0.35">
      <c r="A17" s="11" t="s">
        <v>1674</v>
      </c>
      <c r="B17" s="29" t="s">
        <v>1675</v>
      </c>
      <c r="C17" s="29" t="s">
        <v>1295</v>
      </c>
      <c r="D17" s="12">
        <v>661786</v>
      </c>
      <c r="E17" s="13">
        <v>2819.87</v>
      </c>
      <c r="F17" s="14">
        <v>1.9300000000000001E-2</v>
      </c>
      <c r="G17" s="14"/>
    </row>
    <row r="18" spans="1:7" x14ac:dyDescent="0.35">
      <c r="A18" s="11" t="s">
        <v>1828</v>
      </c>
      <c r="B18" s="29" t="s">
        <v>1829</v>
      </c>
      <c r="C18" s="29" t="s">
        <v>1203</v>
      </c>
      <c r="D18" s="12">
        <v>127658</v>
      </c>
      <c r="E18" s="13">
        <v>2791.88</v>
      </c>
      <c r="F18" s="14">
        <v>1.9099999999999999E-2</v>
      </c>
      <c r="G18" s="14"/>
    </row>
    <row r="19" spans="1:7" x14ac:dyDescent="0.35">
      <c r="A19" s="11" t="s">
        <v>1691</v>
      </c>
      <c r="B19" s="29" t="s">
        <v>1692</v>
      </c>
      <c r="C19" s="29" t="s">
        <v>1319</v>
      </c>
      <c r="D19" s="12">
        <v>115843</v>
      </c>
      <c r="E19" s="13">
        <v>2790.31</v>
      </c>
      <c r="F19" s="14">
        <v>1.9099999999999999E-2</v>
      </c>
      <c r="G19" s="14"/>
    </row>
    <row r="20" spans="1:7" x14ac:dyDescent="0.35">
      <c r="A20" s="11" t="s">
        <v>1813</v>
      </c>
      <c r="B20" s="29" t="s">
        <v>1814</v>
      </c>
      <c r="C20" s="29" t="s">
        <v>1790</v>
      </c>
      <c r="D20" s="12">
        <v>169350</v>
      </c>
      <c r="E20" s="13">
        <v>2764.3</v>
      </c>
      <c r="F20" s="14">
        <v>1.9E-2</v>
      </c>
      <c r="G20" s="14"/>
    </row>
    <row r="21" spans="1:7" x14ac:dyDescent="0.35">
      <c r="A21" s="11" t="s">
        <v>1668</v>
      </c>
      <c r="B21" s="29" t="s">
        <v>1669</v>
      </c>
      <c r="C21" s="29" t="s">
        <v>1248</v>
      </c>
      <c r="D21" s="12">
        <v>563208</v>
      </c>
      <c r="E21" s="13">
        <v>2746.48</v>
      </c>
      <c r="F21" s="14">
        <v>1.8800000000000001E-2</v>
      </c>
      <c r="G21" s="14"/>
    </row>
    <row r="22" spans="1:7" x14ac:dyDescent="0.35">
      <c r="A22" s="11" t="s">
        <v>1451</v>
      </c>
      <c r="B22" s="29" t="s">
        <v>1452</v>
      </c>
      <c r="C22" s="29" t="s">
        <v>1241</v>
      </c>
      <c r="D22" s="12">
        <v>993579</v>
      </c>
      <c r="E22" s="13">
        <v>2728.37</v>
      </c>
      <c r="F22" s="14">
        <v>1.8700000000000001E-2</v>
      </c>
      <c r="G22" s="14"/>
    </row>
    <row r="23" spans="1:7" x14ac:dyDescent="0.35">
      <c r="A23" s="11" t="s">
        <v>1293</v>
      </c>
      <c r="B23" s="29" t="s">
        <v>1294</v>
      </c>
      <c r="C23" s="29" t="s">
        <v>1295</v>
      </c>
      <c r="D23" s="12">
        <v>469146</v>
      </c>
      <c r="E23" s="13">
        <v>2724.57</v>
      </c>
      <c r="F23" s="14">
        <v>1.8700000000000001E-2</v>
      </c>
      <c r="G23" s="14"/>
    </row>
    <row r="24" spans="1:7" x14ac:dyDescent="0.35">
      <c r="A24" s="11" t="s">
        <v>1255</v>
      </c>
      <c r="B24" s="29" t="s">
        <v>1256</v>
      </c>
      <c r="C24" s="29" t="s">
        <v>1111</v>
      </c>
      <c r="D24" s="12">
        <v>360039</v>
      </c>
      <c r="E24" s="13">
        <v>2723.7</v>
      </c>
      <c r="F24" s="14">
        <v>1.8700000000000001E-2</v>
      </c>
      <c r="G24" s="14"/>
    </row>
    <row r="25" spans="1:7" x14ac:dyDescent="0.35">
      <c r="A25" s="11" t="s">
        <v>1421</v>
      </c>
      <c r="B25" s="29" t="s">
        <v>1422</v>
      </c>
      <c r="C25" s="29" t="s">
        <v>1099</v>
      </c>
      <c r="D25" s="12">
        <v>1949674</v>
      </c>
      <c r="E25" s="13">
        <v>2699.32</v>
      </c>
      <c r="F25" s="14">
        <v>1.8499999999999999E-2</v>
      </c>
      <c r="G25" s="14"/>
    </row>
    <row r="26" spans="1:7" x14ac:dyDescent="0.35">
      <c r="A26" s="11" t="s">
        <v>1666</v>
      </c>
      <c r="B26" s="29" t="s">
        <v>1667</v>
      </c>
      <c r="C26" s="29" t="s">
        <v>1148</v>
      </c>
      <c r="D26" s="12">
        <v>237305</v>
      </c>
      <c r="E26" s="13">
        <v>2550.1999999999998</v>
      </c>
      <c r="F26" s="14">
        <v>1.7500000000000002E-2</v>
      </c>
      <c r="G26" s="14"/>
    </row>
    <row r="27" spans="1:7" x14ac:dyDescent="0.35">
      <c r="A27" s="11" t="s">
        <v>1811</v>
      </c>
      <c r="B27" s="29" t="s">
        <v>1812</v>
      </c>
      <c r="C27" s="29" t="s">
        <v>1148</v>
      </c>
      <c r="D27" s="12">
        <v>499553</v>
      </c>
      <c r="E27" s="13">
        <v>2525.9899999999998</v>
      </c>
      <c r="F27" s="14">
        <v>1.7299999999999999E-2</v>
      </c>
      <c r="G27" s="14"/>
    </row>
    <row r="28" spans="1:7" x14ac:dyDescent="0.35">
      <c r="A28" s="11" t="s">
        <v>1368</v>
      </c>
      <c r="B28" s="29" t="s">
        <v>1369</v>
      </c>
      <c r="C28" s="29" t="s">
        <v>1166</v>
      </c>
      <c r="D28" s="12">
        <v>907983</v>
      </c>
      <c r="E28" s="13">
        <v>2499.2199999999998</v>
      </c>
      <c r="F28" s="14">
        <v>1.7100000000000001E-2</v>
      </c>
      <c r="G28" s="14"/>
    </row>
    <row r="29" spans="1:7" x14ac:dyDescent="0.35">
      <c r="A29" s="11" t="s">
        <v>1830</v>
      </c>
      <c r="B29" s="29" t="s">
        <v>1831</v>
      </c>
      <c r="C29" s="29" t="s">
        <v>1216</v>
      </c>
      <c r="D29" s="12">
        <v>357810</v>
      </c>
      <c r="E29" s="13">
        <v>2406.27</v>
      </c>
      <c r="F29" s="14">
        <v>1.6500000000000001E-2</v>
      </c>
      <c r="G29" s="14"/>
    </row>
    <row r="30" spans="1:7" x14ac:dyDescent="0.35">
      <c r="A30" s="11" t="s">
        <v>1786</v>
      </c>
      <c r="B30" s="29" t="s">
        <v>1787</v>
      </c>
      <c r="C30" s="29" t="s">
        <v>1203</v>
      </c>
      <c r="D30" s="12">
        <v>192272</v>
      </c>
      <c r="E30" s="13">
        <v>2286.59</v>
      </c>
      <c r="F30" s="14">
        <v>1.5699999999999999E-2</v>
      </c>
      <c r="G30" s="14"/>
    </row>
    <row r="31" spans="1:7" x14ac:dyDescent="0.35">
      <c r="A31" s="11" t="s">
        <v>1780</v>
      </c>
      <c r="B31" s="29" t="s">
        <v>1781</v>
      </c>
      <c r="C31" s="29" t="s">
        <v>1227</v>
      </c>
      <c r="D31" s="12">
        <v>504866</v>
      </c>
      <c r="E31" s="13">
        <v>2268.11</v>
      </c>
      <c r="F31" s="14">
        <v>1.5599999999999999E-2</v>
      </c>
      <c r="G31" s="14"/>
    </row>
    <row r="32" spans="1:7" x14ac:dyDescent="0.35">
      <c r="A32" s="11" t="s">
        <v>1832</v>
      </c>
      <c r="B32" s="29" t="s">
        <v>1833</v>
      </c>
      <c r="C32" s="29" t="s">
        <v>1227</v>
      </c>
      <c r="D32" s="12">
        <v>96950</v>
      </c>
      <c r="E32" s="13">
        <v>2229.56</v>
      </c>
      <c r="F32" s="14">
        <v>1.5299999999999999E-2</v>
      </c>
      <c r="G32" s="14"/>
    </row>
    <row r="33" spans="1:7" x14ac:dyDescent="0.35">
      <c r="A33" s="11" t="s">
        <v>1834</v>
      </c>
      <c r="B33" s="29" t="s">
        <v>1835</v>
      </c>
      <c r="C33" s="29" t="s">
        <v>1425</v>
      </c>
      <c r="D33" s="12">
        <v>379616</v>
      </c>
      <c r="E33" s="13">
        <v>2184.88</v>
      </c>
      <c r="F33" s="14">
        <v>1.4999999999999999E-2</v>
      </c>
      <c r="G33" s="14"/>
    </row>
    <row r="34" spans="1:7" x14ac:dyDescent="0.35">
      <c r="A34" s="11" t="s">
        <v>1670</v>
      </c>
      <c r="B34" s="29" t="s">
        <v>1671</v>
      </c>
      <c r="C34" s="29" t="s">
        <v>1099</v>
      </c>
      <c r="D34" s="12">
        <v>839743</v>
      </c>
      <c r="E34" s="13">
        <v>2158.98</v>
      </c>
      <c r="F34" s="14">
        <v>1.4800000000000001E-2</v>
      </c>
      <c r="G34" s="14"/>
    </row>
    <row r="35" spans="1:7" x14ac:dyDescent="0.35">
      <c r="A35" s="11" t="s">
        <v>1815</v>
      </c>
      <c r="B35" s="29" t="s">
        <v>1816</v>
      </c>
      <c r="C35" s="29" t="s">
        <v>1790</v>
      </c>
      <c r="D35" s="12">
        <v>610104</v>
      </c>
      <c r="E35" s="13">
        <v>2142.08</v>
      </c>
      <c r="F35" s="14">
        <v>1.47E-2</v>
      </c>
      <c r="G35" s="14"/>
    </row>
    <row r="36" spans="1:7" x14ac:dyDescent="0.35">
      <c r="A36" s="11" t="s">
        <v>1836</v>
      </c>
      <c r="B36" s="29" t="s">
        <v>1837</v>
      </c>
      <c r="C36" s="29" t="s">
        <v>1267</v>
      </c>
      <c r="D36" s="12">
        <v>2099516</v>
      </c>
      <c r="E36" s="13">
        <v>2120.5100000000002</v>
      </c>
      <c r="F36" s="14">
        <v>1.4500000000000001E-2</v>
      </c>
      <c r="G36" s="14"/>
    </row>
    <row r="37" spans="1:7" x14ac:dyDescent="0.35">
      <c r="A37" s="11" t="s">
        <v>1791</v>
      </c>
      <c r="B37" s="29" t="s">
        <v>1792</v>
      </c>
      <c r="C37" s="29" t="s">
        <v>1236</v>
      </c>
      <c r="D37" s="12">
        <v>592969</v>
      </c>
      <c r="E37" s="13">
        <v>2118.6799999999998</v>
      </c>
      <c r="F37" s="14">
        <v>1.4500000000000001E-2</v>
      </c>
      <c r="G37" s="14"/>
    </row>
    <row r="38" spans="1:7" x14ac:dyDescent="0.35">
      <c r="A38" s="11" t="s">
        <v>1838</v>
      </c>
      <c r="B38" s="29" t="s">
        <v>1839</v>
      </c>
      <c r="C38" s="29" t="s">
        <v>1166</v>
      </c>
      <c r="D38" s="12">
        <v>599021</v>
      </c>
      <c r="E38" s="13">
        <v>2109.75</v>
      </c>
      <c r="F38" s="14">
        <v>1.4500000000000001E-2</v>
      </c>
      <c r="G38" s="14"/>
    </row>
    <row r="39" spans="1:7" x14ac:dyDescent="0.35">
      <c r="A39" s="11" t="s">
        <v>1840</v>
      </c>
      <c r="B39" s="29" t="s">
        <v>1841</v>
      </c>
      <c r="C39" s="29" t="s">
        <v>1156</v>
      </c>
      <c r="D39" s="12">
        <v>415379</v>
      </c>
      <c r="E39" s="13">
        <v>1993.61</v>
      </c>
      <c r="F39" s="14">
        <v>1.37E-2</v>
      </c>
      <c r="G39" s="14"/>
    </row>
    <row r="40" spans="1:7" x14ac:dyDescent="0.35">
      <c r="A40" s="11" t="s">
        <v>1842</v>
      </c>
      <c r="B40" s="29" t="s">
        <v>1843</v>
      </c>
      <c r="C40" s="29" t="s">
        <v>1203</v>
      </c>
      <c r="D40" s="12">
        <v>307939</v>
      </c>
      <c r="E40" s="13">
        <v>1972.97</v>
      </c>
      <c r="F40" s="14">
        <v>1.35E-2</v>
      </c>
      <c r="G40" s="14"/>
    </row>
    <row r="41" spans="1:7" x14ac:dyDescent="0.35">
      <c r="A41" s="11" t="s">
        <v>1697</v>
      </c>
      <c r="B41" s="29" t="s">
        <v>1698</v>
      </c>
      <c r="C41" s="29" t="s">
        <v>1203</v>
      </c>
      <c r="D41" s="12">
        <v>64457</v>
      </c>
      <c r="E41" s="13">
        <v>1901</v>
      </c>
      <c r="F41" s="14">
        <v>1.2999999999999999E-2</v>
      </c>
      <c r="G41" s="14"/>
    </row>
    <row r="42" spans="1:7" x14ac:dyDescent="0.35">
      <c r="A42" s="11" t="s">
        <v>1801</v>
      </c>
      <c r="B42" s="29" t="s">
        <v>1802</v>
      </c>
      <c r="C42" s="29" t="s">
        <v>1248</v>
      </c>
      <c r="D42" s="12">
        <v>136872</v>
      </c>
      <c r="E42" s="13">
        <v>1893.08</v>
      </c>
      <c r="F42" s="14">
        <v>1.2999999999999999E-2</v>
      </c>
      <c r="G42" s="14"/>
    </row>
    <row r="43" spans="1:7" x14ac:dyDescent="0.35">
      <c r="A43" s="11" t="s">
        <v>1844</v>
      </c>
      <c r="B43" s="29" t="s">
        <v>1845</v>
      </c>
      <c r="C43" s="29" t="s">
        <v>1349</v>
      </c>
      <c r="D43" s="12">
        <v>659826</v>
      </c>
      <c r="E43" s="13">
        <v>1805.94</v>
      </c>
      <c r="F43" s="14">
        <v>1.24E-2</v>
      </c>
      <c r="G43" s="14"/>
    </row>
    <row r="44" spans="1:7" x14ac:dyDescent="0.35">
      <c r="A44" s="11" t="s">
        <v>1846</v>
      </c>
      <c r="B44" s="29" t="s">
        <v>1847</v>
      </c>
      <c r="C44" s="29" t="s">
        <v>1267</v>
      </c>
      <c r="D44" s="12">
        <v>3540325</v>
      </c>
      <c r="E44" s="13">
        <v>1752.46</v>
      </c>
      <c r="F44" s="14">
        <v>1.2E-2</v>
      </c>
      <c r="G44" s="14"/>
    </row>
    <row r="45" spans="1:7" x14ac:dyDescent="0.35">
      <c r="A45" s="11" t="s">
        <v>1848</v>
      </c>
      <c r="B45" s="29" t="s">
        <v>1849</v>
      </c>
      <c r="C45" s="29" t="s">
        <v>1349</v>
      </c>
      <c r="D45" s="12">
        <v>666254</v>
      </c>
      <c r="E45" s="13">
        <v>1705.94</v>
      </c>
      <c r="F45" s="14">
        <v>1.17E-2</v>
      </c>
      <c r="G45" s="14"/>
    </row>
    <row r="46" spans="1:7" x14ac:dyDescent="0.35">
      <c r="A46" s="11" t="s">
        <v>1664</v>
      </c>
      <c r="B46" s="29" t="s">
        <v>1665</v>
      </c>
      <c r="C46" s="29" t="s">
        <v>1267</v>
      </c>
      <c r="D46" s="12">
        <v>335770</v>
      </c>
      <c r="E46" s="13">
        <v>1701.85</v>
      </c>
      <c r="F46" s="14">
        <v>1.17E-2</v>
      </c>
      <c r="G46" s="14"/>
    </row>
    <row r="47" spans="1:7" x14ac:dyDescent="0.35">
      <c r="A47" s="11" t="s">
        <v>1850</v>
      </c>
      <c r="B47" s="29" t="s">
        <v>1851</v>
      </c>
      <c r="C47" s="29" t="s">
        <v>1188</v>
      </c>
      <c r="D47" s="12">
        <v>771979</v>
      </c>
      <c r="E47" s="13">
        <v>1701.83</v>
      </c>
      <c r="F47" s="14">
        <v>1.17E-2</v>
      </c>
      <c r="G47" s="14"/>
    </row>
    <row r="48" spans="1:7" x14ac:dyDescent="0.35">
      <c r="A48" s="11" t="s">
        <v>1201</v>
      </c>
      <c r="B48" s="29" t="s">
        <v>1202</v>
      </c>
      <c r="C48" s="29" t="s">
        <v>1203</v>
      </c>
      <c r="D48" s="12">
        <v>104098</v>
      </c>
      <c r="E48" s="13">
        <v>1634.44</v>
      </c>
      <c r="F48" s="14">
        <v>1.12E-2</v>
      </c>
      <c r="G48" s="14"/>
    </row>
    <row r="49" spans="1:7" x14ac:dyDescent="0.35">
      <c r="A49" s="11" t="s">
        <v>1852</v>
      </c>
      <c r="B49" s="29" t="s">
        <v>1853</v>
      </c>
      <c r="C49" s="29" t="s">
        <v>1233</v>
      </c>
      <c r="D49" s="12">
        <v>292438</v>
      </c>
      <c r="E49" s="13">
        <v>1611.92</v>
      </c>
      <c r="F49" s="14">
        <v>1.11E-2</v>
      </c>
      <c r="G49" s="14"/>
    </row>
    <row r="50" spans="1:7" x14ac:dyDescent="0.35">
      <c r="A50" s="11" t="s">
        <v>1186</v>
      </c>
      <c r="B50" s="29" t="s">
        <v>1187</v>
      </c>
      <c r="C50" s="29" t="s">
        <v>1188</v>
      </c>
      <c r="D50" s="12">
        <v>156026</v>
      </c>
      <c r="E50" s="13">
        <v>1521.25</v>
      </c>
      <c r="F50" s="14">
        <v>1.04E-2</v>
      </c>
      <c r="G50" s="14"/>
    </row>
    <row r="51" spans="1:7" x14ac:dyDescent="0.35">
      <c r="A51" s="11" t="s">
        <v>1854</v>
      </c>
      <c r="B51" s="29" t="s">
        <v>1855</v>
      </c>
      <c r="C51" s="29" t="s">
        <v>1425</v>
      </c>
      <c r="D51" s="12">
        <v>51660</v>
      </c>
      <c r="E51" s="13">
        <v>1518.62</v>
      </c>
      <c r="F51" s="14">
        <v>1.04E-2</v>
      </c>
      <c r="G51" s="14"/>
    </row>
    <row r="52" spans="1:7" x14ac:dyDescent="0.35">
      <c r="A52" s="11" t="s">
        <v>1856</v>
      </c>
      <c r="B52" s="29" t="s">
        <v>1857</v>
      </c>
      <c r="C52" s="29" t="s">
        <v>1120</v>
      </c>
      <c r="D52" s="12">
        <v>440917</v>
      </c>
      <c r="E52" s="13">
        <v>1518.08</v>
      </c>
      <c r="F52" s="14">
        <v>1.04E-2</v>
      </c>
      <c r="G52" s="14"/>
    </row>
    <row r="53" spans="1:7" x14ac:dyDescent="0.35">
      <c r="A53" s="11" t="s">
        <v>1858</v>
      </c>
      <c r="B53" s="29" t="s">
        <v>1859</v>
      </c>
      <c r="C53" s="29" t="s">
        <v>1267</v>
      </c>
      <c r="D53" s="12">
        <v>108887</v>
      </c>
      <c r="E53" s="13">
        <v>1506.56</v>
      </c>
      <c r="F53" s="14">
        <v>1.03E-2</v>
      </c>
      <c r="G53" s="14"/>
    </row>
    <row r="54" spans="1:7" x14ac:dyDescent="0.35">
      <c r="A54" s="11" t="s">
        <v>1860</v>
      </c>
      <c r="B54" s="29" t="s">
        <v>1861</v>
      </c>
      <c r="C54" s="29" t="s">
        <v>1233</v>
      </c>
      <c r="D54" s="12">
        <v>94803</v>
      </c>
      <c r="E54" s="13">
        <v>1497.51</v>
      </c>
      <c r="F54" s="14">
        <v>1.03E-2</v>
      </c>
      <c r="G54" s="14"/>
    </row>
    <row r="55" spans="1:7" x14ac:dyDescent="0.35">
      <c r="A55" s="11" t="s">
        <v>1862</v>
      </c>
      <c r="B55" s="29" t="s">
        <v>1863</v>
      </c>
      <c r="C55" s="29" t="s">
        <v>1099</v>
      </c>
      <c r="D55" s="12">
        <v>2076810</v>
      </c>
      <c r="E55" s="13">
        <v>1484.92</v>
      </c>
      <c r="F55" s="14">
        <v>1.0200000000000001E-2</v>
      </c>
      <c r="G55" s="14"/>
    </row>
    <row r="56" spans="1:7" x14ac:dyDescent="0.35">
      <c r="A56" s="11" t="s">
        <v>1803</v>
      </c>
      <c r="B56" s="29" t="s">
        <v>1804</v>
      </c>
      <c r="C56" s="29" t="s">
        <v>1388</v>
      </c>
      <c r="D56" s="12">
        <v>367315</v>
      </c>
      <c r="E56" s="13">
        <v>1466.87</v>
      </c>
      <c r="F56" s="14">
        <v>1.01E-2</v>
      </c>
      <c r="G56" s="14"/>
    </row>
    <row r="57" spans="1:7" x14ac:dyDescent="0.35">
      <c r="A57" s="11" t="s">
        <v>1214</v>
      </c>
      <c r="B57" s="29" t="s">
        <v>1215</v>
      </c>
      <c r="C57" s="29" t="s">
        <v>1216</v>
      </c>
      <c r="D57" s="12">
        <v>79851</v>
      </c>
      <c r="E57" s="13">
        <v>1464.39</v>
      </c>
      <c r="F57" s="14">
        <v>0.01</v>
      </c>
      <c r="G57" s="14"/>
    </row>
    <row r="58" spans="1:7" x14ac:dyDescent="0.35">
      <c r="A58" s="11" t="s">
        <v>1864</v>
      </c>
      <c r="B58" s="29" t="s">
        <v>1865</v>
      </c>
      <c r="C58" s="29" t="s">
        <v>1349</v>
      </c>
      <c r="D58" s="12">
        <v>316033</v>
      </c>
      <c r="E58" s="13">
        <v>1455.17</v>
      </c>
      <c r="F58" s="14">
        <v>0.01</v>
      </c>
      <c r="G58" s="14"/>
    </row>
    <row r="59" spans="1:7" x14ac:dyDescent="0.35">
      <c r="A59" s="11" t="s">
        <v>1866</v>
      </c>
      <c r="B59" s="29" t="s">
        <v>1867</v>
      </c>
      <c r="C59" s="29" t="s">
        <v>1227</v>
      </c>
      <c r="D59" s="12">
        <v>52308</v>
      </c>
      <c r="E59" s="13">
        <v>1428.14</v>
      </c>
      <c r="F59" s="14">
        <v>9.7999999999999997E-3</v>
      </c>
      <c r="G59" s="14"/>
    </row>
    <row r="60" spans="1:7" x14ac:dyDescent="0.35">
      <c r="A60" s="11" t="s">
        <v>1868</v>
      </c>
      <c r="B60" s="29" t="s">
        <v>1869</v>
      </c>
      <c r="C60" s="29" t="s">
        <v>1267</v>
      </c>
      <c r="D60" s="12">
        <v>731976</v>
      </c>
      <c r="E60" s="13">
        <v>1411.98</v>
      </c>
      <c r="F60" s="14">
        <v>9.7000000000000003E-3</v>
      </c>
      <c r="G60" s="14"/>
    </row>
    <row r="61" spans="1:7" x14ac:dyDescent="0.35">
      <c r="A61" s="11" t="s">
        <v>1870</v>
      </c>
      <c r="B61" s="29" t="s">
        <v>1871</v>
      </c>
      <c r="C61" s="29" t="s">
        <v>1338</v>
      </c>
      <c r="D61" s="12">
        <v>54985</v>
      </c>
      <c r="E61" s="13">
        <v>1381.55</v>
      </c>
      <c r="F61" s="14">
        <v>9.4999999999999998E-3</v>
      </c>
      <c r="G61" s="14"/>
    </row>
    <row r="62" spans="1:7" x14ac:dyDescent="0.35">
      <c r="A62" s="11" t="s">
        <v>1711</v>
      </c>
      <c r="B62" s="29" t="s">
        <v>1712</v>
      </c>
      <c r="C62" s="29" t="s">
        <v>1148</v>
      </c>
      <c r="D62" s="12">
        <v>498498</v>
      </c>
      <c r="E62" s="13">
        <v>1362.89</v>
      </c>
      <c r="F62" s="14">
        <v>9.2999999999999992E-3</v>
      </c>
      <c r="G62" s="14"/>
    </row>
    <row r="63" spans="1:7" x14ac:dyDescent="0.35">
      <c r="A63" s="11" t="s">
        <v>1872</v>
      </c>
      <c r="B63" s="29" t="s">
        <v>1873</v>
      </c>
      <c r="C63" s="29" t="s">
        <v>1099</v>
      </c>
      <c r="D63" s="12">
        <v>568314</v>
      </c>
      <c r="E63" s="13">
        <v>1301.72</v>
      </c>
      <c r="F63" s="14">
        <v>8.8999999999999999E-3</v>
      </c>
      <c r="G63" s="14"/>
    </row>
    <row r="64" spans="1:7" x14ac:dyDescent="0.35">
      <c r="A64" s="11" t="s">
        <v>1874</v>
      </c>
      <c r="B64" s="29" t="s">
        <v>1875</v>
      </c>
      <c r="C64" s="29" t="s">
        <v>1267</v>
      </c>
      <c r="D64" s="12">
        <v>442035</v>
      </c>
      <c r="E64" s="13">
        <v>1241.9000000000001</v>
      </c>
      <c r="F64" s="14">
        <v>8.5000000000000006E-3</v>
      </c>
      <c r="G64" s="14"/>
    </row>
    <row r="65" spans="1:7" x14ac:dyDescent="0.35">
      <c r="A65" s="11" t="s">
        <v>1819</v>
      </c>
      <c r="B65" s="29" t="s">
        <v>1820</v>
      </c>
      <c r="C65" s="29" t="s">
        <v>1233</v>
      </c>
      <c r="D65" s="12">
        <v>333623</v>
      </c>
      <c r="E65" s="13">
        <v>1235.07</v>
      </c>
      <c r="F65" s="14">
        <v>8.5000000000000006E-3</v>
      </c>
      <c r="G65" s="14"/>
    </row>
    <row r="66" spans="1:7" x14ac:dyDescent="0.35">
      <c r="A66" s="11" t="s">
        <v>1876</v>
      </c>
      <c r="B66" s="29" t="s">
        <v>1877</v>
      </c>
      <c r="C66" s="29" t="s">
        <v>1224</v>
      </c>
      <c r="D66" s="12">
        <v>86415</v>
      </c>
      <c r="E66" s="13">
        <v>1212.0999999999999</v>
      </c>
      <c r="F66" s="14">
        <v>8.3000000000000001E-3</v>
      </c>
      <c r="G66" s="14"/>
    </row>
    <row r="67" spans="1:7" x14ac:dyDescent="0.35">
      <c r="A67" s="11" t="s">
        <v>1878</v>
      </c>
      <c r="B67" s="29" t="s">
        <v>1879</v>
      </c>
      <c r="C67" s="29" t="s">
        <v>1233</v>
      </c>
      <c r="D67" s="12">
        <v>1996056</v>
      </c>
      <c r="E67" s="13">
        <v>1178.67</v>
      </c>
      <c r="F67" s="14">
        <v>8.0999999999999996E-3</v>
      </c>
      <c r="G67" s="14"/>
    </row>
    <row r="68" spans="1:7" x14ac:dyDescent="0.35">
      <c r="A68" s="11" t="s">
        <v>1880</v>
      </c>
      <c r="B68" s="29" t="s">
        <v>1881</v>
      </c>
      <c r="C68" s="29" t="s">
        <v>1882</v>
      </c>
      <c r="D68" s="12">
        <v>208540</v>
      </c>
      <c r="E68" s="13">
        <v>1166.26</v>
      </c>
      <c r="F68" s="14">
        <v>8.0000000000000002E-3</v>
      </c>
      <c r="G68" s="14"/>
    </row>
    <row r="69" spans="1:7" x14ac:dyDescent="0.35">
      <c r="A69" s="11" t="s">
        <v>1438</v>
      </c>
      <c r="B69" s="29" t="s">
        <v>1439</v>
      </c>
      <c r="C69" s="29" t="s">
        <v>1111</v>
      </c>
      <c r="D69" s="12">
        <v>329646</v>
      </c>
      <c r="E69" s="13">
        <v>1155.57</v>
      </c>
      <c r="F69" s="14">
        <v>7.9000000000000008E-3</v>
      </c>
      <c r="G69" s="14"/>
    </row>
    <row r="70" spans="1:7" x14ac:dyDescent="0.35">
      <c r="A70" s="11" t="s">
        <v>1883</v>
      </c>
      <c r="B70" s="29" t="s">
        <v>1884</v>
      </c>
      <c r="C70" s="29" t="s">
        <v>1148</v>
      </c>
      <c r="D70" s="12">
        <v>399570</v>
      </c>
      <c r="E70" s="13">
        <v>1120.5899999999999</v>
      </c>
      <c r="F70" s="14">
        <v>7.7000000000000002E-3</v>
      </c>
      <c r="G70" s="14"/>
    </row>
    <row r="71" spans="1:7" x14ac:dyDescent="0.35">
      <c r="A71" s="11" t="s">
        <v>1885</v>
      </c>
      <c r="B71" s="29" t="s">
        <v>1886</v>
      </c>
      <c r="C71" s="29" t="s">
        <v>1148</v>
      </c>
      <c r="D71" s="12">
        <v>53705</v>
      </c>
      <c r="E71" s="13">
        <v>1012.74</v>
      </c>
      <c r="F71" s="14">
        <v>6.8999999999999999E-3</v>
      </c>
      <c r="G71" s="14"/>
    </row>
    <row r="72" spans="1:7" x14ac:dyDescent="0.35">
      <c r="A72" s="11" t="s">
        <v>1887</v>
      </c>
      <c r="B72" s="29" t="s">
        <v>1888</v>
      </c>
      <c r="C72" s="29" t="s">
        <v>1166</v>
      </c>
      <c r="D72" s="12">
        <v>59690</v>
      </c>
      <c r="E72" s="13">
        <v>983.93</v>
      </c>
      <c r="F72" s="14">
        <v>6.7000000000000002E-3</v>
      </c>
      <c r="G72" s="14"/>
    </row>
    <row r="73" spans="1:7" x14ac:dyDescent="0.35">
      <c r="A73" s="11" t="s">
        <v>1889</v>
      </c>
      <c r="B73" s="29" t="s">
        <v>1890</v>
      </c>
      <c r="C73" s="29" t="s">
        <v>1450</v>
      </c>
      <c r="D73" s="12">
        <v>100536</v>
      </c>
      <c r="E73" s="13">
        <v>872.05</v>
      </c>
      <c r="F73" s="14">
        <v>6.0000000000000001E-3</v>
      </c>
      <c r="G73" s="14"/>
    </row>
    <row r="74" spans="1:7" x14ac:dyDescent="0.35">
      <c r="A74" s="11" t="s">
        <v>1891</v>
      </c>
      <c r="B74" s="29" t="s">
        <v>1892</v>
      </c>
      <c r="C74" s="29" t="s">
        <v>1267</v>
      </c>
      <c r="D74" s="12">
        <v>35294</v>
      </c>
      <c r="E74" s="13">
        <v>648.69000000000005</v>
      </c>
      <c r="F74" s="14">
        <v>4.4000000000000003E-3</v>
      </c>
      <c r="G74" s="14"/>
    </row>
    <row r="75" spans="1:7" x14ac:dyDescent="0.35">
      <c r="A75" s="11" t="s">
        <v>1893</v>
      </c>
      <c r="B75" s="29" t="s">
        <v>1894</v>
      </c>
      <c r="C75" s="29" t="s">
        <v>1111</v>
      </c>
      <c r="D75" s="12">
        <v>93300</v>
      </c>
      <c r="E75" s="13">
        <v>536.42999999999995</v>
      </c>
      <c r="F75" s="14">
        <v>3.7000000000000002E-3</v>
      </c>
      <c r="G75" s="14"/>
    </row>
    <row r="76" spans="1:7" x14ac:dyDescent="0.35">
      <c r="A76" s="11" t="s">
        <v>1895</v>
      </c>
      <c r="B76" s="29" t="s">
        <v>1896</v>
      </c>
      <c r="C76" s="29" t="s">
        <v>1319</v>
      </c>
      <c r="D76" s="12">
        <v>44000</v>
      </c>
      <c r="E76" s="13">
        <v>529.63</v>
      </c>
      <c r="F76" s="14">
        <v>3.5999999999999999E-3</v>
      </c>
      <c r="G76" s="14"/>
    </row>
    <row r="77" spans="1:7" x14ac:dyDescent="0.35">
      <c r="A77" s="11" t="s">
        <v>1276</v>
      </c>
      <c r="B77" s="29" t="s">
        <v>1277</v>
      </c>
      <c r="C77" s="29" t="s">
        <v>1148</v>
      </c>
      <c r="D77" s="12">
        <v>18126</v>
      </c>
      <c r="E77" s="13">
        <v>523.96</v>
      </c>
      <c r="F77" s="14">
        <v>3.5999999999999999E-3</v>
      </c>
      <c r="G77" s="14"/>
    </row>
    <row r="78" spans="1:7" x14ac:dyDescent="0.35">
      <c r="A78" s="11" t="s">
        <v>1817</v>
      </c>
      <c r="B78" s="29" t="s">
        <v>1818</v>
      </c>
      <c r="C78" s="29" t="s">
        <v>1148</v>
      </c>
      <c r="D78" s="12">
        <v>58851</v>
      </c>
      <c r="E78" s="13">
        <v>483.14</v>
      </c>
      <c r="F78" s="14">
        <v>3.3E-3</v>
      </c>
      <c r="G78" s="14"/>
    </row>
    <row r="79" spans="1:7" x14ac:dyDescent="0.35">
      <c r="A79" s="11" t="s">
        <v>1897</v>
      </c>
      <c r="B79" s="29" t="s">
        <v>1898</v>
      </c>
      <c r="C79" s="29" t="s">
        <v>1224</v>
      </c>
      <c r="D79" s="12">
        <v>37598</v>
      </c>
      <c r="E79" s="13">
        <v>383.33</v>
      </c>
      <c r="F79" s="14">
        <v>2.5999999999999999E-3</v>
      </c>
      <c r="G79" s="14"/>
    </row>
    <row r="80" spans="1:7" x14ac:dyDescent="0.35">
      <c r="A80" s="15" t="s">
        <v>122</v>
      </c>
      <c r="B80" s="30"/>
      <c r="C80" s="30"/>
      <c r="D80" s="16"/>
      <c r="E80" s="36">
        <v>140653.14000000001</v>
      </c>
      <c r="F80" s="37">
        <v>0.96430000000000005</v>
      </c>
      <c r="G80" s="19"/>
    </row>
    <row r="81" spans="1:7" x14ac:dyDescent="0.35">
      <c r="A81" s="15" t="s">
        <v>1455</v>
      </c>
      <c r="B81" s="29"/>
      <c r="C81" s="29"/>
      <c r="D81" s="12"/>
      <c r="E81" s="13"/>
      <c r="F81" s="14"/>
      <c r="G81" s="14"/>
    </row>
    <row r="82" spans="1:7" x14ac:dyDescent="0.35">
      <c r="A82" s="15" t="s">
        <v>122</v>
      </c>
      <c r="B82" s="29"/>
      <c r="C82" s="29"/>
      <c r="D82" s="12"/>
      <c r="E82" s="38" t="s">
        <v>114</v>
      </c>
      <c r="F82" s="39" t="s">
        <v>114</v>
      </c>
      <c r="G82" s="14"/>
    </row>
    <row r="83" spans="1:7" x14ac:dyDescent="0.35">
      <c r="A83" s="20" t="s">
        <v>154</v>
      </c>
      <c r="B83" s="31"/>
      <c r="C83" s="31"/>
      <c r="D83" s="21"/>
      <c r="E83" s="26">
        <v>140653.14000000001</v>
      </c>
      <c r="F83" s="27">
        <v>0.96430000000000005</v>
      </c>
      <c r="G83" s="19"/>
    </row>
    <row r="84" spans="1:7" x14ac:dyDescent="0.35">
      <c r="A84" s="11"/>
      <c r="B84" s="29"/>
      <c r="C84" s="29"/>
      <c r="D84" s="12"/>
      <c r="E84" s="13"/>
      <c r="F84" s="14"/>
      <c r="G84" s="14"/>
    </row>
    <row r="85" spans="1:7" x14ac:dyDescent="0.35">
      <c r="A85" s="11"/>
      <c r="B85" s="29"/>
      <c r="C85" s="29"/>
      <c r="D85" s="12"/>
      <c r="E85" s="13"/>
      <c r="F85" s="14"/>
      <c r="G85" s="14"/>
    </row>
    <row r="86" spans="1:7" x14ac:dyDescent="0.35">
      <c r="A86" s="15" t="s">
        <v>155</v>
      </c>
      <c r="B86" s="29"/>
      <c r="C86" s="29"/>
      <c r="D86" s="12"/>
      <c r="E86" s="13"/>
      <c r="F86" s="14"/>
      <c r="G86" s="14"/>
    </row>
    <row r="87" spans="1:7" x14ac:dyDescent="0.35">
      <c r="A87" s="11" t="s">
        <v>156</v>
      </c>
      <c r="B87" s="29"/>
      <c r="C87" s="29"/>
      <c r="D87" s="12"/>
      <c r="E87" s="13">
        <v>5537</v>
      </c>
      <c r="F87" s="14">
        <v>3.7999999999999999E-2</v>
      </c>
      <c r="G87" s="14">
        <v>6.5921999999999994E-2</v>
      </c>
    </row>
    <row r="88" spans="1:7" x14ac:dyDescent="0.35">
      <c r="A88" s="15" t="s">
        <v>122</v>
      </c>
      <c r="B88" s="30"/>
      <c r="C88" s="30"/>
      <c r="D88" s="16"/>
      <c r="E88" s="36">
        <v>5537</v>
      </c>
      <c r="F88" s="37">
        <v>3.7999999999999999E-2</v>
      </c>
      <c r="G88" s="19"/>
    </row>
    <row r="89" spans="1:7" x14ac:dyDescent="0.35">
      <c r="A89" s="11"/>
      <c r="B89" s="29"/>
      <c r="C89" s="29"/>
      <c r="D89" s="12"/>
      <c r="E89" s="13"/>
      <c r="F89" s="14"/>
      <c r="G89" s="14"/>
    </row>
    <row r="90" spans="1:7" x14ac:dyDescent="0.35">
      <c r="A90" s="20" t="s">
        <v>154</v>
      </c>
      <c r="B90" s="31"/>
      <c r="C90" s="31"/>
      <c r="D90" s="21"/>
      <c r="E90" s="17">
        <v>5537</v>
      </c>
      <c r="F90" s="18">
        <v>3.7999999999999999E-2</v>
      </c>
      <c r="G90" s="19"/>
    </row>
    <row r="91" spans="1:7" x14ac:dyDescent="0.35">
      <c r="A91" s="11" t="s">
        <v>157</v>
      </c>
      <c r="B91" s="29"/>
      <c r="C91" s="29"/>
      <c r="D91" s="12"/>
      <c r="E91" s="13">
        <v>1.0000277</v>
      </c>
      <c r="F91" s="14">
        <v>6.0000000000000002E-6</v>
      </c>
      <c r="G91" s="14"/>
    </row>
    <row r="92" spans="1:7" x14ac:dyDescent="0.35">
      <c r="A92" s="11" t="s">
        <v>158</v>
      </c>
      <c r="B92" s="29"/>
      <c r="C92" s="29"/>
      <c r="D92" s="12"/>
      <c r="E92" s="22">
        <v>-344.78002770000001</v>
      </c>
      <c r="F92" s="23">
        <v>-2.3059999999999999E-3</v>
      </c>
      <c r="G92" s="14">
        <v>6.5921999999999994E-2</v>
      </c>
    </row>
    <row r="93" spans="1:7" x14ac:dyDescent="0.35">
      <c r="A93" s="24" t="s">
        <v>159</v>
      </c>
      <c r="B93" s="32"/>
      <c r="C93" s="32"/>
      <c r="D93" s="25"/>
      <c r="E93" s="26">
        <v>145846.35999999999</v>
      </c>
      <c r="F93" s="27">
        <v>1</v>
      </c>
      <c r="G93" s="27"/>
    </row>
    <row r="98" spans="1:5" x14ac:dyDescent="0.35">
      <c r="A98" s="56" t="s">
        <v>162</v>
      </c>
    </row>
    <row r="99" spans="1:5" x14ac:dyDescent="0.35">
      <c r="A99" s="46" t="s">
        <v>163</v>
      </c>
      <c r="B99" s="33" t="s">
        <v>114</v>
      </c>
    </row>
    <row r="100" spans="1:5" x14ac:dyDescent="0.35">
      <c r="A100" t="s">
        <v>164</v>
      </c>
    </row>
    <row r="101" spans="1:5" x14ac:dyDescent="0.35">
      <c r="A101" t="s">
        <v>165</v>
      </c>
      <c r="B101" t="s">
        <v>166</v>
      </c>
      <c r="C101" t="s">
        <v>166</v>
      </c>
    </row>
    <row r="102" spans="1:5" x14ac:dyDescent="0.35">
      <c r="B102" s="47">
        <v>44957</v>
      </c>
      <c r="C102" s="47">
        <v>44985</v>
      </c>
    </row>
    <row r="103" spans="1:5" x14ac:dyDescent="0.35">
      <c r="A103" t="s">
        <v>170</v>
      </c>
      <c r="B103">
        <v>26.881</v>
      </c>
      <c r="C103">
        <v>26.172000000000001</v>
      </c>
      <c r="E103" s="1"/>
    </row>
    <row r="104" spans="1:5" x14ac:dyDescent="0.35">
      <c r="A104" t="s">
        <v>171</v>
      </c>
      <c r="B104">
        <v>23.516999999999999</v>
      </c>
      <c r="C104">
        <v>22.896999999999998</v>
      </c>
      <c r="E104" s="1"/>
    </row>
    <row r="105" spans="1:5" x14ac:dyDescent="0.35">
      <c r="A105" t="s">
        <v>629</v>
      </c>
      <c r="B105">
        <v>25.218</v>
      </c>
      <c r="C105">
        <v>24.523</v>
      </c>
      <c r="E105" s="1"/>
    </row>
    <row r="106" spans="1:5" x14ac:dyDescent="0.35">
      <c r="A106" t="s">
        <v>630</v>
      </c>
      <c r="B106">
        <v>21.913</v>
      </c>
      <c r="C106">
        <v>21.309000000000001</v>
      </c>
      <c r="E106" s="1"/>
    </row>
    <row r="107" spans="1:5" x14ac:dyDescent="0.35">
      <c r="E107" s="1"/>
    </row>
    <row r="108" spans="1:5" x14ac:dyDescent="0.35">
      <c r="A108" t="s">
        <v>181</v>
      </c>
      <c r="B108" s="33" t="s">
        <v>114</v>
      </c>
    </row>
    <row r="109" spans="1:5" x14ac:dyDescent="0.35">
      <c r="A109" t="s">
        <v>182</v>
      </c>
      <c r="B109" s="33" t="s">
        <v>114</v>
      </c>
    </row>
    <row r="110" spans="1:5" ht="29" customHeight="1" x14ac:dyDescent="0.35">
      <c r="A110" s="46" t="s">
        <v>183</v>
      </c>
      <c r="B110" s="33" t="s">
        <v>114</v>
      </c>
    </row>
    <row r="111" spans="1:5" ht="29" customHeight="1" x14ac:dyDescent="0.35">
      <c r="A111" s="46" t="s">
        <v>184</v>
      </c>
      <c r="B111" s="33" t="s">
        <v>114</v>
      </c>
    </row>
    <row r="112" spans="1:5" x14ac:dyDescent="0.35">
      <c r="A112" t="s">
        <v>1652</v>
      </c>
      <c r="B112" s="48">
        <v>0.191798</v>
      </c>
    </row>
    <row r="113" spans="1:6" ht="43.5" customHeight="1" x14ac:dyDescent="0.35">
      <c r="A113" s="46" t="s">
        <v>186</v>
      </c>
      <c r="B113" s="33" t="s">
        <v>114</v>
      </c>
    </row>
    <row r="114" spans="1:6" ht="29" customHeight="1" x14ac:dyDescent="0.35">
      <c r="A114" s="46" t="s">
        <v>187</v>
      </c>
      <c r="B114" s="33" t="s">
        <v>114</v>
      </c>
    </row>
    <row r="115" spans="1:6" ht="29" customHeight="1" x14ac:dyDescent="0.35">
      <c r="A115" s="46" t="s">
        <v>188</v>
      </c>
      <c r="B115" s="33" t="s">
        <v>114</v>
      </c>
    </row>
    <row r="116" spans="1:6" x14ac:dyDescent="0.35">
      <c r="A116" t="s">
        <v>189</v>
      </c>
      <c r="B116" s="33" t="s">
        <v>114</v>
      </c>
    </row>
    <row r="117" spans="1:6" x14ac:dyDescent="0.35">
      <c r="A117" t="s">
        <v>190</v>
      </c>
      <c r="B117" s="33" t="s">
        <v>114</v>
      </c>
    </row>
    <row r="119" spans="1:6" ht="70" customHeight="1" x14ac:dyDescent="0.35">
      <c r="A119" s="57" t="s">
        <v>200</v>
      </c>
      <c r="B119" s="57" t="s">
        <v>201</v>
      </c>
      <c r="C119" s="57" t="s">
        <v>5</v>
      </c>
      <c r="D119" s="57" t="s">
        <v>6</v>
      </c>
      <c r="E119" s="57" t="s">
        <v>5</v>
      </c>
      <c r="F119" s="57" t="s">
        <v>6</v>
      </c>
    </row>
    <row r="120" spans="1:6" ht="70" customHeight="1" x14ac:dyDescent="0.35">
      <c r="A120" s="57" t="s">
        <v>1899</v>
      </c>
      <c r="B120" s="57"/>
      <c r="C120" s="57" t="s">
        <v>62</v>
      </c>
      <c r="D120" s="57"/>
      <c r="E120" s="57"/>
      <c r="F120"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95"/>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1900</v>
      </c>
      <c r="B1" s="60"/>
      <c r="C1" s="60"/>
      <c r="D1" s="60"/>
      <c r="E1" s="60"/>
      <c r="F1" s="60"/>
      <c r="G1" s="61"/>
      <c r="H1" s="50" t="str">
        <f>HYPERLINK("[EDEL_Portfolio Monthly Notes 28-Feb-2023.xlsx]Index!A1","Index")</f>
        <v>Index</v>
      </c>
    </row>
    <row r="2" spans="1:8" ht="37.5" customHeight="1" x14ac:dyDescent="0.35">
      <c r="A2" s="59" t="s">
        <v>1901</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1133</v>
      </c>
      <c r="B8" s="29" t="s">
        <v>1134</v>
      </c>
      <c r="C8" s="29" t="s">
        <v>1135</v>
      </c>
      <c r="D8" s="12">
        <v>77737</v>
      </c>
      <c r="E8" s="13">
        <v>1805.48</v>
      </c>
      <c r="F8" s="14">
        <v>6.9800000000000001E-2</v>
      </c>
      <c r="G8" s="14"/>
    </row>
    <row r="9" spans="1:8" x14ac:dyDescent="0.35">
      <c r="A9" s="11" t="s">
        <v>1100</v>
      </c>
      <c r="B9" s="29" t="s">
        <v>1101</v>
      </c>
      <c r="C9" s="29" t="s">
        <v>1099</v>
      </c>
      <c r="D9" s="12">
        <v>163406</v>
      </c>
      <c r="E9" s="13">
        <v>1396.88</v>
      </c>
      <c r="F9" s="14">
        <v>5.3999999999999999E-2</v>
      </c>
      <c r="G9" s="14"/>
    </row>
    <row r="10" spans="1:8" x14ac:dyDescent="0.35">
      <c r="A10" s="11" t="s">
        <v>1263</v>
      </c>
      <c r="B10" s="29" t="s">
        <v>1264</v>
      </c>
      <c r="C10" s="29" t="s">
        <v>1216</v>
      </c>
      <c r="D10" s="12">
        <v>307800</v>
      </c>
      <c r="E10" s="13">
        <v>1052.98</v>
      </c>
      <c r="F10" s="14">
        <v>4.07E-2</v>
      </c>
      <c r="G10" s="14"/>
    </row>
    <row r="11" spans="1:8" x14ac:dyDescent="0.35">
      <c r="A11" s="11" t="s">
        <v>1364</v>
      </c>
      <c r="B11" s="29" t="s">
        <v>1365</v>
      </c>
      <c r="C11" s="29" t="s">
        <v>1219</v>
      </c>
      <c r="D11" s="12">
        <v>170000</v>
      </c>
      <c r="E11" s="13">
        <v>1007.17</v>
      </c>
      <c r="F11" s="14">
        <v>3.8899999999999997E-2</v>
      </c>
      <c r="G11" s="14"/>
    </row>
    <row r="12" spans="1:8" x14ac:dyDescent="0.35">
      <c r="A12" s="11" t="s">
        <v>1126</v>
      </c>
      <c r="B12" s="29" t="s">
        <v>1127</v>
      </c>
      <c r="C12" s="29" t="s">
        <v>1099</v>
      </c>
      <c r="D12" s="12">
        <v>60563</v>
      </c>
      <c r="E12" s="13">
        <v>968.77</v>
      </c>
      <c r="F12" s="14">
        <v>3.7499999999999999E-2</v>
      </c>
      <c r="G12" s="14"/>
    </row>
    <row r="13" spans="1:8" x14ac:dyDescent="0.35">
      <c r="A13" s="11" t="s">
        <v>1102</v>
      </c>
      <c r="B13" s="29" t="s">
        <v>1103</v>
      </c>
      <c r="C13" s="29" t="s">
        <v>1099</v>
      </c>
      <c r="D13" s="12">
        <v>168548</v>
      </c>
      <c r="E13" s="13">
        <v>881.17</v>
      </c>
      <c r="F13" s="14">
        <v>3.4099999999999998E-2</v>
      </c>
      <c r="G13" s="14"/>
    </row>
    <row r="14" spans="1:8" x14ac:dyDescent="0.35">
      <c r="A14" s="11" t="s">
        <v>1411</v>
      </c>
      <c r="B14" s="29" t="s">
        <v>1412</v>
      </c>
      <c r="C14" s="29" t="s">
        <v>1151</v>
      </c>
      <c r="D14" s="12">
        <v>168828</v>
      </c>
      <c r="E14" s="13">
        <v>635.98</v>
      </c>
      <c r="F14" s="14">
        <v>2.46E-2</v>
      </c>
      <c r="G14" s="14"/>
    </row>
    <row r="15" spans="1:8" x14ac:dyDescent="0.35">
      <c r="A15" s="11" t="s">
        <v>1097</v>
      </c>
      <c r="B15" s="29" t="s">
        <v>1098</v>
      </c>
      <c r="C15" s="29" t="s">
        <v>1099</v>
      </c>
      <c r="D15" s="12">
        <v>26761</v>
      </c>
      <c r="E15" s="13">
        <v>462.76</v>
      </c>
      <c r="F15" s="14">
        <v>1.7899999999999999E-2</v>
      </c>
      <c r="G15" s="14"/>
    </row>
    <row r="16" spans="1:8" x14ac:dyDescent="0.35">
      <c r="A16" s="11" t="s">
        <v>1104</v>
      </c>
      <c r="B16" s="29" t="s">
        <v>1105</v>
      </c>
      <c r="C16" s="29" t="s">
        <v>1099</v>
      </c>
      <c r="D16" s="12">
        <v>51684</v>
      </c>
      <c r="E16" s="13">
        <v>436.26</v>
      </c>
      <c r="F16" s="14">
        <v>1.6899999999999998E-2</v>
      </c>
      <c r="G16" s="14"/>
    </row>
    <row r="17" spans="1:7" x14ac:dyDescent="0.35">
      <c r="A17" s="11" t="s">
        <v>1403</v>
      </c>
      <c r="B17" s="29" t="s">
        <v>1404</v>
      </c>
      <c r="C17" s="29" t="s">
        <v>1166</v>
      </c>
      <c r="D17" s="12">
        <v>28120</v>
      </c>
      <c r="E17" s="13">
        <v>418.3</v>
      </c>
      <c r="F17" s="14">
        <v>1.6199999999999999E-2</v>
      </c>
      <c r="G17" s="14"/>
    </row>
    <row r="18" spans="1:7" x14ac:dyDescent="0.35">
      <c r="A18" s="11" t="s">
        <v>1109</v>
      </c>
      <c r="B18" s="29" t="s">
        <v>1110</v>
      </c>
      <c r="C18" s="29" t="s">
        <v>1111</v>
      </c>
      <c r="D18" s="12">
        <v>13897</v>
      </c>
      <c r="E18" s="13">
        <v>362.64</v>
      </c>
      <c r="F18" s="14">
        <v>1.4E-2</v>
      </c>
      <c r="G18" s="14"/>
    </row>
    <row r="19" spans="1:7" x14ac:dyDescent="0.35">
      <c r="A19" s="11" t="s">
        <v>1347</v>
      </c>
      <c r="B19" s="29" t="s">
        <v>1348</v>
      </c>
      <c r="C19" s="29" t="s">
        <v>1349</v>
      </c>
      <c r="D19" s="12">
        <v>15714</v>
      </c>
      <c r="E19" s="13">
        <v>331.43</v>
      </c>
      <c r="F19" s="14">
        <v>1.2800000000000001E-2</v>
      </c>
      <c r="G19" s="14"/>
    </row>
    <row r="20" spans="1:7" x14ac:dyDescent="0.35">
      <c r="A20" s="11" t="s">
        <v>1268</v>
      </c>
      <c r="B20" s="29" t="s">
        <v>1269</v>
      </c>
      <c r="C20" s="29" t="s">
        <v>1230</v>
      </c>
      <c r="D20" s="12">
        <v>170800</v>
      </c>
      <c r="E20" s="13">
        <v>320.76</v>
      </c>
      <c r="F20" s="14">
        <v>1.24E-2</v>
      </c>
      <c r="G20" s="14"/>
    </row>
    <row r="21" spans="1:7" x14ac:dyDescent="0.35">
      <c r="A21" s="11" t="s">
        <v>1253</v>
      </c>
      <c r="B21" s="29" t="s">
        <v>1254</v>
      </c>
      <c r="C21" s="29" t="s">
        <v>1230</v>
      </c>
      <c r="D21" s="12">
        <v>96000</v>
      </c>
      <c r="E21" s="13">
        <v>298.32</v>
      </c>
      <c r="F21" s="14">
        <v>1.15E-2</v>
      </c>
      <c r="G21" s="14"/>
    </row>
    <row r="22" spans="1:7" x14ac:dyDescent="0.35">
      <c r="A22" s="11" t="s">
        <v>1291</v>
      </c>
      <c r="B22" s="29" t="s">
        <v>1292</v>
      </c>
      <c r="C22" s="29" t="s">
        <v>1280</v>
      </c>
      <c r="D22" s="12">
        <v>26250</v>
      </c>
      <c r="E22" s="13">
        <v>294.26</v>
      </c>
      <c r="F22" s="14">
        <v>1.14E-2</v>
      </c>
      <c r="G22" s="14"/>
    </row>
    <row r="23" spans="1:7" x14ac:dyDescent="0.35">
      <c r="A23" s="11" t="s">
        <v>1138</v>
      </c>
      <c r="B23" s="29" t="s">
        <v>1139</v>
      </c>
      <c r="C23" s="29" t="s">
        <v>1117</v>
      </c>
      <c r="D23" s="12">
        <v>3006</v>
      </c>
      <c r="E23" s="13">
        <v>259.25</v>
      </c>
      <c r="F23" s="14">
        <v>0.01</v>
      </c>
      <c r="G23" s="14"/>
    </row>
    <row r="24" spans="1:7" x14ac:dyDescent="0.35">
      <c r="A24" s="11" t="s">
        <v>1167</v>
      </c>
      <c r="B24" s="29" t="s">
        <v>1168</v>
      </c>
      <c r="C24" s="29" t="s">
        <v>1166</v>
      </c>
      <c r="D24" s="12">
        <v>23395</v>
      </c>
      <c r="E24" s="13">
        <v>252.1</v>
      </c>
      <c r="F24" s="14">
        <v>9.7000000000000003E-3</v>
      </c>
      <c r="G24" s="14"/>
    </row>
    <row r="25" spans="1:7" x14ac:dyDescent="0.35">
      <c r="A25" s="11" t="s">
        <v>1208</v>
      </c>
      <c r="B25" s="29" t="s">
        <v>1209</v>
      </c>
      <c r="C25" s="29" t="s">
        <v>1108</v>
      </c>
      <c r="D25" s="12">
        <v>270000</v>
      </c>
      <c r="E25" s="13">
        <v>211.28</v>
      </c>
      <c r="F25" s="14">
        <v>8.2000000000000007E-3</v>
      </c>
      <c r="G25" s="14"/>
    </row>
    <row r="26" spans="1:7" x14ac:dyDescent="0.35">
      <c r="A26" s="11" t="s">
        <v>1149</v>
      </c>
      <c r="B26" s="29" t="s">
        <v>1150</v>
      </c>
      <c r="C26" s="29" t="s">
        <v>1151</v>
      </c>
      <c r="D26" s="12">
        <v>8478</v>
      </c>
      <c r="E26" s="13">
        <v>208.61</v>
      </c>
      <c r="F26" s="14">
        <v>8.0999999999999996E-3</v>
      </c>
      <c r="G26" s="14"/>
    </row>
    <row r="27" spans="1:7" x14ac:dyDescent="0.35">
      <c r="A27" s="11" t="s">
        <v>1324</v>
      </c>
      <c r="B27" s="29" t="s">
        <v>1325</v>
      </c>
      <c r="C27" s="29" t="s">
        <v>1111</v>
      </c>
      <c r="D27" s="12">
        <v>3325</v>
      </c>
      <c r="E27" s="13">
        <v>203.23</v>
      </c>
      <c r="F27" s="14">
        <v>7.9000000000000008E-3</v>
      </c>
      <c r="G27" s="14"/>
    </row>
    <row r="28" spans="1:7" x14ac:dyDescent="0.35">
      <c r="A28" s="11" t="s">
        <v>1902</v>
      </c>
      <c r="B28" s="29" t="s">
        <v>1903</v>
      </c>
      <c r="C28" s="29" t="s">
        <v>1188</v>
      </c>
      <c r="D28" s="12">
        <v>30708</v>
      </c>
      <c r="E28" s="13">
        <v>193.37</v>
      </c>
      <c r="F28" s="14">
        <v>7.4999999999999997E-3</v>
      </c>
      <c r="G28" s="14"/>
    </row>
    <row r="29" spans="1:7" x14ac:dyDescent="0.35">
      <c r="A29" s="11" t="s">
        <v>1164</v>
      </c>
      <c r="B29" s="29" t="s">
        <v>1165</v>
      </c>
      <c r="C29" s="29" t="s">
        <v>1166</v>
      </c>
      <c r="D29" s="12">
        <v>5739</v>
      </c>
      <c r="E29" s="13">
        <v>190.12</v>
      </c>
      <c r="F29" s="14">
        <v>7.4000000000000003E-3</v>
      </c>
      <c r="G29" s="14"/>
    </row>
    <row r="30" spans="1:7" x14ac:dyDescent="0.35">
      <c r="A30" s="11" t="s">
        <v>1397</v>
      </c>
      <c r="B30" s="29" t="s">
        <v>1398</v>
      </c>
      <c r="C30" s="29" t="s">
        <v>1117</v>
      </c>
      <c r="D30" s="12">
        <v>14693</v>
      </c>
      <c r="E30" s="13">
        <v>186.54</v>
      </c>
      <c r="F30" s="14">
        <v>7.1999999999999998E-3</v>
      </c>
      <c r="G30" s="14"/>
    </row>
    <row r="31" spans="1:7" x14ac:dyDescent="0.35">
      <c r="A31" s="11" t="s">
        <v>1206</v>
      </c>
      <c r="B31" s="29" t="s">
        <v>1207</v>
      </c>
      <c r="C31" s="29" t="s">
        <v>1175</v>
      </c>
      <c r="D31" s="12">
        <v>42000</v>
      </c>
      <c r="E31" s="13">
        <v>180.05</v>
      </c>
      <c r="F31" s="14">
        <v>7.0000000000000001E-3</v>
      </c>
      <c r="G31" s="14"/>
    </row>
    <row r="32" spans="1:7" x14ac:dyDescent="0.35">
      <c r="A32" s="11" t="s">
        <v>1716</v>
      </c>
      <c r="B32" s="29" t="s">
        <v>1717</v>
      </c>
      <c r="C32" s="29" t="s">
        <v>1166</v>
      </c>
      <c r="D32" s="12">
        <v>3244</v>
      </c>
      <c r="E32" s="13">
        <v>155.49</v>
      </c>
      <c r="F32" s="14">
        <v>6.0000000000000001E-3</v>
      </c>
      <c r="G32" s="14"/>
    </row>
    <row r="33" spans="1:7" x14ac:dyDescent="0.35">
      <c r="A33" s="11" t="s">
        <v>1169</v>
      </c>
      <c r="B33" s="29" t="s">
        <v>1170</v>
      </c>
      <c r="C33" s="29" t="s">
        <v>1159</v>
      </c>
      <c r="D33" s="12">
        <v>90844</v>
      </c>
      <c r="E33" s="13">
        <v>154.88999999999999</v>
      </c>
      <c r="F33" s="14">
        <v>6.0000000000000001E-3</v>
      </c>
      <c r="G33" s="14"/>
    </row>
    <row r="34" spans="1:7" x14ac:dyDescent="0.35">
      <c r="A34" s="11" t="s">
        <v>1189</v>
      </c>
      <c r="B34" s="29" t="s">
        <v>1190</v>
      </c>
      <c r="C34" s="29" t="s">
        <v>1191</v>
      </c>
      <c r="D34" s="12">
        <v>20655</v>
      </c>
      <c r="E34" s="13">
        <v>152.97</v>
      </c>
      <c r="F34" s="14">
        <v>5.8999999999999999E-3</v>
      </c>
      <c r="G34" s="14"/>
    </row>
    <row r="35" spans="1:7" x14ac:dyDescent="0.35">
      <c r="A35" s="11" t="s">
        <v>1112</v>
      </c>
      <c r="B35" s="29" t="s">
        <v>1113</v>
      </c>
      <c r="C35" s="29" t="s">
        <v>1114</v>
      </c>
      <c r="D35" s="12">
        <v>20402</v>
      </c>
      <c r="E35" s="13">
        <v>151.43</v>
      </c>
      <c r="F35" s="14">
        <v>5.8999999999999999E-3</v>
      </c>
      <c r="G35" s="14"/>
    </row>
    <row r="36" spans="1:7" x14ac:dyDescent="0.35">
      <c r="A36" s="11" t="s">
        <v>1128</v>
      </c>
      <c r="B36" s="29" t="s">
        <v>1129</v>
      </c>
      <c r="C36" s="29" t="s">
        <v>1130</v>
      </c>
      <c r="D36" s="12">
        <v>5190</v>
      </c>
      <c r="E36" s="13">
        <v>133.61000000000001</v>
      </c>
      <c r="F36" s="14">
        <v>5.1999999999999998E-3</v>
      </c>
      <c r="G36" s="14"/>
    </row>
    <row r="37" spans="1:7" x14ac:dyDescent="0.35">
      <c r="A37" s="11" t="s">
        <v>1171</v>
      </c>
      <c r="B37" s="29" t="s">
        <v>1172</v>
      </c>
      <c r="C37" s="29" t="s">
        <v>1156</v>
      </c>
      <c r="D37" s="12">
        <v>3044</v>
      </c>
      <c r="E37" s="13">
        <v>131.4</v>
      </c>
      <c r="F37" s="14">
        <v>5.1000000000000004E-3</v>
      </c>
      <c r="G37" s="14"/>
    </row>
    <row r="38" spans="1:7" x14ac:dyDescent="0.35">
      <c r="A38" s="11" t="s">
        <v>1904</v>
      </c>
      <c r="B38" s="29" t="s">
        <v>1905</v>
      </c>
      <c r="C38" s="29" t="s">
        <v>1319</v>
      </c>
      <c r="D38" s="12">
        <v>14000</v>
      </c>
      <c r="E38" s="13">
        <v>128.38</v>
      </c>
      <c r="F38" s="14">
        <v>5.0000000000000001E-3</v>
      </c>
      <c r="G38" s="14"/>
    </row>
    <row r="39" spans="1:7" x14ac:dyDescent="0.35">
      <c r="A39" s="11" t="s">
        <v>1334</v>
      </c>
      <c r="B39" s="29" t="s">
        <v>1335</v>
      </c>
      <c r="C39" s="29" t="s">
        <v>1099</v>
      </c>
      <c r="D39" s="12">
        <v>78724</v>
      </c>
      <c r="E39" s="13">
        <v>125.17</v>
      </c>
      <c r="F39" s="14">
        <v>4.7999999999999996E-3</v>
      </c>
      <c r="G39" s="14"/>
    </row>
    <row r="40" spans="1:7" x14ac:dyDescent="0.35">
      <c r="A40" s="11" t="s">
        <v>1395</v>
      </c>
      <c r="B40" s="29" t="s">
        <v>1396</v>
      </c>
      <c r="C40" s="29" t="s">
        <v>1241</v>
      </c>
      <c r="D40" s="12">
        <v>17923</v>
      </c>
      <c r="E40" s="13">
        <v>124.42</v>
      </c>
      <c r="F40" s="14">
        <v>4.7999999999999996E-3</v>
      </c>
      <c r="G40" s="14"/>
    </row>
    <row r="41" spans="1:7" x14ac:dyDescent="0.35">
      <c r="A41" s="11" t="s">
        <v>1136</v>
      </c>
      <c r="B41" s="29" t="s">
        <v>1137</v>
      </c>
      <c r="C41" s="29" t="s">
        <v>1099</v>
      </c>
      <c r="D41" s="12">
        <v>10977</v>
      </c>
      <c r="E41" s="13">
        <v>118.3</v>
      </c>
      <c r="F41" s="14">
        <v>4.5999999999999999E-3</v>
      </c>
      <c r="G41" s="14"/>
    </row>
    <row r="42" spans="1:7" x14ac:dyDescent="0.35">
      <c r="A42" s="11" t="s">
        <v>1415</v>
      </c>
      <c r="B42" s="29" t="s">
        <v>1416</v>
      </c>
      <c r="C42" s="29" t="s">
        <v>1099</v>
      </c>
      <c r="D42" s="12">
        <v>90000</v>
      </c>
      <c r="E42" s="13">
        <v>116.24</v>
      </c>
      <c r="F42" s="14">
        <v>4.4999999999999997E-3</v>
      </c>
      <c r="G42" s="14"/>
    </row>
    <row r="43" spans="1:7" x14ac:dyDescent="0.35">
      <c r="A43" s="11" t="s">
        <v>1154</v>
      </c>
      <c r="B43" s="29" t="s">
        <v>1155</v>
      </c>
      <c r="C43" s="29" t="s">
        <v>1156</v>
      </c>
      <c r="D43" s="12">
        <v>11986</v>
      </c>
      <c r="E43" s="13">
        <v>114.66</v>
      </c>
      <c r="F43" s="14">
        <v>4.4000000000000003E-3</v>
      </c>
      <c r="G43" s="14"/>
    </row>
    <row r="44" spans="1:7" x14ac:dyDescent="0.35">
      <c r="A44" s="11" t="s">
        <v>1257</v>
      </c>
      <c r="B44" s="29" t="s">
        <v>1258</v>
      </c>
      <c r="C44" s="29" t="s">
        <v>1130</v>
      </c>
      <c r="D44" s="12">
        <v>114068</v>
      </c>
      <c r="E44" s="13">
        <v>107.91</v>
      </c>
      <c r="F44" s="14">
        <v>4.1999999999999997E-3</v>
      </c>
      <c r="G44" s="14"/>
    </row>
    <row r="45" spans="1:7" x14ac:dyDescent="0.35">
      <c r="A45" s="11" t="s">
        <v>1376</v>
      </c>
      <c r="B45" s="29" t="s">
        <v>1377</v>
      </c>
      <c r="C45" s="29" t="s">
        <v>1216</v>
      </c>
      <c r="D45" s="12">
        <v>1471</v>
      </c>
      <c r="E45" s="13">
        <v>106.81</v>
      </c>
      <c r="F45" s="14">
        <v>4.1000000000000003E-3</v>
      </c>
      <c r="G45" s="14"/>
    </row>
    <row r="46" spans="1:7" x14ac:dyDescent="0.35">
      <c r="A46" s="11" t="s">
        <v>1350</v>
      </c>
      <c r="B46" s="29" t="s">
        <v>1351</v>
      </c>
      <c r="C46" s="29" t="s">
        <v>1236</v>
      </c>
      <c r="D46" s="12">
        <v>2352</v>
      </c>
      <c r="E46" s="13">
        <v>104.94</v>
      </c>
      <c r="F46" s="14">
        <v>4.1000000000000003E-3</v>
      </c>
      <c r="G46" s="14"/>
    </row>
    <row r="47" spans="1:7" x14ac:dyDescent="0.35">
      <c r="A47" s="11" t="s">
        <v>1699</v>
      </c>
      <c r="B47" s="29" t="s">
        <v>1700</v>
      </c>
      <c r="C47" s="29" t="s">
        <v>1248</v>
      </c>
      <c r="D47" s="12">
        <v>37400</v>
      </c>
      <c r="E47" s="13">
        <v>99.63</v>
      </c>
      <c r="F47" s="14">
        <v>3.8999999999999998E-3</v>
      </c>
      <c r="G47" s="14"/>
    </row>
    <row r="48" spans="1:7" x14ac:dyDescent="0.35">
      <c r="A48" s="11" t="s">
        <v>1106</v>
      </c>
      <c r="B48" s="29" t="s">
        <v>1107</v>
      </c>
      <c r="C48" s="29" t="s">
        <v>1108</v>
      </c>
      <c r="D48" s="12">
        <v>24565</v>
      </c>
      <c r="E48" s="13">
        <v>98.06</v>
      </c>
      <c r="F48" s="14">
        <v>3.8E-3</v>
      </c>
      <c r="G48" s="14"/>
    </row>
    <row r="49" spans="1:7" x14ac:dyDescent="0.35">
      <c r="A49" s="11" t="s">
        <v>1115</v>
      </c>
      <c r="B49" s="29" t="s">
        <v>1116</v>
      </c>
      <c r="C49" s="29" t="s">
        <v>1117</v>
      </c>
      <c r="D49" s="12">
        <v>8513</v>
      </c>
      <c r="E49" s="13">
        <v>91.97</v>
      </c>
      <c r="F49" s="14">
        <v>3.5999999999999999E-3</v>
      </c>
      <c r="G49" s="14"/>
    </row>
    <row r="50" spans="1:7" x14ac:dyDescent="0.35">
      <c r="A50" s="11" t="s">
        <v>1681</v>
      </c>
      <c r="B50" s="29" t="s">
        <v>1682</v>
      </c>
      <c r="C50" s="29" t="s">
        <v>1188</v>
      </c>
      <c r="D50" s="12">
        <v>2166</v>
      </c>
      <c r="E50" s="13">
        <v>84.9</v>
      </c>
      <c r="F50" s="14">
        <v>3.3E-3</v>
      </c>
      <c r="G50" s="14"/>
    </row>
    <row r="51" spans="1:7" x14ac:dyDescent="0.35">
      <c r="A51" s="11" t="s">
        <v>1173</v>
      </c>
      <c r="B51" s="29" t="s">
        <v>1174</v>
      </c>
      <c r="C51" s="29" t="s">
        <v>1175</v>
      </c>
      <c r="D51" s="12">
        <v>43247</v>
      </c>
      <c r="E51" s="13">
        <v>84.59</v>
      </c>
      <c r="F51" s="14">
        <v>3.3E-3</v>
      </c>
      <c r="G51" s="14"/>
    </row>
    <row r="52" spans="1:7" x14ac:dyDescent="0.35">
      <c r="A52" s="11" t="s">
        <v>1676</v>
      </c>
      <c r="B52" s="29" t="s">
        <v>1677</v>
      </c>
      <c r="C52" s="29" t="s">
        <v>1678</v>
      </c>
      <c r="D52" s="12">
        <v>37300</v>
      </c>
      <c r="E52" s="13">
        <v>80.34</v>
      </c>
      <c r="F52" s="14">
        <v>3.0999999999999999E-3</v>
      </c>
      <c r="G52" s="14"/>
    </row>
    <row r="53" spans="1:7" x14ac:dyDescent="0.35">
      <c r="A53" s="11" t="s">
        <v>1672</v>
      </c>
      <c r="B53" s="29" t="s">
        <v>1673</v>
      </c>
      <c r="C53" s="29" t="s">
        <v>1203</v>
      </c>
      <c r="D53" s="12">
        <v>3000</v>
      </c>
      <c r="E53" s="13">
        <v>79.52</v>
      </c>
      <c r="F53" s="14">
        <v>3.0999999999999999E-3</v>
      </c>
      <c r="G53" s="14"/>
    </row>
    <row r="54" spans="1:7" x14ac:dyDescent="0.35">
      <c r="A54" s="11" t="s">
        <v>1220</v>
      </c>
      <c r="B54" s="29" t="s">
        <v>1221</v>
      </c>
      <c r="C54" s="29" t="s">
        <v>1166</v>
      </c>
      <c r="D54" s="12">
        <v>1679</v>
      </c>
      <c r="E54" s="13">
        <v>79.28</v>
      </c>
      <c r="F54" s="14">
        <v>3.0999999999999999E-3</v>
      </c>
      <c r="G54" s="14"/>
    </row>
    <row r="55" spans="1:7" x14ac:dyDescent="0.35">
      <c r="A55" s="11" t="s">
        <v>1687</v>
      </c>
      <c r="B55" s="29" t="s">
        <v>1688</v>
      </c>
      <c r="C55" s="29" t="s">
        <v>1108</v>
      </c>
      <c r="D55" s="12">
        <v>25838</v>
      </c>
      <c r="E55" s="13">
        <v>78.55</v>
      </c>
      <c r="F55" s="14">
        <v>3.0000000000000001E-3</v>
      </c>
      <c r="G55" s="14"/>
    </row>
    <row r="56" spans="1:7" x14ac:dyDescent="0.35">
      <c r="A56" s="11" t="s">
        <v>1697</v>
      </c>
      <c r="B56" s="29" t="s">
        <v>1698</v>
      </c>
      <c r="C56" s="29" t="s">
        <v>1203</v>
      </c>
      <c r="D56" s="12">
        <v>2587</v>
      </c>
      <c r="E56" s="13">
        <v>76.3</v>
      </c>
      <c r="F56" s="14">
        <v>3.0000000000000001E-3</v>
      </c>
      <c r="G56" s="14"/>
    </row>
    <row r="57" spans="1:7" x14ac:dyDescent="0.35">
      <c r="A57" s="11" t="s">
        <v>1261</v>
      </c>
      <c r="B57" s="29" t="s">
        <v>1262</v>
      </c>
      <c r="C57" s="29" t="s">
        <v>1159</v>
      </c>
      <c r="D57" s="12">
        <v>14331</v>
      </c>
      <c r="E57" s="13">
        <v>72.569999999999993</v>
      </c>
      <c r="F57" s="14">
        <v>2.8E-3</v>
      </c>
      <c r="G57" s="14"/>
    </row>
    <row r="58" spans="1:7" x14ac:dyDescent="0.35">
      <c r="A58" s="11" t="s">
        <v>1906</v>
      </c>
      <c r="B58" s="29" t="s">
        <v>1907</v>
      </c>
      <c r="C58" s="29" t="s">
        <v>1267</v>
      </c>
      <c r="D58" s="12">
        <v>663</v>
      </c>
      <c r="E58" s="13">
        <v>69.959999999999994</v>
      </c>
      <c r="F58" s="14">
        <v>2.7000000000000001E-3</v>
      </c>
      <c r="G58" s="14"/>
    </row>
    <row r="59" spans="1:7" x14ac:dyDescent="0.35">
      <c r="A59" s="11" t="s">
        <v>1239</v>
      </c>
      <c r="B59" s="29" t="s">
        <v>1240</v>
      </c>
      <c r="C59" s="29" t="s">
        <v>1241</v>
      </c>
      <c r="D59" s="12">
        <v>7596</v>
      </c>
      <c r="E59" s="13">
        <v>68.25</v>
      </c>
      <c r="F59" s="14">
        <v>2.5999999999999999E-3</v>
      </c>
      <c r="G59" s="14"/>
    </row>
    <row r="60" spans="1:7" x14ac:dyDescent="0.35">
      <c r="A60" s="11" t="s">
        <v>1662</v>
      </c>
      <c r="B60" s="29" t="s">
        <v>1663</v>
      </c>
      <c r="C60" s="29" t="s">
        <v>1111</v>
      </c>
      <c r="D60" s="12">
        <v>6959</v>
      </c>
      <c r="E60" s="13">
        <v>67.150000000000006</v>
      </c>
      <c r="F60" s="14">
        <v>2.5999999999999999E-3</v>
      </c>
      <c r="G60" s="14"/>
    </row>
    <row r="61" spans="1:7" x14ac:dyDescent="0.35">
      <c r="A61" s="11" t="s">
        <v>1436</v>
      </c>
      <c r="B61" s="29" t="s">
        <v>1437</v>
      </c>
      <c r="C61" s="29" t="s">
        <v>1135</v>
      </c>
      <c r="D61" s="12">
        <v>20760</v>
      </c>
      <c r="E61" s="13">
        <v>65.88</v>
      </c>
      <c r="F61" s="14">
        <v>2.5000000000000001E-3</v>
      </c>
      <c r="G61" s="14"/>
    </row>
    <row r="62" spans="1:7" x14ac:dyDescent="0.35">
      <c r="A62" s="11" t="s">
        <v>1658</v>
      </c>
      <c r="B62" s="29" t="s">
        <v>1659</v>
      </c>
      <c r="C62" s="29" t="s">
        <v>1267</v>
      </c>
      <c r="D62" s="12">
        <v>2185</v>
      </c>
      <c r="E62" s="13">
        <v>65.150000000000006</v>
      </c>
      <c r="F62" s="14">
        <v>2.5000000000000001E-3</v>
      </c>
      <c r="G62" s="14"/>
    </row>
    <row r="63" spans="1:7" x14ac:dyDescent="0.35">
      <c r="A63" s="11" t="s">
        <v>1352</v>
      </c>
      <c r="B63" s="29" t="s">
        <v>1353</v>
      </c>
      <c r="C63" s="29" t="s">
        <v>1111</v>
      </c>
      <c r="D63" s="12">
        <v>5400</v>
      </c>
      <c r="E63" s="13">
        <v>64.98</v>
      </c>
      <c r="F63" s="14">
        <v>2.5000000000000001E-3</v>
      </c>
      <c r="G63" s="14"/>
    </row>
    <row r="64" spans="1:7" x14ac:dyDescent="0.35">
      <c r="A64" s="11" t="s">
        <v>1713</v>
      </c>
      <c r="B64" s="29" t="s">
        <v>1714</v>
      </c>
      <c r="C64" s="29" t="s">
        <v>1715</v>
      </c>
      <c r="D64" s="12">
        <v>1729</v>
      </c>
      <c r="E64" s="13">
        <v>63.71</v>
      </c>
      <c r="F64" s="14">
        <v>2.5000000000000001E-3</v>
      </c>
      <c r="G64" s="14"/>
    </row>
    <row r="65" spans="1:7" x14ac:dyDescent="0.35">
      <c r="A65" s="11" t="s">
        <v>1674</v>
      </c>
      <c r="B65" s="29" t="s">
        <v>1675</v>
      </c>
      <c r="C65" s="29" t="s">
        <v>1295</v>
      </c>
      <c r="D65" s="12">
        <v>14834</v>
      </c>
      <c r="E65" s="13">
        <v>63.21</v>
      </c>
      <c r="F65" s="14">
        <v>2.3999999999999998E-3</v>
      </c>
      <c r="G65" s="14"/>
    </row>
    <row r="66" spans="1:7" x14ac:dyDescent="0.35">
      <c r="A66" s="11" t="s">
        <v>1300</v>
      </c>
      <c r="B66" s="29" t="s">
        <v>1301</v>
      </c>
      <c r="C66" s="29" t="s">
        <v>1302</v>
      </c>
      <c r="D66" s="12">
        <v>12215</v>
      </c>
      <c r="E66" s="13">
        <v>61.67</v>
      </c>
      <c r="F66" s="14">
        <v>2.3999999999999998E-3</v>
      </c>
      <c r="G66" s="14"/>
    </row>
    <row r="67" spans="1:7" x14ac:dyDescent="0.35">
      <c r="A67" s="11" t="s">
        <v>1668</v>
      </c>
      <c r="B67" s="29" t="s">
        <v>1669</v>
      </c>
      <c r="C67" s="29" t="s">
        <v>1248</v>
      </c>
      <c r="D67" s="12">
        <v>12396</v>
      </c>
      <c r="E67" s="13">
        <v>60.45</v>
      </c>
      <c r="F67" s="14">
        <v>2.3E-3</v>
      </c>
      <c r="G67" s="14"/>
    </row>
    <row r="68" spans="1:7" x14ac:dyDescent="0.35">
      <c r="A68" s="11" t="s">
        <v>1123</v>
      </c>
      <c r="B68" s="29" t="s">
        <v>1124</v>
      </c>
      <c r="C68" s="29" t="s">
        <v>1125</v>
      </c>
      <c r="D68" s="12">
        <v>54000</v>
      </c>
      <c r="E68" s="13">
        <v>59.99</v>
      </c>
      <c r="F68" s="14">
        <v>2.3E-3</v>
      </c>
      <c r="G68" s="14"/>
    </row>
    <row r="69" spans="1:7" x14ac:dyDescent="0.35">
      <c r="A69" s="11" t="s">
        <v>1409</v>
      </c>
      <c r="B69" s="29" t="s">
        <v>1410</v>
      </c>
      <c r="C69" s="29" t="s">
        <v>1156</v>
      </c>
      <c r="D69" s="12">
        <v>291</v>
      </c>
      <c r="E69" s="13">
        <v>58.81</v>
      </c>
      <c r="F69" s="14">
        <v>2.3E-3</v>
      </c>
      <c r="G69" s="14"/>
    </row>
    <row r="70" spans="1:7" x14ac:dyDescent="0.35">
      <c r="A70" s="11" t="s">
        <v>1656</v>
      </c>
      <c r="B70" s="29" t="s">
        <v>1657</v>
      </c>
      <c r="C70" s="29" t="s">
        <v>1111</v>
      </c>
      <c r="D70" s="12">
        <v>7725</v>
      </c>
      <c r="E70" s="13">
        <v>57.97</v>
      </c>
      <c r="F70" s="14">
        <v>2.2000000000000001E-3</v>
      </c>
      <c r="G70" s="14"/>
    </row>
    <row r="71" spans="1:7" x14ac:dyDescent="0.35">
      <c r="A71" s="11" t="s">
        <v>1828</v>
      </c>
      <c r="B71" s="29" t="s">
        <v>1829</v>
      </c>
      <c r="C71" s="29" t="s">
        <v>1203</v>
      </c>
      <c r="D71" s="12">
        <v>2606</v>
      </c>
      <c r="E71" s="13">
        <v>56.99</v>
      </c>
      <c r="F71" s="14">
        <v>2.2000000000000001E-3</v>
      </c>
      <c r="G71" s="14"/>
    </row>
    <row r="72" spans="1:7" x14ac:dyDescent="0.35">
      <c r="A72" s="11" t="s">
        <v>1384</v>
      </c>
      <c r="B72" s="29" t="s">
        <v>1385</v>
      </c>
      <c r="C72" s="29" t="s">
        <v>1227</v>
      </c>
      <c r="D72" s="12">
        <v>1754</v>
      </c>
      <c r="E72" s="13">
        <v>56.43</v>
      </c>
      <c r="F72" s="14">
        <v>2.2000000000000001E-3</v>
      </c>
      <c r="G72" s="14"/>
    </row>
    <row r="73" spans="1:7" x14ac:dyDescent="0.35">
      <c r="A73" s="11" t="s">
        <v>1328</v>
      </c>
      <c r="B73" s="29" t="s">
        <v>1329</v>
      </c>
      <c r="C73" s="29" t="s">
        <v>1241</v>
      </c>
      <c r="D73" s="12">
        <v>1801</v>
      </c>
      <c r="E73" s="13">
        <v>55.82</v>
      </c>
      <c r="F73" s="14">
        <v>2.2000000000000001E-3</v>
      </c>
      <c r="G73" s="14"/>
    </row>
    <row r="74" spans="1:7" x14ac:dyDescent="0.35">
      <c r="A74" s="11" t="s">
        <v>1210</v>
      </c>
      <c r="B74" s="29" t="s">
        <v>1211</v>
      </c>
      <c r="C74" s="29" t="s">
        <v>1148</v>
      </c>
      <c r="D74" s="12">
        <v>1940</v>
      </c>
      <c r="E74" s="13">
        <v>54.88</v>
      </c>
      <c r="F74" s="14">
        <v>2.0999999999999999E-3</v>
      </c>
      <c r="G74" s="14"/>
    </row>
    <row r="75" spans="1:7" x14ac:dyDescent="0.35">
      <c r="A75" s="11" t="s">
        <v>1131</v>
      </c>
      <c r="B75" s="29" t="s">
        <v>1132</v>
      </c>
      <c r="C75" s="29" t="s">
        <v>1111</v>
      </c>
      <c r="D75" s="12">
        <v>36538</v>
      </c>
      <c r="E75" s="13">
        <v>53.13</v>
      </c>
      <c r="F75" s="14">
        <v>2.0999999999999999E-3</v>
      </c>
      <c r="G75" s="14"/>
    </row>
    <row r="76" spans="1:7" x14ac:dyDescent="0.35">
      <c r="A76" s="11" t="s">
        <v>1140</v>
      </c>
      <c r="B76" s="29" t="s">
        <v>1141</v>
      </c>
      <c r="C76" s="29" t="s">
        <v>1142</v>
      </c>
      <c r="D76" s="12">
        <v>50421</v>
      </c>
      <c r="E76" s="13">
        <v>52.41</v>
      </c>
      <c r="F76" s="14">
        <v>2E-3</v>
      </c>
      <c r="G76" s="14"/>
    </row>
    <row r="77" spans="1:7" x14ac:dyDescent="0.35">
      <c r="A77" s="11" t="s">
        <v>1660</v>
      </c>
      <c r="B77" s="29" t="s">
        <v>1661</v>
      </c>
      <c r="C77" s="29" t="s">
        <v>1166</v>
      </c>
      <c r="D77" s="12">
        <v>2528</v>
      </c>
      <c r="E77" s="13">
        <v>51.45</v>
      </c>
      <c r="F77" s="14">
        <v>2E-3</v>
      </c>
      <c r="G77" s="14"/>
    </row>
    <row r="78" spans="1:7" x14ac:dyDescent="0.35">
      <c r="A78" s="11" t="s">
        <v>1423</v>
      </c>
      <c r="B78" s="29" t="s">
        <v>1424</v>
      </c>
      <c r="C78" s="29" t="s">
        <v>1425</v>
      </c>
      <c r="D78" s="12">
        <v>135</v>
      </c>
      <c r="E78" s="13">
        <v>51.26</v>
      </c>
      <c r="F78" s="14">
        <v>2E-3</v>
      </c>
      <c r="G78" s="14"/>
    </row>
    <row r="79" spans="1:7" x14ac:dyDescent="0.35">
      <c r="A79" s="11" t="s">
        <v>1908</v>
      </c>
      <c r="B79" s="29" t="s">
        <v>1909</v>
      </c>
      <c r="C79" s="29" t="s">
        <v>1120</v>
      </c>
      <c r="D79" s="12">
        <v>3981</v>
      </c>
      <c r="E79" s="13">
        <v>49.52</v>
      </c>
      <c r="F79" s="14">
        <v>1.9E-3</v>
      </c>
      <c r="G79" s="14"/>
    </row>
    <row r="80" spans="1:7" x14ac:dyDescent="0.35">
      <c r="A80" s="11" t="s">
        <v>1695</v>
      </c>
      <c r="B80" s="29" t="s">
        <v>1696</v>
      </c>
      <c r="C80" s="29" t="s">
        <v>1188</v>
      </c>
      <c r="D80" s="12">
        <v>1554</v>
      </c>
      <c r="E80" s="13">
        <v>48.88</v>
      </c>
      <c r="F80" s="14">
        <v>1.9E-3</v>
      </c>
      <c r="G80" s="14"/>
    </row>
    <row r="81" spans="1:7" x14ac:dyDescent="0.35">
      <c r="A81" s="11" t="s">
        <v>1442</v>
      </c>
      <c r="B81" s="29" t="s">
        <v>1443</v>
      </c>
      <c r="C81" s="29" t="s">
        <v>1230</v>
      </c>
      <c r="D81" s="12">
        <v>10907</v>
      </c>
      <c r="E81" s="13">
        <v>48.08</v>
      </c>
      <c r="F81" s="14">
        <v>1.9E-3</v>
      </c>
      <c r="G81" s="14"/>
    </row>
    <row r="82" spans="1:7" x14ac:dyDescent="0.35">
      <c r="A82" s="11" t="s">
        <v>1670</v>
      </c>
      <c r="B82" s="29" t="s">
        <v>1671</v>
      </c>
      <c r="C82" s="29" t="s">
        <v>1099</v>
      </c>
      <c r="D82" s="12">
        <v>18054</v>
      </c>
      <c r="E82" s="13">
        <v>46.42</v>
      </c>
      <c r="F82" s="14">
        <v>1.8E-3</v>
      </c>
      <c r="G82" s="14"/>
    </row>
    <row r="83" spans="1:7" x14ac:dyDescent="0.35">
      <c r="A83" s="11" t="s">
        <v>1160</v>
      </c>
      <c r="B83" s="29" t="s">
        <v>1161</v>
      </c>
      <c r="C83" s="29" t="s">
        <v>1099</v>
      </c>
      <c r="D83" s="12">
        <v>16292</v>
      </c>
      <c r="E83" s="13">
        <v>45.54</v>
      </c>
      <c r="F83" s="14">
        <v>1.8E-3</v>
      </c>
      <c r="G83" s="14"/>
    </row>
    <row r="84" spans="1:7" x14ac:dyDescent="0.35">
      <c r="A84" s="11" t="s">
        <v>1709</v>
      </c>
      <c r="B84" s="29" t="s">
        <v>1710</v>
      </c>
      <c r="C84" s="29" t="s">
        <v>1111</v>
      </c>
      <c r="D84" s="12">
        <v>8400</v>
      </c>
      <c r="E84" s="13">
        <v>45.16</v>
      </c>
      <c r="F84" s="14">
        <v>1.6999999999999999E-3</v>
      </c>
      <c r="G84" s="14"/>
    </row>
    <row r="85" spans="1:7" x14ac:dyDescent="0.35">
      <c r="A85" s="11" t="s">
        <v>1910</v>
      </c>
      <c r="B85" s="29" t="s">
        <v>1911</v>
      </c>
      <c r="C85" s="29" t="s">
        <v>1248</v>
      </c>
      <c r="D85" s="12">
        <v>12000</v>
      </c>
      <c r="E85" s="13">
        <v>35.049999999999997</v>
      </c>
      <c r="F85" s="14">
        <v>1.4E-3</v>
      </c>
      <c r="G85" s="14"/>
    </row>
    <row r="86" spans="1:7" x14ac:dyDescent="0.35">
      <c r="A86" s="15" t="s">
        <v>122</v>
      </c>
      <c r="B86" s="30"/>
      <c r="C86" s="30"/>
      <c r="D86" s="16"/>
      <c r="E86" s="36">
        <v>17002.12</v>
      </c>
      <c r="F86" s="37">
        <v>0.65780000000000005</v>
      </c>
      <c r="G86" s="19"/>
    </row>
    <row r="87" spans="1:7" x14ac:dyDescent="0.35">
      <c r="A87" s="11"/>
      <c r="B87" s="29"/>
      <c r="C87" s="29"/>
      <c r="D87" s="12"/>
      <c r="E87" s="13"/>
      <c r="F87" s="14"/>
      <c r="G87" s="14"/>
    </row>
    <row r="88" spans="1:7" x14ac:dyDescent="0.35">
      <c r="A88" s="15" t="s">
        <v>1455</v>
      </c>
      <c r="B88" s="29"/>
      <c r="C88" s="29"/>
      <c r="D88" s="12"/>
      <c r="E88" s="13"/>
      <c r="F88" s="14"/>
      <c r="G88" s="14"/>
    </row>
    <row r="89" spans="1:7" x14ac:dyDescent="0.35">
      <c r="A89" s="11" t="s">
        <v>1912</v>
      </c>
      <c r="B89" s="29" t="s">
        <v>1913</v>
      </c>
      <c r="C89" s="29" t="s">
        <v>1111</v>
      </c>
      <c r="D89" s="12">
        <v>4600</v>
      </c>
      <c r="E89" s="13">
        <v>13.88</v>
      </c>
      <c r="F89" s="14">
        <v>5.0000000000000001E-4</v>
      </c>
      <c r="G89" s="14"/>
    </row>
    <row r="90" spans="1:7" x14ac:dyDescent="0.35">
      <c r="A90" s="15" t="s">
        <v>122</v>
      </c>
      <c r="B90" s="30"/>
      <c r="C90" s="30"/>
      <c r="D90" s="16"/>
      <c r="E90" s="36">
        <v>13.88</v>
      </c>
      <c r="F90" s="37">
        <v>5.0000000000000001E-4</v>
      </c>
      <c r="G90" s="19"/>
    </row>
    <row r="91" spans="1:7" x14ac:dyDescent="0.35">
      <c r="A91" s="20" t="s">
        <v>154</v>
      </c>
      <c r="B91" s="31"/>
      <c r="C91" s="31"/>
      <c r="D91" s="21"/>
      <c r="E91" s="26">
        <v>17002.12</v>
      </c>
      <c r="F91" s="27">
        <v>0.65780000000000005</v>
      </c>
      <c r="G91" s="19"/>
    </row>
    <row r="92" spans="1:7" x14ac:dyDescent="0.35">
      <c r="A92" s="11"/>
      <c r="B92" s="29"/>
      <c r="C92" s="29"/>
      <c r="D92" s="12"/>
      <c r="E92" s="13"/>
      <c r="F92" s="14"/>
      <c r="G92" s="14"/>
    </row>
    <row r="93" spans="1:7" x14ac:dyDescent="0.35">
      <c r="A93" s="15" t="s">
        <v>1456</v>
      </c>
      <c r="B93" s="29"/>
      <c r="C93" s="29"/>
      <c r="D93" s="12"/>
      <c r="E93" s="13"/>
      <c r="F93" s="14"/>
      <c r="G93" s="14"/>
    </row>
    <row r="94" spans="1:7" x14ac:dyDescent="0.35">
      <c r="A94" s="15" t="s">
        <v>1457</v>
      </c>
      <c r="B94" s="29"/>
      <c r="C94" s="29"/>
      <c r="D94" s="12"/>
      <c r="E94" s="13"/>
      <c r="F94" s="14"/>
      <c r="G94" s="14"/>
    </row>
    <row r="95" spans="1:7" x14ac:dyDescent="0.35">
      <c r="A95" s="11" t="s">
        <v>1606</v>
      </c>
      <c r="B95" s="29"/>
      <c r="C95" s="29" t="s">
        <v>1125</v>
      </c>
      <c r="D95" s="40">
        <v>-54000</v>
      </c>
      <c r="E95" s="22">
        <v>-60.45</v>
      </c>
      <c r="F95" s="23">
        <v>-2.3370000000000001E-3</v>
      </c>
      <c r="G95" s="14"/>
    </row>
    <row r="96" spans="1:7" x14ac:dyDescent="0.35">
      <c r="A96" s="11" t="s">
        <v>1579</v>
      </c>
      <c r="B96" s="29"/>
      <c r="C96" s="29" t="s">
        <v>1191</v>
      </c>
      <c r="D96" s="40">
        <v>-11875</v>
      </c>
      <c r="E96" s="22">
        <v>-88.43</v>
      </c>
      <c r="F96" s="23">
        <v>-3.4190000000000002E-3</v>
      </c>
      <c r="G96" s="14"/>
    </row>
    <row r="97" spans="1:7" x14ac:dyDescent="0.35">
      <c r="A97" s="11" t="s">
        <v>1572</v>
      </c>
      <c r="B97" s="29"/>
      <c r="C97" s="29" t="s">
        <v>1175</v>
      </c>
      <c r="D97" s="40">
        <v>-42000</v>
      </c>
      <c r="E97" s="22">
        <v>-180.73</v>
      </c>
      <c r="F97" s="23">
        <v>-6.9880000000000003E-3</v>
      </c>
      <c r="G97" s="14"/>
    </row>
    <row r="98" spans="1:7" x14ac:dyDescent="0.35">
      <c r="A98" s="11" t="s">
        <v>1589</v>
      </c>
      <c r="B98" s="29"/>
      <c r="C98" s="29" t="s">
        <v>1166</v>
      </c>
      <c r="D98" s="40">
        <v>-16800</v>
      </c>
      <c r="E98" s="22">
        <v>-182.34</v>
      </c>
      <c r="F98" s="23">
        <v>-7.051E-3</v>
      </c>
      <c r="G98" s="14"/>
    </row>
    <row r="99" spans="1:7" x14ac:dyDescent="0.35">
      <c r="A99" s="11" t="s">
        <v>1571</v>
      </c>
      <c r="B99" s="29"/>
      <c r="C99" s="29" t="s">
        <v>1108</v>
      </c>
      <c r="D99" s="40">
        <v>-270000</v>
      </c>
      <c r="E99" s="22">
        <v>-212.22</v>
      </c>
      <c r="F99" s="23">
        <v>-8.2059999999999998E-3</v>
      </c>
      <c r="G99" s="14"/>
    </row>
    <row r="100" spans="1:7" x14ac:dyDescent="0.35">
      <c r="A100" s="11" t="s">
        <v>1535</v>
      </c>
      <c r="B100" s="29"/>
      <c r="C100" s="29" t="s">
        <v>1280</v>
      </c>
      <c r="D100" s="40">
        <v>-26250</v>
      </c>
      <c r="E100" s="22">
        <v>-295.33</v>
      </c>
      <c r="F100" s="23">
        <v>-1.142E-2</v>
      </c>
      <c r="G100" s="14"/>
    </row>
    <row r="101" spans="1:7" x14ac:dyDescent="0.35">
      <c r="A101" s="11" t="s">
        <v>1553</v>
      </c>
      <c r="B101" s="29"/>
      <c r="C101" s="29" t="s">
        <v>1230</v>
      </c>
      <c r="D101" s="40">
        <v>-96000</v>
      </c>
      <c r="E101" s="22">
        <v>-300.38</v>
      </c>
      <c r="F101" s="23">
        <v>-1.1616E-2</v>
      </c>
      <c r="G101" s="14"/>
    </row>
    <row r="102" spans="1:7" x14ac:dyDescent="0.35">
      <c r="A102" s="11" t="s">
        <v>1546</v>
      </c>
      <c r="B102" s="29"/>
      <c r="C102" s="29" t="s">
        <v>1230</v>
      </c>
      <c r="D102" s="40">
        <v>-170800</v>
      </c>
      <c r="E102" s="22">
        <v>-321.87</v>
      </c>
      <c r="F102" s="23">
        <v>-1.2447E-2</v>
      </c>
      <c r="G102" s="14"/>
    </row>
    <row r="103" spans="1:7" x14ac:dyDescent="0.35">
      <c r="A103" s="11" t="s">
        <v>1605</v>
      </c>
      <c r="B103" s="29"/>
      <c r="C103" s="29" t="s">
        <v>1099</v>
      </c>
      <c r="D103" s="40">
        <v>-20350</v>
      </c>
      <c r="E103" s="22">
        <v>-327.3</v>
      </c>
      <c r="F103" s="23">
        <v>-1.2656000000000001E-2</v>
      </c>
      <c r="G103" s="14"/>
    </row>
    <row r="104" spans="1:7" x14ac:dyDescent="0.35">
      <c r="A104" s="11" t="s">
        <v>1611</v>
      </c>
      <c r="B104" s="29"/>
      <c r="C104" s="29" t="s">
        <v>1111</v>
      </c>
      <c r="D104" s="40">
        <v>-12900</v>
      </c>
      <c r="E104" s="22">
        <v>-338.15</v>
      </c>
      <c r="F104" s="23">
        <v>-1.3076000000000001E-2</v>
      </c>
      <c r="G104" s="14"/>
    </row>
    <row r="105" spans="1:7" x14ac:dyDescent="0.35">
      <c r="A105" s="11" t="s">
        <v>1616</v>
      </c>
      <c r="B105" s="29"/>
      <c r="C105" s="29" t="s">
        <v>1099</v>
      </c>
      <c r="D105" s="40">
        <v>-24000</v>
      </c>
      <c r="E105" s="22">
        <v>-417.01</v>
      </c>
      <c r="F105" s="23">
        <v>-1.6126000000000001E-2</v>
      </c>
      <c r="G105" s="14"/>
    </row>
    <row r="106" spans="1:7" x14ac:dyDescent="0.35">
      <c r="A106" s="11" t="s">
        <v>1614</v>
      </c>
      <c r="B106" s="29"/>
      <c r="C106" s="29" t="s">
        <v>1099</v>
      </c>
      <c r="D106" s="40">
        <v>-88500</v>
      </c>
      <c r="E106" s="22">
        <v>-465.82</v>
      </c>
      <c r="F106" s="23">
        <v>-1.8013000000000001E-2</v>
      </c>
      <c r="G106" s="14"/>
    </row>
    <row r="107" spans="1:7" x14ac:dyDescent="0.35">
      <c r="A107" s="11" t="s">
        <v>1724</v>
      </c>
      <c r="B107" s="29"/>
      <c r="C107" s="29" t="s">
        <v>1725</v>
      </c>
      <c r="D107" s="40">
        <v>-3000</v>
      </c>
      <c r="E107" s="22">
        <v>-522.1</v>
      </c>
      <c r="F107" s="23">
        <v>-2.019E-2</v>
      </c>
      <c r="G107" s="14"/>
    </row>
    <row r="108" spans="1:7" x14ac:dyDescent="0.35">
      <c r="A108" s="11" t="s">
        <v>1615</v>
      </c>
      <c r="B108" s="29"/>
      <c r="C108" s="29" t="s">
        <v>1099</v>
      </c>
      <c r="D108" s="40">
        <v>-61600</v>
      </c>
      <c r="E108" s="22">
        <v>-528.87</v>
      </c>
      <c r="F108" s="23">
        <v>-2.0451E-2</v>
      </c>
      <c r="G108" s="14"/>
    </row>
    <row r="109" spans="1:7" x14ac:dyDescent="0.35">
      <c r="A109" s="11" t="s">
        <v>1501</v>
      </c>
      <c r="B109" s="29"/>
      <c r="C109" s="29" t="s">
        <v>1219</v>
      </c>
      <c r="D109" s="40">
        <v>-170000</v>
      </c>
      <c r="E109" s="22">
        <v>-1014.48</v>
      </c>
      <c r="F109" s="23">
        <v>-3.9230000000000001E-2</v>
      </c>
      <c r="G109" s="14"/>
    </row>
    <row r="110" spans="1:7" x14ac:dyDescent="0.35">
      <c r="A110" s="11" t="s">
        <v>1602</v>
      </c>
      <c r="B110" s="29"/>
      <c r="C110" s="29" t="s">
        <v>1135</v>
      </c>
      <c r="D110" s="40">
        <v>-43750</v>
      </c>
      <c r="E110" s="22">
        <v>-1021.32</v>
      </c>
      <c r="F110" s="23">
        <v>-3.9495000000000002E-2</v>
      </c>
      <c r="G110" s="14"/>
    </row>
    <row r="111" spans="1:7" x14ac:dyDescent="0.35">
      <c r="A111" s="11" t="s">
        <v>1548</v>
      </c>
      <c r="B111" s="29"/>
      <c r="C111" s="29" t="s">
        <v>1216</v>
      </c>
      <c r="D111" s="40">
        <v>-307800</v>
      </c>
      <c r="E111" s="22">
        <v>-1060.3699999999999</v>
      </c>
      <c r="F111" s="23">
        <v>-4.1005E-2</v>
      </c>
      <c r="G111" s="14"/>
    </row>
    <row r="112" spans="1:7" x14ac:dyDescent="0.35">
      <c r="A112" s="15" t="s">
        <v>122</v>
      </c>
      <c r="B112" s="30"/>
      <c r="C112" s="30"/>
      <c r="D112" s="16"/>
      <c r="E112" s="41">
        <v>-7337.17</v>
      </c>
      <c r="F112" s="42">
        <v>-0.28372599999999998</v>
      </c>
      <c r="G112" s="19"/>
    </row>
    <row r="113" spans="1:7" x14ac:dyDescent="0.35">
      <c r="A113" s="11"/>
      <c r="B113" s="29"/>
      <c r="C113" s="29"/>
      <c r="D113" s="12"/>
      <c r="E113" s="13"/>
      <c r="F113" s="14"/>
      <c r="G113" s="14"/>
    </row>
    <row r="114" spans="1:7" x14ac:dyDescent="0.35">
      <c r="A114" s="11"/>
      <c r="B114" s="29"/>
      <c r="C114" s="29"/>
      <c r="D114" s="12"/>
      <c r="E114" s="13"/>
      <c r="F114" s="14"/>
      <c r="G114" s="14"/>
    </row>
    <row r="115" spans="1:7" x14ac:dyDescent="0.35">
      <c r="A115" s="15" t="s">
        <v>1726</v>
      </c>
      <c r="B115" s="30"/>
      <c r="C115" s="30"/>
      <c r="D115" s="16"/>
      <c r="E115" s="45"/>
      <c r="F115" s="19"/>
      <c r="G115" s="19"/>
    </row>
    <row r="116" spans="1:7" x14ac:dyDescent="0.35">
      <c r="A116" s="11" t="s">
        <v>1727</v>
      </c>
      <c r="B116" s="29"/>
      <c r="C116" s="29" t="s">
        <v>1728</v>
      </c>
      <c r="D116" s="12">
        <v>2000</v>
      </c>
      <c r="E116" s="13">
        <v>21.97</v>
      </c>
      <c r="F116" s="14">
        <v>8.0000000000000004E-4</v>
      </c>
      <c r="G116" s="14"/>
    </row>
    <row r="117" spans="1:7" x14ac:dyDescent="0.35">
      <c r="A117" s="11" t="s">
        <v>1729</v>
      </c>
      <c r="B117" s="29"/>
      <c r="C117" s="29" t="s">
        <v>1728</v>
      </c>
      <c r="D117" s="12">
        <v>1000</v>
      </c>
      <c r="E117" s="13">
        <v>6.34</v>
      </c>
      <c r="F117" s="14">
        <v>2.0000000000000001E-4</v>
      </c>
      <c r="G117" s="14"/>
    </row>
    <row r="118" spans="1:7" x14ac:dyDescent="0.35">
      <c r="A118" s="15" t="s">
        <v>122</v>
      </c>
      <c r="B118" s="30"/>
      <c r="C118" s="30"/>
      <c r="D118" s="16"/>
      <c r="E118" s="36">
        <v>28.31</v>
      </c>
      <c r="F118" s="37">
        <v>1E-3</v>
      </c>
      <c r="G118" s="19"/>
    </row>
    <row r="119" spans="1:7" x14ac:dyDescent="0.35">
      <c r="A119" s="11"/>
      <c r="B119" s="29"/>
      <c r="C119" s="29"/>
      <c r="D119" s="12"/>
      <c r="E119" s="13"/>
      <c r="F119" s="14"/>
      <c r="G119" s="14"/>
    </row>
    <row r="120" spans="1:7" x14ac:dyDescent="0.35">
      <c r="A120" s="20" t="s">
        <v>154</v>
      </c>
      <c r="B120" s="31"/>
      <c r="C120" s="31"/>
      <c r="D120" s="21"/>
      <c r="E120" s="17">
        <v>28.31</v>
      </c>
      <c r="F120" s="18">
        <v>1E-3</v>
      </c>
      <c r="G120" s="19"/>
    </row>
    <row r="121" spans="1:7" x14ac:dyDescent="0.35">
      <c r="A121" s="15" t="s">
        <v>204</v>
      </c>
      <c r="B121" s="29"/>
      <c r="C121" s="29"/>
      <c r="D121" s="12"/>
      <c r="E121" s="13"/>
      <c r="F121" s="14"/>
      <c r="G121" s="14"/>
    </row>
    <row r="122" spans="1:7" x14ac:dyDescent="0.35">
      <c r="A122" s="15" t="s">
        <v>205</v>
      </c>
      <c r="B122" s="29"/>
      <c r="C122" s="29"/>
      <c r="D122" s="12"/>
      <c r="E122" s="13"/>
      <c r="F122" s="14"/>
      <c r="G122" s="14"/>
    </row>
    <row r="123" spans="1:7" x14ac:dyDescent="0.35">
      <c r="A123" s="11" t="s">
        <v>707</v>
      </c>
      <c r="B123" s="29" t="s">
        <v>708</v>
      </c>
      <c r="C123" s="29" t="s">
        <v>208</v>
      </c>
      <c r="D123" s="12">
        <v>500000</v>
      </c>
      <c r="E123" s="13">
        <v>495.01</v>
      </c>
      <c r="F123" s="14">
        <v>1.9099999999999999E-2</v>
      </c>
      <c r="G123" s="14">
        <v>7.7950000000000005E-2</v>
      </c>
    </row>
    <row r="124" spans="1:7" x14ac:dyDescent="0.35">
      <c r="A124" s="15" t="s">
        <v>122</v>
      </c>
      <c r="B124" s="30"/>
      <c r="C124" s="30"/>
      <c r="D124" s="16"/>
      <c r="E124" s="36">
        <v>495.01</v>
      </c>
      <c r="F124" s="37">
        <v>1.9099999999999999E-2</v>
      </c>
      <c r="G124" s="19"/>
    </row>
    <row r="125" spans="1:7" x14ac:dyDescent="0.35">
      <c r="A125" s="11"/>
      <c r="B125" s="29"/>
      <c r="C125" s="29"/>
      <c r="D125" s="12"/>
      <c r="E125" s="13"/>
      <c r="F125" s="14"/>
      <c r="G125" s="14"/>
    </row>
    <row r="126" spans="1:7" x14ac:dyDescent="0.35">
      <c r="A126" s="15" t="s">
        <v>468</v>
      </c>
      <c r="B126" s="29"/>
      <c r="C126" s="29"/>
      <c r="D126" s="12"/>
      <c r="E126" s="13"/>
      <c r="F126" s="14"/>
      <c r="G126" s="14"/>
    </row>
    <row r="127" spans="1:7" x14ac:dyDescent="0.35">
      <c r="A127" s="11" t="s">
        <v>974</v>
      </c>
      <c r="B127" s="29" t="s">
        <v>975</v>
      </c>
      <c r="C127" s="29" t="s">
        <v>119</v>
      </c>
      <c r="D127" s="12">
        <v>4650000</v>
      </c>
      <c r="E127" s="13">
        <v>4426.97</v>
      </c>
      <c r="F127" s="14">
        <v>0.17119999999999999</v>
      </c>
      <c r="G127" s="14">
        <v>7.5150204129999995E-2</v>
      </c>
    </row>
    <row r="128" spans="1:7" x14ac:dyDescent="0.35">
      <c r="A128" s="15" t="s">
        <v>122</v>
      </c>
      <c r="B128" s="30"/>
      <c r="C128" s="30"/>
      <c r="D128" s="16"/>
      <c r="E128" s="36">
        <v>4426.97</v>
      </c>
      <c r="F128" s="37">
        <v>0.17119999999999999</v>
      </c>
      <c r="G128" s="19"/>
    </row>
    <row r="129" spans="1:7" x14ac:dyDescent="0.35">
      <c r="A129" s="11"/>
      <c r="B129" s="29"/>
      <c r="C129" s="29"/>
      <c r="D129" s="12"/>
      <c r="E129" s="13"/>
      <c r="F129" s="14"/>
      <c r="G129" s="14"/>
    </row>
    <row r="130" spans="1:7" x14ac:dyDescent="0.35">
      <c r="A130" s="15" t="s">
        <v>249</v>
      </c>
      <c r="B130" s="29"/>
      <c r="C130" s="29"/>
      <c r="D130" s="12"/>
      <c r="E130" s="13"/>
      <c r="F130" s="14"/>
      <c r="G130" s="14"/>
    </row>
    <row r="131" spans="1:7" x14ac:dyDescent="0.35">
      <c r="A131" s="15" t="s">
        <v>122</v>
      </c>
      <c r="B131" s="29"/>
      <c r="C131" s="29"/>
      <c r="D131" s="12"/>
      <c r="E131" s="38" t="s">
        <v>114</v>
      </c>
      <c r="F131" s="39" t="s">
        <v>114</v>
      </c>
      <c r="G131" s="14"/>
    </row>
    <row r="132" spans="1:7" x14ac:dyDescent="0.35">
      <c r="A132" s="11"/>
      <c r="B132" s="29"/>
      <c r="C132" s="29"/>
      <c r="D132" s="12"/>
      <c r="E132" s="13"/>
      <c r="F132" s="14"/>
      <c r="G132" s="14"/>
    </row>
    <row r="133" spans="1:7" x14ac:dyDescent="0.35">
      <c r="A133" s="15" t="s">
        <v>250</v>
      </c>
      <c r="B133" s="29"/>
      <c r="C133" s="29"/>
      <c r="D133" s="12"/>
      <c r="E133" s="13"/>
      <c r="F133" s="14"/>
      <c r="G133" s="14"/>
    </row>
    <row r="134" spans="1:7" x14ac:dyDescent="0.35">
      <c r="A134" s="15" t="s">
        <v>122</v>
      </c>
      <c r="B134" s="29"/>
      <c r="C134" s="29"/>
      <c r="D134" s="12"/>
      <c r="E134" s="38" t="s">
        <v>114</v>
      </c>
      <c r="F134" s="39" t="s">
        <v>114</v>
      </c>
      <c r="G134" s="14"/>
    </row>
    <row r="135" spans="1:7" x14ac:dyDescent="0.35">
      <c r="A135" s="11"/>
      <c r="B135" s="29"/>
      <c r="C135" s="29"/>
      <c r="D135" s="12"/>
      <c r="E135" s="13"/>
      <c r="F135" s="14"/>
      <c r="G135" s="14"/>
    </row>
    <row r="136" spans="1:7" x14ac:dyDescent="0.35">
      <c r="A136" s="20" t="s">
        <v>154</v>
      </c>
      <c r="B136" s="31"/>
      <c r="C136" s="31"/>
      <c r="D136" s="21"/>
      <c r="E136" s="17">
        <v>4921.9799999999996</v>
      </c>
      <c r="F136" s="18">
        <v>0.1903</v>
      </c>
      <c r="G136" s="19"/>
    </row>
    <row r="137" spans="1:7" x14ac:dyDescent="0.35">
      <c r="A137" s="11"/>
      <c r="B137" s="29"/>
      <c r="C137" s="29"/>
      <c r="D137" s="12"/>
      <c r="E137" s="13"/>
      <c r="F137" s="14"/>
      <c r="G137" s="14"/>
    </row>
    <row r="138" spans="1:7" x14ac:dyDescent="0.35">
      <c r="A138" s="15" t="s">
        <v>115</v>
      </c>
      <c r="B138" s="29"/>
      <c r="C138" s="29"/>
      <c r="D138" s="12"/>
      <c r="E138" s="13"/>
      <c r="F138" s="14"/>
      <c r="G138" s="14"/>
    </row>
    <row r="139" spans="1:7" x14ac:dyDescent="0.35">
      <c r="A139" s="11"/>
      <c r="B139" s="29"/>
      <c r="C139" s="29"/>
      <c r="D139" s="12"/>
      <c r="E139" s="13"/>
      <c r="F139" s="14"/>
      <c r="G139" s="14"/>
    </row>
    <row r="140" spans="1:7" x14ac:dyDescent="0.35">
      <c r="A140" s="15" t="s">
        <v>116</v>
      </c>
      <c r="B140" s="29"/>
      <c r="C140" s="29"/>
      <c r="D140" s="12"/>
      <c r="E140" s="13"/>
      <c r="F140" s="14"/>
      <c r="G140" s="14"/>
    </row>
    <row r="141" spans="1:7" x14ac:dyDescent="0.35">
      <c r="A141" s="11" t="s">
        <v>1635</v>
      </c>
      <c r="B141" s="29" t="s">
        <v>1636</v>
      </c>
      <c r="C141" s="29" t="s">
        <v>119</v>
      </c>
      <c r="D141" s="12">
        <v>1000000</v>
      </c>
      <c r="E141" s="13">
        <v>999.82</v>
      </c>
      <c r="F141" s="14">
        <v>3.8699999999999998E-2</v>
      </c>
      <c r="G141" s="14">
        <v>6.7171999999999996E-2</v>
      </c>
    </row>
    <row r="142" spans="1:7" x14ac:dyDescent="0.35">
      <c r="A142" s="15" t="s">
        <v>122</v>
      </c>
      <c r="B142" s="30"/>
      <c r="C142" s="30"/>
      <c r="D142" s="16"/>
      <c r="E142" s="36">
        <v>999.82</v>
      </c>
      <c r="F142" s="37">
        <v>3.8699999999999998E-2</v>
      </c>
      <c r="G142" s="19"/>
    </row>
    <row r="143" spans="1:7" x14ac:dyDescent="0.35">
      <c r="A143" s="11"/>
      <c r="B143" s="29"/>
      <c r="C143" s="29"/>
      <c r="D143" s="12"/>
      <c r="E143" s="13"/>
      <c r="F143" s="14"/>
      <c r="G143" s="14"/>
    </row>
    <row r="144" spans="1:7" x14ac:dyDescent="0.35">
      <c r="A144" s="20" t="s">
        <v>154</v>
      </c>
      <c r="B144" s="31"/>
      <c r="C144" s="31"/>
      <c r="D144" s="21"/>
      <c r="E144" s="17">
        <v>999.82</v>
      </c>
      <c r="F144" s="18">
        <v>3.8699999999999998E-2</v>
      </c>
      <c r="G144" s="19"/>
    </row>
    <row r="145" spans="1:7" x14ac:dyDescent="0.35">
      <c r="A145" s="11"/>
      <c r="B145" s="29"/>
      <c r="C145" s="29"/>
      <c r="D145" s="12"/>
      <c r="E145" s="13"/>
      <c r="F145" s="14"/>
      <c r="G145" s="14"/>
    </row>
    <row r="146" spans="1:7" x14ac:dyDescent="0.35">
      <c r="A146" s="11"/>
      <c r="B146" s="29"/>
      <c r="C146" s="29"/>
      <c r="D146" s="12"/>
      <c r="E146" s="13"/>
      <c r="F146" s="14"/>
      <c r="G146" s="14"/>
    </row>
    <row r="147" spans="1:7" x14ac:dyDescent="0.35">
      <c r="A147" s="15" t="s">
        <v>782</v>
      </c>
      <c r="B147" s="29"/>
      <c r="C147" s="29"/>
      <c r="D147" s="12"/>
      <c r="E147" s="13"/>
      <c r="F147" s="14"/>
      <c r="G147" s="14"/>
    </row>
    <row r="148" spans="1:7" x14ac:dyDescent="0.35">
      <c r="A148" s="11" t="s">
        <v>1914</v>
      </c>
      <c r="B148" s="29" t="s">
        <v>1915</v>
      </c>
      <c r="C148" s="29"/>
      <c r="D148" s="12">
        <v>47098.75</v>
      </c>
      <c r="E148" s="13">
        <v>1359.58</v>
      </c>
      <c r="F148" s="14">
        <v>5.2600000000000001E-2</v>
      </c>
      <c r="G148" s="14"/>
    </row>
    <row r="149" spans="1:7" x14ac:dyDescent="0.35">
      <c r="A149" s="11"/>
      <c r="B149" s="29"/>
      <c r="C149" s="29"/>
      <c r="D149" s="12"/>
      <c r="E149" s="13"/>
      <c r="F149" s="14"/>
      <c r="G149" s="14"/>
    </row>
    <row r="150" spans="1:7" x14ac:dyDescent="0.35">
      <c r="A150" s="20" t="s">
        <v>154</v>
      </c>
      <c r="B150" s="31"/>
      <c r="C150" s="31"/>
      <c r="D150" s="21"/>
      <c r="E150" s="17">
        <v>1359.58</v>
      </c>
      <c r="F150" s="18">
        <v>5.2600000000000001E-2</v>
      </c>
      <c r="G150" s="19"/>
    </row>
    <row r="151" spans="1:7" x14ac:dyDescent="0.35">
      <c r="A151" s="11"/>
      <c r="B151" s="29"/>
      <c r="C151" s="29"/>
      <c r="D151" s="12"/>
      <c r="E151" s="13"/>
      <c r="F151" s="14"/>
      <c r="G151" s="14"/>
    </row>
    <row r="152" spans="1:7" x14ac:dyDescent="0.35">
      <c r="A152" s="15" t="s">
        <v>155</v>
      </c>
      <c r="B152" s="29"/>
      <c r="C152" s="29"/>
      <c r="D152" s="12"/>
      <c r="E152" s="13"/>
      <c r="F152" s="14"/>
      <c r="G152" s="14"/>
    </row>
    <row r="153" spans="1:7" x14ac:dyDescent="0.35">
      <c r="A153" s="11" t="s">
        <v>156</v>
      </c>
      <c r="B153" s="29"/>
      <c r="C153" s="29"/>
      <c r="D153" s="12"/>
      <c r="E153" s="13">
        <v>1476.73</v>
      </c>
      <c r="F153" s="14">
        <v>5.7099999999999998E-2</v>
      </c>
      <c r="G153" s="14">
        <v>6.5921999999999994E-2</v>
      </c>
    </row>
    <row r="154" spans="1:7" x14ac:dyDescent="0.35">
      <c r="A154" s="15" t="s">
        <v>122</v>
      </c>
      <c r="B154" s="30"/>
      <c r="C154" s="30"/>
      <c r="D154" s="16"/>
      <c r="E154" s="36">
        <v>1476.73</v>
      </c>
      <c r="F154" s="37">
        <v>5.7099999999999998E-2</v>
      </c>
      <c r="G154" s="19"/>
    </row>
    <row r="155" spans="1:7" x14ac:dyDescent="0.35">
      <c r="A155" s="11"/>
      <c r="B155" s="29"/>
      <c r="C155" s="29"/>
      <c r="D155" s="12"/>
      <c r="E155" s="13"/>
      <c r="F155" s="14"/>
      <c r="G155" s="14"/>
    </row>
    <row r="156" spans="1:7" x14ac:dyDescent="0.35">
      <c r="A156" s="20" t="s">
        <v>154</v>
      </c>
      <c r="B156" s="31"/>
      <c r="C156" s="31"/>
      <c r="D156" s="21"/>
      <c r="E156" s="17">
        <v>1476.73</v>
      </c>
      <c r="F156" s="18">
        <v>5.7099999999999998E-2</v>
      </c>
      <c r="G156" s="19"/>
    </row>
    <row r="157" spans="1:7" x14ac:dyDescent="0.35">
      <c r="A157" s="11" t="s">
        <v>157</v>
      </c>
      <c r="B157" s="29"/>
      <c r="C157" s="29"/>
      <c r="D157" s="12"/>
      <c r="E157" s="13">
        <v>128.19496989999999</v>
      </c>
      <c r="F157" s="14">
        <v>4.9569999999999996E-3</v>
      </c>
      <c r="G157" s="14"/>
    </row>
    <row r="158" spans="1:7" x14ac:dyDescent="0.35">
      <c r="A158" s="11" t="s">
        <v>158</v>
      </c>
      <c r="B158" s="29"/>
      <c r="C158" s="29"/>
      <c r="D158" s="12"/>
      <c r="E158" s="22">
        <v>-57.484969900000003</v>
      </c>
      <c r="F158" s="23">
        <v>-2.457E-3</v>
      </c>
      <c r="G158" s="14">
        <v>6.5921999999999994E-2</v>
      </c>
    </row>
    <row r="159" spans="1:7" x14ac:dyDescent="0.35">
      <c r="A159" s="24" t="s">
        <v>159</v>
      </c>
      <c r="B159" s="32"/>
      <c r="C159" s="32"/>
      <c r="D159" s="25"/>
      <c r="E159" s="26">
        <v>25859.25</v>
      </c>
      <c r="F159" s="27">
        <v>1</v>
      </c>
      <c r="G159" s="27"/>
    </row>
    <row r="161" spans="1:5" x14ac:dyDescent="0.35">
      <c r="A161" s="56" t="s">
        <v>1651</v>
      </c>
    </row>
    <row r="162" spans="1:5" x14ac:dyDescent="0.35">
      <c r="A162" s="56" t="s">
        <v>161</v>
      </c>
    </row>
    <row r="164" spans="1:5" x14ac:dyDescent="0.35">
      <c r="A164" s="56" t="s">
        <v>162</v>
      </c>
    </row>
    <row r="165" spans="1:5" x14ac:dyDescent="0.35">
      <c r="A165" s="46" t="s">
        <v>163</v>
      </c>
      <c r="B165" s="33" t="s">
        <v>114</v>
      </c>
    </row>
    <row r="166" spans="1:5" x14ac:dyDescent="0.35">
      <c r="A166" t="s">
        <v>164</v>
      </c>
    </row>
    <row r="167" spans="1:5" x14ac:dyDescent="0.35">
      <c r="A167" t="s">
        <v>165</v>
      </c>
      <c r="B167" t="s">
        <v>166</v>
      </c>
      <c r="C167" t="s">
        <v>166</v>
      </c>
    </row>
    <row r="168" spans="1:5" x14ac:dyDescent="0.35">
      <c r="B168" s="47">
        <v>44957</v>
      </c>
      <c r="C168" s="47">
        <v>44985</v>
      </c>
    </row>
    <row r="169" spans="1:5" x14ac:dyDescent="0.35">
      <c r="A169" t="s">
        <v>168</v>
      </c>
      <c r="B169">
        <v>20.2319</v>
      </c>
      <c r="C169">
        <v>20.229399999999998</v>
      </c>
      <c r="E169" s="1"/>
    </row>
    <row r="170" spans="1:5" x14ac:dyDescent="0.35">
      <c r="A170" t="s">
        <v>170</v>
      </c>
      <c r="B170">
        <v>20.222799999999999</v>
      </c>
      <c r="C170">
        <v>20.220500000000001</v>
      </c>
      <c r="E170" s="1"/>
    </row>
    <row r="171" spans="1:5" x14ac:dyDescent="0.35">
      <c r="A171" t="s">
        <v>171</v>
      </c>
      <c r="B171">
        <v>14.700200000000001</v>
      </c>
      <c r="C171">
        <v>14.698600000000001</v>
      </c>
      <c r="E171" s="1"/>
    </row>
    <row r="172" spans="1:5" x14ac:dyDescent="0.35">
      <c r="A172" t="s">
        <v>626</v>
      </c>
      <c r="B172">
        <v>13.859400000000001</v>
      </c>
      <c r="C172">
        <v>13.7783</v>
      </c>
      <c r="E172" s="1"/>
    </row>
    <row r="173" spans="1:5" x14ac:dyDescent="0.35">
      <c r="A173" t="s">
        <v>179</v>
      </c>
      <c r="B173">
        <v>18.812999999999999</v>
      </c>
      <c r="C173">
        <v>18.791699999999999</v>
      </c>
      <c r="E173" s="1"/>
    </row>
    <row r="174" spans="1:5" x14ac:dyDescent="0.35">
      <c r="A174" t="s">
        <v>629</v>
      </c>
      <c r="B174">
        <v>18.800599999999999</v>
      </c>
      <c r="C174">
        <v>18.779</v>
      </c>
      <c r="E174" s="1"/>
    </row>
    <row r="175" spans="1:5" x14ac:dyDescent="0.35">
      <c r="A175" t="s">
        <v>630</v>
      </c>
      <c r="B175">
        <v>12.9937</v>
      </c>
      <c r="C175">
        <v>12.9787</v>
      </c>
      <c r="E175" s="1"/>
    </row>
    <row r="176" spans="1:5" x14ac:dyDescent="0.35">
      <c r="A176" t="s">
        <v>631</v>
      </c>
      <c r="B176">
        <v>12.77</v>
      </c>
      <c r="C176">
        <v>12.675599999999999</v>
      </c>
      <c r="E176" s="1"/>
    </row>
    <row r="177" spans="1:5" x14ac:dyDescent="0.35">
      <c r="E177" s="1"/>
    </row>
    <row r="178" spans="1:5" x14ac:dyDescent="0.35">
      <c r="A178" t="s">
        <v>633</v>
      </c>
    </row>
    <row r="180" spans="1:5" x14ac:dyDescent="0.35">
      <c r="A180" s="49" t="s">
        <v>634</v>
      </c>
      <c r="B180" s="49" t="s">
        <v>635</v>
      </c>
      <c r="C180" s="49" t="s">
        <v>636</v>
      </c>
      <c r="D180" s="49" t="s">
        <v>637</v>
      </c>
    </row>
    <row r="181" spans="1:5" x14ac:dyDescent="0.35">
      <c r="A181" s="49" t="s">
        <v>638</v>
      </c>
      <c r="B181" s="49"/>
      <c r="C181" s="49">
        <v>0.08</v>
      </c>
      <c r="D181" s="49">
        <v>0.08</v>
      </c>
    </row>
    <row r="182" spans="1:5" x14ac:dyDescent="0.35">
      <c r="A182" s="49" t="s">
        <v>1916</v>
      </c>
      <c r="B182" s="49"/>
      <c r="C182" s="49">
        <v>0.08</v>
      </c>
      <c r="D182" s="49">
        <v>0.08</v>
      </c>
    </row>
    <row r="184" spans="1:5" x14ac:dyDescent="0.35">
      <c r="A184" t="s">
        <v>182</v>
      </c>
      <c r="B184" s="33" t="s">
        <v>114</v>
      </c>
    </row>
    <row r="185" spans="1:5" ht="29" customHeight="1" x14ac:dyDescent="0.35">
      <c r="A185" s="46" t="s">
        <v>183</v>
      </c>
      <c r="B185" s="33" t="s">
        <v>114</v>
      </c>
    </row>
    <row r="186" spans="1:5" ht="29" customHeight="1" x14ac:dyDescent="0.35">
      <c r="A186" s="46" t="s">
        <v>184</v>
      </c>
      <c r="B186" s="33" t="s">
        <v>114</v>
      </c>
    </row>
    <row r="187" spans="1:5" x14ac:dyDescent="0.35">
      <c r="A187" t="s">
        <v>1652</v>
      </c>
      <c r="B187" s="48">
        <v>4.5026630000000001</v>
      </c>
    </row>
    <row r="188" spans="1:5" ht="43.5" customHeight="1" x14ac:dyDescent="0.35">
      <c r="A188" s="46" t="s">
        <v>186</v>
      </c>
      <c r="B188" s="33">
        <v>28.311499999999999</v>
      </c>
    </row>
    <row r="189" spans="1:5" ht="29" customHeight="1" x14ac:dyDescent="0.35">
      <c r="A189" s="46" t="s">
        <v>187</v>
      </c>
      <c r="B189" s="33" t="s">
        <v>114</v>
      </c>
    </row>
    <row r="190" spans="1:5" ht="29" customHeight="1" x14ac:dyDescent="0.35">
      <c r="A190" s="46" t="s">
        <v>188</v>
      </c>
      <c r="B190" s="33" t="s">
        <v>114</v>
      </c>
    </row>
    <row r="191" spans="1:5" x14ac:dyDescent="0.35">
      <c r="A191" t="s">
        <v>189</v>
      </c>
      <c r="B191" s="33" t="s">
        <v>114</v>
      </c>
    </row>
    <row r="192" spans="1:5" x14ac:dyDescent="0.35">
      <c r="A192" t="s">
        <v>190</v>
      </c>
      <c r="B192" s="33" t="s">
        <v>114</v>
      </c>
    </row>
    <row r="194" spans="1:6" ht="70" customHeight="1" x14ac:dyDescent="0.35">
      <c r="A194" s="57" t="s">
        <v>200</v>
      </c>
      <c r="B194" s="57" t="s">
        <v>201</v>
      </c>
      <c r="C194" s="57" t="s">
        <v>5</v>
      </c>
      <c r="D194" s="57" t="s">
        <v>6</v>
      </c>
      <c r="E194" s="57" t="s">
        <v>5</v>
      </c>
      <c r="F194" s="57" t="s">
        <v>6</v>
      </c>
    </row>
    <row r="195" spans="1:6" ht="70" customHeight="1" x14ac:dyDescent="0.35">
      <c r="A195" s="57" t="s">
        <v>1917</v>
      </c>
      <c r="B195" s="57"/>
      <c r="C195" s="57" t="s">
        <v>64</v>
      </c>
      <c r="D195" s="57"/>
      <c r="E195" s="57"/>
      <c r="F195"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78"/>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1918</v>
      </c>
      <c r="B1" s="60"/>
      <c r="C1" s="60"/>
      <c r="D1" s="60"/>
      <c r="E1" s="60"/>
      <c r="F1" s="60"/>
      <c r="G1" s="61"/>
      <c r="H1" s="50" t="str">
        <f>HYPERLINK("[EDEL_Portfolio Monthly Notes 28-Feb-2023.xlsx]Index!A1","Index")</f>
        <v>Index</v>
      </c>
    </row>
    <row r="2" spans="1:8" ht="37.5" customHeight="1" x14ac:dyDescent="0.35">
      <c r="A2" s="59" t="s">
        <v>1919</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1403</v>
      </c>
      <c r="B8" s="29" t="s">
        <v>1404</v>
      </c>
      <c r="C8" s="29" t="s">
        <v>1166</v>
      </c>
      <c r="D8" s="12">
        <v>274589</v>
      </c>
      <c r="E8" s="13">
        <v>4084.65</v>
      </c>
      <c r="F8" s="14">
        <v>8.5400000000000004E-2</v>
      </c>
      <c r="G8" s="14"/>
    </row>
    <row r="9" spans="1:8" x14ac:dyDescent="0.35">
      <c r="A9" s="11" t="s">
        <v>1100</v>
      </c>
      <c r="B9" s="29" t="s">
        <v>1101</v>
      </c>
      <c r="C9" s="29" t="s">
        <v>1099</v>
      </c>
      <c r="D9" s="12">
        <v>453512</v>
      </c>
      <c r="E9" s="13">
        <v>3876.85</v>
      </c>
      <c r="F9" s="14">
        <v>8.1000000000000003E-2</v>
      </c>
      <c r="G9" s="14"/>
    </row>
    <row r="10" spans="1:8" x14ac:dyDescent="0.35">
      <c r="A10" s="11" t="s">
        <v>1126</v>
      </c>
      <c r="B10" s="29" t="s">
        <v>1127</v>
      </c>
      <c r="C10" s="29" t="s">
        <v>1099</v>
      </c>
      <c r="D10" s="12">
        <v>203735</v>
      </c>
      <c r="E10" s="13">
        <v>3258.95</v>
      </c>
      <c r="F10" s="14">
        <v>6.8099999999999994E-2</v>
      </c>
      <c r="G10" s="14"/>
    </row>
    <row r="11" spans="1:8" x14ac:dyDescent="0.35">
      <c r="A11" s="11" t="s">
        <v>1347</v>
      </c>
      <c r="B11" s="29" t="s">
        <v>1348</v>
      </c>
      <c r="C11" s="29" t="s">
        <v>1349</v>
      </c>
      <c r="D11" s="12">
        <v>118265</v>
      </c>
      <c r="E11" s="13">
        <v>2494.39</v>
      </c>
      <c r="F11" s="14">
        <v>5.21E-2</v>
      </c>
      <c r="G11" s="14"/>
    </row>
    <row r="12" spans="1:8" x14ac:dyDescent="0.35">
      <c r="A12" s="11" t="s">
        <v>1104</v>
      </c>
      <c r="B12" s="29" t="s">
        <v>1105</v>
      </c>
      <c r="C12" s="29" t="s">
        <v>1099</v>
      </c>
      <c r="D12" s="12">
        <v>282653</v>
      </c>
      <c r="E12" s="13">
        <v>2385.87</v>
      </c>
      <c r="F12" s="14">
        <v>4.99E-2</v>
      </c>
      <c r="G12" s="14"/>
    </row>
    <row r="13" spans="1:8" x14ac:dyDescent="0.35">
      <c r="A13" s="11" t="s">
        <v>1133</v>
      </c>
      <c r="B13" s="29" t="s">
        <v>1134</v>
      </c>
      <c r="C13" s="29" t="s">
        <v>1135</v>
      </c>
      <c r="D13" s="12">
        <v>93423</v>
      </c>
      <c r="E13" s="13">
        <v>2169.8000000000002</v>
      </c>
      <c r="F13" s="14">
        <v>4.53E-2</v>
      </c>
      <c r="G13" s="14"/>
    </row>
    <row r="14" spans="1:8" x14ac:dyDescent="0.35">
      <c r="A14" s="11" t="s">
        <v>1102</v>
      </c>
      <c r="B14" s="29" t="s">
        <v>1103</v>
      </c>
      <c r="C14" s="29" t="s">
        <v>1099</v>
      </c>
      <c r="D14" s="12">
        <v>404218</v>
      </c>
      <c r="E14" s="13">
        <v>2113.25</v>
      </c>
      <c r="F14" s="14">
        <v>4.4200000000000003E-2</v>
      </c>
      <c r="G14" s="14"/>
    </row>
    <row r="15" spans="1:8" x14ac:dyDescent="0.35">
      <c r="A15" s="11" t="s">
        <v>1201</v>
      </c>
      <c r="B15" s="29" t="s">
        <v>1202</v>
      </c>
      <c r="C15" s="29" t="s">
        <v>1203</v>
      </c>
      <c r="D15" s="12">
        <v>113314</v>
      </c>
      <c r="E15" s="13">
        <v>1779.14</v>
      </c>
      <c r="F15" s="14">
        <v>3.7199999999999997E-2</v>
      </c>
      <c r="G15" s="14"/>
    </row>
    <row r="16" spans="1:8" x14ac:dyDescent="0.35">
      <c r="A16" s="11" t="s">
        <v>1149</v>
      </c>
      <c r="B16" s="29" t="s">
        <v>1150</v>
      </c>
      <c r="C16" s="29" t="s">
        <v>1151</v>
      </c>
      <c r="D16" s="12">
        <v>71657</v>
      </c>
      <c r="E16" s="13">
        <v>1763.23</v>
      </c>
      <c r="F16" s="14">
        <v>3.6900000000000002E-2</v>
      </c>
      <c r="G16" s="14"/>
    </row>
    <row r="17" spans="1:7" x14ac:dyDescent="0.35">
      <c r="A17" s="11" t="s">
        <v>1411</v>
      </c>
      <c r="B17" s="29" t="s">
        <v>1412</v>
      </c>
      <c r="C17" s="29" t="s">
        <v>1151</v>
      </c>
      <c r="D17" s="12">
        <v>437260</v>
      </c>
      <c r="E17" s="13">
        <v>1647.16</v>
      </c>
      <c r="F17" s="14">
        <v>3.44E-2</v>
      </c>
      <c r="G17" s="14"/>
    </row>
    <row r="18" spans="1:7" x14ac:dyDescent="0.35">
      <c r="A18" s="11" t="s">
        <v>1384</v>
      </c>
      <c r="B18" s="29" t="s">
        <v>1385</v>
      </c>
      <c r="C18" s="29" t="s">
        <v>1227</v>
      </c>
      <c r="D18" s="12">
        <v>48524</v>
      </c>
      <c r="E18" s="13">
        <v>1561.19</v>
      </c>
      <c r="F18" s="14">
        <v>3.2599999999999997E-2</v>
      </c>
      <c r="G18" s="14"/>
    </row>
    <row r="19" spans="1:7" x14ac:dyDescent="0.35">
      <c r="A19" s="11" t="s">
        <v>1376</v>
      </c>
      <c r="B19" s="29" t="s">
        <v>1377</v>
      </c>
      <c r="C19" s="29" t="s">
        <v>1216</v>
      </c>
      <c r="D19" s="12">
        <v>20364</v>
      </c>
      <c r="E19" s="13">
        <v>1478.69</v>
      </c>
      <c r="F19" s="14">
        <v>3.09E-2</v>
      </c>
      <c r="G19" s="14"/>
    </row>
    <row r="20" spans="1:7" x14ac:dyDescent="0.35">
      <c r="A20" s="11" t="s">
        <v>1112</v>
      </c>
      <c r="B20" s="29" t="s">
        <v>1113</v>
      </c>
      <c r="C20" s="29" t="s">
        <v>1114</v>
      </c>
      <c r="D20" s="12">
        <v>190316</v>
      </c>
      <c r="E20" s="13">
        <v>1412.62</v>
      </c>
      <c r="F20" s="14">
        <v>2.9499999999999998E-2</v>
      </c>
      <c r="G20" s="14"/>
    </row>
    <row r="21" spans="1:7" x14ac:dyDescent="0.35">
      <c r="A21" s="11" t="s">
        <v>1415</v>
      </c>
      <c r="B21" s="29" t="s">
        <v>1416</v>
      </c>
      <c r="C21" s="29" t="s">
        <v>1099</v>
      </c>
      <c r="D21" s="12">
        <v>1079947</v>
      </c>
      <c r="E21" s="13">
        <v>1394.75</v>
      </c>
      <c r="F21" s="14">
        <v>2.92E-2</v>
      </c>
      <c r="G21" s="14"/>
    </row>
    <row r="22" spans="1:7" x14ac:dyDescent="0.35">
      <c r="A22" s="11" t="s">
        <v>1257</v>
      </c>
      <c r="B22" s="29" t="s">
        <v>1258</v>
      </c>
      <c r="C22" s="29" t="s">
        <v>1130</v>
      </c>
      <c r="D22" s="12">
        <v>1449755</v>
      </c>
      <c r="E22" s="13">
        <v>1371.47</v>
      </c>
      <c r="F22" s="14">
        <v>2.87E-2</v>
      </c>
      <c r="G22" s="14"/>
    </row>
    <row r="23" spans="1:7" x14ac:dyDescent="0.35">
      <c r="A23" s="11" t="s">
        <v>1154</v>
      </c>
      <c r="B23" s="29" t="s">
        <v>1155</v>
      </c>
      <c r="C23" s="29" t="s">
        <v>1156</v>
      </c>
      <c r="D23" s="12">
        <v>139835</v>
      </c>
      <c r="E23" s="13">
        <v>1337.66</v>
      </c>
      <c r="F23" s="14">
        <v>2.8000000000000001E-2</v>
      </c>
      <c r="G23" s="14"/>
    </row>
    <row r="24" spans="1:7" x14ac:dyDescent="0.35">
      <c r="A24" s="11" t="s">
        <v>1291</v>
      </c>
      <c r="B24" s="29" t="s">
        <v>1292</v>
      </c>
      <c r="C24" s="29" t="s">
        <v>1280</v>
      </c>
      <c r="D24" s="12">
        <v>105789</v>
      </c>
      <c r="E24" s="13">
        <v>1185.8900000000001</v>
      </c>
      <c r="F24" s="14">
        <v>2.4799999999999999E-2</v>
      </c>
      <c r="G24" s="14"/>
    </row>
    <row r="25" spans="1:7" x14ac:dyDescent="0.35">
      <c r="A25" s="11" t="s">
        <v>1716</v>
      </c>
      <c r="B25" s="29" t="s">
        <v>1717</v>
      </c>
      <c r="C25" s="29" t="s">
        <v>1166</v>
      </c>
      <c r="D25" s="12">
        <v>24572</v>
      </c>
      <c r="E25" s="13">
        <v>1177.76</v>
      </c>
      <c r="F25" s="14">
        <v>2.46E-2</v>
      </c>
      <c r="G25" s="14"/>
    </row>
    <row r="26" spans="1:7" x14ac:dyDescent="0.35">
      <c r="A26" s="11" t="s">
        <v>1784</v>
      </c>
      <c r="B26" s="29" t="s">
        <v>1785</v>
      </c>
      <c r="C26" s="29" t="s">
        <v>1203</v>
      </c>
      <c r="D26" s="12">
        <v>67911</v>
      </c>
      <c r="E26" s="13">
        <v>1103.72</v>
      </c>
      <c r="F26" s="14">
        <v>2.3099999999999999E-2</v>
      </c>
      <c r="G26" s="14"/>
    </row>
    <row r="27" spans="1:7" x14ac:dyDescent="0.35">
      <c r="A27" s="11" t="s">
        <v>1432</v>
      </c>
      <c r="B27" s="29" t="s">
        <v>1433</v>
      </c>
      <c r="C27" s="29" t="s">
        <v>1319</v>
      </c>
      <c r="D27" s="12">
        <v>81790</v>
      </c>
      <c r="E27" s="13">
        <v>1045.4000000000001</v>
      </c>
      <c r="F27" s="14">
        <v>2.18E-2</v>
      </c>
      <c r="G27" s="14"/>
    </row>
    <row r="28" spans="1:7" x14ac:dyDescent="0.35">
      <c r="A28" s="11" t="s">
        <v>1666</v>
      </c>
      <c r="B28" s="29" t="s">
        <v>1667</v>
      </c>
      <c r="C28" s="29" t="s">
        <v>1148</v>
      </c>
      <c r="D28" s="12">
        <v>93045</v>
      </c>
      <c r="E28" s="13">
        <v>999.91</v>
      </c>
      <c r="F28" s="14">
        <v>2.0899999999999998E-2</v>
      </c>
      <c r="G28" s="14"/>
    </row>
    <row r="29" spans="1:7" x14ac:dyDescent="0.35">
      <c r="A29" s="11" t="s">
        <v>1397</v>
      </c>
      <c r="B29" s="29" t="s">
        <v>1398</v>
      </c>
      <c r="C29" s="29" t="s">
        <v>1117</v>
      </c>
      <c r="D29" s="12">
        <v>75462</v>
      </c>
      <c r="E29" s="13">
        <v>958.07</v>
      </c>
      <c r="F29" s="14">
        <v>0.02</v>
      </c>
      <c r="G29" s="14"/>
    </row>
    <row r="30" spans="1:7" x14ac:dyDescent="0.35">
      <c r="A30" s="11" t="s">
        <v>1293</v>
      </c>
      <c r="B30" s="29" t="s">
        <v>1294</v>
      </c>
      <c r="C30" s="29" t="s">
        <v>1295</v>
      </c>
      <c r="D30" s="12">
        <v>163415</v>
      </c>
      <c r="E30" s="13">
        <v>949.03</v>
      </c>
      <c r="F30" s="14">
        <v>1.9800000000000002E-2</v>
      </c>
      <c r="G30" s="14"/>
    </row>
    <row r="31" spans="1:7" x14ac:dyDescent="0.35">
      <c r="A31" s="11" t="s">
        <v>1184</v>
      </c>
      <c r="B31" s="29" t="s">
        <v>1185</v>
      </c>
      <c r="C31" s="29" t="s">
        <v>1117</v>
      </c>
      <c r="D31" s="12">
        <v>216266</v>
      </c>
      <c r="E31" s="13">
        <v>909.83</v>
      </c>
      <c r="F31" s="14">
        <v>1.9E-2</v>
      </c>
      <c r="G31" s="14"/>
    </row>
    <row r="32" spans="1:7" x14ac:dyDescent="0.35">
      <c r="A32" s="11" t="s">
        <v>1265</v>
      </c>
      <c r="B32" s="29" t="s">
        <v>1266</v>
      </c>
      <c r="C32" s="29" t="s">
        <v>1267</v>
      </c>
      <c r="D32" s="12">
        <v>983232</v>
      </c>
      <c r="E32" s="13">
        <v>783.14</v>
      </c>
      <c r="F32" s="14">
        <v>1.6400000000000001E-2</v>
      </c>
      <c r="G32" s="14"/>
    </row>
    <row r="33" spans="1:7" x14ac:dyDescent="0.35">
      <c r="A33" s="11" t="s">
        <v>1255</v>
      </c>
      <c r="B33" s="29" t="s">
        <v>1256</v>
      </c>
      <c r="C33" s="29" t="s">
        <v>1111</v>
      </c>
      <c r="D33" s="12">
        <v>99019</v>
      </c>
      <c r="E33" s="13">
        <v>749.08</v>
      </c>
      <c r="F33" s="14">
        <v>1.5699999999999999E-2</v>
      </c>
      <c r="G33" s="14"/>
    </row>
    <row r="34" spans="1:7" x14ac:dyDescent="0.35">
      <c r="A34" s="11" t="s">
        <v>1776</v>
      </c>
      <c r="B34" s="29" t="s">
        <v>1777</v>
      </c>
      <c r="C34" s="29" t="s">
        <v>1188</v>
      </c>
      <c r="D34" s="12">
        <v>16923</v>
      </c>
      <c r="E34" s="13">
        <v>698.6</v>
      </c>
      <c r="F34" s="14">
        <v>1.46E-2</v>
      </c>
      <c r="G34" s="14"/>
    </row>
    <row r="35" spans="1:7" x14ac:dyDescent="0.35">
      <c r="A35" s="11" t="s">
        <v>1272</v>
      </c>
      <c r="B35" s="29" t="s">
        <v>1273</v>
      </c>
      <c r="C35" s="29" t="s">
        <v>1203</v>
      </c>
      <c r="D35" s="12">
        <v>29379</v>
      </c>
      <c r="E35" s="13">
        <v>554.82000000000005</v>
      </c>
      <c r="F35" s="14">
        <v>1.1599999999999999E-2</v>
      </c>
      <c r="G35" s="14"/>
    </row>
    <row r="36" spans="1:7" x14ac:dyDescent="0.35">
      <c r="A36" s="11" t="s">
        <v>1246</v>
      </c>
      <c r="B36" s="29" t="s">
        <v>1247</v>
      </c>
      <c r="C36" s="29" t="s">
        <v>1248</v>
      </c>
      <c r="D36" s="12">
        <v>56703</v>
      </c>
      <c r="E36" s="13">
        <v>486.17</v>
      </c>
      <c r="F36" s="14">
        <v>1.0200000000000001E-2</v>
      </c>
      <c r="G36" s="14"/>
    </row>
    <row r="37" spans="1:7" x14ac:dyDescent="0.35">
      <c r="A37" s="11" t="s">
        <v>1146</v>
      </c>
      <c r="B37" s="29" t="s">
        <v>1147</v>
      </c>
      <c r="C37" s="29" t="s">
        <v>1148</v>
      </c>
      <c r="D37" s="12">
        <v>15567</v>
      </c>
      <c r="E37" s="13">
        <v>369.37</v>
      </c>
      <c r="F37" s="14">
        <v>7.7000000000000002E-3</v>
      </c>
      <c r="G37" s="14"/>
    </row>
    <row r="38" spans="1:7" x14ac:dyDescent="0.35">
      <c r="A38" s="15" t="s">
        <v>122</v>
      </c>
      <c r="B38" s="30"/>
      <c r="C38" s="30"/>
      <c r="D38" s="16"/>
      <c r="E38" s="36">
        <v>46100.46</v>
      </c>
      <c r="F38" s="37">
        <v>0.96360000000000001</v>
      </c>
      <c r="G38" s="19"/>
    </row>
    <row r="39" spans="1:7" x14ac:dyDescent="0.35">
      <c r="A39" s="15" t="s">
        <v>1455</v>
      </c>
      <c r="B39" s="29"/>
      <c r="C39" s="29"/>
      <c r="D39" s="12"/>
      <c r="E39" s="13"/>
      <c r="F39" s="14"/>
      <c r="G39" s="14"/>
    </row>
    <row r="40" spans="1:7" x14ac:dyDescent="0.35">
      <c r="A40" s="15" t="s">
        <v>122</v>
      </c>
      <c r="B40" s="29"/>
      <c r="C40" s="29"/>
      <c r="D40" s="12"/>
      <c r="E40" s="38" t="s">
        <v>114</v>
      </c>
      <c r="F40" s="39" t="s">
        <v>114</v>
      </c>
      <c r="G40" s="14"/>
    </row>
    <row r="41" spans="1:7" x14ac:dyDescent="0.35">
      <c r="A41" s="20" t="s">
        <v>154</v>
      </c>
      <c r="B41" s="31"/>
      <c r="C41" s="31"/>
      <c r="D41" s="21"/>
      <c r="E41" s="26">
        <v>46100.46</v>
      </c>
      <c r="F41" s="27">
        <v>0.96360000000000001</v>
      </c>
      <c r="G41" s="19"/>
    </row>
    <row r="42" spans="1:7" x14ac:dyDescent="0.35">
      <c r="A42" s="11"/>
      <c r="B42" s="29"/>
      <c r="C42" s="29"/>
      <c r="D42" s="12"/>
      <c r="E42" s="13"/>
      <c r="F42" s="14"/>
      <c r="G42" s="14"/>
    </row>
    <row r="43" spans="1:7" x14ac:dyDescent="0.35">
      <c r="A43" s="11"/>
      <c r="B43" s="29"/>
      <c r="C43" s="29"/>
      <c r="D43" s="12"/>
      <c r="E43" s="13"/>
      <c r="F43" s="14"/>
      <c r="G43" s="14"/>
    </row>
    <row r="44" spans="1:7" x14ac:dyDescent="0.35">
      <c r="A44" s="15" t="s">
        <v>155</v>
      </c>
      <c r="B44" s="29"/>
      <c r="C44" s="29"/>
      <c r="D44" s="12"/>
      <c r="E44" s="13"/>
      <c r="F44" s="14"/>
      <c r="G44" s="14"/>
    </row>
    <row r="45" spans="1:7" x14ac:dyDescent="0.35">
      <c r="A45" s="11" t="s">
        <v>156</v>
      </c>
      <c r="B45" s="29"/>
      <c r="C45" s="29"/>
      <c r="D45" s="12"/>
      <c r="E45" s="13">
        <v>1938.65</v>
      </c>
      <c r="F45" s="14">
        <v>4.0500000000000001E-2</v>
      </c>
      <c r="G45" s="14">
        <v>6.5921999999999994E-2</v>
      </c>
    </row>
    <row r="46" spans="1:7" x14ac:dyDescent="0.35">
      <c r="A46" s="15" t="s">
        <v>122</v>
      </c>
      <c r="B46" s="30"/>
      <c r="C46" s="30"/>
      <c r="D46" s="16"/>
      <c r="E46" s="36">
        <v>1938.65</v>
      </c>
      <c r="F46" s="37">
        <v>4.0500000000000001E-2</v>
      </c>
      <c r="G46" s="19"/>
    </row>
    <row r="47" spans="1:7" x14ac:dyDescent="0.35">
      <c r="A47" s="11"/>
      <c r="B47" s="29"/>
      <c r="C47" s="29"/>
      <c r="D47" s="12"/>
      <c r="E47" s="13"/>
      <c r="F47" s="14"/>
      <c r="G47" s="14"/>
    </row>
    <row r="48" spans="1:7" x14ac:dyDescent="0.35">
      <c r="A48" s="20" t="s">
        <v>154</v>
      </c>
      <c r="B48" s="31"/>
      <c r="C48" s="31"/>
      <c r="D48" s="21"/>
      <c r="E48" s="17">
        <v>1938.65</v>
      </c>
      <c r="F48" s="18">
        <v>4.0500000000000001E-2</v>
      </c>
      <c r="G48" s="19"/>
    </row>
    <row r="49" spans="1:7" x14ac:dyDescent="0.35">
      <c r="A49" s="11" t="s">
        <v>157</v>
      </c>
      <c r="B49" s="29"/>
      <c r="C49" s="29"/>
      <c r="D49" s="12"/>
      <c r="E49" s="13">
        <v>0.35013610000000001</v>
      </c>
      <c r="F49" s="14">
        <v>6.9999999999999999E-6</v>
      </c>
      <c r="G49" s="14"/>
    </row>
    <row r="50" spans="1:7" x14ac:dyDescent="0.35">
      <c r="A50" s="11" t="s">
        <v>158</v>
      </c>
      <c r="B50" s="29"/>
      <c r="C50" s="29"/>
      <c r="D50" s="12"/>
      <c r="E50" s="22">
        <v>-193.88013609999999</v>
      </c>
      <c r="F50" s="23">
        <v>-4.1070000000000004E-3</v>
      </c>
      <c r="G50" s="14">
        <v>6.5921999999999994E-2</v>
      </c>
    </row>
    <row r="51" spans="1:7" x14ac:dyDescent="0.35">
      <c r="A51" s="24" t="s">
        <v>159</v>
      </c>
      <c r="B51" s="32"/>
      <c r="C51" s="32"/>
      <c r="D51" s="25"/>
      <c r="E51" s="26">
        <v>47845.58</v>
      </c>
      <c r="F51" s="27">
        <v>1</v>
      </c>
      <c r="G51" s="27"/>
    </row>
    <row r="56" spans="1:7" x14ac:dyDescent="0.35">
      <c r="A56" s="56" t="s">
        <v>162</v>
      </c>
    </row>
    <row r="57" spans="1:7" x14ac:dyDescent="0.35">
      <c r="A57" s="46" t="s">
        <v>163</v>
      </c>
      <c r="B57" s="33" t="s">
        <v>114</v>
      </c>
    </row>
    <row r="58" spans="1:7" x14ac:dyDescent="0.35">
      <c r="A58" t="s">
        <v>164</v>
      </c>
    </row>
    <row r="59" spans="1:7" x14ac:dyDescent="0.35">
      <c r="A59" t="s">
        <v>165</v>
      </c>
      <c r="B59" t="s">
        <v>166</v>
      </c>
      <c r="C59" t="s">
        <v>166</v>
      </c>
    </row>
    <row r="60" spans="1:7" x14ac:dyDescent="0.35">
      <c r="B60" s="47">
        <v>44957</v>
      </c>
      <c r="C60" s="47">
        <v>44985</v>
      </c>
    </row>
    <row r="61" spans="1:7" x14ac:dyDescent="0.35">
      <c r="A61" t="s">
        <v>660</v>
      </c>
      <c r="B61">
        <v>10.244</v>
      </c>
      <c r="C61">
        <v>10.212999999999999</v>
      </c>
      <c r="E61" s="1"/>
    </row>
    <row r="62" spans="1:7" x14ac:dyDescent="0.35">
      <c r="A62" t="s">
        <v>171</v>
      </c>
      <c r="B62">
        <v>10.244</v>
      </c>
      <c r="C62">
        <v>10.212999999999999</v>
      </c>
      <c r="E62" s="1"/>
    </row>
    <row r="63" spans="1:7" x14ac:dyDescent="0.35">
      <c r="A63" t="s">
        <v>661</v>
      </c>
      <c r="B63">
        <v>10.154999999999999</v>
      </c>
      <c r="C63">
        <v>10.109</v>
      </c>
      <c r="E63" s="1"/>
    </row>
    <row r="64" spans="1:7" x14ac:dyDescent="0.35">
      <c r="A64" t="s">
        <v>630</v>
      </c>
      <c r="B64">
        <v>10.154</v>
      </c>
      <c r="C64">
        <v>10.108000000000001</v>
      </c>
      <c r="E64" s="1"/>
    </row>
    <row r="65" spans="1:6" x14ac:dyDescent="0.35">
      <c r="E65" s="1"/>
    </row>
    <row r="66" spans="1:6" x14ac:dyDescent="0.35">
      <c r="A66" t="s">
        <v>181</v>
      </c>
      <c r="B66" s="33" t="s">
        <v>114</v>
      </c>
    </row>
    <row r="67" spans="1:6" x14ac:dyDescent="0.35">
      <c r="A67" t="s">
        <v>182</v>
      </c>
      <c r="B67" s="33" t="s">
        <v>114</v>
      </c>
    </row>
    <row r="68" spans="1:6" ht="29" customHeight="1" x14ac:dyDescent="0.35">
      <c r="A68" s="46" t="s">
        <v>183</v>
      </c>
      <c r="B68" s="33" t="s">
        <v>114</v>
      </c>
    </row>
    <row r="69" spans="1:6" ht="29" customHeight="1" x14ac:dyDescent="0.35">
      <c r="A69" s="46" t="s">
        <v>184</v>
      </c>
      <c r="B69" s="33" t="s">
        <v>114</v>
      </c>
    </row>
    <row r="70" spans="1:6" x14ac:dyDescent="0.35">
      <c r="A70" t="s">
        <v>1652</v>
      </c>
      <c r="B70" s="48">
        <v>0.63176100000000002</v>
      </c>
    </row>
    <row r="71" spans="1:6" ht="43.5" customHeight="1" x14ac:dyDescent="0.35">
      <c r="A71" s="46" t="s">
        <v>186</v>
      </c>
      <c r="B71" s="33" t="s">
        <v>114</v>
      </c>
    </row>
    <row r="72" spans="1:6" ht="29" customHeight="1" x14ac:dyDescent="0.35">
      <c r="A72" s="46" t="s">
        <v>187</v>
      </c>
      <c r="B72" s="33" t="s">
        <v>114</v>
      </c>
    </row>
    <row r="73" spans="1:6" ht="29" customHeight="1" x14ac:dyDescent="0.35">
      <c r="A73" s="46" t="s">
        <v>188</v>
      </c>
      <c r="B73" s="33" t="s">
        <v>114</v>
      </c>
    </row>
    <row r="74" spans="1:6" x14ac:dyDescent="0.35">
      <c r="A74" t="s">
        <v>189</v>
      </c>
      <c r="B74" s="33" t="s">
        <v>114</v>
      </c>
    </row>
    <row r="75" spans="1:6" x14ac:dyDescent="0.35">
      <c r="A75" t="s">
        <v>190</v>
      </c>
      <c r="B75" s="33" t="s">
        <v>114</v>
      </c>
    </row>
    <row r="77" spans="1:6" ht="70" customHeight="1" x14ac:dyDescent="0.35">
      <c r="A77" s="57" t="s">
        <v>200</v>
      </c>
      <c r="B77" s="57" t="s">
        <v>201</v>
      </c>
      <c r="C77" s="57" t="s">
        <v>5</v>
      </c>
      <c r="D77" s="57" t="s">
        <v>6</v>
      </c>
      <c r="E77" s="57" t="s">
        <v>5</v>
      </c>
      <c r="F77" s="57" t="s">
        <v>6</v>
      </c>
    </row>
    <row r="78" spans="1:6" ht="70" customHeight="1" x14ac:dyDescent="0.35">
      <c r="A78" s="57" t="s">
        <v>1920</v>
      </c>
      <c r="B78" s="57"/>
      <c r="C78" s="57" t="s">
        <v>57</v>
      </c>
      <c r="D78" s="57"/>
      <c r="E78" s="57"/>
      <c r="F7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78"/>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1921</v>
      </c>
      <c r="B1" s="60"/>
      <c r="C1" s="60"/>
      <c r="D1" s="60"/>
      <c r="E1" s="60"/>
      <c r="F1" s="60"/>
      <c r="G1" s="61"/>
      <c r="H1" s="50" t="str">
        <f>HYPERLINK("[EDEL_Portfolio Monthly Notes 28-Feb-2023.xlsx]Index!A1","Index")</f>
        <v>Index</v>
      </c>
    </row>
    <row r="2" spans="1:8" ht="37.5" customHeight="1" x14ac:dyDescent="0.35">
      <c r="A2" s="59" t="s">
        <v>1922</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1411</v>
      </c>
      <c r="B8" s="29" t="s">
        <v>1412</v>
      </c>
      <c r="C8" s="29" t="s">
        <v>1151</v>
      </c>
      <c r="D8" s="12">
        <v>18668</v>
      </c>
      <c r="E8" s="13">
        <v>70.319999999999993</v>
      </c>
      <c r="F8" s="14">
        <v>5.7299999999999997E-2</v>
      </c>
      <c r="G8" s="14"/>
    </row>
    <row r="9" spans="1:8" x14ac:dyDescent="0.35">
      <c r="A9" s="11" t="s">
        <v>1164</v>
      </c>
      <c r="B9" s="29" t="s">
        <v>1165</v>
      </c>
      <c r="C9" s="29" t="s">
        <v>1166</v>
      </c>
      <c r="D9" s="12">
        <v>1908</v>
      </c>
      <c r="E9" s="13">
        <v>63.21</v>
      </c>
      <c r="F9" s="14">
        <v>5.1499999999999997E-2</v>
      </c>
      <c r="G9" s="14"/>
    </row>
    <row r="10" spans="1:8" x14ac:dyDescent="0.35">
      <c r="A10" s="11" t="s">
        <v>1167</v>
      </c>
      <c r="B10" s="29" t="s">
        <v>1168</v>
      </c>
      <c r="C10" s="29" t="s">
        <v>1166</v>
      </c>
      <c r="D10" s="12">
        <v>5701</v>
      </c>
      <c r="E10" s="13">
        <v>61.43</v>
      </c>
      <c r="F10" s="14">
        <v>0.05</v>
      </c>
      <c r="G10" s="14"/>
    </row>
    <row r="11" spans="1:8" x14ac:dyDescent="0.35">
      <c r="A11" s="11" t="s">
        <v>1403</v>
      </c>
      <c r="B11" s="29" t="s">
        <v>1404</v>
      </c>
      <c r="C11" s="29" t="s">
        <v>1166</v>
      </c>
      <c r="D11" s="12">
        <v>4105</v>
      </c>
      <c r="E11" s="13">
        <v>61.06</v>
      </c>
      <c r="F11" s="14">
        <v>4.9700000000000001E-2</v>
      </c>
      <c r="G11" s="14"/>
    </row>
    <row r="12" spans="1:8" x14ac:dyDescent="0.35">
      <c r="A12" s="11" t="s">
        <v>1126</v>
      </c>
      <c r="B12" s="29" t="s">
        <v>1127</v>
      </c>
      <c r="C12" s="29" t="s">
        <v>1099</v>
      </c>
      <c r="D12" s="12">
        <v>3813</v>
      </c>
      <c r="E12" s="13">
        <v>60.99</v>
      </c>
      <c r="F12" s="14">
        <v>4.9700000000000001E-2</v>
      </c>
      <c r="G12" s="14"/>
    </row>
    <row r="13" spans="1:8" x14ac:dyDescent="0.35">
      <c r="A13" s="11" t="s">
        <v>1149</v>
      </c>
      <c r="B13" s="29" t="s">
        <v>1150</v>
      </c>
      <c r="C13" s="29" t="s">
        <v>1151</v>
      </c>
      <c r="D13" s="12">
        <v>2398</v>
      </c>
      <c r="E13" s="13">
        <v>59.01</v>
      </c>
      <c r="F13" s="14">
        <v>4.8099999999999997E-2</v>
      </c>
      <c r="G13" s="14"/>
    </row>
    <row r="14" spans="1:8" x14ac:dyDescent="0.35">
      <c r="A14" s="11" t="s">
        <v>1234</v>
      </c>
      <c r="B14" s="29" t="s">
        <v>1235</v>
      </c>
      <c r="C14" s="29" t="s">
        <v>1236</v>
      </c>
      <c r="D14" s="12">
        <v>314</v>
      </c>
      <c r="E14" s="13">
        <v>58.62</v>
      </c>
      <c r="F14" s="14">
        <v>4.7699999999999999E-2</v>
      </c>
      <c r="G14" s="14"/>
    </row>
    <row r="15" spans="1:8" x14ac:dyDescent="0.35">
      <c r="A15" s="11" t="s">
        <v>1210</v>
      </c>
      <c r="B15" s="29" t="s">
        <v>1211</v>
      </c>
      <c r="C15" s="29" t="s">
        <v>1148</v>
      </c>
      <c r="D15" s="12">
        <v>1998</v>
      </c>
      <c r="E15" s="13">
        <v>56.52</v>
      </c>
      <c r="F15" s="14">
        <v>4.5999999999999999E-2</v>
      </c>
      <c r="G15" s="14"/>
    </row>
    <row r="16" spans="1:8" x14ac:dyDescent="0.35">
      <c r="A16" s="11" t="s">
        <v>1138</v>
      </c>
      <c r="B16" s="29" t="s">
        <v>1139</v>
      </c>
      <c r="C16" s="29" t="s">
        <v>1117</v>
      </c>
      <c r="D16" s="12">
        <v>586</v>
      </c>
      <c r="E16" s="13">
        <v>50.54</v>
      </c>
      <c r="F16" s="14">
        <v>4.1200000000000001E-2</v>
      </c>
      <c r="G16" s="14"/>
    </row>
    <row r="17" spans="1:7" x14ac:dyDescent="0.35">
      <c r="A17" s="11" t="s">
        <v>1324</v>
      </c>
      <c r="B17" s="29" t="s">
        <v>1325</v>
      </c>
      <c r="C17" s="29" t="s">
        <v>1111</v>
      </c>
      <c r="D17" s="12">
        <v>803</v>
      </c>
      <c r="E17" s="13">
        <v>49.08</v>
      </c>
      <c r="F17" s="14">
        <v>0.04</v>
      </c>
      <c r="G17" s="14"/>
    </row>
    <row r="18" spans="1:7" x14ac:dyDescent="0.35">
      <c r="A18" s="11" t="s">
        <v>1303</v>
      </c>
      <c r="B18" s="29" t="s">
        <v>1304</v>
      </c>
      <c r="C18" s="29" t="s">
        <v>1166</v>
      </c>
      <c r="D18" s="12">
        <v>4297</v>
      </c>
      <c r="E18" s="13">
        <v>47.28</v>
      </c>
      <c r="F18" s="14">
        <v>3.85E-2</v>
      </c>
      <c r="G18" s="14"/>
    </row>
    <row r="19" spans="1:7" x14ac:dyDescent="0.35">
      <c r="A19" s="11" t="s">
        <v>1676</v>
      </c>
      <c r="B19" s="29" t="s">
        <v>1677</v>
      </c>
      <c r="C19" s="29" t="s">
        <v>1678</v>
      </c>
      <c r="D19" s="12">
        <v>21670</v>
      </c>
      <c r="E19" s="13">
        <v>46.68</v>
      </c>
      <c r="F19" s="14">
        <v>3.7999999999999999E-2</v>
      </c>
      <c r="G19" s="14"/>
    </row>
    <row r="20" spans="1:7" x14ac:dyDescent="0.35">
      <c r="A20" s="11" t="s">
        <v>1220</v>
      </c>
      <c r="B20" s="29" t="s">
        <v>1221</v>
      </c>
      <c r="C20" s="29" t="s">
        <v>1166</v>
      </c>
      <c r="D20" s="12">
        <v>888</v>
      </c>
      <c r="E20" s="13">
        <v>41.93</v>
      </c>
      <c r="F20" s="14">
        <v>3.4099999999999998E-2</v>
      </c>
      <c r="G20" s="14"/>
    </row>
    <row r="21" spans="1:7" x14ac:dyDescent="0.35">
      <c r="A21" s="11" t="s">
        <v>1350</v>
      </c>
      <c r="B21" s="29" t="s">
        <v>1351</v>
      </c>
      <c r="C21" s="29" t="s">
        <v>1236</v>
      </c>
      <c r="D21" s="12">
        <v>885</v>
      </c>
      <c r="E21" s="13">
        <v>39.49</v>
      </c>
      <c r="F21" s="14">
        <v>3.2199999999999999E-2</v>
      </c>
      <c r="G21" s="14"/>
    </row>
    <row r="22" spans="1:7" x14ac:dyDescent="0.35">
      <c r="A22" s="11" t="s">
        <v>1242</v>
      </c>
      <c r="B22" s="29" t="s">
        <v>1243</v>
      </c>
      <c r="C22" s="29" t="s">
        <v>1166</v>
      </c>
      <c r="D22" s="12">
        <v>9829</v>
      </c>
      <c r="E22" s="13">
        <v>38.04</v>
      </c>
      <c r="F22" s="14">
        <v>3.1E-2</v>
      </c>
      <c r="G22" s="14"/>
    </row>
    <row r="23" spans="1:7" x14ac:dyDescent="0.35">
      <c r="A23" s="11" t="s">
        <v>1307</v>
      </c>
      <c r="B23" s="29" t="s">
        <v>1308</v>
      </c>
      <c r="C23" s="29" t="s">
        <v>1117</v>
      </c>
      <c r="D23" s="12">
        <v>1008</v>
      </c>
      <c r="E23" s="13">
        <v>36.9</v>
      </c>
      <c r="F23" s="14">
        <v>3.0099999999999998E-2</v>
      </c>
      <c r="G23" s="14"/>
    </row>
    <row r="24" spans="1:7" x14ac:dyDescent="0.35">
      <c r="A24" s="11" t="s">
        <v>1923</v>
      </c>
      <c r="B24" s="29" t="s">
        <v>1924</v>
      </c>
      <c r="C24" s="29" t="s">
        <v>1388</v>
      </c>
      <c r="D24" s="12">
        <v>2424</v>
      </c>
      <c r="E24" s="13">
        <v>35.72</v>
      </c>
      <c r="F24" s="14">
        <v>2.9100000000000001E-2</v>
      </c>
      <c r="G24" s="14"/>
    </row>
    <row r="25" spans="1:7" x14ac:dyDescent="0.35">
      <c r="A25" s="11" t="s">
        <v>1925</v>
      </c>
      <c r="B25" s="29" t="s">
        <v>1926</v>
      </c>
      <c r="C25" s="29" t="s">
        <v>1156</v>
      </c>
      <c r="D25" s="12">
        <v>1180</v>
      </c>
      <c r="E25" s="13">
        <v>33.340000000000003</v>
      </c>
      <c r="F25" s="14">
        <v>2.7199999999999998E-2</v>
      </c>
      <c r="G25" s="14"/>
    </row>
    <row r="26" spans="1:7" x14ac:dyDescent="0.35">
      <c r="A26" s="11" t="s">
        <v>1417</v>
      </c>
      <c r="B26" s="29" t="s">
        <v>1418</v>
      </c>
      <c r="C26" s="29" t="s">
        <v>1388</v>
      </c>
      <c r="D26" s="12">
        <v>6666</v>
      </c>
      <c r="E26" s="13">
        <v>32.79</v>
      </c>
      <c r="F26" s="14">
        <v>2.6700000000000002E-2</v>
      </c>
      <c r="G26" s="14"/>
    </row>
    <row r="27" spans="1:7" x14ac:dyDescent="0.35">
      <c r="A27" s="11" t="s">
        <v>1360</v>
      </c>
      <c r="B27" s="29" t="s">
        <v>1361</v>
      </c>
      <c r="C27" s="29" t="s">
        <v>1117</v>
      </c>
      <c r="D27" s="12">
        <v>1049</v>
      </c>
      <c r="E27" s="13">
        <v>32.58</v>
      </c>
      <c r="F27" s="14">
        <v>2.6499999999999999E-2</v>
      </c>
      <c r="G27" s="14"/>
    </row>
    <row r="28" spans="1:7" x14ac:dyDescent="0.35">
      <c r="A28" s="11" t="s">
        <v>1927</v>
      </c>
      <c r="B28" s="29" t="s">
        <v>1928</v>
      </c>
      <c r="C28" s="29" t="s">
        <v>1148</v>
      </c>
      <c r="D28" s="12">
        <v>2610</v>
      </c>
      <c r="E28" s="13">
        <v>31.24</v>
      </c>
      <c r="F28" s="14">
        <v>2.5399999999999999E-2</v>
      </c>
      <c r="G28" s="14"/>
    </row>
    <row r="29" spans="1:7" x14ac:dyDescent="0.35">
      <c r="A29" s="11" t="s">
        <v>1212</v>
      </c>
      <c r="B29" s="29" t="s">
        <v>1213</v>
      </c>
      <c r="C29" s="29" t="s">
        <v>1188</v>
      </c>
      <c r="D29" s="12">
        <v>1330</v>
      </c>
      <c r="E29" s="13">
        <v>30.6</v>
      </c>
      <c r="F29" s="14">
        <v>2.4899999999999999E-2</v>
      </c>
      <c r="G29" s="14"/>
    </row>
    <row r="30" spans="1:7" x14ac:dyDescent="0.35">
      <c r="A30" s="11" t="s">
        <v>1386</v>
      </c>
      <c r="B30" s="29" t="s">
        <v>1387</v>
      </c>
      <c r="C30" s="29" t="s">
        <v>1388</v>
      </c>
      <c r="D30" s="12">
        <v>5562</v>
      </c>
      <c r="E30" s="13">
        <v>29.62</v>
      </c>
      <c r="F30" s="14">
        <v>2.41E-2</v>
      </c>
      <c r="G30" s="14"/>
    </row>
    <row r="31" spans="1:7" x14ac:dyDescent="0.35">
      <c r="A31" s="11" t="s">
        <v>1428</v>
      </c>
      <c r="B31" s="29" t="s">
        <v>1429</v>
      </c>
      <c r="C31" s="29" t="s">
        <v>1388</v>
      </c>
      <c r="D31" s="12">
        <v>3127</v>
      </c>
      <c r="E31" s="13">
        <v>28.87</v>
      </c>
      <c r="F31" s="14">
        <v>2.35E-2</v>
      </c>
      <c r="G31" s="14"/>
    </row>
    <row r="32" spans="1:7" x14ac:dyDescent="0.35">
      <c r="A32" s="11" t="s">
        <v>1391</v>
      </c>
      <c r="B32" s="29" t="s">
        <v>1392</v>
      </c>
      <c r="C32" s="29" t="s">
        <v>1117</v>
      </c>
      <c r="D32" s="12">
        <v>1157</v>
      </c>
      <c r="E32" s="13">
        <v>27.99</v>
      </c>
      <c r="F32" s="14">
        <v>2.2800000000000001E-2</v>
      </c>
      <c r="G32" s="14"/>
    </row>
    <row r="33" spans="1:7" x14ac:dyDescent="0.35">
      <c r="A33" s="11" t="s">
        <v>1128</v>
      </c>
      <c r="B33" s="29" t="s">
        <v>1129</v>
      </c>
      <c r="C33" s="29" t="s">
        <v>1130</v>
      </c>
      <c r="D33" s="12">
        <v>1038</v>
      </c>
      <c r="E33" s="13">
        <v>26.72</v>
      </c>
      <c r="F33" s="14">
        <v>2.18E-2</v>
      </c>
      <c r="G33" s="14"/>
    </row>
    <row r="34" spans="1:7" x14ac:dyDescent="0.35">
      <c r="A34" s="11" t="s">
        <v>1929</v>
      </c>
      <c r="B34" s="29" t="s">
        <v>1930</v>
      </c>
      <c r="C34" s="29" t="s">
        <v>1267</v>
      </c>
      <c r="D34" s="12">
        <v>111</v>
      </c>
      <c r="E34" s="13">
        <v>19.98</v>
      </c>
      <c r="F34" s="14">
        <v>1.6299999999999999E-2</v>
      </c>
      <c r="G34" s="14"/>
    </row>
    <row r="35" spans="1:7" x14ac:dyDescent="0.35">
      <c r="A35" s="11" t="s">
        <v>1222</v>
      </c>
      <c r="B35" s="29" t="s">
        <v>1223</v>
      </c>
      <c r="C35" s="29" t="s">
        <v>1224</v>
      </c>
      <c r="D35" s="12">
        <v>1054</v>
      </c>
      <c r="E35" s="13">
        <v>19.07</v>
      </c>
      <c r="F35" s="14">
        <v>1.55E-2</v>
      </c>
      <c r="G35" s="14"/>
    </row>
    <row r="36" spans="1:7" x14ac:dyDescent="0.35">
      <c r="A36" s="11" t="s">
        <v>1931</v>
      </c>
      <c r="B36" s="29" t="s">
        <v>1932</v>
      </c>
      <c r="C36" s="29" t="s">
        <v>1148</v>
      </c>
      <c r="D36" s="12">
        <v>3263</v>
      </c>
      <c r="E36" s="13">
        <v>18.91</v>
      </c>
      <c r="F36" s="14">
        <v>1.54E-2</v>
      </c>
      <c r="G36" s="14"/>
    </row>
    <row r="37" spans="1:7" x14ac:dyDescent="0.35">
      <c r="A37" s="11" t="s">
        <v>1933</v>
      </c>
      <c r="B37" s="29" t="s">
        <v>1934</v>
      </c>
      <c r="C37" s="29" t="s">
        <v>1111</v>
      </c>
      <c r="D37" s="12">
        <v>1586</v>
      </c>
      <c r="E37" s="13">
        <v>15.43</v>
      </c>
      <c r="F37" s="14">
        <v>1.26E-2</v>
      </c>
      <c r="G37" s="14"/>
    </row>
    <row r="38" spans="1:7" x14ac:dyDescent="0.35">
      <c r="A38" s="15" t="s">
        <v>122</v>
      </c>
      <c r="B38" s="30"/>
      <c r="C38" s="30"/>
      <c r="D38" s="16"/>
      <c r="E38" s="36">
        <v>1223.96</v>
      </c>
      <c r="F38" s="37">
        <v>0.99690000000000001</v>
      </c>
      <c r="G38" s="19"/>
    </row>
    <row r="39" spans="1:7" x14ac:dyDescent="0.35">
      <c r="A39" s="15" t="s">
        <v>1455</v>
      </c>
      <c r="B39" s="29"/>
      <c r="C39" s="29"/>
      <c r="D39" s="12"/>
      <c r="E39" s="13"/>
      <c r="F39" s="14"/>
      <c r="G39" s="14"/>
    </row>
    <row r="40" spans="1:7" x14ac:dyDescent="0.35">
      <c r="A40" s="15" t="s">
        <v>122</v>
      </c>
      <c r="B40" s="29"/>
      <c r="C40" s="29"/>
      <c r="D40" s="12"/>
      <c r="E40" s="38" t="s">
        <v>114</v>
      </c>
      <c r="F40" s="39" t="s">
        <v>114</v>
      </c>
      <c r="G40" s="14"/>
    </row>
    <row r="41" spans="1:7" x14ac:dyDescent="0.35">
      <c r="A41" s="20" t="s">
        <v>154</v>
      </c>
      <c r="B41" s="31"/>
      <c r="C41" s="31"/>
      <c r="D41" s="21"/>
      <c r="E41" s="26">
        <v>1223.96</v>
      </c>
      <c r="F41" s="27">
        <v>0.99690000000000001</v>
      </c>
      <c r="G41" s="19"/>
    </row>
    <row r="42" spans="1:7" x14ac:dyDescent="0.35">
      <c r="A42" s="11"/>
      <c r="B42" s="29"/>
      <c r="C42" s="29"/>
      <c r="D42" s="12"/>
      <c r="E42" s="13"/>
      <c r="F42" s="14"/>
      <c r="G42" s="14"/>
    </row>
    <row r="43" spans="1:7" x14ac:dyDescent="0.35">
      <c r="A43" s="11"/>
      <c r="B43" s="29"/>
      <c r="C43" s="29"/>
      <c r="D43" s="12"/>
      <c r="E43" s="13"/>
      <c r="F43" s="14"/>
      <c r="G43" s="14"/>
    </row>
    <row r="44" spans="1:7" x14ac:dyDescent="0.35">
      <c r="A44" s="15" t="s">
        <v>155</v>
      </c>
      <c r="B44" s="29"/>
      <c r="C44" s="29"/>
      <c r="D44" s="12"/>
      <c r="E44" s="13"/>
      <c r="F44" s="14"/>
      <c r="G44" s="14"/>
    </row>
    <row r="45" spans="1:7" x14ac:dyDescent="0.35">
      <c r="A45" s="11" t="s">
        <v>156</v>
      </c>
      <c r="B45" s="29"/>
      <c r="C45" s="29"/>
      <c r="D45" s="12"/>
      <c r="E45" s="13">
        <v>6</v>
      </c>
      <c r="F45" s="14">
        <v>4.8999999999999998E-3</v>
      </c>
      <c r="G45" s="14">
        <v>6.5921999999999994E-2</v>
      </c>
    </row>
    <row r="46" spans="1:7" x14ac:dyDescent="0.35">
      <c r="A46" s="15" t="s">
        <v>122</v>
      </c>
      <c r="B46" s="30"/>
      <c r="C46" s="30"/>
      <c r="D46" s="16"/>
      <c r="E46" s="36">
        <v>6</v>
      </c>
      <c r="F46" s="37">
        <v>4.8999999999999998E-3</v>
      </c>
      <c r="G46" s="19"/>
    </row>
    <row r="47" spans="1:7" x14ac:dyDescent="0.35">
      <c r="A47" s="11"/>
      <c r="B47" s="29"/>
      <c r="C47" s="29"/>
      <c r="D47" s="12"/>
      <c r="E47" s="13"/>
      <c r="F47" s="14"/>
      <c r="G47" s="14"/>
    </row>
    <row r="48" spans="1:7" x14ac:dyDescent="0.35">
      <c r="A48" s="20" t="s">
        <v>154</v>
      </c>
      <c r="B48" s="31"/>
      <c r="C48" s="31"/>
      <c r="D48" s="21"/>
      <c r="E48" s="17">
        <v>6</v>
      </c>
      <c r="F48" s="18">
        <v>4.8999999999999998E-3</v>
      </c>
      <c r="G48" s="19"/>
    </row>
    <row r="49" spans="1:7" x14ac:dyDescent="0.35">
      <c r="A49" s="11" t="s">
        <v>157</v>
      </c>
      <c r="B49" s="29"/>
      <c r="C49" s="29"/>
      <c r="D49" s="12"/>
      <c r="E49" s="13">
        <v>1.0835E-3</v>
      </c>
      <c r="F49" s="14">
        <v>0</v>
      </c>
      <c r="G49" s="14"/>
    </row>
    <row r="50" spans="1:7" x14ac:dyDescent="0.35">
      <c r="A50" s="11" t="s">
        <v>158</v>
      </c>
      <c r="B50" s="29"/>
      <c r="C50" s="29"/>
      <c r="D50" s="12"/>
      <c r="E50" s="22">
        <v>-1.9410835</v>
      </c>
      <c r="F50" s="23">
        <v>-1.8E-3</v>
      </c>
      <c r="G50" s="14">
        <v>6.5921999999999994E-2</v>
      </c>
    </row>
    <row r="51" spans="1:7" x14ac:dyDescent="0.35">
      <c r="A51" s="24" t="s">
        <v>159</v>
      </c>
      <c r="B51" s="32"/>
      <c r="C51" s="32"/>
      <c r="D51" s="25"/>
      <c r="E51" s="26">
        <v>1228.02</v>
      </c>
      <c r="F51" s="27">
        <v>1</v>
      </c>
      <c r="G51" s="27"/>
    </row>
    <row r="56" spans="1:7" x14ac:dyDescent="0.35">
      <c r="A56" s="56" t="s">
        <v>162</v>
      </c>
    </row>
    <row r="57" spans="1:7" x14ac:dyDescent="0.35">
      <c r="A57" s="46" t="s">
        <v>163</v>
      </c>
      <c r="B57" s="33" t="s">
        <v>114</v>
      </c>
    </row>
    <row r="58" spans="1:7" x14ac:dyDescent="0.35">
      <c r="A58" t="s">
        <v>164</v>
      </c>
    </row>
    <row r="59" spans="1:7" x14ac:dyDescent="0.35">
      <c r="A59" t="s">
        <v>165</v>
      </c>
      <c r="B59" t="s">
        <v>166</v>
      </c>
      <c r="C59" t="s">
        <v>166</v>
      </c>
    </row>
    <row r="60" spans="1:7" x14ac:dyDescent="0.35">
      <c r="B60" s="47">
        <v>44957</v>
      </c>
      <c r="C60" s="47">
        <v>44985</v>
      </c>
    </row>
    <row r="61" spans="1:7" x14ac:dyDescent="0.35">
      <c r="A61" t="s">
        <v>170</v>
      </c>
      <c r="B61">
        <v>9.7186000000000003</v>
      </c>
      <c r="C61">
        <v>9.6562000000000001</v>
      </c>
      <c r="E61" s="1"/>
    </row>
    <row r="62" spans="1:7" x14ac:dyDescent="0.35">
      <c r="A62" t="s">
        <v>171</v>
      </c>
      <c r="B62">
        <v>9.5825999999999993</v>
      </c>
      <c r="C62">
        <v>9.5211000000000006</v>
      </c>
      <c r="E62" s="1"/>
    </row>
    <row r="63" spans="1:7" x14ac:dyDescent="0.35">
      <c r="A63" t="s">
        <v>629</v>
      </c>
      <c r="B63">
        <v>9.6377000000000006</v>
      </c>
      <c r="C63">
        <v>9.5701999999999998</v>
      </c>
      <c r="E63" s="1"/>
    </row>
    <row r="64" spans="1:7" x14ac:dyDescent="0.35">
      <c r="A64" t="s">
        <v>630</v>
      </c>
      <c r="B64">
        <v>9.6372999999999998</v>
      </c>
      <c r="C64">
        <v>9.5698000000000008</v>
      </c>
      <c r="E64" s="1"/>
    </row>
    <row r="65" spans="1:6" x14ac:dyDescent="0.35">
      <c r="E65" s="1"/>
    </row>
    <row r="66" spans="1:6" x14ac:dyDescent="0.35">
      <c r="A66" t="s">
        <v>181</v>
      </c>
      <c r="B66" s="33" t="s">
        <v>114</v>
      </c>
    </row>
    <row r="67" spans="1:6" x14ac:dyDescent="0.35">
      <c r="A67" t="s">
        <v>182</v>
      </c>
      <c r="B67" s="33" t="s">
        <v>114</v>
      </c>
    </row>
    <row r="68" spans="1:6" ht="29" customHeight="1" x14ac:dyDescent="0.35">
      <c r="A68" s="46" t="s">
        <v>183</v>
      </c>
      <c r="B68" s="33" t="s">
        <v>114</v>
      </c>
    </row>
    <row r="69" spans="1:6" ht="29" customHeight="1" x14ac:dyDescent="0.35">
      <c r="A69" s="46" t="s">
        <v>184</v>
      </c>
      <c r="B69" s="33" t="s">
        <v>114</v>
      </c>
    </row>
    <row r="70" spans="1:6" x14ac:dyDescent="0.35">
      <c r="A70" t="s">
        <v>1652</v>
      </c>
      <c r="B70" s="48">
        <v>0.39787800000000001</v>
      </c>
    </row>
    <row r="71" spans="1:6" ht="43.5" customHeight="1" x14ac:dyDescent="0.35">
      <c r="A71" s="46" t="s">
        <v>186</v>
      </c>
      <c r="B71" s="33" t="s">
        <v>114</v>
      </c>
    </row>
    <row r="72" spans="1:6" ht="29" customHeight="1" x14ac:dyDescent="0.35">
      <c r="A72" s="46" t="s">
        <v>187</v>
      </c>
      <c r="B72" s="33" t="s">
        <v>114</v>
      </c>
    </row>
    <row r="73" spans="1:6" ht="29" customHeight="1" x14ac:dyDescent="0.35">
      <c r="A73" s="46" t="s">
        <v>188</v>
      </c>
      <c r="B73" s="33" t="s">
        <v>114</v>
      </c>
    </row>
    <row r="74" spans="1:6" x14ac:dyDescent="0.35">
      <c r="A74" t="s">
        <v>189</v>
      </c>
      <c r="B74" s="33" t="s">
        <v>114</v>
      </c>
    </row>
    <row r="75" spans="1:6" x14ac:dyDescent="0.35">
      <c r="A75" t="s">
        <v>190</v>
      </c>
      <c r="B75" s="33" t="s">
        <v>114</v>
      </c>
    </row>
    <row r="77" spans="1:6" ht="70" customHeight="1" x14ac:dyDescent="0.35">
      <c r="A77" s="57" t="s">
        <v>200</v>
      </c>
      <c r="B77" s="57" t="s">
        <v>201</v>
      </c>
      <c r="C77" s="57" t="s">
        <v>5</v>
      </c>
      <c r="D77" s="57" t="s">
        <v>6</v>
      </c>
      <c r="E77" s="57" t="s">
        <v>5</v>
      </c>
      <c r="F77" s="57" t="s">
        <v>6</v>
      </c>
    </row>
    <row r="78" spans="1:6" ht="70" customHeight="1" x14ac:dyDescent="0.35">
      <c r="A78" s="57" t="s">
        <v>1935</v>
      </c>
      <c r="B78" s="57"/>
      <c r="C78" s="57" t="s">
        <v>67</v>
      </c>
      <c r="D78" s="57"/>
      <c r="E78" s="57"/>
      <c r="F7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99"/>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1936</v>
      </c>
      <c r="B1" s="60"/>
      <c r="C1" s="60"/>
      <c r="D1" s="60"/>
      <c r="E1" s="60"/>
      <c r="F1" s="60"/>
      <c r="G1" s="61"/>
      <c r="H1" s="50" t="str">
        <f>HYPERLINK("[EDEL_Portfolio Monthly Notes 28-Feb-2023.xlsx]Index!A1","Index")</f>
        <v>Index</v>
      </c>
    </row>
    <row r="2" spans="1:8" ht="37.5" customHeight="1" x14ac:dyDescent="0.35">
      <c r="A2" s="59" t="s">
        <v>1937</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1133</v>
      </c>
      <c r="B8" s="29" t="s">
        <v>1134</v>
      </c>
      <c r="C8" s="29" t="s">
        <v>1135</v>
      </c>
      <c r="D8" s="12">
        <v>5342</v>
      </c>
      <c r="E8" s="13">
        <v>124.07</v>
      </c>
      <c r="F8" s="14">
        <v>0.1048</v>
      </c>
      <c r="G8" s="14"/>
    </row>
    <row r="9" spans="1:8" x14ac:dyDescent="0.35">
      <c r="A9" s="11" t="s">
        <v>1126</v>
      </c>
      <c r="B9" s="29" t="s">
        <v>1127</v>
      </c>
      <c r="C9" s="29" t="s">
        <v>1099</v>
      </c>
      <c r="D9" s="12">
        <v>6821</v>
      </c>
      <c r="E9" s="13">
        <v>109.11</v>
      </c>
      <c r="F9" s="14">
        <v>9.2100000000000001E-2</v>
      </c>
      <c r="G9" s="14"/>
    </row>
    <row r="10" spans="1:8" x14ac:dyDescent="0.35">
      <c r="A10" s="11" t="s">
        <v>1100</v>
      </c>
      <c r="B10" s="29" t="s">
        <v>1101</v>
      </c>
      <c r="C10" s="29" t="s">
        <v>1099</v>
      </c>
      <c r="D10" s="12">
        <v>10801</v>
      </c>
      <c r="E10" s="13">
        <v>92.33</v>
      </c>
      <c r="F10" s="14">
        <v>7.8E-2</v>
      </c>
      <c r="G10" s="14"/>
    </row>
    <row r="11" spans="1:8" x14ac:dyDescent="0.35">
      <c r="A11" s="11" t="s">
        <v>1403</v>
      </c>
      <c r="B11" s="29" t="s">
        <v>1404</v>
      </c>
      <c r="C11" s="29" t="s">
        <v>1166</v>
      </c>
      <c r="D11" s="12">
        <v>5668</v>
      </c>
      <c r="E11" s="13">
        <v>84.31</v>
      </c>
      <c r="F11" s="14">
        <v>7.1199999999999999E-2</v>
      </c>
      <c r="G11" s="14"/>
    </row>
    <row r="12" spans="1:8" x14ac:dyDescent="0.35">
      <c r="A12" s="11" t="s">
        <v>1109</v>
      </c>
      <c r="B12" s="29" t="s">
        <v>1110</v>
      </c>
      <c r="C12" s="29" t="s">
        <v>1111</v>
      </c>
      <c r="D12" s="12">
        <v>2792</v>
      </c>
      <c r="E12" s="13">
        <v>72.86</v>
      </c>
      <c r="F12" s="14">
        <v>6.1499999999999999E-2</v>
      </c>
      <c r="G12" s="14"/>
    </row>
    <row r="13" spans="1:8" x14ac:dyDescent="0.35">
      <c r="A13" s="11" t="s">
        <v>1164</v>
      </c>
      <c r="B13" s="29" t="s">
        <v>1165</v>
      </c>
      <c r="C13" s="29" t="s">
        <v>1166</v>
      </c>
      <c r="D13" s="12">
        <v>1586</v>
      </c>
      <c r="E13" s="13">
        <v>52.54</v>
      </c>
      <c r="F13" s="14">
        <v>4.4400000000000002E-2</v>
      </c>
      <c r="G13" s="14"/>
    </row>
    <row r="14" spans="1:8" x14ac:dyDescent="0.35">
      <c r="A14" s="11" t="s">
        <v>1411</v>
      </c>
      <c r="B14" s="29" t="s">
        <v>1412</v>
      </c>
      <c r="C14" s="29" t="s">
        <v>1151</v>
      </c>
      <c r="D14" s="12">
        <v>13643</v>
      </c>
      <c r="E14" s="13">
        <v>51.39</v>
      </c>
      <c r="F14" s="14">
        <v>4.3400000000000001E-2</v>
      </c>
      <c r="G14" s="14"/>
    </row>
    <row r="15" spans="1:8" x14ac:dyDescent="0.35">
      <c r="A15" s="11" t="s">
        <v>1347</v>
      </c>
      <c r="B15" s="29" t="s">
        <v>1348</v>
      </c>
      <c r="C15" s="29" t="s">
        <v>1349</v>
      </c>
      <c r="D15" s="12">
        <v>1871</v>
      </c>
      <c r="E15" s="13">
        <v>39.46</v>
      </c>
      <c r="F15" s="14">
        <v>3.3300000000000003E-2</v>
      </c>
      <c r="G15" s="14"/>
    </row>
    <row r="16" spans="1:8" x14ac:dyDescent="0.35">
      <c r="A16" s="11" t="s">
        <v>1097</v>
      </c>
      <c r="B16" s="29" t="s">
        <v>1098</v>
      </c>
      <c r="C16" s="29" t="s">
        <v>1099</v>
      </c>
      <c r="D16" s="12">
        <v>2244</v>
      </c>
      <c r="E16" s="13">
        <v>38.799999999999997</v>
      </c>
      <c r="F16" s="14">
        <v>3.2800000000000003E-2</v>
      </c>
      <c r="G16" s="14"/>
    </row>
    <row r="17" spans="1:7" x14ac:dyDescent="0.35">
      <c r="A17" s="11" t="s">
        <v>1104</v>
      </c>
      <c r="B17" s="29" t="s">
        <v>1105</v>
      </c>
      <c r="C17" s="29" t="s">
        <v>1099</v>
      </c>
      <c r="D17" s="12">
        <v>4189</v>
      </c>
      <c r="E17" s="13">
        <v>35.36</v>
      </c>
      <c r="F17" s="14">
        <v>2.9899999999999999E-2</v>
      </c>
      <c r="G17" s="14"/>
    </row>
    <row r="18" spans="1:7" x14ac:dyDescent="0.35">
      <c r="A18" s="11" t="s">
        <v>1149</v>
      </c>
      <c r="B18" s="29" t="s">
        <v>1150</v>
      </c>
      <c r="C18" s="29" t="s">
        <v>1151</v>
      </c>
      <c r="D18" s="12">
        <v>1382</v>
      </c>
      <c r="E18" s="13">
        <v>34.01</v>
      </c>
      <c r="F18" s="14">
        <v>2.87E-2</v>
      </c>
      <c r="G18" s="14"/>
    </row>
    <row r="19" spans="1:7" x14ac:dyDescent="0.35">
      <c r="A19" s="11" t="s">
        <v>1102</v>
      </c>
      <c r="B19" s="29" t="s">
        <v>1103</v>
      </c>
      <c r="C19" s="29" t="s">
        <v>1099</v>
      </c>
      <c r="D19" s="12">
        <v>5941</v>
      </c>
      <c r="E19" s="13">
        <v>31.06</v>
      </c>
      <c r="F19" s="14">
        <v>2.6200000000000001E-2</v>
      </c>
      <c r="G19" s="14"/>
    </row>
    <row r="20" spans="1:7" x14ac:dyDescent="0.35">
      <c r="A20" s="11" t="s">
        <v>1112</v>
      </c>
      <c r="B20" s="29" t="s">
        <v>1113</v>
      </c>
      <c r="C20" s="29" t="s">
        <v>1114</v>
      </c>
      <c r="D20" s="12">
        <v>3877</v>
      </c>
      <c r="E20" s="13">
        <v>28.78</v>
      </c>
      <c r="F20" s="14">
        <v>2.4299999999999999E-2</v>
      </c>
      <c r="G20" s="14"/>
    </row>
    <row r="21" spans="1:7" x14ac:dyDescent="0.35">
      <c r="A21" s="11" t="s">
        <v>1324</v>
      </c>
      <c r="B21" s="29" t="s">
        <v>1325</v>
      </c>
      <c r="C21" s="29" t="s">
        <v>1111</v>
      </c>
      <c r="D21" s="12">
        <v>412</v>
      </c>
      <c r="E21" s="13">
        <v>25.18</v>
      </c>
      <c r="F21" s="14">
        <v>2.1299999999999999E-2</v>
      </c>
      <c r="G21" s="14"/>
    </row>
    <row r="22" spans="1:7" x14ac:dyDescent="0.35">
      <c r="A22" s="11" t="s">
        <v>1210</v>
      </c>
      <c r="B22" s="29" t="s">
        <v>1211</v>
      </c>
      <c r="C22" s="29" t="s">
        <v>1148</v>
      </c>
      <c r="D22" s="12">
        <v>698</v>
      </c>
      <c r="E22" s="13">
        <v>19.75</v>
      </c>
      <c r="F22" s="14">
        <v>1.67E-2</v>
      </c>
      <c r="G22" s="14"/>
    </row>
    <row r="23" spans="1:7" x14ac:dyDescent="0.35">
      <c r="A23" s="11" t="s">
        <v>1397</v>
      </c>
      <c r="B23" s="29" t="s">
        <v>1398</v>
      </c>
      <c r="C23" s="29" t="s">
        <v>1117</v>
      </c>
      <c r="D23" s="12">
        <v>1482</v>
      </c>
      <c r="E23" s="13">
        <v>18.82</v>
      </c>
      <c r="F23" s="14">
        <v>1.5900000000000001E-2</v>
      </c>
      <c r="G23" s="14"/>
    </row>
    <row r="24" spans="1:7" x14ac:dyDescent="0.35">
      <c r="A24" s="11" t="s">
        <v>1138</v>
      </c>
      <c r="B24" s="29" t="s">
        <v>1139</v>
      </c>
      <c r="C24" s="29" t="s">
        <v>1117</v>
      </c>
      <c r="D24" s="12">
        <v>206</v>
      </c>
      <c r="E24" s="13">
        <v>17.77</v>
      </c>
      <c r="F24" s="14">
        <v>1.4999999999999999E-2</v>
      </c>
      <c r="G24" s="14"/>
    </row>
    <row r="25" spans="1:7" x14ac:dyDescent="0.35">
      <c r="A25" s="11" t="s">
        <v>1167</v>
      </c>
      <c r="B25" s="29" t="s">
        <v>1168</v>
      </c>
      <c r="C25" s="29" t="s">
        <v>1166</v>
      </c>
      <c r="D25" s="12">
        <v>1638</v>
      </c>
      <c r="E25" s="13">
        <v>17.649999999999999</v>
      </c>
      <c r="F25" s="14">
        <v>1.49E-2</v>
      </c>
      <c r="G25" s="14"/>
    </row>
    <row r="26" spans="1:7" x14ac:dyDescent="0.35">
      <c r="A26" s="11" t="s">
        <v>1154</v>
      </c>
      <c r="B26" s="29" t="s">
        <v>1155</v>
      </c>
      <c r="C26" s="29" t="s">
        <v>1156</v>
      </c>
      <c r="D26" s="12">
        <v>1672</v>
      </c>
      <c r="E26" s="13">
        <v>15.99</v>
      </c>
      <c r="F26" s="14">
        <v>1.35E-2</v>
      </c>
      <c r="G26" s="14"/>
    </row>
    <row r="27" spans="1:7" x14ac:dyDescent="0.35">
      <c r="A27" s="11" t="s">
        <v>1146</v>
      </c>
      <c r="B27" s="29" t="s">
        <v>1147</v>
      </c>
      <c r="C27" s="29" t="s">
        <v>1148</v>
      </c>
      <c r="D27" s="12">
        <v>646</v>
      </c>
      <c r="E27" s="13">
        <v>15.33</v>
      </c>
      <c r="F27" s="14">
        <v>1.29E-2</v>
      </c>
      <c r="G27" s="14"/>
    </row>
    <row r="28" spans="1:7" x14ac:dyDescent="0.35">
      <c r="A28" s="11" t="s">
        <v>1376</v>
      </c>
      <c r="B28" s="29" t="s">
        <v>1377</v>
      </c>
      <c r="C28" s="29" t="s">
        <v>1216</v>
      </c>
      <c r="D28" s="12">
        <v>179</v>
      </c>
      <c r="E28" s="13">
        <v>13</v>
      </c>
      <c r="F28" s="14">
        <v>1.0999999999999999E-2</v>
      </c>
      <c r="G28" s="14"/>
    </row>
    <row r="29" spans="1:7" x14ac:dyDescent="0.35">
      <c r="A29" s="11" t="s">
        <v>1140</v>
      </c>
      <c r="B29" s="29" t="s">
        <v>1141</v>
      </c>
      <c r="C29" s="29" t="s">
        <v>1142</v>
      </c>
      <c r="D29" s="12">
        <v>12487</v>
      </c>
      <c r="E29" s="13">
        <v>12.98</v>
      </c>
      <c r="F29" s="14">
        <v>1.0999999999999999E-2</v>
      </c>
      <c r="G29" s="14"/>
    </row>
    <row r="30" spans="1:7" x14ac:dyDescent="0.35">
      <c r="A30" s="11" t="s">
        <v>1169</v>
      </c>
      <c r="B30" s="29" t="s">
        <v>1170</v>
      </c>
      <c r="C30" s="29" t="s">
        <v>1159</v>
      </c>
      <c r="D30" s="12">
        <v>7356</v>
      </c>
      <c r="E30" s="13">
        <v>12.54</v>
      </c>
      <c r="F30" s="14">
        <v>1.06E-2</v>
      </c>
      <c r="G30" s="14"/>
    </row>
    <row r="31" spans="1:7" x14ac:dyDescent="0.35">
      <c r="A31" s="11" t="s">
        <v>1251</v>
      </c>
      <c r="B31" s="29" t="s">
        <v>1252</v>
      </c>
      <c r="C31" s="29" t="s">
        <v>1159</v>
      </c>
      <c r="D31" s="12">
        <v>5292</v>
      </c>
      <c r="E31" s="13">
        <v>11.76</v>
      </c>
      <c r="F31" s="14">
        <v>9.9000000000000008E-3</v>
      </c>
      <c r="G31" s="14"/>
    </row>
    <row r="32" spans="1:7" x14ac:dyDescent="0.35">
      <c r="A32" s="11" t="s">
        <v>1184</v>
      </c>
      <c r="B32" s="29" t="s">
        <v>1185</v>
      </c>
      <c r="C32" s="29" t="s">
        <v>1117</v>
      </c>
      <c r="D32" s="12">
        <v>2777</v>
      </c>
      <c r="E32" s="13">
        <v>11.68</v>
      </c>
      <c r="F32" s="14">
        <v>9.9000000000000008E-3</v>
      </c>
      <c r="G32" s="14"/>
    </row>
    <row r="33" spans="1:7" x14ac:dyDescent="0.35">
      <c r="A33" s="11" t="s">
        <v>1343</v>
      </c>
      <c r="B33" s="29" t="s">
        <v>1344</v>
      </c>
      <c r="C33" s="29" t="s">
        <v>1111</v>
      </c>
      <c r="D33" s="12">
        <v>838</v>
      </c>
      <c r="E33" s="13">
        <v>11.19</v>
      </c>
      <c r="F33" s="14">
        <v>9.4000000000000004E-3</v>
      </c>
      <c r="G33" s="14"/>
    </row>
    <row r="34" spans="1:7" x14ac:dyDescent="0.35">
      <c r="A34" s="11" t="s">
        <v>1136</v>
      </c>
      <c r="B34" s="29" t="s">
        <v>1137</v>
      </c>
      <c r="C34" s="29" t="s">
        <v>1099</v>
      </c>
      <c r="D34" s="12">
        <v>1008</v>
      </c>
      <c r="E34" s="13">
        <v>10.86</v>
      </c>
      <c r="F34" s="14">
        <v>9.1999999999999998E-3</v>
      </c>
      <c r="G34" s="14"/>
    </row>
    <row r="35" spans="1:7" x14ac:dyDescent="0.35">
      <c r="A35" s="11" t="s">
        <v>1303</v>
      </c>
      <c r="B35" s="29" t="s">
        <v>1304</v>
      </c>
      <c r="C35" s="29" t="s">
        <v>1166</v>
      </c>
      <c r="D35" s="12">
        <v>965</v>
      </c>
      <c r="E35" s="13">
        <v>10.62</v>
      </c>
      <c r="F35" s="14">
        <v>8.9999999999999993E-3</v>
      </c>
      <c r="G35" s="14"/>
    </row>
    <row r="36" spans="1:7" x14ac:dyDescent="0.35">
      <c r="A36" s="11" t="s">
        <v>1234</v>
      </c>
      <c r="B36" s="29" t="s">
        <v>1235</v>
      </c>
      <c r="C36" s="29" t="s">
        <v>1236</v>
      </c>
      <c r="D36" s="12">
        <v>55</v>
      </c>
      <c r="E36" s="13">
        <v>10.27</v>
      </c>
      <c r="F36" s="14">
        <v>8.6999999999999994E-3</v>
      </c>
      <c r="G36" s="14"/>
    </row>
    <row r="37" spans="1:7" x14ac:dyDescent="0.35">
      <c r="A37" s="11" t="s">
        <v>1194</v>
      </c>
      <c r="B37" s="29" t="s">
        <v>1195</v>
      </c>
      <c r="C37" s="29" t="s">
        <v>1142</v>
      </c>
      <c r="D37" s="12">
        <v>1459</v>
      </c>
      <c r="E37" s="13">
        <v>9.73</v>
      </c>
      <c r="F37" s="14">
        <v>8.2000000000000007E-3</v>
      </c>
      <c r="G37" s="14"/>
    </row>
    <row r="38" spans="1:7" x14ac:dyDescent="0.35">
      <c r="A38" s="11" t="s">
        <v>1196</v>
      </c>
      <c r="B38" s="29" t="s">
        <v>1197</v>
      </c>
      <c r="C38" s="29" t="s">
        <v>1198</v>
      </c>
      <c r="D38" s="12">
        <v>6038</v>
      </c>
      <c r="E38" s="13">
        <v>9.18</v>
      </c>
      <c r="F38" s="14">
        <v>7.7999999999999996E-3</v>
      </c>
      <c r="G38" s="14"/>
    </row>
    <row r="39" spans="1:7" x14ac:dyDescent="0.35">
      <c r="A39" s="11" t="s">
        <v>1244</v>
      </c>
      <c r="B39" s="29" t="s">
        <v>1245</v>
      </c>
      <c r="C39" s="29" t="s">
        <v>1216</v>
      </c>
      <c r="D39" s="12">
        <v>581</v>
      </c>
      <c r="E39" s="13">
        <v>9.17</v>
      </c>
      <c r="F39" s="14">
        <v>7.7000000000000002E-3</v>
      </c>
      <c r="G39" s="14"/>
    </row>
    <row r="40" spans="1:7" x14ac:dyDescent="0.35">
      <c r="A40" s="11" t="s">
        <v>1106</v>
      </c>
      <c r="B40" s="29" t="s">
        <v>1107</v>
      </c>
      <c r="C40" s="29" t="s">
        <v>1108</v>
      </c>
      <c r="D40" s="12">
        <v>2261</v>
      </c>
      <c r="E40" s="13">
        <v>9.0299999999999994</v>
      </c>
      <c r="F40" s="14">
        <v>7.6E-3</v>
      </c>
      <c r="G40" s="14"/>
    </row>
    <row r="41" spans="1:7" x14ac:dyDescent="0.35">
      <c r="A41" s="11" t="s">
        <v>1242</v>
      </c>
      <c r="B41" s="29" t="s">
        <v>1243</v>
      </c>
      <c r="C41" s="29" t="s">
        <v>1166</v>
      </c>
      <c r="D41" s="12">
        <v>2293</v>
      </c>
      <c r="E41" s="13">
        <v>8.8800000000000008</v>
      </c>
      <c r="F41" s="14">
        <v>7.4999999999999997E-3</v>
      </c>
      <c r="G41" s="14"/>
    </row>
    <row r="42" spans="1:7" x14ac:dyDescent="0.35">
      <c r="A42" s="11" t="s">
        <v>1350</v>
      </c>
      <c r="B42" s="29" t="s">
        <v>1351</v>
      </c>
      <c r="C42" s="29" t="s">
        <v>1236</v>
      </c>
      <c r="D42" s="12">
        <v>183</v>
      </c>
      <c r="E42" s="13">
        <v>8.17</v>
      </c>
      <c r="F42" s="14">
        <v>6.8999999999999999E-3</v>
      </c>
      <c r="G42" s="14"/>
    </row>
    <row r="43" spans="1:7" x14ac:dyDescent="0.35">
      <c r="A43" s="11" t="s">
        <v>1171</v>
      </c>
      <c r="B43" s="29" t="s">
        <v>1172</v>
      </c>
      <c r="C43" s="29" t="s">
        <v>1156</v>
      </c>
      <c r="D43" s="12">
        <v>188</v>
      </c>
      <c r="E43" s="13">
        <v>8.1199999999999992</v>
      </c>
      <c r="F43" s="14">
        <v>6.8999999999999999E-3</v>
      </c>
      <c r="G43" s="14"/>
    </row>
    <row r="44" spans="1:7" x14ac:dyDescent="0.35">
      <c r="A44" s="11" t="s">
        <v>1291</v>
      </c>
      <c r="B44" s="29" t="s">
        <v>1292</v>
      </c>
      <c r="C44" s="29" t="s">
        <v>1280</v>
      </c>
      <c r="D44" s="12">
        <v>697</v>
      </c>
      <c r="E44" s="13">
        <v>7.81</v>
      </c>
      <c r="F44" s="14">
        <v>6.6E-3</v>
      </c>
      <c r="G44" s="14"/>
    </row>
    <row r="45" spans="1:7" x14ac:dyDescent="0.35">
      <c r="A45" s="11" t="s">
        <v>1180</v>
      </c>
      <c r="B45" s="29" t="s">
        <v>1181</v>
      </c>
      <c r="C45" s="29" t="s">
        <v>1156</v>
      </c>
      <c r="D45" s="12">
        <v>837</v>
      </c>
      <c r="E45" s="13">
        <v>7.59</v>
      </c>
      <c r="F45" s="14">
        <v>6.4000000000000003E-3</v>
      </c>
      <c r="G45" s="14"/>
    </row>
    <row r="46" spans="1:7" x14ac:dyDescent="0.35">
      <c r="A46" s="11" t="s">
        <v>1430</v>
      </c>
      <c r="B46" s="29" t="s">
        <v>1431</v>
      </c>
      <c r="C46" s="29" t="s">
        <v>1280</v>
      </c>
      <c r="D46" s="12">
        <v>1531</v>
      </c>
      <c r="E46" s="13">
        <v>7.48</v>
      </c>
      <c r="F46" s="14">
        <v>6.3E-3</v>
      </c>
      <c r="G46" s="14"/>
    </row>
    <row r="47" spans="1:7" x14ac:dyDescent="0.35">
      <c r="A47" s="11" t="s">
        <v>1676</v>
      </c>
      <c r="B47" s="29" t="s">
        <v>1677</v>
      </c>
      <c r="C47" s="29" t="s">
        <v>1678</v>
      </c>
      <c r="D47" s="12">
        <v>3244</v>
      </c>
      <c r="E47" s="13">
        <v>6.99</v>
      </c>
      <c r="F47" s="14">
        <v>5.8999999999999999E-3</v>
      </c>
      <c r="G47" s="14"/>
    </row>
    <row r="48" spans="1:7" x14ac:dyDescent="0.35">
      <c r="A48" s="11" t="s">
        <v>1399</v>
      </c>
      <c r="B48" s="29" t="s">
        <v>1400</v>
      </c>
      <c r="C48" s="29" t="s">
        <v>1295</v>
      </c>
      <c r="D48" s="12">
        <v>158</v>
      </c>
      <c r="E48" s="13">
        <v>6.95</v>
      </c>
      <c r="F48" s="14">
        <v>5.8999999999999999E-3</v>
      </c>
      <c r="G48" s="14"/>
    </row>
    <row r="49" spans="1:7" x14ac:dyDescent="0.35">
      <c r="A49" s="11" t="s">
        <v>1364</v>
      </c>
      <c r="B49" s="29" t="s">
        <v>1365</v>
      </c>
      <c r="C49" s="29" t="s">
        <v>1219</v>
      </c>
      <c r="D49" s="12">
        <v>1170</v>
      </c>
      <c r="E49" s="13">
        <v>6.93</v>
      </c>
      <c r="F49" s="14">
        <v>5.8999999999999999E-3</v>
      </c>
      <c r="G49" s="14"/>
    </row>
    <row r="50" spans="1:7" x14ac:dyDescent="0.35">
      <c r="A50" s="11" t="s">
        <v>1360</v>
      </c>
      <c r="B50" s="29" t="s">
        <v>1361</v>
      </c>
      <c r="C50" s="29" t="s">
        <v>1117</v>
      </c>
      <c r="D50" s="12">
        <v>216</v>
      </c>
      <c r="E50" s="13">
        <v>6.71</v>
      </c>
      <c r="F50" s="14">
        <v>5.7000000000000002E-3</v>
      </c>
      <c r="G50" s="14"/>
    </row>
    <row r="51" spans="1:7" x14ac:dyDescent="0.35">
      <c r="A51" s="11" t="s">
        <v>1938</v>
      </c>
      <c r="B51" s="29" t="s">
        <v>1939</v>
      </c>
      <c r="C51" s="29" t="s">
        <v>1450</v>
      </c>
      <c r="D51" s="12">
        <v>935</v>
      </c>
      <c r="E51" s="13">
        <v>6.69</v>
      </c>
      <c r="F51" s="14">
        <v>5.5999999999999999E-3</v>
      </c>
      <c r="G51" s="14"/>
    </row>
    <row r="52" spans="1:7" x14ac:dyDescent="0.35">
      <c r="A52" s="11" t="s">
        <v>1307</v>
      </c>
      <c r="B52" s="29" t="s">
        <v>1308</v>
      </c>
      <c r="C52" s="29" t="s">
        <v>1117</v>
      </c>
      <c r="D52" s="12">
        <v>175</v>
      </c>
      <c r="E52" s="13">
        <v>6.41</v>
      </c>
      <c r="F52" s="14">
        <v>5.4000000000000003E-3</v>
      </c>
      <c r="G52" s="14"/>
    </row>
    <row r="53" spans="1:7" x14ac:dyDescent="0.35">
      <c r="A53" s="11" t="s">
        <v>1940</v>
      </c>
      <c r="B53" s="29" t="s">
        <v>1941</v>
      </c>
      <c r="C53" s="29" t="s">
        <v>1942</v>
      </c>
      <c r="D53" s="12">
        <v>424</v>
      </c>
      <c r="E53" s="13">
        <v>5.78</v>
      </c>
      <c r="F53" s="14">
        <v>4.8999999999999998E-3</v>
      </c>
      <c r="G53" s="14"/>
    </row>
    <row r="54" spans="1:7" x14ac:dyDescent="0.35">
      <c r="A54" s="11" t="s">
        <v>1395</v>
      </c>
      <c r="B54" s="29" t="s">
        <v>1396</v>
      </c>
      <c r="C54" s="29" t="s">
        <v>1241</v>
      </c>
      <c r="D54" s="12">
        <v>825</v>
      </c>
      <c r="E54" s="13">
        <v>5.73</v>
      </c>
      <c r="F54" s="14">
        <v>4.7999999999999996E-3</v>
      </c>
      <c r="G54" s="14"/>
    </row>
    <row r="55" spans="1:7" x14ac:dyDescent="0.35">
      <c r="A55" s="11" t="s">
        <v>1925</v>
      </c>
      <c r="B55" s="29" t="s">
        <v>1926</v>
      </c>
      <c r="C55" s="29" t="s">
        <v>1156</v>
      </c>
      <c r="D55" s="12">
        <v>197</v>
      </c>
      <c r="E55" s="13">
        <v>5.57</v>
      </c>
      <c r="F55" s="14">
        <v>4.7000000000000002E-3</v>
      </c>
      <c r="G55" s="14"/>
    </row>
    <row r="56" spans="1:7" x14ac:dyDescent="0.35">
      <c r="A56" s="11" t="s">
        <v>1391</v>
      </c>
      <c r="B56" s="29" t="s">
        <v>1392</v>
      </c>
      <c r="C56" s="29" t="s">
        <v>1117</v>
      </c>
      <c r="D56" s="12">
        <v>201</v>
      </c>
      <c r="E56" s="13">
        <v>4.8600000000000003</v>
      </c>
      <c r="F56" s="14">
        <v>4.1000000000000003E-3</v>
      </c>
      <c r="G56" s="14"/>
    </row>
    <row r="57" spans="1:7" x14ac:dyDescent="0.35">
      <c r="A57" s="11" t="s">
        <v>1436</v>
      </c>
      <c r="B57" s="29" t="s">
        <v>1437</v>
      </c>
      <c r="C57" s="29" t="s">
        <v>1135</v>
      </c>
      <c r="D57" s="12">
        <v>1511</v>
      </c>
      <c r="E57" s="13">
        <v>4.8</v>
      </c>
      <c r="F57" s="14">
        <v>4.0000000000000001E-3</v>
      </c>
      <c r="G57" s="14"/>
    </row>
    <row r="58" spans="1:7" x14ac:dyDescent="0.35">
      <c r="A58" s="11" t="s">
        <v>1943</v>
      </c>
      <c r="B58" s="29" t="s">
        <v>1944</v>
      </c>
      <c r="C58" s="29" t="s">
        <v>1099</v>
      </c>
      <c r="D58" s="12">
        <v>643</v>
      </c>
      <c r="E58" s="13">
        <v>0</v>
      </c>
      <c r="F58" s="14">
        <v>0</v>
      </c>
      <c r="G58" s="14"/>
    </row>
    <row r="59" spans="1:7" x14ac:dyDescent="0.35">
      <c r="A59" s="15" t="s">
        <v>122</v>
      </c>
      <c r="B59" s="30"/>
      <c r="C59" s="30"/>
      <c r="D59" s="16"/>
      <c r="E59" s="36">
        <v>1182.05</v>
      </c>
      <c r="F59" s="37">
        <v>0.99829999999999997</v>
      </c>
      <c r="G59" s="19"/>
    </row>
    <row r="60" spans="1:7" x14ac:dyDescent="0.35">
      <c r="A60" s="15" t="s">
        <v>1455</v>
      </c>
      <c r="B60" s="29"/>
      <c r="C60" s="29"/>
      <c r="D60" s="12"/>
      <c r="E60" s="13"/>
      <c r="F60" s="14"/>
      <c r="G60" s="14"/>
    </row>
    <row r="61" spans="1:7" x14ac:dyDescent="0.35">
      <c r="A61" s="15" t="s">
        <v>122</v>
      </c>
      <c r="B61" s="29"/>
      <c r="C61" s="29"/>
      <c r="D61" s="12"/>
      <c r="E61" s="38" t="s">
        <v>114</v>
      </c>
      <c r="F61" s="39" t="s">
        <v>114</v>
      </c>
      <c r="G61" s="14"/>
    </row>
    <row r="62" spans="1:7" x14ac:dyDescent="0.35">
      <c r="A62" s="20" t="s">
        <v>154</v>
      </c>
      <c r="B62" s="31"/>
      <c r="C62" s="31"/>
      <c r="D62" s="21"/>
      <c r="E62" s="26">
        <v>1182.05</v>
      </c>
      <c r="F62" s="27">
        <v>0.99829999999999997</v>
      </c>
      <c r="G62" s="19"/>
    </row>
    <row r="63" spans="1:7" x14ac:dyDescent="0.35">
      <c r="A63" s="11"/>
      <c r="B63" s="29"/>
      <c r="C63" s="29"/>
      <c r="D63" s="12"/>
      <c r="E63" s="13"/>
      <c r="F63" s="14"/>
      <c r="G63" s="14"/>
    </row>
    <row r="64" spans="1:7" x14ac:dyDescent="0.35">
      <c r="A64" s="11"/>
      <c r="B64" s="29"/>
      <c r="C64" s="29"/>
      <c r="D64" s="12"/>
      <c r="E64" s="13"/>
      <c r="F64" s="14"/>
      <c r="G64" s="14"/>
    </row>
    <row r="65" spans="1:7" x14ac:dyDescent="0.35">
      <c r="A65" s="15" t="s">
        <v>155</v>
      </c>
      <c r="B65" s="29"/>
      <c r="C65" s="29"/>
      <c r="D65" s="12"/>
      <c r="E65" s="13"/>
      <c r="F65" s="14"/>
      <c r="G65" s="14"/>
    </row>
    <row r="66" spans="1:7" x14ac:dyDescent="0.35">
      <c r="A66" s="11" t="s">
        <v>156</v>
      </c>
      <c r="B66" s="29"/>
      <c r="C66" s="29"/>
      <c r="D66" s="12"/>
      <c r="E66" s="13">
        <v>6.5</v>
      </c>
      <c r="F66" s="14">
        <v>5.4999999999999997E-3</v>
      </c>
      <c r="G66" s="14">
        <v>6.5921999999999994E-2</v>
      </c>
    </row>
    <row r="67" spans="1:7" x14ac:dyDescent="0.35">
      <c r="A67" s="15" t="s">
        <v>122</v>
      </c>
      <c r="B67" s="30"/>
      <c r="C67" s="30"/>
      <c r="D67" s="16"/>
      <c r="E67" s="36">
        <v>6.5</v>
      </c>
      <c r="F67" s="37">
        <v>5.4999999999999997E-3</v>
      </c>
      <c r="G67" s="19"/>
    </row>
    <row r="68" spans="1:7" x14ac:dyDescent="0.35">
      <c r="A68" s="11"/>
      <c r="B68" s="29"/>
      <c r="C68" s="29"/>
      <c r="D68" s="12"/>
      <c r="E68" s="13"/>
      <c r="F68" s="14"/>
      <c r="G68" s="14"/>
    </row>
    <row r="69" spans="1:7" x14ac:dyDescent="0.35">
      <c r="A69" s="20" t="s">
        <v>154</v>
      </c>
      <c r="B69" s="31"/>
      <c r="C69" s="31"/>
      <c r="D69" s="21"/>
      <c r="E69" s="17">
        <v>6.5</v>
      </c>
      <c r="F69" s="18">
        <v>5.4999999999999997E-3</v>
      </c>
      <c r="G69" s="19"/>
    </row>
    <row r="70" spans="1:7" x14ac:dyDescent="0.35">
      <c r="A70" s="11" t="s">
        <v>157</v>
      </c>
      <c r="B70" s="29"/>
      <c r="C70" s="29"/>
      <c r="D70" s="12"/>
      <c r="E70" s="13">
        <v>1.1737E-3</v>
      </c>
      <c r="F70" s="14">
        <v>0</v>
      </c>
      <c r="G70" s="14"/>
    </row>
    <row r="71" spans="1:7" x14ac:dyDescent="0.35">
      <c r="A71" s="11" t="s">
        <v>158</v>
      </c>
      <c r="B71" s="29"/>
      <c r="C71" s="29"/>
      <c r="D71" s="12"/>
      <c r="E71" s="22">
        <v>-4.4911737</v>
      </c>
      <c r="F71" s="23">
        <v>-3.8E-3</v>
      </c>
      <c r="G71" s="14">
        <v>6.5921999999999994E-2</v>
      </c>
    </row>
    <row r="72" spans="1:7" x14ac:dyDescent="0.35">
      <c r="A72" s="24" t="s">
        <v>159</v>
      </c>
      <c r="B72" s="32"/>
      <c r="C72" s="32"/>
      <c r="D72" s="25"/>
      <c r="E72" s="26">
        <v>1184.06</v>
      </c>
      <c r="F72" s="27">
        <v>1</v>
      </c>
      <c r="G72" s="27"/>
    </row>
    <row r="74" spans="1:7" ht="67.5" customHeight="1" x14ac:dyDescent="0.35">
      <c r="A74" s="62" t="s">
        <v>1945</v>
      </c>
      <c r="B74" s="63"/>
      <c r="C74" s="63"/>
      <c r="D74" s="63"/>
      <c r="E74" s="63"/>
      <c r="F74" s="63"/>
      <c r="G74" s="64"/>
    </row>
    <row r="77" spans="1:7" x14ac:dyDescent="0.35">
      <c r="A77" s="56" t="s">
        <v>162</v>
      </c>
    </row>
    <row r="78" spans="1:7" x14ac:dyDescent="0.35">
      <c r="A78" s="46" t="s">
        <v>163</v>
      </c>
      <c r="B78" s="33" t="s">
        <v>114</v>
      </c>
    </row>
    <row r="79" spans="1:7" x14ac:dyDescent="0.35">
      <c r="A79" t="s">
        <v>164</v>
      </c>
    </row>
    <row r="80" spans="1:7" x14ac:dyDescent="0.35">
      <c r="A80" t="s">
        <v>165</v>
      </c>
      <c r="B80" t="s">
        <v>166</v>
      </c>
      <c r="C80" t="s">
        <v>166</v>
      </c>
    </row>
    <row r="81" spans="1:5" x14ac:dyDescent="0.35">
      <c r="B81" s="47">
        <v>44957</v>
      </c>
      <c r="C81" s="47">
        <v>44985</v>
      </c>
    </row>
    <row r="82" spans="1:5" x14ac:dyDescent="0.35">
      <c r="A82" t="s">
        <v>170</v>
      </c>
      <c r="B82">
        <v>10.121700000000001</v>
      </c>
      <c r="C82">
        <v>9.9209999999999994</v>
      </c>
      <c r="E82" s="1"/>
    </row>
    <row r="83" spans="1:5" x14ac:dyDescent="0.35">
      <c r="A83" t="s">
        <v>171</v>
      </c>
      <c r="B83">
        <v>9.9816000000000003</v>
      </c>
      <c r="C83">
        <v>9.7836999999999996</v>
      </c>
      <c r="E83" s="1"/>
    </row>
    <row r="84" spans="1:5" x14ac:dyDescent="0.35">
      <c r="A84" t="s">
        <v>629</v>
      </c>
      <c r="B84">
        <v>9.9153000000000002</v>
      </c>
      <c r="C84">
        <v>9.7155000000000005</v>
      </c>
      <c r="E84" s="1"/>
    </row>
    <row r="85" spans="1:5" x14ac:dyDescent="0.35">
      <c r="A85" t="s">
        <v>630</v>
      </c>
      <c r="B85">
        <v>9.9151000000000007</v>
      </c>
      <c r="C85">
        <v>9.7152999999999992</v>
      </c>
      <c r="E85" s="1"/>
    </row>
    <row r="86" spans="1:5" x14ac:dyDescent="0.35">
      <c r="E86" s="1"/>
    </row>
    <row r="87" spans="1:5" x14ac:dyDescent="0.35">
      <c r="A87" t="s">
        <v>181</v>
      </c>
      <c r="B87" s="33" t="s">
        <v>114</v>
      </c>
    </row>
    <row r="88" spans="1:5" x14ac:dyDescent="0.35">
      <c r="A88" t="s">
        <v>182</v>
      </c>
      <c r="B88" s="33" t="s">
        <v>114</v>
      </c>
    </row>
    <row r="89" spans="1:5" ht="29" customHeight="1" x14ac:dyDescent="0.35">
      <c r="A89" s="46" t="s">
        <v>183</v>
      </c>
      <c r="B89" s="33" t="s">
        <v>114</v>
      </c>
    </row>
    <row r="90" spans="1:5" ht="29" customHeight="1" x14ac:dyDescent="0.35">
      <c r="A90" s="46" t="s">
        <v>184</v>
      </c>
      <c r="B90" s="33" t="s">
        <v>114</v>
      </c>
    </row>
    <row r="91" spans="1:5" x14ac:dyDescent="0.35">
      <c r="A91" t="s">
        <v>1652</v>
      </c>
      <c r="B91" s="48">
        <v>0.33650999999999998</v>
      </c>
    </row>
    <row r="92" spans="1:5" ht="43.5" customHeight="1" x14ac:dyDescent="0.35">
      <c r="A92" s="46" t="s">
        <v>186</v>
      </c>
      <c r="B92" s="33" t="s">
        <v>114</v>
      </c>
    </row>
    <row r="93" spans="1:5" ht="29" customHeight="1" x14ac:dyDescent="0.35">
      <c r="A93" s="46" t="s">
        <v>187</v>
      </c>
      <c r="B93" s="33" t="s">
        <v>114</v>
      </c>
    </row>
    <row r="94" spans="1:5" ht="29" customHeight="1" x14ac:dyDescent="0.35">
      <c r="A94" s="46" t="s">
        <v>188</v>
      </c>
      <c r="B94" s="48">
        <v>162.13682829999999</v>
      </c>
    </row>
    <row r="95" spans="1:5" x14ac:dyDescent="0.35">
      <c r="A95" t="s">
        <v>189</v>
      </c>
      <c r="B95" s="33" t="s">
        <v>114</v>
      </c>
    </row>
    <row r="96" spans="1:5" x14ac:dyDescent="0.35">
      <c r="A96" t="s">
        <v>190</v>
      </c>
      <c r="B96" s="33" t="s">
        <v>114</v>
      </c>
    </row>
    <row r="98" spans="1:6" ht="70" customHeight="1" x14ac:dyDescent="0.35">
      <c r="A98" s="57" t="s">
        <v>200</v>
      </c>
      <c r="B98" s="57" t="s">
        <v>201</v>
      </c>
      <c r="C98" s="57" t="s">
        <v>5</v>
      </c>
      <c r="D98" s="57" t="s">
        <v>6</v>
      </c>
      <c r="E98" s="57" t="s">
        <v>5</v>
      </c>
      <c r="F98" s="57" t="s">
        <v>6</v>
      </c>
    </row>
    <row r="99" spans="1:6" ht="70" customHeight="1" x14ac:dyDescent="0.35">
      <c r="A99" s="57" t="s">
        <v>1946</v>
      </c>
      <c r="B99" s="57"/>
      <c r="C99" s="57" t="s">
        <v>69</v>
      </c>
      <c r="D99" s="57"/>
      <c r="E99" s="57"/>
      <c r="F99" s="57"/>
    </row>
  </sheetData>
  <mergeCells count="3">
    <mergeCell ref="A1:G1"/>
    <mergeCell ref="A2:G2"/>
    <mergeCell ref="A74:G74"/>
  </mergeCells>
  <pageMargins left="0.7" right="0.7" top="0.75" bottom="0.75" header="0.3" footer="0.3"/>
  <pageSetup orientation="portrait" horizontalDpi="300" verticalDpi="300"/>
  <headerFooter>
    <oddHeader>&amp;L&amp;"Arial"&amp;1 &amp;K0078D7INTERNAL#</oddHead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98"/>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1947</v>
      </c>
      <c r="B1" s="60"/>
      <c r="C1" s="60"/>
      <c r="D1" s="60"/>
      <c r="E1" s="60"/>
      <c r="F1" s="60"/>
      <c r="G1" s="61"/>
      <c r="H1" s="50" t="str">
        <f>HYPERLINK("[EDEL_Portfolio Monthly Notes 28-Feb-2023.xlsx]Index!A1","Index")</f>
        <v>Index</v>
      </c>
    </row>
    <row r="2" spans="1:8" ht="37.5" customHeight="1" x14ac:dyDescent="0.35">
      <c r="A2" s="59" t="s">
        <v>1948</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1133</v>
      </c>
      <c r="B8" s="29" t="s">
        <v>1134</v>
      </c>
      <c r="C8" s="29" t="s">
        <v>1135</v>
      </c>
      <c r="D8" s="12">
        <v>8404</v>
      </c>
      <c r="E8" s="13">
        <v>195.19</v>
      </c>
      <c r="F8" s="14">
        <v>4.4499999999999998E-2</v>
      </c>
      <c r="G8" s="14"/>
    </row>
    <row r="9" spans="1:8" x14ac:dyDescent="0.35">
      <c r="A9" s="11" t="s">
        <v>1126</v>
      </c>
      <c r="B9" s="29" t="s">
        <v>1127</v>
      </c>
      <c r="C9" s="29" t="s">
        <v>1099</v>
      </c>
      <c r="D9" s="12">
        <v>10731</v>
      </c>
      <c r="E9" s="13">
        <v>171.65</v>
      </c>
      <c r="F9" s="14">
        <v>3.9100000000000003E-2</v>
      </c>
      <c r="G9" s="14"/>
    </row>
    <row r="10" spans="1:8" x14ac:dyDescent="0.35">
      <c r="A10" s="11" t="s">
        <v>1100</v>
      </c>
      <c r="B10" s="29" t="s">
        <v>1101</v>
      </c>
      <c r="C10" s="29" t="s">
        <v>1099</v>
      </c>
      <c r="D10" s="12">
        <v>16992</v>
      </c>
      <c r="E10" s="13">
        <v>145.26</v>
      </c>
      <c r="F10" s="14">
        <v>3.3099999999999997E-2</v>
      </c>
      <c r="G10" s="14"/>
    </row>
    <row r="11" spans="1:8" x14ac:dyDescent="0.35">
      <c r="A11" s="11" t="s">
        <v>1403</v>
      </c>
      <c r="B11" s="29" t="s">
        <v>1404</v>
      </c>
      <c r="C11" s="29" t="s">
        <v>1166</v>
      </c>
      <c r="D11" s="12">
        <v>8917</v>
      </c>
      <c r="E11" s="13">
        <v>132.63999999999999</v>
      </c>
      <c r="F11" s="14">
        <v>3.0200000000000001E-2</v>
      </c>
      <c r="G11" s="14"/>
    </row>
    <row r="12" spans="1:8" x14ac:dyDescent="0.35">
      <c r="A12" s="11" t="s">
        <v>1109</v>
      </c>
      <c r="B12" s="29" t="s">
        <v>1110</v>
      </c>
      <c r="C12" s="29" t="s">
        <v>1111</v>
      </c>
      <c r="D12" s="12">
        <v>4392</v>
      </c>
      <c r="E12" s="13">
        <v>114.61</v>
      </c>
      <c r="F12" s="14">
        <v>2.6100000000000002E-2</v>
      </c>
      <c r="G12" s="14"/>
    </row>
    <row r="13" spans="1:8" x14ac:dyDescent="0.35">
      <c r="A13" s="11" t="s">
        <v>1164</v>
      </c>
      <c r="B13" s="29" t="s">
        <v>1165</v>
      </c>
      <c r="C13" s="29" t="s">
        <v>1166</v>
      </c>
      <c r="D13" s="12">
        <v>2495</v>
      </c>
      <c r="E13" s="13">
        <v>82.66</v>
      </c>
      <c r="F13" s="14">
        <v>1.8800000000000001E-2</v>
      </c>
      <c r="G13" s="14"/>
    </row>
    <row r="14" spans="1:8" x14ac:dyDescent="0.35">
      <c r="A14" s="11" t="s">
        <v>1411</v>
      </c>
      <c r="B14" s="29" t="s">
        <v>1412</v>
      </c>
      <c r="C14" s="29" t="s">
        <v>1151</v>
      </c>
      <c r="D14" s="12">
        <v>21465</v>
      </c>
      <c r="E14" s="13">
        <v>80.86</v>
      </c>
      <c r="F14" s="14">
        <v>1.84E-2</v>
      </c>
      <c r="G14" s="14"/>
    </row>
    <row r="15" spans="1:8" x14ac:dyDescent="0.35">
      <c r="A15" s="11" t="s">
        <v>1347</v>
      </c>
      <c r="B15" s="29" t="s">
        <v>1348</v>
      </c>
      <c r="C15" s="29" t="s">
        <v>1349</v>
      </c>
      <c r="D15" s="12">
        <v>2944</v>
      </c>
      <c r="E15" s="13">
        <v>62.09</v>
      </c>
      <c r="F15" s="14">
        <v>1.41E-2</v>
      </c>
      <c r="G15" s="14"/>
    </row>
    <row r="16" spans="1:8" x14ac:dyDescent="0.35">
      <c r="A16" s="11" t="s">
        <v>1097</v>
      </c>
      <c r="B16" s="29" t="s">
        <v>1098</v>
      </c>
      <c r="C16" s="29" t="s">
        <v>1099</v>
      </c>
      <c r="D16" s="12">
        <v>3531</v>
      </c>
      <c r="E16" s="13">
        <v>61.06</v>
      </c>
      <c r="F16" s="14">
        <v>1.3899999999999999E-2</v>
      </c>
      <c r="G16" s="14"/>
    </row>
    <row r="17" spans="1:7" x14ac:dyDescent="0.35">
      <c r="A17" s="11" t="s">
        <v>1104</v>
      </c>
      <c r="B17" s="29" t="s">
        <v>1105</v>
      </c>
      <c r="C17" s="29" t="s">
        <v>1099</v>
      </c>
      <c r="D17" s="12">
        <v>6590</v>
      </c>
      <c r="E17" s="13">
        <v>55.63</v>
      </c>
      <c r="F17" s="14">
        <v>1.2699999999999999E-2</v>
      </c>
      <c r="G17" s="14"/>
    </row>
    <row r="18" spans="1:7" x14ac:dyDescent="0.35">
      <c r="A18" s="11" t="s">
        <v>1149</v>
      </c>
      <c r="B18" s="29" t="s">
        <v>1150</v>
      </c>
      <c r="C18" s="29" t="s">
        <v>1151</v>
      </c>
      <c r="D18" s="12">
        <v>2175</v>
      </c>
      <c r="E18" s="13">
        <v>53.52</v>
      </c>
      <c r="F18" s="14">
        <v>1.2200000000000001E-2</v>
      </c>
      <c r="G18" s="14"/>
    </row>
    <row r="19" spans="1:7" x14ac:dyDescent="0.35">
      <c r="A19" s="11" t="s">
        <v>1102</v>
      </c>
      <c r="B19" s="29" t="s">
        <v>1103</v>
      </c>
      <c r="C19" s="29" t="s">
        <v>1099</v>
      </c>
      <c r="D19" s="12">
        <v>9347</v>
      </c>
      <c r="E19" s="13">
        <v>48.87</v>
      </c>
      <c r="F19" s="14">
        <v>1.11E-2</v>
      </c>
      <c r="G19" s="14"/>
    </row>
    <row r="20" spans="1:7" x14ac:dyDescent="0.35">
      <c r="A20" s="11" t="s">
        <v>1112</v>
      </c>
      <c r="B20" s="29" t="s">
        <v>1113</v>
      </c>
      <c r="C20" s="29" t="s">
        <v>1114</v>
      </c>
      <c r="D20" s="12">
        <v>6099</v>
      </c>
      <c r="E20" s="13">
        <v>45.27</v>
      </c>
      <c r="F20" s="14">
        <v>1.03E-2</v>
      </c>
      <c r="G20" s="14"/>
    </row>
    <row r="21" spans="1:7" x14ac:dyDescent="0.35">
      <c r="A21" s="11" t="s">
        <v>1352</v>
      </c>
      <c r="B21" s="29" t="s">
        <v>1353</v>
      </c>
      <c r="C21" s="29" t="s">
        <v>1111</v>
      </c>
      <c r="D21" s="12">
        <v>3588</v>
      </c>
      <c r="E21" s="13">
        <v>43.18</v>
      </c>
      <c r="F21" s="14">
        <v>9.7999999999999997E-3</v>
      </c>
      <c r="G21" s="14"/>
    </row>
    <row r="22" spans="1:7" x14ac:dyDescent="0.35">
      <c r="A22" s="11" t="s">
        <v>1674</v>
      </c>
      <c r="B22" s="29" t="s">
        <v>1675</v>
      </c>
      <c r="C22" s="29" t="s">
        <v>1295</v>
      </c>
      <c r="D22" s="12">
        <v>9554</v>
      </c>
      <c r="E22" s="13">
        <v>40.71</v>
      </c>
      <c r="F22" s="14">
        <v>9.2999999999999992E-3</v>
      </c>
      <c r="G22" s="14"/>
    </row>
    <row r="23" spans="1:7" x14ac:dyDescent="0.35">
      <c r="A23" s="11" t="s">
        <v>1324</v>
      </c>
      <c r="B23" s="29" t="s">
        <v>1325</v>
      </c>
      <c r="C23" s="29" t="s">
        <v>1111</v>
      </c>
      <c r="D23" s="12">
        <v>649</v>
      </c>
      <c r="E23" s="13">
        <v>39.67</v>
      </c>
      <c r="F23" s="14">
        <v>8.9999999999999993E-3</v>
      </c>
      <c r="G23" s="14"/>
    </row>
    <row r="24" spans="1:7" x14ac:dyDescent="0.35">
      <c r="A24" s="11" t="s">
        <v>1949</v>
      </c>
      <c r="B24" s="29" t="s">
        <v>1950</v>
      </c>
      <c r="C24" s="29" t="s">
        <v>1191</v>
      </c>
      <c r="D24" s="12">
        <v>3028</v>
      </c>
      <c r="E24" s="13">
        <v>39.39</v>
      </c>
      <c r="F24" s="14">
        <v>8.9999999999999993E-3</v>
      </c>
      <c r="G24" s="14"/>
    </row>
    <row r="25" spans="1:7" x14ac:dyDescent="0.35">
      <c r="A25" s="11" t="s">
        <v>1764</v>
      </c>
      <c r="B25" s="29" t="s">
        <v>1765</v>
      </c>
      <c r="C25" s="29" t="s">
        <v>1267</v>
      </c>
      <c r="D25" s="12">
        <v>1350</v>
      </c>
      <c r="E25" s="13">
        <v>37.42</v>
      </c>
      <c r="F25" s="14">
        <v>8.5000000000000006E-3</v>
      </c>
      <c r="G25" s="14"/>
    </row>
    <row r="26" spans="1:7" x14ac:dyDescent="0.35">
      <c r="A26" s="11" t="s">
        <v>1432</v>
      </c>
      <c r="B26" s="29" t="s">
        <v>1433</v>
      </c>
      <c r="C26" s="29" t="s">
        <v>1319</v>
      </c>
      <c r="D26" s="12">
        <v>2900</v>
      </c>
      <c r="E26" s="13">
        <v>37.07</v>
      </c>
      <c r="F26" s="14">
        <v>8.3999999999999995E-3</v>
      </c>
      <c r="G26" s="14"/>
    </row>
    <row r="27" spans="1:7" x14ac:dyDescent="0.35">
      <c r="A27" s="11" t="s">
        <v>1951</v>
      </c>
      <c r="B27" s="29" t="s">
        <v>1952</v>
      </c>
      <c r="C27" s="29" t="s">
        <v>1099</v>
      </c>
      <c r="D27" s="12">
        <v>6214</v>
      </c>
      <c r="E27" s="13">
        <v>36.840000000000003</v>
      </c>
      <c r="F27" s="14">
        <v>8.3999999999999995E-3</v>
      </c>
      <c r="G27" s="14"/>
    </row>
    <row r="28" spans="1:7" x14ac:dyDescent="0.35">
      <c r="A28" s="11" t="s">
        <v>1253</v>
      </c>
      <c r="B28" s="29" t="s">
        <v>1254</v>
      </c>
      <c r="C28" s="29" t="s">
        <v>1230</v>
      </c>
      <c r="D28" s="12">
        <v>11404</v>
      </c>
      <c r="E28" s="13">
        <v>35.44</v>
      </c>
      <c r="F28" s="14">
        <v>8.0999999999999996E-3</v>
      </c>
      <c r="G28" s="14"/>
    </row>
    <row r="29" spans="1:7" x14ac:dyDescent="0.35">
      <c r="A29" s="11" t="s">
        <v>1415</v>
      </c>
      <c r="B29" s="29" t="s">
        <v>1416</v>
      </c>
      <c r="C29" s="29" t="s">
        <v>1099</v>
      </c>
      <c r="D29" s="12">
        <v>27391</v>
      </c>
      <c r="E29" s="13">
        <v>35.380000000000003</v>
      </c>
      <c r="F29" s="14">
        <v>8.0999999999999996E-3</v>
      </c>
      <c r="G29" s="14"/>
    </row>
    <row r="30" spans="1:7" x14ac:dyDescent="0.35">
      <c r="A30" s="11" t="s">
        <v>1115</v>
      </c>
      <c r="B30" s="29" t="s">
        <v>1116</v>
      </c>
      <c r="C30" s="29" t="s">
        <v>1117</v>
      </c>
      <c r="D30" s="12">
        <v>3015</v>
      </c>
      <c r="E30" s="13">
        <v>32.57</v>
      </c>
      <c r="F30" s="14">
        <v>7.4000000000000003E-3</v>
      </c>
      <c r="G30" s="14"/>
    </row>
    <row r="31" spans="1:7" x14ac:dyDescent="0.35">
      <c r="A31" s="11" t="s">
        <v>1716</v>
      </c>
      <c r="B31" s="29" t="s">
        <v>1717</v>
      </c>
      <c r="C31" s="29" t="s">
        <v>1166</v>
      </c>
      <c r="D31" s="12">
        <v>653</v>
      </c>
      <c r="E31" s="13">
        <v>31.3</v>
      </c>
      <c r="F31" s="14">
        <v>7.1000000000000004E-3</v>
      </c>
      <c r="G31" s="14"/>
    </row>
    <row r="32" spans="1:7" x14ac:dyDescent="0.35">
      <c r="A32" s="11" t="s">
        <v>1210</v>
      </c>
      <c r="B32" s="29" t="s">
        <v>1211</v>
      </c>
      <c r="C32" s="29" t="s">
        <v>1148</v>
      </c>
      <c r="D32" s="12">
        <v>1098</v>
      </c>
      <c r="E32" s="13">
        <v>31.06</v>
      </c>
      <c r="F32" s="14">
        <v>7.1000000000000004E-3</v>
      </c>
      <c r="G32" s="14"/>
    </row>
    <row r="33" spans="1:7" x14ac:dyDescent="0.35">
      <c r="A33" s="11" t="s">
        <v>1423</v>
      </c>
      <c r="B33" s="29" t="s">
        <v>1424</v>
      </c>
      <c r="C33" s="29" t="s">
        <v>1425</v>
      </c>
      <c r="D33" s="12">
        <v>78</v>
      </c>
      <c r="E33" s="13">
        <v>29.62</v>
      </c>
      <c r="F33" s="14">
        <v>6.7000000000000002E-3</v>
      </c>
      <c r="G33" s="14"/>
    </row>
    <row r="34" spans="1:7" x14ac:dyDescent="0.35">
      <c r="A34" s="11" t="s">
        <v>1397</v>
      </c>
      <c r="B34" s="29" t="s">
        <v>1398</v>
      </c>
      <c r="C34" s="29" t="s">
        <v>1117</v>
      </c>
      <c r="D34" s="12">
        <v>2332</v>
      </c>
      <c r="E34" s="13">
        <v>29.61</v>
      </c>
      <c r="F34" s="14">
        <v>6.7000000000000002E-3</v>
      </c>
      <c r="G34" s="14"/>
    </row>
    <row r="35" spans="1:7" x14ac:dyDescent="0.35">
      <c r="A35" s="11" t="s">
        <v>1953</v>
      </c>
      <c r="B35" s="29" t="s">
        <v>1944</v>
      </c>
      <c r="C35" s="29" t="s">
        <v>1099</v>
      </c>
      <c r="D35" s="12">
        <v>163831</v>
      </c>
      <c r="E35" s="13">
        <v>28.59</v>
      </c>
      <c r="F35" s="14">
        <v>6.4999999999999997E-3</v>
      </c>
      <c r="G35" s="14"/>
    </row>
    <row r="36" spans="1:7" x14ac:dyDescent="0.35">
      <c r="A36" s="11" t="s">
        <v>1138</v>
      </c>
      <c r="B36" s="29" t="s">
        <v>1139</v>
      </c>
      <c r="C36" s="29" t="s">
        <v>1117</v>
      </c>
      <c r="D36" s="12">
        <v>324</v>
      </c>
      <c r="E36" s="13">
        <v>27.94</v>
      </c>
      <c r="F36" s="14">
        <v>6.4000000000000003E-3</v>
      </c>
      <c r="G36" s="14"/>
    </row>
    <row r="37" spans="1:7" x14ac:dyDescent="0.35">
      <c r="A37" s="11" t="s">
        <v>1167</v>
      </c>
      <c r="B37" s="29" t="s">
        <v>1168</v>
      </c>
      <c r="C37" s="29" t="s">
        <v>1166</v>
      </c>
      <c r="D37" s="12">
        <v>2578</v>
      </c>
      <c r="E37" s="13">
        <v>27.78</v>
      </c>
      <c r="F37" s="14">
        <v>6.3E-3</v>
      </c>
      <c r="G37" s="14"/>
    </row>
    <row r="38" spans="1:7" x14ac:dyDescent="0.35">
      <c r="A38" s="11" t="s">
        <v>1689</v>
      </c>
      <c r="B38" s="29" t="s">
        <v>1690</v>
      </c>
      <c r="C38" s="29" t="s">
        <v>1166</v>
      </c>
      <c r="D38" s="12">
        <v>452</v>
      </c>
      <c r="E38" s="13">
        <v>27.7</v>
      </c>
      <c r="F38" s="14">
        <v>6.3E-3</v>
      </c>
      <c r="G38" s="14"/>
    </row>
    <row r="39" spans="1:7" x14ac:dyDescent="0.35">
      <c r="A39" s="11" t="s">
        <v>1201</v>
      </c>
      <c r="B39" s="29" t="s">
        <v>1202</v>
      </c>
      <c r="C39" s="29" t="s">
        <v>1203</v>
      </c>
      <c r="D39" s="12">
        <v>1759</v>
      </c>
      <c r="E39" s="13">
        <v>27.62</v>
      </c>
      <c r="F39" s="14">
        <v>6.3E-3</v>
      </c>
      <c r="G39" s="14"/>
    </row>
    <row r="40" spans="1:7" x14ac:dyDescent="0.35">
      <c r="A40" s="11" t="s">
        <v>1118</v>
      </c>
      <c r="B40" s="29" t="s">
        <v>1119</v>
      </c>
      <c r="C40" s="29" t="s">
        <v>1120</v>
      </c>
      <c r="D40" s="12">
        <v>18631</v>
      </c>
      <c r="E40" s="13">
        <v>27.11</v>
      </c>
      <c r="F40" s="14">
        <v>6.1999999999999998E-3</v>
      </c>
      <c r="G40" s="14"/>
    </row>
    <row r="41" spans="1:7" x14ac:dyDescent="0.35">
      <c r="A41" s="11" t="s">
        <v>1237</v>
      </c>
      <c r="B41" s="29" t="s">
        <v>1238</v>
      </c>
      <c r="C41" s="29" t="s">
        <v>1203</v>
      </c>
      <c r="D41" s="12">
        <v>3316</v>
      </c>
      <c r="E41" s="13">
        <v>27.06</v>
      </c>
      <c r="F41" s="14">
        <v>6.1999999999999998E-3</v>
      </c>
      <c r="G41" s="14"/>
    </row>
    <row r="42" spans="1:7" x14ac:dyDescent="0.35">
      <c r="A42" s="11" t="s">
        <v>1204</v>
      </c>
      <c r="B42" s="29" t="s">
        <v>1205</v>
      </c>
      <c r="C42" s="29" t="s">
        <v>1142</v>
      </c>
      <c r="D42" s="12">
        <v>4888</v>
      </c>
      <c r="E42" s="13">
        <v>26.84</v>
      </c>
      <c r="F42" s="14">
        <v>6.1000000000000004E-3</v>
      </c>
      <c r="G42" s="14"/>
    </row>
    <row r="43" spans="1:7" x14ac:dyDescent="0.35">
      <c r="A43" s="11" t="s">
        <v>1270</v>
      </c>
      <c r="B43" s="29" t="s">
        <v>1271</v>
      </c>
      <c r="C43" s="29" t="s">
        <v>1148</v>
      </c>
      <c r="D43" s="12">
        <v>2999</v>
      </c>
      <c r="E43" s="13">
        <v>26.75</v>
      </c>
      <c r="F43" s="14">
        <v>6.1000000000000004E-3</v>
      </c>
      <c r="G43" s="14"/>
    </row>
    <row r="44" spans="1:7" x14ac:dyDescent="0.35">
      <c r="A44" s="11" t="s">
        <v>1786</v>
      </c>
      <c r="B44" s="29" t="s">
        <v>1787</v>
      </c>
      <c r="C44" s="29" t="s">
        <v>1203</v>
      </c>
      <c r="D44" s="12">
        <v>2227</v>
      </c>
      <c r="E44" s="13">
        <v>26.48</v>
      </c>
      <c r="F44" s="14">
        <v>6.0000000000000001E-3</v>
      </c>
      <c r="G44" s="14"/>
    </row>
    <row r="45" spans="1:7" x14ac:dyDescent="0.35">
      <c r="A45" s="11" t="s">
        <v>1954</v>
      </c>
      <c r="B45" s="29" t="s">
        <v>1955</v>
      </c>
      <c r="C45" s="29" t="s">
        <v>1227</v>
      </c>
      <c r="D45" s="12">
        <v>8306</v>
      </c>
      <c r="E45" s="13">
        <v>25.35</v>
      </c>
      <c r="F45" s="14">
        <v>5.7999999999999996E-3</v>
      </c>
      <c r="G45" s="14"/>
    </row>
    <row r="46" spans="1:7" x14ac:dyDescent="0.35">
      <c r="A46" s="11" t="s">
        <v>1154</v>
      </c>
      <c r="B46" s="29" t="s">
        <v>1155</v>
      </c>
      <c r="C46" s="29" t="s">
        <v>1156</v>
      </c>
      <c r="D46" s="12">
        <v>2630</v>
      </c>
      <c r="E46" s="13">
        <v>25.16</v>
      </c>
      <c r="F46" s="14">
        <v>5.7000000000000002E-3</v>
      </c>
      <c r="G46" s="14"/>
    </row>
    <row r="47" spans="1:7" x14ac:dyDescent="0.35">
      <c r="A47" s="11" t="s">
        <v>1160</v>
      </c>
      <c r="B47" s="29" t="s">
        <v>1161</v>
      </c>
      <c r="C47" s="29" t="s">
        <v>1099</v>
      </c>
      <c r="D47" s="12">
        <v>8692</v>
      </c>
      <c r="E47" s="13">
        <v>24.3</v>
      </c>
      <c r="F47" s="14">
        <v>5.4999999999999997E-3</v>
      </c>
      <c r="G47" s="14"/>
    </row>
    <row r="48" spans="1:7" x14ac:dyDescent="0.35">
      <c r="A48" s="11" t="s">
        <v>1378</v>
      </c>
      <c r="B48" s="29" t="s">
        <v>1379</v>
      </c>
      <c r="C48" s="29" t="s">
        <v>1148</v>
      </c>
      <c r="D48" s="12">
        <v>7988</v>
      </c>
      <c r="E48" s="13">
        <v>24.27</v>
      </c>
      <c r="F48" s="14">
        <v>5.4999999999999997E-3</v>
      </c>
      <c r="G48" s="14"/>
    </row>
    <row r="49" spans="1:7" x14ac:dyDescent="0.35">
      <c r="A49" s="11" t="s">
        <v>1146</v>
      </c>
      <c r="B49" s="29" t="s">
        <v>1147</v>
      </c>
      <c r="C49" s="29" t="s">
        <v>1148</v>
      </c>
      <c r="D49" s="12">
        <v>1016</v>
      </c>
      <c r="E49" s="13">
        <v>24.11</v>
      </c>
      <c r="F49" s="14">
        <v>5.4999999999999997E-3</v>
      </c>
      <c r="G49" s="14"/>
    </row>
    <row r="50" spans="1:7" x14ac:dyDescent="0.35">
      <c r="A50" s="11" t="s">
        <v>1173</v>
      </c>
      <c r="B50" s="29" t="s">
        <v>1174</v>
      </c>
      <c r="C50" s="29" t="s">
        <v>1175</v>
      </c>
      <c r="D50" s="12">
        <v>11941</v>
      </c>
      <c r="E50" s="13">
        <v>23.36</v>
      </c>
      <c r="F50" s="14">
        <v>5.3E-3</v>
      </c>
      <c r="G50" s="14"/>
    </row>
    <row r="51" spans="1:7" x14ac:dyDescent="0.35">
      <c r="A51" s="11" t="s">
        <v>1956</v>
      </c>
      <c r="B51" s="29" t="s">
        <v>1957</v>
      </c>
      <c r="C51" s="29" t="s">
        <v>1203</v>
      </c>
      <c r="D51" s="12">
        <v>839</v>
      </c>
      <c r="E51" s="13">
        <v>23.17</v>
      </c>
      <c r="F51" s="14">
        <v>5.3E-3</v>
      </c>
      <c r="G51" s="14"/>
    </row>
    <row r="52" spans="1:7" x14ac:dyDescent="0.35">
      <c r="A52" s="11" t="s">
        <v>1958</v>
      </c>
      <c r="B52" s="29" t="s">
        <v>1959</v>
      </c>
      <c r="C52" s="29" t="s">
        <v>1267</v>
      </c>
      <c r="D52" s="12">
        <v>27</v>
      </c>
      <c r="E52" s="13">
        <v>23.02</v>
      </c>
      <c r="F52" s="14">
        <v>5.1999999999999998E-3</v>
      </c>
      <c r="G52" s="14"/>
    </row>
    <row r="53" spans="1:7" x14ac:dyDescent="0.35">
      <c r="A53" s="11" t="s">
        <v>1384</v>
      </c>
      <c r="B53" s="29" t="s">
        <v>1385</v>
      </c>
      <c r="C53" s="29" t="s">
        <v>1227</v>
      </c>
      <c r="D53" s="12">
        <v>686</v>
      </c>
      <c r="E53" s="13">
        <v>22.07</v>
      </c>
      <c r="F53" s="14">
        <v>5.0000000000000001E-3</v>
      </c>
      <c r="G53" s="14"/>
    </row>
    <row r="54" spans="1:7" x14ac:dyDescent="0.35">
      <c r="A54" s="11" t="s">
        <v>1131</v>
      </c>
      <c r="B54" s="29" t="s">
        <v>1132</v>
      </c>
      <c r="C54" s="29" t="s">
        <v>1111</v>
      </c>
      <c r="D54" s="12">
        <v>15030</v>
      </c>
      <c r="E54" s="13">
        <v>21.85</v>
      </c>
      <c r="F54" s="14">
        <v>5.0000000000000001E-3</v>
      </c>
      <c r="G54" s="14"/>
    </row>
    <row r="55" spans="1:7" x14ac:dyDescent="0.35">
      <c r="A55" s="11" t="s">
        <v>1442</v>
      </c>
      <c r="B55" s="29" t="s">
        <v>1443</v>
      </c>
      <c r="C55" s="29" t="s">
        <v>1230</v>
      </c>
      <c r="D55" s="12">
        <v>4956</v>
      </c>
      <c r="E55" s="13">
        <v>21.85</v>
      </c>
      <c r="F55" s="14">
        <v>5.0000000000000001E-3</v>
      </c>
      <c r="G55" s="14"/>
    </row>
    <row r="56" spans="1:7" x14ac:dyDescent="0.35">
      <c r="A56" s="11" t="s">
        <v>1960</v>
      </c>
      <c r="B56" s="29" t="s">
        <v>1961</v>
      </c>
      <c r="C56" s="29" t="s">
        <v>1099</v>
      </c>
      <c r="D56" s="12">
        <v>39557</v>
      </c>
      <c r="E56" s="13">
        <v>21.82</v>
      </c>
      <c r="F56" s="14">
        <v>5.0000000000000001E-3</v>
      </c>
      <c r="G56" s="14"/>
    </row>
    <row r="57" spans="1:7" x14ac:dyDescent="0.35">
      <c r="A57" s="11" t="s">
        <v>1272</v>
      </c>
      <c r="B57" s="29" t="s">
        <v>1273</v>
      </c>
      <c r="C57" s="29" t="s">
        <v>1203</v>
      </c>
      <c r="D57" s="12">
        <v>1148</v>
      </c>
      <c r="E57" s="13">
        <v>21.68</v>
      </c>
      <c r="F57" s="14">
        <v>4.8999999999999998E-3</v>
      </c>
      <c r="G57" s="14"/>
    </row>
    <row r="58" spans="1:7" x14ac:dyDescent="0.35">
      <c r="A58" s="11" t="s">
        <v>1362</v>
      </c>
      <c r="B58" s="29" t="s">
        <v>1363</v>
      </c>
      <c r="C58" s="29" t="s">
        <v>1302</v>
      </c>
      <c r="D58" s="12">
        <v>9712</v>
      </c>
      <c r="E58" s="13">
        <v>21.61</v>
      </c>
      <c r="F58" s="14">
        <v>4.8999999999999998E-3</v>
      </c>
      <c r="G58" s="14"/>
    </row>
    <row r="59" spans="1:7" x14ac:dyDescent="0.35">
      <c r="A59" s="11" t="s">
        <v>1962</v>
      </c>
      <c r="B59" s="29" t="s">
        <v>1963</v>
      </c>
      <c r="C59" s="29" t="s">
        <v>1267</v>
      </c>
      <c r="D59" s="12">
        <v>1051</v>
      </c>
      <c r="E59" s="13">
        <v>21.17</v>
      </c>
      <c r="F59" s="14">
        <v>4.7999999999999996E-3</v>
      </c>
      <c r="G59" s="14"/>
    </row>
    <row r="60" spans="1:7" x14ac:dyDescent="0.35">
      <c r="A60" s="11" t="s">
        <v>1231</v>
      </c>
      <c r="B60" s="29" t="s">
        <v>1232</v>
      </c>
      <c r="C60" s="29" t="s">
        <v>1233</v>
      </c>
      <c r="D60" s="12">
        <v>3551</v>
      </c>
      <c r="E60" s="13">
        <v>20.97</v>
      </c>
      <c r="F60" s="14">
        <v>4.7999999999999996E-3</v>
      </c>
      <c r="G60" s="14"/>
    </row>
    <row r="61" spans="1:7" x14ac:dyDescent="0.35">
      <c r="A61" s="11" t="s">
        <v>1434</v>
      </c>
      <c r="B61" s="29" t="s">
        <v>1435</v>
      </c>
      <c r="C61" s="29" t="s">
        <v>1156</v>
      </c>
      <c r="D61" s="12">
        <v>3121</v>
      </c>
      <c r="E61" s="13">
        <v>20.58</v>
      </c>
      <c r="F61" s="14">
        <v>4.7000000000000002E-3</v>
      </c>
      <c r="G61" s="14"/>
    </row>
    <row r="62" spans="1:7" x14ac:dyDescent="0.35">
      <c r="A62" s="11" t="s">
        <v>1140</v>
      </c>
      <c r="B62" s="29" t="s">
        <v>1141</v>
      </c>
      <c r="C62" s="29" t="s">
        <v>1142</v>
      </c>
      <c r="D62" s="12">
        <v>19646</v>
      </c>
      <c r="E62" s="13">
        <v>20.420000000000002</v>
      </c>
      <c r="F62" s="14">
        <v>4.7000000000000002E-3</v>
      </c>
      <c r="G62" s="14"/>
    </row>
    <row r="63" spans="1:7" x14ac:dyDescent="0.35">
      <c r="A63" s="11" t="s">
        <v>1376</v>
      </c>
      <c r="B63" s="29" t="s">
        <v>1377</v>
      </c>
      <c r="C63" s="29" t="s">
        <v>1216</v>
      </c>
      <c r="D63" s="12">
        <v>281</v>
      </c>
      <c r="E63" s="13">
        <v>20.399999999999999</v>
      </c>
      <c r="F63" s="14">
        <v>4.5999999999999999E-3</v>
      </c>
      <c r="G63" s="14"/>
    </row>
    <row r="64" spans="1:7" x14ac:dyDescent="0.35">
      <c r="A64" s="11" t="s">
        <v>1182</v>
      </c>
      <c r="B64" s="29" t="s">
        <v>1183</v>
      </c>
      <c r="C64" s="29" t="s">
        <v>1166</v>
      </c>
      <c r="D64" s="12">
        <v>474</v>
      </c>
      <c r="E64" s="13">
        <v>20.38</v>
      </c>
      <c r="F64" s="14">
        <v>4.5999999999999999E-3</v>
      </c>
      <c r="G64" s="14"/>
    </row>
    <row r="65" spans="1:7" x14ac:dyDescent="0.35">
      <c r="A65" s="11" t="s">
        <v>1354</v>
      </c>
      <c r="B65" s="29" t="s">
        <v>1355</v>
      </c>
      <c r="C65" s="29" t="s">
        <v>1156</v>
      </c>
      <c r="D65" s="12">
        <v>635</v>
      </c>
      <c r="E65" s="13">
        <v>20.16</v>
      </c>
      <c r="F65" s="14">
        <v>4.5999999999999999E-3</v>
      </c>
      <c r="G65" s="14"/>
    </row>
    <row r="66" spans="1:7" x14ac:dyDescent="0.35">
      <c r="A66" s="11" t="s">
        <v>1964</v>
      </c>
      <c r="B66" s="29" t="s">
        <v>1965</v>
      </c>
      <c r="C66" s="29" t="s">
        <v>1111</v>
      </c>
      <c r="D66" s="12">
        <v>878</v>
      </c>
      <c r="E66" s="13">
        <v>20.079999999999998</v>
      </c>
      <c r="F66" s="14">
        <v>4.5999999999999999E-3</v>
      </c>
      <c r="G66" s="14"/>
    </row>
    <row r="67" spans="1:7" x14ac:dyDescent="0.35">
      <c r="A67" s="11" t="s">
        <v>1186</v>
      </c>
      <c r="B67" s="29" t="s">
        <v>1187</v>
      </c>
      <c r="C67" s="29" t="s">
        <v>1188</v>
      </c>
      <c r="D67" s="12">
        <v>2045</v>
      </c>
      <c r="E67" s="13">
        <v>19.940000000000001</v>
      </c>
      <c r="F67" s="14">
        <v>4.4999999999999997E-3</v>
      </c>
      <c r="G67" s="14"/>
    </row>
    <row r="68" spans="1:7" x14ac:dyDescent="0.35">
      <c r="A68" s="11" t="s">
        <v>1345</v>
      </c>
      <c r="B68" s="29" t="s">
        <v>1346</v>
      </c>
      <c r="C68" s="29" t="s">
        <v>1302</v>
      </c>
      <c r="D68" s="12">
        <v>4532</v>
      </c>
      <c r="E68" s="13">
        <v>19.88</v>
      </c>
      <c r="F68" s="14">
        <v>4.4999999999999997E-3</v>
      </c>
      <c r="G68" s="14"/>
    </row>
    <row r="69" spans="1:7" x14ac:dyDescent="0.35">
      <c r="A69" s="11" t="s">
        <v>1169</v>
      </c>
      <c r="B69" s="29" t="s">
        <v>1170</v>
      </c>
      <c r="C69" s="29" t="s">
        <v>1159</v>
      </c>
      <c r="D69" s="12">
        <v>11573</v>
      </c>
      <c r="E69" s="13">
        <v>19.73</v>
      </c>
      <c r="F69" s="14">
        <v>4.4999999999999997E-3</v>
      </c>
      <c r="G69" s="14"/>
    </row>
    <row r="70" spans="1:7" x14ac:dyDescent="0.35">
      <c r="A70" s="11" t="s">
        <v>1214</v>
      </c>
      <c r="B70" s="29" t="s">
        <v>1215</v>
      </c>
      <c r="C70" s="29" t="s">
        <v>1216</v>
      </c>
      <c r="D70" s="12">
        <v>1068</v>
      </c>
      <c r="E70" s="13">
        <v>19.59</v>
      </c>
      <c r="F70" s="14">
        <v>4.4999999999999997E-3</v>
      </c>
      <c r="G70" s="14"/>
    </row>
    <row r="71" spans="1:7" x14ac:dyDescent="0.35">
      <c r="A71" s="11" t="s">
        <v>1966</v>
      </c>
      <c r="B71" s="29" t="s">
        <v>1967</v>
      </c>
      <c r="C71" s="29" t="s">
        <v>1280</v>
      </c>
      <c r="D71" s="12">
        <v>2817</v>
      </c>
      <c r="E71" s="13">
        <v>19.510000000000002</v>
      </c>
      <c r="F71" s="14">
        <v>4.4000000000000003E-3</v>
      </c>
      <c r="G71" s="14"/>
    </row>
    <row r="72" spans="1:7" x14ac:dyDescent="0.35">
      <c r="A72" s="11" t="s">
        <v>1356</v>
      </c>
      <c r="B72" s="29" t="s">
        <v>1357</v>
      </c>
      <c r="C72" s="29" t="s">
        <v>1111</v>
      </c>
      <c r="D72" s="12">
        <v>7520</v>
      </c>
      <c r="E72" s="13">
        <v>18.940000000000001</v>
      </c>
      <c r="F72" s="14">
        <v>4.3E-3</v>
      </c>
      <c r="G72" s="14"/>
    </row>
    <row r="73" spans="1:7" x14ac:dyDescent="0.35">
      <c r="A73" s="11" t="s">
        <v>1152</v>
      </c>
      <c r="B73" s="29" t="s">
        <v>1153</v>
      </c>
      <c r="C73" s="29" t="s">
        <v>1099</v>
      </c>
      <c r="D73" s="12">
        <v>38500</v>
      </c>
      <c r="E73" s="13">
        <v>18.61</v>
      </c>
      <c r="F73" s="14">
        <v>4.1999999999999997E-3</v>
      </c>
      <c r="G73" s="14"/>
    </row>
    <row r="74" spans="1:7" x14ac:dyDescent="0.35">
      <c r="A74" s="11" t="s">
        <v>1776</v>
      </c>
      <c r="B74" s="29" t="s">
        <v>1777</v>
      </c>
      <c r="C74" s="29" t="s">
        <v>1188</v>
      </c>
      <c r="D74" s="12">
        <v>449</v>
      </c>
      <c r="E74" s="13">
        <v>18.54</v>
      </c>
      <c r="F74" s="14">
        <v>4.1999999999999997E-3</v>
      </c>
      <c r="G74" s="14"/>
    </row>
    <row r="75" spans="1:7" x14ac:dyDescent="0.35">
      <c r="A75" s="11" t="s">
        <v>1251</v>
      </c>
      <c r="B75" s="29" t="s">
        <v>1252</v>
      </c>
      <c r="C75" s="29" t="s">
        <v>1159</v>
      </c>
      <c r="D75" s="12">
        <v>8325</v>
      </c>
      <c r="E75" s="13">
        <v>18.5</v>
      </c>
      <c r="F75" s="14">
        <v>4.1999999999999997E-3</v>
      </c>
      <c r="G75" s="14"/>
    </row>
    <row r="76" spans="1:7" x14ac:dyDescent="0.35">
      <c r="A76" s="11" t="s">
        <v>1184</v>
      </c>
      <c r="B76" s="29" t="s">
        <v>1185</v>
      </c>
      <c r="C76" s="29" t="s">
        <v>1117</v>
      </c>
      <c r="D76" s="12">
        <v>4368</v>
      </c>
      <c r="E76" s="13">
        <v>18.38</v>
      </c>
      <c r="F76" s="14">
        <v>4.1999999999999997E-3</v>
      </c>
      <c r="G76" s="14"/>
    </row>
    <row r="77" spans="1:7" x14ac:dyDescent="0.35">
      <c r="A77" s="11" t="s">
        <v>1192</v>
      </c>
      <c r="B77" s="29" t="s">
        <v>1193</v>
      </c>
      <c r="C77" s="29" t="s">
        <v>1111</v>
      </c>
      <c r="D77" s="12">
        <v>16027</v>
      </c>
      <c r="E77" s="13">
        <v>18.32</v>
      </c>
      <c r="F77" s="14">
        <v>4.1999999999999997E-3</v>
      </c>
      <c r="G77" s="14"/>
    </row>
    <row r="78" spans="1:7" x14ac:dyDescent="0.35">
      <c r="A78" s="11" t="s">
        <v>1405</v>
      </c>
      <c r="B78" s="29" t="s">
        <v>1406</v>
      </c>
      <c r="C78" s="29" t="s">
        <v>1114</v>
      </c>
      <c r="D78" s="12">
        <v>1513</v>
      </c>
      <c r="E78" s="13">
        <v>18.29</v>
      </c>
      <c r="F78" s="14">
        <v>4.1999999999999997E-3</v>
      </c>
      <c r="G78" s="14"/>
    </row>
    <row r="79" spans="1:7" x14ac:dyDescent="0.35">
      <c r="A79" s="11" t="s">
        <v>1968</v>
      </c>
      <c r="B79" s="29" t="s">
        <v>1969</v>
      </c>
      <c r="C79" s="29" t="s">
        <v>1295</v>
      </c>
      <c r="D79" s="12">
        <v>6746</v>
      </c>
      <c r="E79" s="13">
        <v>18.03</v>
      </c>
      <c r="F79" s="14">
        <v>4.1000000000000003E-3</v>
      </c>
      <c r="G79" s="14"/>
    </row>
    <row r="80" spans="1:7" x14ac:dyDescent="0.35">
      <c r="A80" s="11" t="s">
        <v>1366</v>
      </c>
      <c r="B80" s="29" t="s">
        <v>1367</v>
      </c>
      <c r="C80" s="29" t="s">
        <v>1135</v>
      </c>
      <c r="D80" s="12">
        <v>8271</v>
      </c>
      <c r="E80" s="13">
        <v>17.8</v>
      </c>
      <c r="F80" s="14">
        <v>4.1000000000000003E-3</v>
      </c>
      <c r="G80" s="14"/>
    </row>
    <row r="81" spans="1:7" x14ac:dyDescent="0.35">
      <c r="A81" s="11" t="s">
        <v>1343</v>
      </c>
      <c r="B81" s="29" t="s">
        <v>1344</v>
      </c>
      <c r="C81" s="29" t="s">
        <v>1111</v>
      </c>
      <c r="D81" s="12">
        <v>1319</v>
      </c>
      <c r="E81" s="13">
        <v>17.61</v>
      </c>
      <c r="F81" s="14">
        <v>4.0000000000000001E-3</v>
      </c>
      <c r="G81" s="14"/>
    </row>
    <row r="82" spans="1:7" x14ac:dyDescent="0.35">
      <c r="A82" s="11" t="s">
        <v>1444</v>
      </c>
      <c r="B82" s="29" t="s">
        <v>1445</v>
      </c>
      <c r="C82" s="29" t="s">
        <v>1203</v>
      </c>
      <c r="D82" s="12">
        <v>562</v>
      </c>
      <c r="E82" s="13">
        <v>17.32</v>
      </c>
      <c r="F82" s="14">
        <v>3.8999999999999998E-3</v>
      </c>
      <c r="G82" s="14"/>
    </row>
    <row r="83" spans="1:7" x14ac:dyDescent="0.35">
      <c r="A83" s="11" t="s">
        <v>1453</v>
      </c>
      <c r="B83" s="29" t="s">
        <v>1454</v>
      </c>
      <c r="C83" s="29" t="s">
        <v>1188</v>
      </c>
      <c r="D83" s="12">
        <v>954</v>
      </c>
      <c r="E83" s="13">
        <v>17.16</v>
      </c>
      <c r="F83" s="14">
        <v>3.8999999999999998E-3</v>
      </c>
      <c r="G83" s="14"/>
    </row>
    <row r="84" spans="1:7" x14ac:dyDescent="0.35">
      <c r="A84" s="11" t="s">
        <v>1136</v>
      </c>
      <c r="B84" s="29" t="s">
        <v>1137</v>
      </c>
      <c r="C84" s="29" t="s">
        <v>1099</v>
      </c>
      <c r="D84" s="12">
        <v>1586</v>
      </c>
      <c r="E84" s="13">
        <v>17.09</v>
      </c>
      <c r="F84" s="14">
        <v>3.8999999999999998E-3</v>
      </c>
      <c r="G84" s="14"/>
    </row>
    <row r="85" spans="1:7" x14ac:dyDescent="0.35">
      <c r="A85" s="11" t="s">
        <v>1801</v>
      </c>
      <c r="B85" s="29" t="s">
        <v>1802</v>
      </c>
      <c r="C85" s="29" t="s">
        <v>1248</v>
      </c>
      <c r="D85" s="12">
        <v>1225</v>
      </c>
      <c r="E85" s="13">
        <v>16.940000000000001</v>
      </c>
      <c r="F85" s="14">
        <v>3.8999999999999998E-3</v>
      </c>
      <c r="G85" s="14"/>
    </row>
    <row r="86" spans="1:7" x14ac:dyDescent="0.35">
      <c r="A86" s="11" t="s">
        <v>1315</v>
      </c>
      <c r="B86" s="29" t="s">
        <v>1316</v>
      </c>
      <c r="C86" s="29" t="s">
        <v>1156</v>
      </c>
      <c r="D86" s="12">
        <v>3642</v>
      </c>
      <c r="E86" s="13">
        <v>16.850000000000001</v>
      </c>
      <c r="F86" s="14">
        <v>3.8E-3</v>
      </c>
      <c r="G86" s="14"/>
    </row>
    <row r="87" spans="1:7" x14ac:dyDescent="0.35">
      <c r="A87" s="11" t="s">
        <v>1303</v>
      </c>
      <c r="B87" s="29" t="s">
        <v>1304</v>
      </c>
      <c r="C87" s="29" t="s">
        <v>1166</v>
      </c>
      <c r="D87" s="12">
        <v>1518</v>
      </c>
      <c r="E87" s="13">
        <v>16.7</v>
      </c>
      <c r="F87" s="14">
        <v>3.8E-3</v>
      </c>
      <c r="G87" s="14"/>
    </row>
    <row r="88" spans="1:7" x14ac:dyDescent="0.35">
      <c r="A88" s="11" t="s">
        <v>1234</v>
      </c>
      <c r="B88" s="29" t="s">
        <v>1235</v>
      </c>
      <c r="C88" s="29" t="s">
        <v>1236</v>
      </c>
      <c r="D88" s="12">
        <v>87</v>
      </c>
      <c r="E88" s="13">
        <v>16.239999999999998</v>
      </c>
      <c r="F88" s="14">
        <v>3.7000000000000002E-3</v>
      </c>
      <c r="G88" s="14"/>
    </row>
    <row r="89" spans="1:7" x14ac:dyDescent="0.35">
      <c r="A89" s="11" t="s">
        <v>1341</v>
      </c>
      <c r="B89" s="29" t="s">
        <v>1342</v>
      </c>
      <c r="C89" s="29" t="s">
        <v>1248</v>
      </c>
      <c r="D89" s="12">
        <v>1476</v>
      </c>
      <c r="E89" s="13">
        <v>16.239999999999998</v>
      </c>
      <c r="F89" s="14">
        <v>3.7000000000000002E-3</v>
      </c>
      <c r="G89" s="14"/>
    </row>
    <row r="90" spans="1:7" x14ac:dyDescent="0.35">
      <c r="A90" s="11" t="s">
        <v>1287</v>
      </c>
      <c r="B90" s="29" t="s">
        <v>1288</v>
      </c>
      <c r="C90" s="29" t="s">
        <v>1156</v>
      </c>
      <c r="D90" s="12">
        <v>5080</v>
      </c>
      <c r="E90" s="13">
        <v>15.97</v>
      </c>
      <c r="F90" s="14">
        <v>3.5999999999999999E-3</v>
      </c>
      <c r="G90" s="14"/>
    </row>
    <row r="91" spans="1:7" x14ac:dyDescent="0.35">
      <c r="A91" s="11" t="s">
        <v>1658</v>
      </c>
      <c r="B91" s="29" t="s">
        <v>1659</v>
      </c>
      <c r="C91" s="29" t="s">
        <v>1267</v>
      </c>
      <c r="D91" s="12">
        <v>526</v>
      </c>
      <c r="E91" s="13">
        <v>15.68</v>
      </c>
      <c r="F91" s="14">
        <v>3.5999999999999999E-3</v>
      </c>
      <c r="G91" s="14"/>
    </row>
    <row r="92" spans="1:7" x14ac:dyDescent="0.35">
      <c r="A92" s="11" t="s">
        <v>1970</v>
      </c>
      <c r="B92" s="29" t="s">
        <v>1971</v>
      </c>
      <c r="C92" s="29" t="s">
        <v>1267</v>
      </c>
      <c r="D92" s="12">
        <v>3485</v>
      </c>
      <c r="E92" s="13">
        <v>15.62</v>
      </c>
      <c r="F92" s="14">
        <v>3.5999999999999999E-3</v>
      </c>
      <c r="G92" s="14"/>
    </row>
    <row r="93" spans="1:7" x14ac:dyDescent="0.35">
      <c r="A93" s="11" t="s">
        <v>1162</v>
      </c>
      <c r="B93" s="29" t="s">
        <v>1163</v>
      </c>
      <c r="C93" s="29" t="s">
        <v>1142</v>
      </c>
      <c r="D93" s="12">
        <v>18721</v>
      </c>
      <c r="E93" s="13">
        <v>15.49</v>
      </c>
      <c r="F93" s="14">
        <v>3.5000000000000001E-3</v>
      </c>
      <c r="G93" s="14"/>
    </row>
    <row r="94" spans="1:7" x14ac:dyDescent="0.35">
      <c r="A94" s="11" t="s">
        <v>1194</v>
      </c>
      <c r="B94" s="29" t="s">
        <v>1195</v>
      </c>
      <c r="C94" s="29" t="s">
        <v>1142</v>
      </c>
      <c r="D94" s="12">
        <v>2297</v>
      </c>
      <c r="E94" s="13">
        <v>15.33</v>
      </c>
      <c r="F94" s="14">
        <v>3.5000000000000001E-3</v>
      </c>
      <c r="G94" s="14"/>
    </row>
    <row r="95" spans="1:7" x14ac:dyDescent="0.35">
      <c r="A95" s="11" t="s">
        <v>1199</v>
      </c>
      <c r="B95" s="29" t="s">
        <v>1200</v>
      </c>
      <c r="C95" s="29" t="s">
        <v>1156</v>
      </c>
      <c r="D95" s="12">
        <v>3277</v>
      </c>
      <c r="E95" s="13">
        <v>15.26</v>
      </c>
      <c r="F95" s="14">
        <v>3.5000000000000001E-3</v>
      </c>
      <c r="G95" s="14"/>
    </row>
    <row r="96" spans="1:7" x14ac:dyDescent="0.35">
      <c r="A96" s="11" t="s">
        <v>1695</v>
      </c>
      <c r="B96" s="29" t="s">
        <v>1696</v>
      </c>
      <c r="C96" s="29" t="s">
        <v>1188</v>
      </c>
      <c r="D96" s="12">
        <v>484</v>
      </c>
      <c r="E96" s="13">
        <v>15.22</v>
      </c>
      <c r="F96" s="14">
        <v>3.5000000000000001E-3</v>
      </c>
      <c r="G96" s="14"/>
    </row>
    <row r="97" spans="1:7" x14ac:dyDescent="0.35">
      <c r="A97" s="11" t="s">
        <v>1799</v>
      </c>
      <c r="B97" s="29" t="s">
        <v>1800</v>
      </c>
      <c r="C97" s="29" t="s">
        <v>1188</v>
      </c>
      <c r="D97" s="12">
        <v>210</v>
      </c>
      <c r="E97" s="13">
        <v>14.77</v>
      </c>
      <c r="F97" s="14">
        <v>3.3999999999999998E-3</v>
      </c>
      <c r="G97" s="14"/>
    </row>
    <row r="98" spans="1:7" x14ac:dyDescent="0.35">
      <c r="A98" s="11" t="s">
        <v>1196</v>
      </c>
      <c r="B98" s="29" t="s">
        <v>1197</v>
      </c>
      <c r="C98" s="29" t="s">
        <v>1198</v>
      </c>
      <c r="D98" s="12">
        <v>9491</v>
      </c>
      <c r="E98" s="13">
        <v>14.43</v>
      </c>
      <c r="F98" s="14">
        <v>3.3E-3</v>
      </c>
      <c r="G98" s="14"/>
    </row>
    <row r="99" spans="1:7" x14ac:dyDescent="0.35">
      <c r="A99" s="11" t="s">
        <v>1244</v>
      </c>
      <c r="B99" s="29" t="s">
        <v>1245</v>
      </c>
      <c r="C99" s="29" t="s">
        <v>1216</v>
      </c>
      <c r="D99" s="12">
        <v>914</v>
      </c>
      <c r="E99" s="13">
        <v>14.43</v>
      </c>
      <c r="F99" s="14">
        <v>3.3E-3</v>
      </c>
      <c r="G99" s="14"/>
    </row>
    <row r="100" spans="1:7" x14ac:dyDescent="0.35">
      <c r="A100" s="11" t="s">
        <v>1805</v>
      </c>
      <c r="B100" s="29" t="s">
        <v>1806</v>
      </c>
      <c r="C100" s="29" t="s">
        <v>1156</v>
      </c>
      <c r="D100" s="12">
        <v>1775</v>
      </c>
      <c r="E100" s="13">
        <v>14.34</v>
      </c>
      <c r="F100" s="14">
        <v>3.3E-3</v>
      </c>
      <c r="G100" s="14"/>
    </row>
    <row r="101" spans="1:7" x14ac:dyDescent="0.35">
      <c r="A101" s="11" t="s">
        <v>1249</v>
      </c>
      <c r="B101" s="29" t="s">
        <v>1250</v>
      </c>
      <c r="C101" s="29" t="s">
        <v>1224</v>
      </c>
      <c r="D101" s="12">
        <v>9898</v>
      </c>
      <c r="E101" s="13">
        <v>14.31</v>
      </c>
      <c r="F101" s="14">
        <v>3.3E-3</v>
      </c>
      <c r="G101" s="14"/>
    </row>
    <row r="102" spans="1:7" x14ac:dyDescent="0.35">
      <c r="A102" s="11" t="s">
        <v>1106</v>
      </c>
      <c r="B102" s="29" t="s">
        <v>1107</v>
      </c>
      <c r="C102" s="29" t="s">
        <v>1108</v>
      </c>
      <c r="D102" s="12">
        <v>3560</v>
      </c>
      <c r="E102" s="13">
        <v>14.21</v>
      </c>
      <c r="F102" s="14">
        <v>3.2000000000000002E-3</v>
      </c>
      <c r="G102" s="14"/>
    </row>
    <row r="103" spans="1:7" x14ac:dyDescent="0.35">
      <c r="A103" s="11" t="s">
        <v>1239</v>
      </c>
      <c r="B103" s="29" t="s">
        <v>1240</v>
      </c>
      <c r="C103" s="29" t="s">
        <v>1241</v>
      </c>
      <c r="D103" s="12">
        <v>1562</v>
      </c>
      <c r="E103" s="13">
        <v>14.04</v>
      </c>
      <c r="F103" s="14">
        <v>3.2000000000000002E-3</v>
      </c>
      <c r="G103" s="14"/>
    </row>
    <row r="104" spans="1:7" x14ac:dyDescent="0.35">
      <c r="A104" s="11" t="s">
        <v>1242</v>
      </c>
      <c r="B104" s="29" t="s">
        <v>1243</v>
      </c>
      <c r="C104" s="29" t="s">
        <v>1166</v>
      </c>
      <c r="D104" s="12">
        <v>3610</v>
      </c>
      <c r="E104" s="13">
        <v>13.97</v>
      </c>
      <c r="F104" s="14">
        <v>3.2000000000000002E-3</v>
      </c>
      <c r="G104" s="14"/>
    </row>
    <row r="105" spans="1:7" x14ac:dyDescent="0.35">
      <c r="A105" s="11" t="s">
        <v>1409</v>
      </c>
      <c r="B105" s="29" t="s">
        <v>1410</v>
      </c>
      <c r="C105" s="29" t="s">
        <v>1156</v>
      </c>
      <c r="D105" s="12">
        <v>69</v>
      </c>
      <c r="E105" s="13">
        <v>13.95</v>
      </c>
      <c r="F105" s="14">
        <v>3.2000000000000002E-3</v>
      </c>
      <c r="G105" s="14"/>
    </row>
    <row r="106" spans="1:7" x14ac:dyDescent="0.35">
      <c r="A106" s="11" t="s">
        <v>1276</v>
      </c>
      <c r="B106" s="29" t="s">
        <v>1277</v>
      </c>
      <c r="C106" s="29" t="s">
        <v>1148</v>
      </c>
      <c r="D106" s="12">
        <v>478</v>
      </c>
      <c r="E106" s="13">
        <v>13.82</v>
      </c>
      <c r="F106" s="14">
        <v>3.0999999999999999E-3</v>
      </c>
      <c r="G106" s="14"/>
    </row>
    <row r="107" spans="1:7" x14ac:dyDescent="0.35">
      <c r="A107" s="11" t="s">
        <v>1972</v>
      </c>
      <c r="B107" s="29" t="s">
        <v>1973</v>
      </c>
      <c r="C107" s="29" t="s">
        <v>1159</v>
      </c>
      <c r="D107" s="12">
        <v>35143</v>
      </c>
      <c r="E107" s="13">
        <v>13.76</v>
      </c>
      <c r="F107" s="14">
        <v>3.0999999999999999E-3</v>
      </c>
      <c r="G107" s="14"/>
    </row>
    <row r="108" spans="1:7" x14ac:dyDescent="0.35">
      <c r="A108" s="11" t="s">
        <v>1438</v>
      </c>
      <c r="B108" s="29" t="s">
        <v>1439</v>
      </c>
      <c r="C108" s="29" t="s">
        <v>1111</v>
      </c>
      <c r="D108" s="12">
        <v>3920</v>
      </c>
      <c r="E108" s="13">
        <v>13.74</v>
      </c>
      <c r="F108" s="14">
        <v>3.0999999999999999E-3</v>
      </c>
      <c r="G108" s="14"/>
    </row>
    <row r="109" spans="1:7" x14ac:dyDescent="0.35">
      <c r="A109" s="11" t="s">
        <v>1974</v>
      </c>
      <c r="B109" s="29" t="s">
        <v>1975</v>
      </c>
      <c r="C109" s="29" t="s">
        <v>1267</v>
      </c>
      <c r="D109" s="12">
        <v>1388</v>
      </c>
      <c r="E109" s="13">
        <v>13.65</v>
      </c>
      <c r="F109" s="14">
        <v>3.0999999999999999E-3</v>
      </c>
      <c r="G109" s="14"/>
    </row>
    <row r="110" spans="1:7" x14ac:dyDescent="0.35">
      <c r="A110" s="11" t="s">
        <v>1672</v>
      </c>
      <c r="B110" s="29" t="s">
        <v>1673</v>
      </c>
      <c r="C110" s="29" t="s">
        <v>1203</v>
      </c>
      <c r="D110" s="12">
        <v>513</v>
      </c>
      <c r="E110" s="13">
        <v>13.6</v>
      </c>
      <c r="F110" s="14">
        <v>3.0999999999999999E-3</v>
      </c>
      <c r="G110" s="14"/>
    </row>
    <row r="111" spans="1:7" x14ac:dyDescent="0.35">
      <c r="A111" s="11" t="s">
        <v>1976</v>
      </c>
      <c r="B111" s="29" t="s">
        <v>1977</v>
      </c>
      <c r="C111" s="29" t="s">
        <v>1203</v>
      </c>
      <c r="D111" s="12">
        <v>301</v>
      </c>
      <c r="E111" s="13">
        <v>13.42</v>
      </c>
      <c r="F111" s="14">
        <v>3.0999999999999999E-3</v>
      </c>
      <c r="G111" s="14"/>
    </row>
    <row r="112" spans="1:7" x14ac:dyDescent="0.35">
      <c r="A112" s="11" t="s">
        <v>1707</v>
      </c>
      <c r="B112" s="29" t="s">
        <v>1708</v>
      </c>
      <c r="C112" s="29" t="s">
        <v>1191</v>
      </c>
      <c r="D112" s="12">
        <v>924</v>
      </c>
      <c r="E112" s="13">
        <v>13.37</v>
      </c>
      <c r="F112" s="14">
        <v>3.0000000000000001E-3</v>
      </c>
      <c r="G112" s="14"/>
    </row>
    <row r="113" spans="1:7" x14ac:dyDescent="0.35">
      <c r="A113" s="11" t="s">
        <v>1713</v>
      </c>
      <c r="B113" s="29" t="s">
        <v>1714</v>
      </c>
      <c r="C113" s="29" t="s">
        <v>1715</v>
      </c>
      <c r="D113" s="12">
        <v>356</v>
      </c>
      <c r="E113" s="13">
        <v>13.12</v>
      </c>
      <c r="F113" s="14">
        <v>3.0000000000000001E-3</v>
      </c>
      <c r="G113" s="14"/>
    </row>
    <row r="114" spans="1:7" x14ac:dyDescent="0.35">
      <c r="A114" s="11" t="s">
        <v>1246</v>
      </c>
      <c r="B114" s="29" t="s">
        <v>1247</v>
      </c>
      <c r="C114" s="29" t="s">
        <v>1248</v>
      </c>
      <c r="D114" s="12">
        <v>1508</v>
      </c>
      <c r="E114" s="13">
        <v>12.93</v>
      </c>
      <c r="F114" s="14">
        <v>2.8999999999999998E-3</v>
      </c>
      <c r="G114" s="14"/>
    </row>
    <row r="115" spans="1:7" x14ac:dyDescent="0.35">
      <c r="A115" s="11" t="s">
        <v>1350</v>
      </c>
      <c r="B115" s="29" t="s">
        <v>1351</v>
      </c>
      <c r="C115" s="29" t="s">
        <v>1236</v>
      </c>
      <c r="D115" s="12">
        <v>287</v>
      </c>
      <c r="E115" s="13">
        <v>12.81</v>
      </c>
      <c r="F115" s="14">
        <v>2.8999999999999998E-3</v>
      </c>
      <c r="G115" s="14"/>
    </row>
    <row r="116" spans="1:7" x14ac:dyDescent="0.35">
      <c r="A116" s="11" t="s">
        <v>1978</v>
      </c>
      <c r="B116" s="29" t="s">
        <v>1979</v>
      </c>
      <c r="C116" s="29" t="s">
        <v>1248</v>
      </c>
      <c r="D116" s="12">
        <v>1561</v>
      </c>
      <c r="E116" s="13">
        <v>12.8</v>
      </c>
      <c r="F116" s="14">
        <v>2.8999999999999998E-3</v>
      </c>
      <c r="G116" s="14"/>
    </row>
    <row r="117" spans="1:7" x14ac:dyDescent="0.35">
      <c r="A117" s="11" t="s">
        <v>1171</v>
      </c>
      <c r="B117" s="29" t="s">
        <v>1172</v>
      </c>
      <c r="C117" s="29" t="s">
        <v>1156</v>
      </c>
      <c r="D117" s="12">
        <v>296</v>
      </c>
      <c r="E117" s="13">
        <v>12.78</v>
      </c>
      <c r="F117" s="14">
        <v>2.8999999999999998E-3</v>
      </c>
      <c r="G117" s="14"/>
    </row>
    <row r="118" spans="1:7" x14ac:dyDescent="0.35">
      <c r="A118" s="11" t="s">
        <v>1980</v>
      </c>
      <c r="B118" s="29" t="s">
        <v>1981</v>
      </c>
      <c r="C118" s="29" t="s">
        <v>1159</v>
      </c>
      <c r="D118" s="12">
        <v>5328</v>
      </c>
      <c r="E118" s="13">
        <v>12.5</v>
      </c>
      <c r="F118" s="14">
        <v>2.8E-3</v>
      </c>
      <c r="G118" s="14"/>
    </row>
    <row r="119" spans="1:7" x14ac:dyDescent="0.35">
      <c r="A119" s="11" t="s">
        <v>1681</v>
      </c>
      <c r="B119" s="29" t="s">
        <v>1682</v>
      </c>
      <c r="C119" s="29" t="s">
        <v>1188</v>
      </c>
      <c r="D119" s="12">
        <v>316</v>
      </c>
      <c r="E119" s="13">
        <v>12.39</v>
      </c>
      <c r="F119" s="14">
        <v>2.8E-3</v>
      </c>
      <c r="G119" s="14"/>
    </row>
    <row r="120" spans="1:7" x14ac:dyDescent="0.35">
      <c r="A120" s="11" t="s">
        <v>1291</v>
      </c>
      <c r="B120" s="29" t="s">
        <v>1292</v>
      </c>
      <c r="C120" s="29" t="s">
        <v>1280</v>
      </c>
      <c r="D120" s="12">
        <v>1097</v>
      </c>
      <c r="E120" s="13">
        <v>12.3</v>
      </c>
      <c r="F120" s="14">
        <v>2.8E-3</v>
      </c>
      <c r="G120" s="14"/>
    </row>
    <row r="121" spans="1:7" x14ac:dyDescent="0.35">
      <c r="A121" s="11" t="s">
        <v>1217</v>
      </c>
      <c r="B121" s="29" t="s">
        <v>1218</v>
      </c>
      <c r="C121" s="29" t="s">
        <v>1219</v>
      </c>
      <c r="D121" s="12">
        <v>32067</v>
      </c>
      <c r="E121" s="13">
        <v>12.15</v>
      </c>
      <c r="F121" s="14">
        <v>2.8E-3</v>
      </c>
      <c r="G121" s="14"/>
    </row>
    <row r="122" spans="1:7" x14ac:dyDescent="0.35">
      <c r="A122" s="11" t="s">
        <v>1180</v>
      </c>
      <c r="B122" s="29" t="s">
        <v>1181</v>
      </c>
      <c r="C122" s="29" t="s">
        <v>1156</v>
      </c>
      <c r="D122" s="12">
        <v>1317</v>
      </c>
      <c r="E122" s="13">
        <v>11.94</v>
      </c>
      <c r="F122" s="14">
        <v>2.7000000000000001E-3</v>
      </c>
      <c r="G122" s="14"/>
    </row>
    <row r="123" spans="1:7" x14ac:dyDescent="0.35">
      <c r="A123" s="11" t="s">
        <v>1309</v>
      </c>
      <c r="B123" s="29" t="s">
        <v>1310</v>
      </c>
      <c r="C123" s="29" t="s">
        <v>1216</v>
      </c>
      <c r="D123" s="12">
        <v>430</v>
      </c>
      <c r="E123" s="13">
        <v>11.89</v>
      </c>
      <c r="F123" s="14">
        <v>2.7000000000000001E-3</v>
      </c>
      <c r="G123" s="14"/>
    </row>
    <row r="124" spans="1:7" x14ac:dyDescent="0.35">
      <c r="A124" s="11" t="s">
        <v>1685</v>
      </c>
      <c r="B124" s="29" t="s">
        <v>1686</v>
      </c>
      <c r="C124" s="29" t="s">
        <v>1319</v>
      </c>
      <c r="D124" s="12">
        <v>347</v>
      </c>
      <c r="E124" s="13">
        <v>11.86</v>
      </c>
      <c r="F124" s="14">
        <v>2.7000000000000001E-3</v>
      </c>
      <c r="G124" s="14"/>
    </row>
    <row r="125" spans="1:7" x14ac:dyDescent="0.35">
      <c r="A125" s="11" t="s">
        <v>1413</v>
      </c>
      <c r="B125" s="29" t="s">
        <v>1414</v>
      </c>
      <c r="C125" s="29" t="s">
        <v>1216</v>
      </c>
      <c r="D125" s="12">
        <v>1651</v>
      </c>
      <c r="E125" s="13">
        <v>11.8</v>
      </c>
      <c r="F125" s="14">
        <v>2.7000000000000001E-3</v>
      </c>
      <c r="G125" s="14"/>
    </row>
    <row r="126" spans="1:7" x14ac:dyDescent="0.35">
      <c r="A126" s="11" t="s">
        <v>1430</v>
      </c>
      <c r="B126" s="29" t="s">
        <v>1431</v>
      </c>
      <c r="C126" s="29" t="s">
        <v>1280</v>
      </c>
      <c r="D126" s="12">
        <v>2406</v>
      </c>
      <c r="E126" s="13">
        <v>11.76</v>
      </c>
      <c r="F126" s="14">
        <v>2.7000000000000001E-3</v>
      </c>
      <c r="G126" s="14"/>
    </row>
    <row r="127" spans="1:7" x14ac:dyDescent="0.35">
      <c r="A127" s="11" t="s">
        <v>1666</v>
      </c>
      <c r="B127" s="29" t="s">
        <v>1667</v>
      </c>
      <c r="C127" s="29" t="s">
        <v>1148</v>
      </c>
      <c r="D127" s="12">
        <v>1093</v>
      </c>
      <c r="E127" s="13">
        <v>11.75</v>
      </c>
      <c r="F127" s="14">
        <v>2.7000000000000001E-3</v>
      </c>
      <c r="G127" s="14"/>
    </row>
    <row r="128" spans="1:7" x14ac:dyDescent="0.35">
      <c r="A128" s="11" t="s">
        <v>1281</v>
      </c>
      <c r="B128" s="29" t="s">
        <v>1282</v>
      </c>
      <c r="C128" s="29" t="s">
        <v>1148</v>
      </c>
      <c r="D128" s="12">
        <v>832</v>
      </c>
      <c r="E128" s="13">
        <v>11.74</v>
      </c>
      <c r="F128" s="14">
        <v>2.7000000000000001E-3</v>
      </c>
      <c r="G128" s="14"/>
    </row>
    <row r="129" spans="1:7" x14ac:dyDescent="0.35">
      <c r="A129" s="11" t="s">
        <v>1225</v>
      </c>
      <c r="B129" s="29" t="s">
        <v>1226</v>
      </c>
      <c r="C129" s="29" t="s">
        <v>1227</v>
      </c>
      <c r="D129" s="12">
        <v>16694</v>
      </c>
      <c r="E129" s="13">
        <v>11.65</v>
      </c>
      <c r="F129" s="14">
        <v>2.7000000000000001E-3</v>
      </c>
      <c r="G129" s="14"/>
    </row>
    <row r="130" spans="1:7" x14ac:dyDescent="0.35">
      <c r="A130" s="11" t="s">
        <v>1982</v>
      </c>
      <c r="B130" s="29" t="s">
        <v>1983</v>
      </c>
      <c r="C130" s="29" t="s">
        <v>1198</v>
      </c>
      <c r="D130" s="12">
        <v>4637</v>
      </c>
      <c r="E130" s="13">
        <v>11.46</v>
      </c>
      <c r="F130" s="14">
        <v>2.5999999999999999E-3</v>
      </c>
      <c r="G130" s="14"/>
    </row>
    <row r="131" spans="1:7" x14ac:dyDescent="0.35">
      <c r="A131" s="11" t="s">
        <v>1320</v>
      </c>
      <c r="B131" s="29" t="s">
        <v>1321</v>
      </c>
      <c r="C131" s="29" t="s">
        <v>1280</v>
      </c>
      <c r="D131" s="12">
        <v>7818</v>
      </c>
      <c r="E131" s="13">
        <v>11.4</v>
      </c>
      <c r="F131" s="14">
        <v>2.5999999999999999E-3</v>
      </c>
      <c r="G131" s="14"/>
    </row>
    <row r="132" spans="1:7" x14ac:dyDescent="0.35">
      <c r="A132" s="11" t="s">
        <v>1984</v>
      </c>
      <c r="B132" s="29" t="s">
        <v>1985</v>
      </c>
      <c r="C132" s="29" t="s">
        <v>1148</v>
      </c>
      <c r="D132" s="12">
        <v>1722</v>
      </c>
      <c r="E132" s="13">
        <v>11.32</v>
      </c>
      <c r="F132" s="14">
        <v>2.5999999999999999E-3</v>
      </c>
      <c r="G132" s="14"/>
    </row>
    <row r="133" spans="1:7" x14ac:dyDescent="0.35">
      <c r="A133" s="11" t="s">
        <v>1664</v>
      </c>
      <c r="B133" s="29" t="s">
        <v>1665</v>
      </c>
      <c r="C133" s="29" t="s">
        <v>1267</v>
      </c>
      <c r="D133" s="12">
        <v>2224</v>
      </c>
      <c r="E133" s="13">
        <v>11.27</v>
      </c>
      <c r="F133" s="14">
        <v>2.5999999999999999E-3</v>
      </c>
      <c r="G133" s="14"/>
    </row>
    <row r="134" spans="1:7" x14ac:dyDescent="0.35">
      <c r="A134" s="11" t="s">
        <v>1300</v>
      </c>
      <c r="B134" s="29" t="s">
        <v>1301</v>
      </c>
      <c r="C134" s="29" t="s">
        <v>1302</v>
      </c>
      <c r="D134" s="12">
        <v>2227</v>
      </c>
      <c r="E134" s="13">
        <v>11.24</v>
      </c>
      <c r="F134" s="14">
        <v>2.5999999999999999E-3</v>
      </c>
      <c r="G134" s="14"/>
    </row>
    <row r="135" spans="1:7" x14ac:dyDescent="0.35">
      <c r="A135" s="11" t="s">
        <v>1986</v>
      </c>
      <c r="B135" s="29" t="s">
        <v>1987</v>
      </c>
      <c r="C135" s="29" t="s">
        <v>1111</v>
      </c>
      <c r="D135" s="12">
        <v>3861</v>
      </c>
      <c r="E135" s="13">
        <v>11.16</v>
      </c>
      <c r="F135" s="14">
        <v>2.5000000000000001E-3</v>
      </c>
      <c r="G135" s="14"/>
    </row>
    <row r="136" spans="1:7" x14ac:dyDescent="0.35">
      <c r="A136" s="11" t="s">
        <v>1261</v>
      </c>
      <c r="B136" s="29" t="s">
        <v>1262</v>
      </c>
      <c r="C136" s="29" t="s">
        <v>1159</v>
      </c>
      <c r="D136" s="12">
        <v>2178</v>
      </c>
      <c r="E136" s="13">
        <v>11.03</v>
      </c>
      <c r="F136" s="14">
        <v>2.5000000000000001E-3</v>
      </c>
      <c r="G136" s="14"/>
    </row>
    <row r="137" spans="1:7" x14ac:dyDescent="0.35">
      <c r="A137" s="11" t="s">
        <v>1676</v>
      </c>
      <c r="B137" s="29" t="s">
        <v>1677</v>
      </c>
      <c r="C137" s="29" t="s">
        <v>1678</v>
      </c>
      <c r="D137" s="12">
        <v>5107</v>
      </c>
      <c r="E137" s="13">
        <v>11</v>
      </c>
      <c r="F137" s="14">
        <v>2.5000000000000001E-3</v>
      </c>
      <c r="G137" s="14"/>
    </row>
    <row r="138" spans="1:7" x14ac:dyDescent="0.35">
      <c r="A138" s="11" t="s">
        <v>1988</v>
      </c>
      <c r="B138" s="29" t="s">
        <v>1989</v>
      </c>
      <c r="C138" s="29" t="s">
        <v>1227</v>
      </c>
      <c r="D138" s="12">
        <v>509</v>
      </c>
      <c r="E138" s="13">
        <v>10.96</v>
      </c>
      <c r="F138" s="14">
        <v>2.5000000000000001E-3</v>
      </c>
      <c r="G138" s="14"/>
    </row>
    <row r="139" spans="1:7" x14ac:dyDescent="0.35">
      <c r="A139" s="11" t="s">
        <v>1399</v>
      </c>
      <c r="B139" s="29" t="s">
        <v>1400</v>
      </c>
      <c r="C139" s="29" t="s">
        <v>1295</v>
      </c>
      <c r="D139" s="12">
        <v>249</v>
      </c>
      <c r="E139" s="13">
        <v>10.96</v>
      </c>
      <c r="F139" s="14">
        <v>2.5000000000000001E-3</v>
      </c>
      <c r="G139" s="14"/>
    </row>
    <row r="140" spans="1:7" x14ac:dyDescent="0.35">
      <c r="A140" s="11" t="s">
        <v>1364</v>
      </c>
      <c r="B140" s="29" t="s">
        <v>1365</v>
      </c>
      <c r="C140" s="29" t="s">
        <v>1219</v>
      </c>
      <c r="D140" s="12">
        <v>1841</v>
      </c>
      <c r="E140" s="13">
        <v>10.91</v>
      </c>
      <c r="F140" s="14">
        <v>2.5000000000000001E-3</v>
      </c>
      <c r="G140" s="14"/>
    </row>
    <row r="141" spans="1:7" x14ac:dyDescent="0.35">
      <c r="A141" s="11" t="s">
        <v>1807</v>
      </c>
      <c r="B141" s="29" t="s">
        <v>1808</v>
      </c>
      <c r="C141" s="29" t="s">
        <v>1203</v>
      </c>
      <c r="D141" s="12">
        <v>602</v>
      </c>
      <c r="E141" s="13">
        <v>10.86</v>
      </c>
      <c r="F141" s="14">
        <v>2.5000000000000001E-3</v>
      </c>
      <c r="G141" s="14"/>
    </row>
    <row r="142" spans="1:7" x14ac:dyDescent="0.35">
      <c r="A142" s="11" t="s">
        <v>1846</v>
      </c>
      <c r="B142" s="29" t="s">
        <v>1847</v>
      </c>
      <c r="C142" s="29" t="s">
        <v>1267</v>
      </c>
      <c r="D142" s="12">
        <v>21769</v>
      </c>
      <c r="E142" s="13">
        <v>10.78</v>
      </c>
      <c r="F142" s="14">
        <v>2.5000000000000001E-3</v>
      </c>
      <c r="G142" s="14"/>
    </row>
    <row r="143" spans="1:7" x14ac:dyDescent="0.35">
      <c r="A143" s="11" t="s">
        <v>1679</v>
      </c>
      <c r="B143" s="29" t="s">
        <v>1680</v>
      </c>
      <c r="C143" s="29" t="s">
        <v>1111</v>
      </c>
      <c r="D143" s="12">
        <v>312</v>
      </c>
      <c r="E143" s="13">
        <v>10.57</v>
      </c>
      <c r="F143" s="14">
        <v>2.3999999999999998E-3</v>
      </c>
      <c r="G143" s="14"/>
    </row>
    <row r="144" spans="1:7" x14ac:dyDescent="0.35">
      <c r="A144" s="11" t="s">
        <v>1360</v>
      </c>
      <c r="B144" s="29" t="s">
        <v>1361</v>
      </c>
      <c r="C144" s="29" t="s">
        <v>1117</v>
      </c>
      <c r="D144" s="12">
        <v>340</v>
      </c>
      <c r="E144" s="13">
        <v>10.56</v>
      </c>
      <c r="F144" s="14">
        <v>2.3999999999999998E-3</v>
      </c>
      <c r="G144" s="14"/>
    </row>
    <row r="145" spans="1:7" x14ac:dyDescent="0.35">
      <c r="A145" s="11" t="s">
        <v>1990</v>
      </c>
      <c r="B145" s="29" t="s">
        <v>1991</v>
      </c>
      <c r="C145" s="29" t="s">
        <v>1302</v>
      </c>
      <c r="D145" s="12">
        <v>3729</v>
      </c>
      <c r="E145" s="13">
        <v>10.55</v>
      </c>
      <c r="F145" s="14">
        <v>2.3999999999999998E-3</v>
      </c>
      <c r="G145" s="14"/>
    </row>
    <row r="146" spans="1:7" x14ac:dyDescent="0.35">
      <c r="A146" s="11" t="s">
        <v>1220</v>
      </c>
      <c r="B146" s="29" t="s">
        <v>1221</v>
      </c>
      <c r="C146" s="29" t="s">
        <v>1166</v>
      </c>
      <c r="D146" s="12">
        <v>223</v>
      </c>
      <c r="E146" s="13">
        <v>10.53</v>
      </c>
      <c r="F146" s="14">
        <v>2.3999999999999998E-3</v>
      </c>
      <c r="G146" s="14"/>
    </row>
    <row r="147" spans="1:7" x14ac:dyDescent="0.35">
      <c r="A147" s="11" t="s">
        <v>1938</v>
      </c>
      <c r="B147" s="29" t="s">
        <v>1939</v>
      </c>
      <c r="C147" s="29" t="s">
        <v>1450</v>
      </c>
      <c r="D147" s="12">
        <v>1470</v>
      </c>
      <c r="E147" s="13">
        <v>10.51</v>
      </c>
      <c r="F147" s="14">
        <v>2.3999999999999998E-3</v>
      </c>
      <c r="G147" s="14"/>
    </row>
    <row r="148" spans="1:7" x14ac:dyDescent="0.35">
      <c r="A148" s="11" t="s">
        <v>1803</v>
      </c>
      <c r="B148" s="29" t="s">
        <v>1804</v>
      </c>
      <c r="C148" s="29" t="s">
        <v>1388</v>
      </c>
      <c r="D148" s="12">
        <v>2626</v>
      </c>
      <c r="E148" s="13">
        <v>10.49</v>
      </c>
      <c r="F148" s="14">
        <v>2.3999999999999998E-3</v>
      </c>
      <c r="G148" s="14"/>
    </row>
    <row r="149" spans="1:7" x14ac:dyDescent="0.35">
      <c r="A149" s="11" t="s">
        <v>1992</v>
      </c>
      <c r="B149" s="29" t="s">
        <v>1993</v>
      </c>
      <c r="C149" s="29" t="s">
        <v>1111</v>
      </c>
      <c r="D149" s="12">
        <v>573</v>
      </c>
      <c r="E149" s="13">
        <v>10.47</v>
      </c>
      <c r="F149" s="14">
        <v>2.3999999999999998E-3</v>
      </c>
      <c r="G149" s="14"/>
    </row>
    <row r="150" spans="1:7" x14ac:dyDescent="0.35">
      <c r="A150" s="11" t="s">
        <v>1994</v>
      </c>
      <c r="B150" s="29" t="s">
        <v>1995</v>
      </c>
      <c r="C150" s="29" t="s">
        <v>1188</v>
      </c>
      <c r="D150" s="12">
        <v>276</v>
      </c>
      <c r="E150" s="13">
        <v>10.27</v>
      </c>
      <c r="F150" s="14">
        <v>2.3E-3</v>
      </c>
      <c r="G150" s="14"/>
    </row>
    <row r="151" spans="1:7" x14ac:dyDescent="0.35">
      <c r="A151" s="11" t="s">
        <v>1293</v>
      </c>
      <c r="B151" s="29" t="s">
        <v>1294</v>
      </c>
      <c r="C151" s="29" t="s">
        <v>1295</v>
      </c>
      <c r="D151" s="12">
        <v>1767</v>
      </c>
      <c r="E151" s="13">
        <v>10.26</v>
      </c>
      <c r="F151" s="14">
        <v>2.3E-3</v>
      </c>
      <c r="G151" s="14"/>
    </row>
    <row r="152" spans="1:7" x14ac:dyDescent="0.35">
      <c r="A152" s="11" t="s">
        <v>1317</v>
      </c>
      <c r="B152" s="29" t="s">
        <v>1318</v>
      </c>
      <c r="C152" s="29" t="s">
        <v>1319</v>
      </c>
      <c r="D152" s="12">
        <v>4419</v>
      </c>
      <c r="E152" s="13">
        <v>10.15</v>
      </c>
      <c r="F152" s="14">
        <v>2.3E-3</v>
      </c>
      <c r="G152" s="14"/>
    </row>
    <row r="153" spans="1:7" x14ac:dyDescent="0.35">
      <c r="A153" s="11" t="s">
        <v>1996</v>
      </c>
      <c r="B153" s="29" t="s">
        <v>1997</v>
      </c>
      <c r="C153" s="29" t="s">
        <v>1099</v>
      </c>
      <c r="D153" s="12">
        <v>15034</v>
      </c>
      <c r="E153" s="13">
        <v>10.11</v>
      </c>
      <c r="F153" s="14">
        <v>2.3E-3</v>
      </c>
      <c r="G153" s="14"/>
    </row>
    <row r="154" spans="1:7" x14ac:dyDescent="0.35">
      <c r="A154" s="11" t="s">
        <v>1307</v>
      </c>
      <c r="B154" s="29" t="s">
        <v>1308</v>
      </c>
      <c r="C154" s="29" t="s">
        <v>1117</v>
      </c>
      <c r="D154" s="12">
        <v>276</v>
      </c>
      <c r="E154" s="13">
        <v>10.1</v>
      </c>
      <c r="F154" s="14">
        <v>2.3E-3</v>
      </c>
      <c r="G154" s="14"/>
    </row>
    <row r="155" spans="1:7" x14ac:dyDescent="0.35">
      <c r="A155" s="11" t="s">
        <v>1788</v>
      </c>
      <c r="B155" s="29" t="s">
        <v>1789</v>
      </c>
      <c r="C155" s="29" t="s">
        <v>1790</v>
      </c>
      <c r="D155" s="12">
        <v>29</v>
      </c>
      <c r="E155" s="13">
        <v>10</v>
      </c>
      <c r="F155" s="14">
        <v>2.3E-3</v>
      </c>
      <c r="G155" s="14"/>
    </row>
    <row r="156" spans="1:7" x14ac:dyDescent="0.35">
      <c r="A156" s="11" t="s">
        <v>1687</v>
      </c>
      <c r="B156" s="29" t="s">
        <v>1688</v>
      </c>
      <c r="C156" s="29" t="s">
        <v>1108</v>
      </c>
      <c r="D156" s="12">
        <v>3280</v>
      </c>
      <c r="E156" s="13">
        <v>9.9700000000000006</v>
      </c>
      <c r="F156" s="14">
        <v>2.3E-3</v>
      </c>
      <c r="G156" s="14"/>
    </row>
    <row r="157" spans="1:7" x14ac:dyDescent="0.35">
      <c r="A157" s="11" t="s">
        <v>1998</v>
      </c>
      <c r="B157" s="29" t="s">
        <v>1999</v>
      </c>
      <c r="C157" s="29" t="s">
        <v>1319</v>
      </c>
      <c r="D157" s="12">
        <v>198</v>
      </c>
      <c r="E157" s="13">
        <v>9.6</v>
      </c>
      <c r="F157" s="14">
        <v>2.2000000000000001E-3</v>
      </c>
      <c r="G157" s="14"/>
    </row>
    <row r="158" spans="1:7" x14ac:dyDescent="0.35">
      <c r="A158" s="11" t="s">
        <v>1313</v>
      </c>
      <c r="B158" s="29" t="s">
        <v>1314</v>
      </c>
      <c r="C158" s="29" t="s">
        <v>1166</v>
      </c>
      <c r="D158" s="12">
        <v>302</v>
      </c>
      <c r="E158" s="13">
        <v>9.57</v>
      </c>
      <c r="F158" s="14">
        <v>2.2000000000000001E-3</v>
      </c>
      <c r="G158" s="14"/>
    </row>
    <row r="159" spans="1:7" x14ac:dyDescent="0.35">
      <c r="A159" s="11" t="s">
        <v>1208</v>
      </c>
      <c r="B159" s="29" t="s">
        <v>1209</v>
      </c>
      <c r="C159" s="29" t="s">
        <v>1108</v>
      </c>
      <c r="D159" s="12">
        <v>11644</v>
      </c>
      <c r="E159" s="13">
        <v>9.11</v>
      </c>
      <c r="F159" s="14">
        <v>2.0999999999999999E-3</v>
      </c>
      <c r="G159" s="14"/>
    </row>
    <row r="160" spans="1:7" x14ac:dyDescent="0.35">
      <c r="A160" s="11" t="s">
        <v>1940</v>
      </c>
      <c r="B160" s="29" t="s">
        <v>1941</v>
      </c>
      <c r="C160" s="29" t="s">
        <v>1942</v>
      </c>
      <c r="D160" s="12">
        <v>666</v>
      </c>
      <c r="E160" s="13">
        <v>9.08</v>
      </c>
      <c r="F160" s="14">
        <v>2.0999999999999999E-3</v>
      </c>
      <c r="G160" s="14"/>
    </row>
    <row r="161" spans="1:7" x14ac:dyDescent="0.35">
      <c r="A161" s="11" t="s">
        <v>1395</v>
      </c>
      <c r="B161" s="29" t="s">
        <v>1396</v>
      </c>
      <c r="C161" s="29" t="s">
        <v>1241</v>
      </c>
      <c r="D161" s="12">
        <v>1297</v>
      </c>
      <c r="E161" s="13">
        <v>9</v>
      </c>
      <c r="F161" s="14">
        <v>2.0999999999999999E-3</v>
      </c>
      <c r="G161" s="14"/>
    </row>
    <row r="162" spans="1:7" x14ac:dyDescent="0.35">
      <c r="A162" s="11" t="s">
        <v>2000</v>
      </c>
      <c r="B162" s="29" t="s">
        <v>2001</v>
      </c>
      <c r="C162" s="29" t="s">
        <v>1120</v>
      </c>
      <c r="D162" s="12">
        <v>427</v>
      </c>
      <c r="E162" s="13">
        <v>8.86</v>
      </c>
      <c r="F162" s="14">
        <v>2E-3</v>
      </c>
      <c r="G162" s="14"/>
    </row>
    <row r="163" spans="1:7" x14ac:dyDescent="0.35">
      <c r="A163" s="11" t="s">
        <v>2002</v>
      </c>
      <c r="B163" s="29" t="s">
        <v>2003</v>
      </c>
      <c r="C163" s="29" t="s">
        <v>2004</v>
      </c>
      <c r="D163" s="12">
        <v>1572</v>
      </c>
      <c r="E163" s="13">
        <v>8.7799999999999994</v>
      </c>
      <c r="F163" s="14">
        <v>2E-3</v>
      </c>
      <c r="G163" s="14"/>
    </row>
    <row r="164" spans="1:7" x14ac:dyDescent="0.35">
      <c r="A164" s="11" t="s">
        <v>1925</v>
      </c>
      <c r="B164" s="29" t="s">
        <v>1926</v>
      </c>
      <c r="C164" s="29" t="s">
        <v>1156</v>
      </c>
      <c r="D164" s="12">
        <v>310</v>
      </c>
      <c r="E164" s="13">
        <v>8.76</v>
      </c>
      <c r="F164" s="14">
        <v>2E-3</v>
      </c>
      <c r="G164" s="14"/>
    </row>
    <row r="165" spans="1:7" x14ac:dyDescent="0.35">
      <c r="A165" s="11" t="s">
        <v>2005</v>
      </c>
      <c r="B165" s="29" t="s">
        <v>2006</v>
      </c>
      <c r="C165" s="29" t="s">
        <v>1216</v>
      </c>
      <c r="D165" s="12">
        <v>33</v>
      </c>
      <c r="E165" s="13">
        <v>8.61</v>
      </c>
      <c r="F165" s="14">
        <v>2E-3</v>
      </c>
      <c r="G165" s="14"/>
    </row>
    <row r="166" spans="1:7" x14ac:dyDescent="0.35">
      <c r="A166" s="11" t="s">
        <v>2007</v>
      </c>
      <c r="B166" s="29" t="s">
        <v>2008</v>
      </c>
      <c r="C166" s="29" t="s">
        <v>1295</v>
      </c>
      <c r="D166" s="12">
        <v>432</v>
      </c>
      <c r="E166" s="13">
        <v>8.59</v>
      </c>
      <c r="F166" s="14">
        <v>2E-3</v>
      </c>
      <c r="G166" s="14"/>
    </row>
    <row r="167" spans="1:7" x14ac:dyDescent="0.35">
      <c r="A167" s="11" t="s">
        <v>1212</v>
      </c>
      <c r="B167" s="29" t="s">
        <v>1213</v>
      </c>
      <c r="C167" s="29" t="s">
        <v>1188</v>
      </c>
      <c r="D167" s="12">
        <v>371</v>
      </c>
      <c r="E167" s="13">
        <v>8.5399999999999991</v>
      </c>
      <c r="F167" s="14">
        <v>1.9E-3</v>
      </c>
      <c r="G167" s="14"/>
    </row>
    <row r="168" spans="1:7" x14ac:dyDescent="0.35">
      <c r="A168" s="11" t="s">
        <v>1428</v>
      </c>
      <c r="B168" s="29" t="s">
        <v>1429</v>
      </c>
      <c r="C168" s="29" t="s">
        <v>1388</v>
      </c>
      <c r="D168" s="12">
        <v>921</v>
      </c>
      <c r="E168" s="13">
        <v>8.5</v>
      </c>
      <c r="F168" s="14">
        <v>1.9E-3</v>
      </c>
      <c r="G168" s="14"/>
    </row>
    <row r="169" spans="1:7" x14ac:dyDescent="0.35">
      <c r="A169" s="11" t="s">
        <v>1178</v>
      </c>
      <c r="B169" s="29" t="s">
        <v>1179</v>
      </c>
      <c r="C169" s="29" t="s">
        <v>1111</v>
      </c>
      <c r="D169" s="12">
        <v>9619</v>
      </c>
      <c r="E169" s="13">
        <v>8.4</v>
      </c>
      <c r="F169" s="14">
        <v>1.9E-3</v>
      </c>
      <c r="G169" s="14"/>
    </row>
    <row r="170" spans="1:7" x14ac:dyDescent="0.35">
      <c r="A170" s="11" t="s">
        <v>1157</v>
      </c>
      <c r="B170" s="29" t="s">
        <v>1158</v>
      </c>
      <c r="C170" s="29" t="s">
        <v>1159</v>
      </c>
      <c r="D170" s="12">
        <v>4121</v>
      </c>
      <c r="E170" s="13">
        <v>8.35</v>
      </c>
      <c r="F170" s="14">
        <v>1.9E-3</v>
      </c>
      <c r="G170" s="14"/>
    </row>
    <row r="171" spans="1:7" x14ac:dyDescent="0.35">
      <c r="A171" s="11" t="s">
        <v>1670</v>
      </c>
      <c r="B171" s="29" t="s">
        <v>1671</v>
      </c>
      <c r="C171" s="29" t="s">
        <v>1099</v>
      </c>
      <c r="D171" s="12">
        <v>3223</v>
      </c>
      <c r="E171" s="13">
        <v>8.2899999999999991</v>
      </c>
      <c r="F171" s="14">
        <v>1.9E-3</v>
      </c>
      <c r="G171" s="14"/>
    </row>
    <row r="172" spans="1:7" x14ac:dyDescent="0.35">
      <c r="A172" s="11" t="s">
        <v>1257</v>
      </c>
      <c r="B172" s="29" t="s">
        <v>1258</v>
      </c>
      <c r="C172" s="29" t="s">
        <v>1130</v>
      </c>
      <c r="D172" s="12">
        <v>8717</v>
      </c>
      <c r="E172" s="13">
        <v>8.25</v>
      </c>
      <c r="F172" s="14">
        <v>1.9E-3</v>
      </c>
      <c r="G172" s="14"/>
    </row>
    <row r="173" spans="1:7" x14ac:dyDescent="0.35">
      <c r="A173" s="11" t="s">
        <v>1761</v>
      </c>
      <c r="B173" s="29" t="s">
        <v>1762</v>
      </c>
      <c r="C173" s="29" t="s">
        <v>1763</v>
      </c>
      <c r="D173" s="12">
        <v>36</v>
      </c>
      <c r="E173" s="13">
        <v>8.24</v>
      </c>
      <c r="F173" s="14">
        <v>1.9E-3</v>
      </c>
      <c r="G173" s="14"/>
    </row>
    <row r="174" spans="1:7" x14ac:dyDescent="0.35">
      <c r="A174" s="11" t="s">
        <v>2009</v>
      </c>
      <c r="B174" s="29" t="s">
        <v>2010</v>
      </c>
      <c r="C174" s="29" t="s">
        <v>1450</v>
      </c>
      <c r="D174" s="12">
        <v>890</v>
      </c>
      <c r="E174" s="13">
        <v>8.2200000000000006</v>
      </c>
      <c r="F174" s="14">
        <v>1.9E-3</v>
      </c>
      <c r="G174" s="14"/>
    </row>
    <row r="175" spans="1:7" x14ac:dyDescent="0.35">
      <c r="A175" s="11" t="s">
        <v>1372</v>
      </c>
      <c r="B175" s="29" t="s">
        <v>1373</v>
      </c>
      <c r="C175" s="29" t="s">
        <v>1188</v>
      </c>
      <c r="D175" s="12">
        <v>354</v>
      </c>
      <c r="E175" s="13">
        <v>7.68</v>
      </c>
      <c r="F175" s="14">
        <v>1.6999999999999999E-3</v>
      </c>
      <c r="G175" s="14"/>
    </row>
    <row r="176" spans="1:7" x14ac:dyDescent="0.35">
      <c r="A176" s="11" t="s">
        <v>1391</v>
      </c>
      <c r="B176" s="29" t="s">
        <v>1392</v>
      </c>
      <c r="C176" s="29" t="s">
        <v>1117</v>
      </c>
      <c r="D176" s="12">
        <v>316</v>
      </c>
      <c r="E176" s="13">
        <v>7.64</v>
      </c>
      <c r="F176" s="14">
        <v>1.6999999999999999E-3</v>
      </c>
      <c r="G176" s="14"/>
    </row>
    <row r="177" spans="1:7" x14ac:dyDescent="0.35">
      <c r="A177" s="11" t="s">
        <v>2011</v>
      </c>
      <c r="B177" s="29" t="s">
        <v>2012</v>
      </c>
      <c r="C177" s="29" t="s">
        <v>1156</v>
      </c>
      <c r="D177" s="12">
        <v>201</v>
      </c>
      <c r="E177" s="13">
        <v>7.63</v>
      </c>
      <c r="F177" s="14">
        <v>1.6999999999999999E-3</v>
      </c>
      <c r="G177" s="14"/>
    </row>
    <row r="178" spans="1:7" x14ac:dyDescent="0.35">
      <c r="A178" s="11" t="s">
        <v>2013</v>
      </c>
      <c r="B178" s="29" t="s">
        <v>2014</v>
      </c>
      <c r="C178" s="29" t="s">
        <v>1230</v>
      </c>
      <c r="D178" s="12">
        <v>4988</v>
      </c>
      <c r="E178" s="13">
        <v>7.6</v>
      </c>
      <c r="F178" s="14">
        <v>1.6999999999999999E-3</v>
      </c>
      <c r="G178" s="14"/>
    </row>
    <row r="179" spans="1:7" x14ac:dyDescent="0.35">
      <c r="A179" s="11" t="s">
        <v>1436</v>
      </c>
      <c r="B179" s="29" t="s">
        <v>1437</v>
      </c>
      <c r="C179" s="29" t="s">
        <v>1135</v>
      </c>
      <c r="D179" s="12">
        <v>2376</v>
      </c>
      <c r="E179" s="13">
        <v>7.54</v>
      </c>
      <c r="F179" s="14">
        <v>1.6999999999999999E-3</v>
      </c>
      <c r="G179" s="14"/>
    </row>
    <row r="180" spans="1:7" x14ac:dyDescent="0.35">
      <c r="A180" s="11" t="s">
        <v>2015</v>
      </c>
      <c r="B180" s="29" t="s">
        <v>2016</v>
      </c>
      <c r="C180" s="29" t="s">
        <v>1248</v>
      </c>
      <c r="D180" s="12">
        <v>1815</v>
      </c>
      <c r="E180" s="13">
        <v>7.37</v>
      </c>
      <c r="F180" s="14">
        <v>1.6999999999999999E-3</v>
      </c>
      <c r="G180" s="14"/>
    </row>
    <row r="181" spans="1:7" x14ac:dyDescent="0.35">
      <c r="A181" s="11" t="s">
        <v>1386</v>
      </c>
      <c r="B181" s="29" t="s">
        <v>1387</v>
      </c>
      <c r="C181" s="29" t="s">
        <v>1388</v>
      </c>
      <c r="D181" s="12">
        <v>1380</v>
      </c>
      <c r="E181" s="13">
        <v>7.35</v>
      </c>
      <c r="F181" s="14">
        <v>1.6999999999999999E-3</v>
      </c>
      <c r="G181" s="14"/>
    </row>
    <row r="182" spans="1:7" x14ac:dyDescent="0.35">
      <c r="A182" s="11" t="s">
        <v>2017</v>
      </c>
      <c r="B182" s="29" t="s">
        <v>2018</v>
      </c>
      <c r="C182" s="29" t="s">
        <v>1156</v>
      </c>
      <c r="D182" s="12">
        <v>548</v>
      </c>
      <c r="E182" s="13">
        <v>7.32</v>
      </c>
      <c r="F182" s="14">
        <v>1.6999999999999999E-3</v>
      </c>
      <c r="G182" s="14"/>
    </row>
    <row r="183" spans="1:7" x14ac:dyDescent="0.35">
      <c r="A183" s="11" t="s">
        <v>1927</v>
      </c>
      <c r="B183" s="29" t="s">
        <v>1928</v>
      </c>
      <c r="C183" s="29" t="s">
        <v>1148</v>
      </c>
      <c r="D183" s="12">
        <v>610</v>
      </c>
      <c r="E183" s="13">
        <v>7.3</v>
      </c>
      <c r="F183" s="14">
        <v>1.6999999999999999E-3</v>
      </c>
      <c r="G183" s="14"/>
    </row>
    <row r="184" spans="1:7" x14ac:dyDescent="0.35">
      <c r="A184" s="11" t="s">
        <v>2019</v>
      </c>
      <c r="B184" s="29" t="s">
        <v>2020</v>
      </c>
      <c r="C184" s="29" t="s">
        <v>1450</v>
      </c>
      <c r="D184" s="12">
        <v>2018</v>
      </c>
      <c r="E184" s="13">
        <v>7.3</v>
      </c>
      <c r="F184" s="14">
        <v>1.6999999999999999E-3</v>
      </c>
      <c r="G184" s="14"/>
    </row>
    <row r="185" spans="1:7" x14ac:dyDescent="0.35">
      <c r="A185" s="11" t="s">
        <v>1143</v>
      </c>
      <c r="B185" s="29" t="s">
        <v>1144</v>
      </c>
      <c r="C185" s="29" t="s">
        <v>1145</v>
      </c>
      <c r="D185" s="12">
        <v>2714</v>
      </c>
      <c r="E185" s="13">
        <v>7.28</v>
      </c>
      <c r="F185" s="14">
        <v>1.6999999999999999E-3</v>
      </c>
      <c r="G185" s="14"/>
    </row>
    <row r="186" spans="1:7" x14ac:dyDescent="0.35">
      <c r="A186" s="11" t="s">
        <v>2021</v>
      </c>
      <c r="B186" s="29" t="s">
        <v>2022</v>
      </c>
      <c r="C186" s="29" t="s">
        <v>1148</v>
      </c>
      <c r="D186" s="12">
        <v>934</v>
      </c>
      <c r="E186" s="13">
        <v>7.27</v>
      </c>
      <c r="F186" s="14">
        <v>1.6999999999999999E-3</v>
      </c>
      <c r="G186" s="14"/>
    </row>
    <row r="187" spans="1:7" x14ac:dyDescent="0.35">
      <c r="A187" s="11" t="s">
        <v>1255</v>
      </c>
      <c r="B187" s="29" t="s">
        <v>1256</v>
      </c>
      <c r="C187" s="29" t="s">
        <v>1111</v>
      </c>
      <c r="D187" s="12">
        <v>960</v>
      </c>
      <c r="E187" s="13">
        <v>7.26</v>
      </c>
      <c r="F187" s="14">
        <v>1.6999999999999999E-3</v>
      </c>
      <c r="G187" s="14"/>
    </row>
    <row r="188" spans="1:7" x14ac:dyDescent="0.35">
      <c r="A188" s="11" t="s">
        <v>2023</v>
      </c>
      <c r="B188" s="29" t="s">
        <v>2024</v>
      </c>
      <c r="C188" s="29" t="s">
        <v>1241</v>
      </c>
      <c r="D188" s="12">
        <v>169</v>
      </c>
      <c r="E188" s="13">
        <v>7.23</v>
      </c>
      <c r="F188" s="14">
        <v>1.6000000000000001E-3</v>
      </c>
      <c r="G188" s="14"/>
    </row>
    <row r="189" spans="1:7" x14ac:dyDescent="0.35">
      <c r="A189" s="11" t="s">
        <v>1326</v>
      </c>
      <c r="B189" s="29" t="s">
        <v>1327</v>
      </c>
      <c r="C189" s="29" t="s">
        <v>1114</v>
      </c>
      <c r="D189" s="12">
        <v>106135</v>
      </c>
      <c r="E189" s="13">
        <v>7.22</v>
      </c>
      <c r="F189" s="14">
        <v>1.6000000000000001E-3</v>
      </c>
      <c r="G189" s="14"/>
    </row>
    <row r="190" spans="1:7" x14ac:dyDescent="0.35">
      <c r="A190" s="11" t="s">
        <v>2025</v>
      </c>
      <c r="B190" s="29" t="s">
        <v>2026</v>
      </c>
      <c r="C190" s="29" t="s">
        <v>1241</v>
      </c>
      <c r="D190" s="12">
        <v>1615</v>
      </c>
      <c r="E190" s="13">
        <v>7.22</v>
      </c>
      <c r="F190" s="14">
        <v>1.6000000000000001E-3</v>
      </c>
      <c r="G190" s="14"/>
    </row>
    <row r="191" spans="1:7" x14ac:dyDescent="0.35">
      <c r="A191" s="11" t="s">
        <v>1334</v>
      </c>
      <c r="B191" s="29" t="s">
        <v>1335</v>
      </c>
      <c r="C191" s="29" t="s">
        <v>1099</v>
      </c>
      <c r="D191" s="12">
        <v>4531</v>
      </c>
      <c r="E191" s="13">
        <v>7.2</v>
      </c>
      <c r="F191" s="14">
        <v>1.6000000000000001E-3</v>
      </c>
      <c r="G191" s="14"/>
    </row>
    <row r="192" spans="1:7" x14ac:dyDescent="0.35">
      <c r="A192" s="11" t="s">
        <v>2027</v>
      </c>
      <c r="B192" s="29" t="s">
        <v>2028</v>
      </c>
      <c r="C192" s="29" t="s">
        <v>1099</v>
      </c>
      <c r="D192" s="12">
        <v>10088</v>
      </c>
      <c r="E192" s="13">
        <v>7.15</v>
      </c>
      <c r="F192" s="14">
        <v>1.6000000000000001E-3</v>
      </c>
      <c r="G192" s="14"/>
    </row>
    <row r="193" spans="1:7" x14ac:dyDescent="0.35">
      <c r="A193" s="11" t="s">
        <v>2029</v>
      </c>
      <c r="B193" s="29" t="s">
        <v>2030</v>
      </c>
      <c r="C193" s="29" t="s">
        <v>1715</v>
      </c>
      <c r="D193" s="12">
        <v>690</v>
      </c>
      <c r="E193" s="13">
        <v>7.07</v>
      </c>
      <c r="F193" s="14">
        <v>1.6000000000000001E-3</v>
      </c>
      <c r="G193" s="14"/>
    </row>
    <row r="194" spans="1:7" x14ac:dyDescent="0.35">
      <c r="A194" s="11" t="s">
        <v>1285</v>
      </c>
      <c r="B194" s="29" t="s">
        <v>1286</v>
      </c>
      <c r="C194" s="29" t="s">
        <v>1135</v>
      </c>
      <c r="D194" s="12">
        <v>9279</v>
      </c>
      <c r="E194" s="13">
        <v>7.06</v>
      </c>
      <c r="F194" s="14">
        <v>1.6000000000000001E-3</v>
      </c>
      <c r="G194" s="14"/>
    </row>
    <row r="195" spans="1:7" x14ac:dyDescent="0.35">
      <c r="A195" s="11" t="s">
        <v>1380</v>
      </c>
      <c r="B195" s="29" t="s">
        <v>1381</v>
      </c>
      <c r="C195" s="29" t="s">
        <v>1227</v>
      </c>
      <c r="D195" s="12">
        <v>217</v>
      </c>
      <c r="E195" s="13">
        <v>7.05</v>
      </c>
      <c r="F195" s="14">
        <v>1.6000000000000001E-3</v>
      </c>
      <c r="G195" s="14"/>
    </row>
    <row r="196" spans="1:7" x14ac:dyDescent="0.35">
      <c r="A196" s="11" t="s">
        <v>1809</v>
      </c>
      <c r="B196" s="29" t="s">
        <v>1810</v>
      </c>
      <c r="C196" s="29" t="s">
        <v>1148</v>
      </c>
      <c r="D196" s="12">
        <v>1743</v>
      </c>
      <c r="E196" s="13">
        <v>7.02</v>
      </c>
      <c r="F196" s="14">
        <v>1.6000000000000001E-3</v>
      </c>
      <c r="G196" s="14"/>
    </row>
    <row r="197" spans="1:7" x14ac:dyDescent="0.35">
      <c r="A197" s="11" t="s">
        <v>2031</v>
      </c>
      <c r="B197" s="29" t="s">
        <v>2032</v>
      </c>
      <c r="C197" s="29" t="s">
        <v>1166</v>
      </c>
      <c r="D197" s="12">
        <v>817</v>
      </c>
      <c r="E197" s="13">
        <v>6.99</v>
      </c>
      <c r="F197" s="14">
        <v>1.6000000000000001E-3</v>
      </c>
      <c r="G197" s="14"/>
    </row>
    <row r="198" spans="1:7" x14ac:dyDescent="0.35">
      <c r="A198" s="11" t="s">
        <v>2033</v>
      </c>
      <c r="B198" s="29" t="s">
        <v>2034</v>
      </c>
      <c r="C198" s="29" t="s">
        <v>1156</v>
      </c>
      <c r="D198" s="12">
        <v>119</v>
      </c>
      <c r="E198" s="13">
        <v>6.95</v>
      </c>
      <c r="F198" s="14">
        <v>1.6000000000000001E-3</v>
      </c>
      <c r="G198" s="14"/>
    </row>
    <row r="199" spans="1:7" x14ac:dyDescent="0.35">
      <c r="A199" s="11" t="s">
        <v>1370</v>
      </c>
      <c r="B199" s="29" t="s">
        <v>1371</v>
      </c>
      <c r="C199" s="29" t="s">
        <v>1280</v>
      </c>
      <c r="D199" s="12">
        <v>621</v>
      </c>
      <c r="E199" s="13">
        <v>6.84</v>
      </c>
      <c r="F199" s="14">
        <v>1.6000000000000001E-3</v>
      </c>
      <c r="G199" s="14"/>
    </row>
    <row r="200" spans="1:7" x14ac:dyDescent="0.35">
      <c r="A200" s="11" t="s">
        <v>1330</v>
      </c>
      <c r="B200" s="29" t="s">
        <v>1331</v>
      </c>
      <c r="C200" s="29" t="s">
        <v>1302</v>
      </c>
      <c r="D200" s="12">
        <v>6560</v>
      </c>
      <c r="E200" s="13">
        <v>6.73</v>
      </c>
      <c r="F200" s="14">
        <v>1.5E-3</v>
      </c>
      <c r="G200" s="14"/>
    </row>
    <row r="201" spans="1:7" x14ac:dyDescent="0.35">
      <c r="A201" s="11" t="s">
        <v>2035</v>
      </c>
      <c r="B201" s="29" t="s">
        <v>2036</v>
      </c>
      <c r="C201" s="29" t="s">
        <v>1111</v>
      </c>
      <c r="D201" s="12">
        <v>106</v>
      </c>
      <c r="E201" s="13">
        <v>6.63</v>
      </c>
      <c r="F201" s="14">
        <v>1.5E-3</v>
      </c>
      <c r="G201" s="14"/>
    </row>
    <row r="202" spans="1:7" x14ac:dyDescent="0.35">
      <c r="A202" s="11" t="s">
        <v>1419</v>
      </c>
      <c r="B202" s="29" t="s">
        <v>1420</v>
      </c>
      <c r="C202" s="29" t="s">
        <v>1319</v>
      </c>
      <c r="D202" s="12">
        <v>189</v>
      </c>
      <c r="E202" s="13">
        <v>6.6</v>
      </c>
      <c r="F202" s="14">
        <v>1.5E-3</v>
      </c>
      <c r="G202" s="14"/>
    </row>
    <row r="203" spans="1:7" x14ac:dyDescent="0.35">
      <c r="A203" s="11" t="s">
        <v>2037</v>
      </c>
      <c r="B203" s="29" t="s">
        <v>2038</v>
      </c>
      <c r="C203" s="29" t="s">
        <v>1188</v>
      </c>
      <c r="D203" s="12">
        <v>346</v>
      </c>
      <c r="E203" s="13">
        <v>6.52</v>
      </c>
      <c r="F203" s="14">
        <v>1.5E-3</v>
      </c>
      <c r="G203" s="14"/>
    </row>
    <row r="204" spans="1:7" x14ac:dyDescent="0.35">
      <c r="A204" s="11" t="s">
        <v>2039</v>
      </c>
      <c r="B204" s="29" t="s">
        <v>2040</v>
      </c>
      <c r="C204" s="29" t="s">
        <v>1156</v>
      </c>
      <c r="D204" s="12">
        <v>1205</v>
      </c>
      <c r="E204" s="13">
        <v>6.48</v>
      </c>
      <c r="F204" s="14">
        <v>1.5E-3</v>
      </c>
      <c r="G204" s="14"/>
    </row>
    <row r="205" spans="1:7" x14ac:dyDescent="0.35">
      <c r="A205" s="11" t="s">
        <v>1906</v>
      </c>
      <c r="B205" s="29" t="s">
        <v>1907</v>
      </c>
      <c r="C205" s="29" t="s">
        <v>1267</v>
      </c>
      <c r="D205" s="12">
        <v>61</v>
      </c>
      <c r="E205" s="13">
        <v>6.44</v>
      </c>
      <c r="F205" s="14">
        <v>1.5E-3</v>
      </c>
      <c r="G205" s="14"/>
    </row>
    <row r="206" spans="1:7" x14ac:dyDescent="0.35">
      <c r="A206" s="11" t="s">
        <v>2041</v>
      </c>
      <c r="B206" s="29" t="s">
        <v>2042</v>
      </c>
      <c r="C206" s="29" t="s">
        <v>1111</v>
      </c>
      <c r="D206" s="12">
        <v>23673</v>
      </c>
      <c r="E206" s="13">
        <v>6.38</v>
      </c>
      <c r="F206" s="14">
        <v>1.5E-3</v>
      </c>
      <c r="G206" s="14"/>
    </row>
    <row r="207" spans="1:7" x14ac:dyDescent="0.35">
      <c r="A207" s="11" t="s">
        <v>1834</v>
      </c>
      <c r="B207" s="29" t="s">
        <v>1835</v>
      </c>
      <c r="C207" s="29" t="s">
        <v>1425</v>
      </c>
      <c r="D207" s="12">
        <v>1106</v>
      </c>
      <c r="E207" s="13">
        <v>6.37</v>
      </c>
      <c r="F207" s="14">
        <v>1.5E-3</v>
      </c>
      <c r="G207" s="14"/>
    </row>
    <row r="208" spans="1:7" x14ac:dyDescent="0.35">
      <c r="A208" s="11" t="s">
        <v>2043</v>
      </c>
      <c r="B208" s="29" t="s">
        <v>2044</v>
      </c>
      <c r="C208" s="29" t="s">
        <v>1236</v>
      </c>
      <c r="D208" s="12">
        <v>692</v>
      </c>
      <c r="E208" s="13">
        <v>6.23</v>
      </c>
      <c r="F208" s="14">
        <v>1.4E-3</v>
      </c>
      <c r="G208" s="14"/>
    </row>
    <row r="209" spans="1:7" x14ac:dyDescent="0.35">
      <c r="A209" s="11" t="s">
        <v>1417</v>
      </c>
      <c r="B209" s="29" t="s">
        <v>1418</v>
      </c>
      <c r="C209" s="29" t="s">
        <v>1388</v>
      </c>
      <c r="D209" s="12">
        <v>1259</v>
      </c>
      <c r="E209" s="13">
        <v>6.19</v>
      </c>
      <c r="F209" s="14">
        <v>1.4E-3</v>
      </c>
      <c r="G209" s="14"/>
    </row>
    <row r="210" spans="1:7" x14ac:dyDescent="0.35">
      <c r="A210" s="11" t="s">
        <v>1263</v>
      </c>
      <c r="B210" s="29" t="s">
        <v>1264</v>
      </c>
      <c r="C210" s="29" t="s">
        <v>1216</v>
      </c>
      <c r="D210" s="12">
        <v>1788</v>
      </c>
      <c r="E210" s="13">
        <v>6.12</v>
      </c>
      <c r="F210" s="14">
        <v>1.4E-3</v>
      </c>
      <c r="G210" s="14"/>
    </row>
    <row r="211" spans="1:7" x14ac:dyDescent="0.35">
      <c r="A211" s="11" t="s">
        <v>1328</v>
      </c>
      <c r="B211" s="29" t="s">
        <v>1329</v>
      </c>
      <c r="C211" s="29" t="s">
        <v>1241</v>
      </c>
      <c r="D211" s="12">
        <v>196</v>
      </c>
      <c r="E211" s="13">
        <v>6.08</v>
      </c>
      <c r="F211" s="14">
        <v>1.4E-3</v>
      </c>
      <c r="G211" s="14"/>
    </row>
    <row r="212" spans="1:7" x14ac:dyDescent="0.35">
      <c r="A212" s="11" t="s">
        <v>2045</v>
      </c>
      <c r="B212" s="29" t="s">
        <v>2046</v>
      </c>
      <c r="C212" s="29" t="s">
        <v>1280</v>
      </c>
      <c r="D212" s="12">
        <v>1053</v>
      </c>
      <c r="E212" s="13">
        <v>5.94</v>
      </c>
      <c r="F212" s="14">
        <v>1.4E-3</v>
      </c>
      <c r="G212" s="14"/>
    </row>
    <row r="213" spans="1:7" x14ac:dyDescent="0.35">
      <c r="A213" s="11" t="s">
        <v>2047</v>
      </c>
      <c r="B213" s="29" t="s">
        <v>2048</v>
      </c>
      <c r="C213" s="29" t="s">
        <v>1233</v>
      </c>
      <c r="D213" s="12">
        <v>1696</v>
      </c>
      <c r="E213" s="13">
        <v>5.86</v>
      </c>
      <c r="F213" s="14">
        <v>1.2999999999999999E-3</v>
      </c>
      <c r="G213" s="14"/>
    </row>
    <row r="214" spans="1:7" x14ac:dyDescent="0.35">
      <c r="A214" s="11" t="s">
        <v>2049</v>
      </c>
      <c r="B214" s="29" t="s">
        <v>2050</v>
      </c>
      <c r="C214" s="29" t="s">
        <v>1156</v>
      </c>
      <c r="D214" s="12">
        <v>481</v>
      </c>
      <c r="E214" s="13">
        <v>5.69</v>
      </c>
      <c r="F214" s="14">
        <v>1.2999999999999999E-3</v>
      </c>
      <c r="G214" s="14"/>
    </row>
    <row r="215" spans="1:7" x14ac:dyDescent="0.35">
      <c r="A215" s="11" t="s">
        <v>2051</v>
      </c>
      <c r="B215" s="29" t="s">
        <v>2052</v>
      </c>
      <c r="C215" s="29" t="s">
        <v>1267</v>
      </c>
      <c r="D215" s="12">
        <v>455</v>
      </c>
      <c r="E215" s="13">
        <v>5.68</v>
      </c>
      <c r="F215" s="14">
        <v>1.2999999999999999E-3</v>
      </c>
      <c r="G215" s="14"/>
    </row>
    <row r="216" spans="1:7" x14ac:dyDescent="0.35">
      <c r="A216" s="11" t="s">
        <v>1895</v>
      </c>
      <c r="B216" s="29" t="s">
        <v>1896</v>
      </c>
      <c r="C216" s="29" t="s">
        <v>1319</v>
      </c>
      <c r="D216" s="12">
        <v>471</v>
      </c>
      <c r="E216" s="13">
        <v>5.67</v>
      </c>
      <c r="F216" s="14">
        <v>1.2999999999999999E-3</v>
      </c>
      <c r="G216" s="14"/>
    </row>
    <row r="217" spans="1:7" x14ac:dyDescent="0.35">
      <c r="A217" s="11" t="s">
        <v>1189</v>
      </c>
      <c r="B217" s="29" t="s">
        <v>1190</v>
      </c>
      <c r="C217" s="29" t="s">
        <v>1191</v>
      </c>
      <c r="D217" s="12">
        <v>725</v>
      </c>
      <c r="E217" s="13">
        <v>5.37</v>
      </c>
      <c r="F217" s="14">
        <v>1.1999999999999999E-3</v>
      </c>
      <c r="G217" s="14"/>
    </row>
    <row r="218" spans="1:7" x14ac:dyDescent="0.35">
      <c r="A218" s="11" t="s">
        <v>2053</v>
      </c>
      <c r="B218" s="29" t="s">
        <v>2054</v>
      </c>
      <c r="C218" s="29" t="s">
        <v>1148</v>
      </c>
      <c r="D218" s="12">
        <v>410</v>
      </c>
      <c r="E218" s="13">
        <v>5.35</v>
      </c>
      <c r="F218" s="14">
        <v>1.1999999999999999E-3</v>
      </c>
      <c r="G218" s="14"/>
    </row>
    <row r="219" spans="1:7" x14ac:dyDescent="0.35">
      <c r="A219" s="11" t="s">
        <v>1656</v>
      </c>
      <c r="B219" s="29" t="s">
        <v>1657</v>
      </c>
      <c r="C219" s="29" t="s">
        <v>1111</v>
      </c>
      <c r="D219" s="12">
        <v>713</v>
      </c>
      <c r="E219" s="13">
        <v>5.35</v>
      </c>
      <c r="F219" s="14">
        <v>1.1999999999999999E-3</v>
      </c>
      <c r="G219" s="14"/>
    </row>
    <row r="220" spans="1:7" x14ac:dyDescent="0.35">
      <c r="A220" s="11" t="s">
        <v>1289</v>
      </c>
      <c r="B220" s="29" t="s">
        <v>1290</v>
      </c>
      <c r="C220" s="29" t="s">
        <v>1248</v>
      </c>
      <c r="D220" s="12">
        <v>1506</v>
      </c>
      <c r="E220" s="13">
        <v>5.3</v>
      </c>
      <c r="F220" s="14">
        <v>1.1999999999999999E-3</v>
      </c>
      <c r="G220" s="14"/>
    </row>
    <row r="221" spans="1:7" x14ac:dyDescent="0.35">
      <c r="A221" s="11" t="s">
        <v>1128</v>
      </c>
      <c r="B221" s="29" t="s">
        <v>1129</v>
      </c>
      <c r="C221" s="29" t="s">
        <v>1130</v>
      </c>
      <c r="D221" s="12">
        <v>204</v>
      </c>
      <c r="E221" s="13">
        <v>5.25</v>
      </c>
      <c r="F221" s="14">
        <v>1.1999999999999999E-3</v>
      </c>
      <c r="G221" s="14"/>
    </row>
    <row r="222" spans="1:7" x14ac:dyDescent="0.35">
      <c r="A222" s="11" t="s">
        <v>2055</v>
      </c>
      <c r="B222" s="29" t="s">
        <v>2056</v>
      </c>
      <c r="C222" s="29" t="s">
        <v>1425</v>
      </c>
      <c r="D222" s="12">
        <v>16484</v>
      </c>
      <c r="E222" s="13">
        <v>4.99</v>
      </c>
      <c r="F222" s="14">
        <v>1.1000000000000001E-3</v>
      </c>
      <c r="G222" s="14"/>
    </row>
    <row r="223" spans="1:7" x14ac:dyDescent="0.35">
      <c r="A223" s="11" t="s">
        <v>1283</v>
      </c>
      <c r="B223" s="29" t="s">
        <v>1284</v>
      </c>
      <c r="C223" s="29" t="s">
        <v>1233</v>
      </c>
      <c r="D223" s="12">
        <v>263</v>
      </c>
      <c r="E223" s="13">
        <v>4.88</v>
      </c>
      <c r="F223" s="14">
        <v>1.1000000000000001E-3</v>
      </c>
      <c r="G223" s="14"/>
    </row>
    <row r="224" spans="1:7" x14ac:dyDescent="0.35">
      <c r="A224" s="11" t="s">
        <v>2057</v>
      </c>
      <c r="B224" s="29" t="s">
        <v>2058</v>
      </c>
      <c r="C224" s="29" t="s">
        <v>1224</v>
      </c>
      <c r="D224" s="12">
        <v>1044</v>
      </c>
      <c r="E224" s="13">
        <v>4.87</v>
      </c>
      <c r="F224" s="14">
        <v>1.1000000000000001E-3</v>
      </c>
      <c r="G224" s="14"/>
    </row>
    <row r="225" spans="1:7" x14ac:dyDescent="0.35">
      <c r="A225" s="11" t="s">
        <v>2059</v>
      </c>
      <c r="B225" s="29" t="s">
        <v>2060</v>
      </c>
      <c r="C225" s="29" t="s">
        <v>1233</v>
      </c>
      <c r="D225" s="12">
        <v>77</v>
      </c>
      <c r="E225" s="13">
        <v>4.78</v>
      </c>
      <c r="F225" s="14">
        <v>1.1000000000000001E-3</v>
      </c>
      <c r="G225" s="14"/>
    </row>
    <row r="226" spans="1:7" x14ac:dyDescent="0.35">
      <c r="A226" s="11" t="s">
        <v>1923</v>
      </c>
      <c r="B226" s="29" t="s">
        <v>1924</v>
      </c>
      <c r="C226" s="29" t="s">
        <v>1388</v>
      </c>
      <c r="D226" s="12">
        <v>324</v>
      </c>
      <c r="E226" s="13">
        <v>4.7699999999999996</v>
      </c>
      <c r="F226" s="14">
        <v>1.1000000000000001E-3</v>
      </c>
      <c r="G226" s="14"/>
    </row>
    <row r="227" spans="1:7" x14ac:dyDescent="0.35">
      <c r="A227" s="11" t="s">
        <v>2061</v>
      </c>
      <c r="B227" s="29" t="s">
        <v>2062</v>
      </c>
      <c r="C227" s="29" t="s">
        <v>1319</v>
      </c>
      <c r="D227" s="12">
        <v>3327</v>
      </c>
      <c r="E227" s="13">
        <v>4.66</v>
      </c>
      <c r="F227" s="14">
        <v>1.1000000000000001E-3</v>
      </c>
      <c r="G227" s="14"/>
    </row>
    <row r="228" spans="1:7" x14ac:dyDescent="0.35">
      <c r="A228" s="11" t="s">
        <v>2063</v>
      </c>
      <c r="B228" s="29" t="s">
        <v>2064</v>
      </c>
      <c r="C228" s="29" t="s">
        <v>1224</v>
      </c>
      <c r="D228" s="12">
        <v>2096</v>
      </c>
      <c r="E228" s="13">
        <v>4.6399999999999997</v>
      </c>
      <c r="F228" s="14">
        <v>1.1000000000000001E-3</v>
      </c>
      <c r="G228" s="14"/>
    </row>
    <row r="229" spans="1:7" x14ac:dyDescent="0.35">
      <c r="A229" s="11" t="s">
        <v>2065</v>
      </c>
      <c r="B229" s="29" t="s">
        <v>2066</v>
      </c>
      <c r="C229" s="29" t="s">
        <v>1280</v>
      </c>
      <c r="D229" s="12">
        <v>3178</v>
      </c>
      <c r="E229" s="13">
        <v>4.63</v>
      </c>
      <c r="F229" s="14">
        <v>1.1000000000000001E-3</v>
      </c>
      <c r="G229" s="14"/>
    </row>
    <row r="230" spans="1:7" x14ac:dyDescent="0.35">
      <c r="A230" s="11" t="s">
        <v>2067</v>
      </c>
      <c r="B230" s="29" t="s">
        <v>2068</v>
      </c>
      <c r="C230" s="29" t="s">
        <v>1188</v>
      </c>
      <c r="D230" s="12">
        <v>185</v>
      </c>
      <c r="E230" s="13">
        <v>4.63</v>
      </c>
      <c r="F230" s="14">
        <v>1.1000000000000001E-3</v>
      </c>
      <c r="G230" s="14"/>
    </row>
    <row r="231" spans="1:7" x14ac:dyDescent="0.35">
      <c r="A231" s="11" t="s">
        <v>2069</v>
      </c>
      <c r="B231" s="29" t="s">
        <v>2070</v>
      </c>
      <c r="C231" s="29" t="s">
        <v>1302</v>
      </c>
      <c r="D231" s="12">
        <v>678</v>
      </c>
      <c r="E231" s="13">
        <v>4.5999999999999996</v>
      </c>
      <c r="F231" s="14">
        <v>1E-3</v>
      </c>
      <c r="G231" s="14"/>
    </row>
    <row r="232" spans="1:7" x14ac:dyDescent="0.35">
      <c r="A232" s="11" t="s">
        <v>1206</v>
      </c>
      <c r="B232" s="29" t="s">
        <v>1207</v>
      </c>
      <c r="C232" s="29" t="s">
        <v>1175</v>
      </c>
      <c r="D232" s="12">
        <v>1071</v>
      </c>
      <c r="E232" s="13">
        <v>4.59</v>
      </c>
      <c r="F232" s="14">
        <v>1E-3</v>
      </c>
      <c r="G232" s="14"/>
    </row>
    <row r="233" spans="1:7" x14ac:dyDescent="0.35">
      <c r="A233" s="11" t="s">
        <v>1228</v>
      </c>
      <c r="B233" s="29" t="s">
        <v>1229</v>
      </c>
      <c r="C233" s="29" t="s">
        <v>1230</v>
      </c>
      <c r="D233" s="12">
        <v>740</v>
      </c>
      <c r="E233" s="13">
        <v>4.51</v>
      </c>
      <c r="F233" s="14">
        <v>1E-3</v>
      </c>
      <c r="G233" s="14"/>
    </row>
    <row r="234" spans="1:7" x14ac:dyDescent="0.35">
      <c r="A234" s="11" t="s">
        <v>2071</v>
      </c>
      <c r="B234" s="29" t="s">
        <v>2072</v>
      </c>
      <c r="C234" s="29" t="s">
        <v>1319</v>
      </c>
      <c r="D234" s="12">
        <v>8325</v>
      </c>
      <c r="E234" s="13">
        <v>4.45</v>
      </c>
      <c r="F234" s="14">
        <v>1E-3</v>
      </c>
      <c r="G234" s="14"/>
    </row>
    <row r="235" spans="1:7" x14ac:dyDescent="0.35">
      <c r="A235" s="11" t="s">
        <v>2073</v>
      </c>
      <c r="B235" s="29" t="s">
        <v>2074</v>
      </c>
      <c r="C235" s="29" t="s">
        <v>1159</v>
      </c>
      <c r="D235" s="12">
        <v>679</v>
      </c>
      <c r="E235" s="13">
        <v>4.37</v>
      </c>
      <c r="F235" s="14">
        <v>1E-3</v>
      </c>
      <c r="G235" s="14"/>
    </row>
    <row r="236" spans="1:7" x14ac:dyDescent="0.35">
      <c r="A236" s="11" t="s">
        <v>1176</v>
      </c>
      <c r="B236" s="29" t="s">
        <v>1177</v>
      </c>
      <c r="C236" s="29" t="s">
        <v>1099</v>
      </c>
      <c r="D236" s="12">
        <v>1842</v>
      </c>
      <c r="E236" s="13">
        <v>4.25</v>
      </c>
      <c r="F236" s="14">
        <v>1E-3</v>
      </c>
      <c r="G236" s="14"/>
    </row>
    <row r="237" spans="1:7" x14ac:dyDescent="0.35">
      <c r="A237" s="11" t="s">
        <v>2075</v>
      </c>
      <c r="B237" s="29" t="s">
        <v>2076</v>
      </c>
      <c r="C237" s="29" t="s">
        <v>1159</v>
      </c>
      <c r="D237" s="12">
        <v>848</v>
      </c>
      <c r="E237" s="13">
        <v>4.12</v>
      </c>
      <c r="F237" s="14">
        <v>8.9999999999999998E-4</v>
      </c>
      <c r="G237" s="14"/>
    </row>
    <row r="238" spans="1:7" x14ac:dyDescent="0.35">
      <c r="A238" s="11" t="s">
        <v>1660</v>
      </c>
      <c r="B238" s="29" t="s">
        <v>1661</v>
      </c>
      <c r="C238" s="29" t="s">
        <v>1166</v>
      </c>
      <c r="D238" s="12">
        <v>202</v>
      </c>
      <c r="E238" s="13">
        <v>4.1100000000000003</v>
      </c>
      <c r="F238" s="14">
        <v>8.9999999999999998E-4</v>
      </c>
      <c r="G238" s="14"/>
    </row>
    <row r="239" spans="1:7" x14ac:dyDescent="0.35">
      <c r="A239" s="11" t="s">
        <v>1278</v>
      </c>
      <c r="B239" s="29" t="s">
        <v>1279</v>
      </c>
      <c r="C239" s="29" t="s">
        <v>1280</v>
      </c>
      <c r="D239" s="12">
        <v>945</v>
      </c>
      <c r="E239" s="13">
        <v>3.86</v>
      </c>
      <c r="F239" s="14">
        <v>8.9999999999999998E-4</v>
      </c>
      <c r="G239" s="14"/>
    </row>
    <row r="240" spans="1:7" x14ac:dyDescent="0.35">
      <c r="A240" s="11" t="s">
        <v>1929</v>
      </c>
      <c r="B240" s="29" t="s">
        <v>1930</v>
      </c>
      <c r="C240" s="29" t="s">
        <v>1267</v>
      </c>
      <c r="D240" s="12">
        <v>21</v>
      </c>
      <c r="E240" s="13">
        <v>3.78</v>
      </c>
      <c r="F240" s="14">
        <v>8.9999999999999998E-4</v>
      </c>
      <c r="G240" s="14"/>
    </row>
    <row r="241" spans="1:7" x14ac:dyDescent="0.35">
      <c r="A241" s="11" t="s">
        <v>2077</v>
      </c>
      <c r="B241" s="29" t="s">
        <v>2078</v>
      </c>
      <c r="C241" s="29" t="s">
        <v>1156</v>
      </c>
      <c r="D241" s="12">
        <v>738</v>
      </c>
      <c r="E241" s="13">
        <v>3.77</v>
      </c>
      <c r="F241" s="14">
        <v>8.9999999999999998E-4</v>
      </c>
      <c r="G241" s="14"/>
    </row>
    <row r="242" spans="1:7" x14ac:dyDescent="0.35">
      <c r="A242" s="11" t="s">
        <v>2079</v>
      </c>
      <c r="B242" s="29" t="s">
        <v>2080</v>
      </c>
      <c r="C242" s="29" t="s">
        <v>1114</v>
      </c>
      <c r="D242" s="12">
        <v>6577</v>
      </c>
      <c r="E242" s="13">
        <v>3.69</v>
      </c>
      <c r="F242" s="14">
        <v>8.0000000000000004E-4</v>
      </c>
      <c r="G242" s="14"/>
    </row>
    <row r="243" spans="1:7" x14ac:dyDescent="0.35">
      <c r="A243" s="11" t="s">
        <v>1265</v>
      </c>
      <c r="B243" s="29" t="s">
        <v>1266</v>
      </c>
      <c r="C243" s="29" t="s">
        <v>1267</v>
      </c>
      <c r="D243" s="12">
        <v>4617</v>
      </c>
      <c r="E243" s="13">
        <v>3.68</v>
      </c>
      <c r="F243" s="14">
        <v>8.0000000000000004E-4</v>
      </c>
      <c r="G243" s="14"/>
    </row>
    <row r="244" spans="1:7" x14ac:dyDescent="0.35">
      <c r="A244" s="11" t="s">
        <v>2081</v>
      </c>
      <c r="B244" s="29" t="s">
        <v>2082</v>
      </c>
      <c r="C244" s="29" t="s">
        <v>1280</v>
      </c>
      <c r="D244" s="12">
        <v>616</v>
      </c>
      <c r="E244" s="13">
        <v>3.56</v>
      </c>
      <c r="F244" s="14">
        <v>8.0000000000000004E-4</v>
      </c>
      <c r="G244" s="14"/>
    </row>
    <row r="245" spans="1:7" x14ac:dyDescent="0.35">
      <c r="A245" s="11" t="s">
        <v>2083</v>
      </c>
      <c r="B245" s="29" t="s">
        <v>2084</v>
      </c>
      <c r="C245" s="29" t="s">
        <v>1114</v>
      </c>
      <c r="D245" s="12">
        <v>2033</v>
      </c>
      <c r="E245" s="13">
        <v>3.47</v>
      </c>
      <c r="F245" s="14">
        <v>8.0000000000000004E-4</v>
      </c>
      <c r="G245" s="14"/>
    </row>
    <row r="246" spans="1:7" x14ac:dyDescent="0.35">
      <c r="A246" s="11" t="s">
        <v>1222</v>
      </c>
      <c r="B246" s="29" t="s">
        <v>1223</v>
      </c>
      <c r="C246" s="29" t="s">
        <v>1224</v>
      </c>
      <c r="D246" s="12">
        <v>192</v>
      </c>
      <c r="E246" s="13">
        <v>3.47</v>
      </c>
      <c r="F246" s="14">
        <v>8.0000000000000004E-4</v>
      </c>
      <c r="G246" s="14"/>
    </row>
    <row r="247" spans="1:7" x14ac:dyDescent="0.35">
      <c r="A247" s="11" t="s">
        <v>2085</v>
      </c>
      <c r="B247" s="29" t="s">
        <v>2086</v>
      </c>
      <c r="C247" s="29" t="s">
        <v>1763</v>
      </c>
      <c r="D247" s="12">
        <v>828</v>
      </c>
      <c r="E247" s="13">
        <v>3.47</v>
      </c>
      <c r="F247" s="14">
        <v>8.0000000000000004E-4</v>
      </c>
      <c r="G247" s="14"/>
    </row>
    <row r="248" spans="1:7" x14ac:dyDescent="0.35">
      <c r="A248" s="11" t="s">
        <v>1931</v>
      </c>
      <c r="B248" s="29" t="s">
        <v>1932</v>
      </c>
      <c r="C248" s="29" t="s">
        <v>1148</v>
      </c>
      <c r="D248" s="12">
        <v>591</v>
      </c>
      <c r="E248" s="13">
        <v>3.43</v>
      </c>
      <c r="F248" s="14">
        <v>8.0000000000000004E-4</v>
      </c>
      <c r="G248" s="14"/>
    </row>
    <row r="249" spans="1:7" x14ac:dyDescent="0.35">
      <c r="A249" s="11" t="s">
        <v>1382</v>
      </c>
      <c r="B249" s="29" t="s">
        <v>1383</v>
      </c>
      <c r="C249" s="29" t="s">
        <v>1216</v>
      </c>
      <c r="D249" s="12">
        <v>197</v>
      </c>
      <c r="E249" s="13">
        <v>3.41</v>
      </c>
      <c r="F249" s="14">
        <v>8.0000000000000004E-4</v>
      </c>
      <c r="G249" s="14"/>
    </row>
    <row r="250" spans="1:7" x14ac:dyDescent="0.35">
      <c r="A250" s="11" t="s">
        <v>1358</v>
      </c>
      <c r="B250" s="29" t="s">
        <v>1359</v>
      </c>
      <c r="C250" s="29" t="s">
        <v>1156</v>
      </c>
      <c r="D250" s="12">
        <v>222</v>
      </c>
      <c r="E250" s="13">
        <v>3.24</v>
      </c>
      <c r="F250" s="14">
        <v>6.9999999999999999E-4</v>
      </c>
      <c r="G250" s="14"/>
    </row>
    <row r="251" spans="1:7" x14ac:dyDescent="0.35">
      <c r="A251" s="11" t="s">
        <v>2087</v>
      </c>
      <c r="B251" s="29" t="s">
        <v>2088</v>
      </c>
      <c r="C251" s="29" t="s">
        <v>1280</v>
      </c>
      <c r="D251" s="12">
        <v>3198</v>
      </c>
      <c r="E251" s="13">
        <v>3.24</v>
      </c>
      <c r="F251" s="14">
        <v>6.9999999999999999E-4</v>
      </c>
      <c r="G251" s="14"/>
    </row>
    <row r="252" spans="1:7" x14ac:dyDescent="0.35">
      <c r="A252" s="11" t="s">
        <v>2089</v>
      </c>
      <c r="B252" s="29" t="s">
        <v>2090</v>
      </c>
      <c r="C252" s="29" t="s">
        <v>1188</v>
      </c>
      <c r="D252" s="12">
        <v>234</v>
      </c>
      <c r="E252" s="13">
        <v>3.22</v>
      </c>
      <c r="F252" s="14">
        <v>6.9999999999999999E-4</v>
      </c>
      <c r="G252" s="14"/>
    </row>
    <row r="253" spans="1:7" x14ac:dyDescent="0.35">
      <c r="A253" s="11" t="s">
        <v>2091</v>
      </c>
      <c r="B253" s="29" t="s">
        <v>2092</v>
      </c>
      <c r="C253" s="29" t="s">
        <v>1388</v>
      </c>
      <c r="D253" s="12">
        <v>23</v>
      </c>
      <c r="E253" s="13">
        <v>3.17</v>
      </c>
      <c r="F253" s="14">
        <v>6.9999999999999999E-4</v>
      </c>
      <c r="G253" s="14"/>
    </row>
    <row r="254" spans="1:7" x14ac:dyDescent="0.35">
      <c r="A254" s="11" t="s">
        <v>1933</v>
      </c>
      <c r="B254" s="29" t="s">
        <v>1934</v>
      </c>
      <c r="C254" s="29" t="s">
        <v>1111</v>
      </c>
      <c r="D254" s="12">
        <v>264</v>
      </c>
      <c r="E254" s="13">
        <v>2.57</v>
      </c>
      <c r="F254" s="14">
        <v>5.9999999999999995E-4</v>
      </c>
      <c r="G254" s="14"/>
    </row>
    <row r="255" spans="1:7" x14ac:dyDescent="0.35">
      <c r="A255" s="11" t="s">
        <v>1426</v>
      </c>
      <c r="B255" s="29" t="s">
        <v>1427</v>
      </c>
      <c r="C255" s="29" t="s">
        <v>1156</v>
      </c>
      <c r="D255" s="12">
        <v>1081</v>
      </c>
      <c r="E255" s="13">
        <v>2.48</v>
      </c>
      <c r="F255" s="14">
        <v>5.9999999999999995E-4</v>
      </c>
      <c r="G255" s="14"/>
    </row>
    <row r="256" spans="1:7" x14ac:dyDescent="0.35">
      <c r="A256" s="11" t="s">
        <v>2093</v>
      </c>
      <c r="B256" s="29" t="s">
        <v>2094</v>
      </c>
      <c r="C256" s="29" t="s">
        <v>1156</v>
      </c>
      <c r="D256" s="12">
        <v>148</v>
      </c>
      <c r="E256" s="13">
        <v>1.95</v>
      </c>
      <c r="F256" s="14">
        <v>4.0000000000000002E-4</v>
      </c>
      <c r="G256" s="14"/>
    </row>
    <row r="257" spans="1:7" x14ac:dyDescent="0.35">
      <c r="A257" s="11" t="s">
        <v>2095</v>
      </c>
      <c r="B257" s="29" t="s">
        <v>2096</v>
      </c>
      <c r="C257" s="29" t="s">
        <v>2004</v>
      </c>
      <c r="D257" s="12">
        <v>221</v>
      </c>
      <c r="E257" s="13">
        <v>1.32</v>
      </c>
      <c r="F257" s="14">
        <v>2.9999999999999997E-4</v>
      </c>
      <c r="G257" s="14"/>
    </row>
    <row r="258" spans="1:7" x14ac:dyDescent="0.35">
      <c r="A258" s="15" t="s">
        <v>122</v>
      </c>
      <c r="B258" s="30"/>
      <c r="C258" s="30"/>
      <c r="D258" s="16"/>
      <c r="E258" s="36">
        <v>4365.0200000000004</v>
      </c>
      <c r="F258" s="37">
        <v>0.99419999999999997</v>
      </c>
      <c r="G258" s="19"/>
    </row>
    <row r="259" spans="1:7" x14ac:dyDescent="0.35">
      <c r="A259" s="15" t="s">
        <v>1455</v>
      </c>
      <c r="B259" s="29"/>
      <c r="C259" s="29"/>
      <c r="D259" s="12"/>
      <c r="E259" s="13"/>
      <c r="F259" s="14"/>
      <c r="G259" s="14"/>
    </row>
    <row r="260" spans="1:7" x14ac:dyDescent="0.35">
      <c r="A260" s="15" t="s">
        <v>122</v>
      </c>
      <c r="B260" s="29"/>
      <c r="C260" s="29"/>
      <c r="D260" s="12"/>
      <c r="E260" s="38" t="s">
        <v>114</v>
      </c>
      <c r="F260" s="39" t="s">
        <v>114</v>
      </c>
      <c r="G260" s="14"/>
    </row>
    <row r="261" spans="1:7" x14ac:dyDescent="0.35">
      <c r="A261" s="20" t="s">
        <v>154</v>
      </c>
      <c r="B261" s="31"/>
      <c r="C261" s="31"/>
      <c r="D261" s="21"/>
      <c r="E261" s="26">
        <v>4365.0200000000004</v>
      </c>
      <c r="F261" s="27">
        <v>0.99419999999999997</v>
      </c>
      <c r="G261" s="19"/>
    </row>
    <row r="262" spans="1:7" x14ac:dyDescent="0.35">
      <c r="A262" s="11"/>
      <c r="B262" s="29"/>
      <c r="C262" s="29"/>
      <c r="D262" s="12"/>
      <c r="E262" s="13"/>
      <c r="F262" s="14"/>
      <c r="G262" s="14"/>
    </row>
    <row r="263" spans="1:7" x14ac:dyDescent="0.35">
      <c r="A263" s="11"/>
      <c r="B263" s="29"/>
      <c r="C263" s="29"/>
      <c r="D263" s="12"/>
      <c r="E263" s="13"/>
      <c r="F263" s="14"/>
      <c r="G263" s="14"/>
    </row>
    <row r="264" spans="1:7" x14ac:dyDescent="0.35">
      <c r="A264" s="15" t="s">
        <v>155</v>
      </c>
      <c r="B264" s="29"/>
      <c r="C264" s="29"/>
      <c r="D264" s="12"/>
      <c r="E264" s="13"/>
      <c r="F264" s="14"/>
      <c r="G264" s="14"/>
    </row>
    <row r="265" spans="1:7" x14ac:dyDescent="0.35">
      <c r="A265" s="11" t="s">
        <v>156</v>
      </c>
      <c r="B265" s="29"/>
      <c r="C265" s="29"/>
      <c r="D265" s="12"/>
      <c r="E265" s="13">
        <v>9</v>
      </c>
      <c r="F265" s="14">
        <v>2E-3</v>
      </c>
      <c r="G265" s="14">
        <v>6.5921999999999994E-2</v>
      </c>
    </row>
    <row r="266" spans="1:7" x14ac:dyDescent="0.35">
      <c r="A266" s="15" t="s">
        <v>122</v>
      </c>
      <c r="B266" s="30"/>
      <c r="C266" s="30"/>
      <c r="D266" s="16"/>
      <c r="E266" s="36">
        <v>9</v>
      </c>
      <c r="F266" s="37">
        <v>2E-3</v>
      </c>
      <c r="G266" s="19"/>
    </row>
    <row r="267" spans="1:7" x14ac:dyDescent="0.35">
      <c r="A267" s="11"/>
      <c r="B267" s="29"/>
      <c r="C267" s="29"/>
      <c r="D267" s="12"/>
      <c r="E267" s="13"/>
      <c r="F267" s="14"/>
      <c r="G267" s="14"/>
    </row>
    <row r="268" spans="1:7" x14ac:dyDescent="0.35">
      <c r="A268" s="20" t="s">
        <v>154</v>
      </c>
      <c r="B268" s="31"/>
      <c r="C268" s="31"/>
      <c r="D268" s="21"/>
      <c r="E268" s="17">
        <v>9</v>
      </c>
      <c r="F268" s="18">
        <v>2E-3</v>
      </c>
      <c r="G268" s="19"/>
    </row>
    <row r="269" spans="1:7" x14ac:dyDescent="0.35">
      <c r="A269" s="11" t="s">
        <v>157</v>
      </c>
      <c r="B269" s="29"/>
      <c r="C269" s="29"/>
      <c r="D269" s="12"/>
      <c r="E269" s="13">
        <v>1.6252E-3</v>
      </c>
      <c r="F269" s="14">
        <v>0</v>
      </c>
      <c r="G269" s="14"/>
    </row>
    <row r="270" spans="1:7" x14ac:dyDescent="0.35">
      <c r="A270" s="11" t="s">
        <v>158</v>
      </c>
      <c r="B270" s="29"/>
      <c r="C270" s="29"/>
      <c r="D270" s="12"/>
      <c r="E270" s="13">
        <v>15.8683748</v>
      </c>
      <c r="F270" s="14">
        <v>3.8E-3</v>
      </c>
      <c r="G270" s="14">
        <v>6.5921999999999994E-2</v>
      </c>
    </row>
    <row r="271" spans="1:7" x14ac:dyDescent="0.35">
      <c r="A271" s="24" t="s">
        <v>159</v>
      </c>
      <c r="B271" s="32"/>
      <c r="C271" s="32"/>
      <c r="D271" s="25"/>
      <c r="E271" s="26">
        <v>4389.8900000000003</v>
      </c>
      <c r="F271" s="27">
        <v>1</v>
      </c>
      <c r="G271" s="27"/>
    </row>
    <row r="276" spans="1:5" x14ac:dyDescent="0.35">
      <c r="A276" s="56" t="s">
        <v>162</v>
      </c>
    </row>
    <row r="277" spans="1:5" x14ac:dyDescent="0.35">
      <c r="A277" s="46" t="s">
        <v>163</v>
      </c>
      <c r="B277" s="33" t="s">
        <v>114</v>
      </c>
    </row>
    <row r="278" spans="1:5" x14ac:dyDescent="0.35">
      <c r="A278" t="s">
        <v>164</v>
      </c>
    </row>
    <row r="279" spans="1:5" x14ac:dyDescent="0.35">
      <c r="A279" t="s">
        <v>165</v>
      </c>
      <c r="B279" t="s">
        <v>166</v>
      </c>
      <c r="C279" t="s">
        <v>166</v>
      </c>
    </row>
    <row r="280" spans="1:5" x14ac:dyDescent="0.35">
      <c r="B280" s="47">
        <v>44957</v>
      </c>
      <c r="C280" s="47">
        <v>44985</v>
      </c>
    </row>
    <row r="281" spans="1:5" x14ac:dyDescent="0.35">
      <c r="A281" t="s">
        <v>170</v>
      </c>
      <c r="B281">
        <v>10.096500000000001</v>
      </c>
      <c r="C281">
        <v>9.8736999999999995</v>
      </c>
      <c r="E281" s="1"/>
    </row>
    <row r="282" spans="1:5" x14ac:dyDescent="0.35">
      <c r="A282" t="s">
        <v>171</v>
      </c>
      <c r="B282">
        <v>10.096399999999999</v>
      </c>
      <c r="C282">
        <v>9.8736999999999995</v>
      </c>
      <c r="E282" s="1"/>
    </row>
    <row r="283" spans="1:5" x14ac:dyDescent="0.35">
      <c r="A283" t="s">
        <v>629</v>
      </c>
      <c r="B283">
        <v>10.019399999999999</v>
      </c>
      <c r="C283">
        <v>9.7934999999999999</v>
      </c>
      <c r="E283" s="1"/>
    </row>
    <row r="284" spans="1:5" x14ac:dyDescent="0.35">
      <c r="A284" t="s">
        <v>630</v>
      </c>
      <c r="B284">
        <v>10.019</v>
      </c>
      <c r="C284">
        <v>9.7931000000000008</v>
      </c>
      <c r="E284" s="1"/>
    </row>
    <row r="285" spans="1:5" x14ac:dyDescent="0.35">
      <c r="E285" s="1"/>
    </row>
    <row r="286" spans="1:5" x14ac:dyDescent="0.35">
      <c r="A286" t="s">
        <v>181</v>
      </c>
      <c r="B286" s="33" t="s">
        <v>114</v>
      </c>
    </row>
    <row r="287" spans="1:5" x14ac:dyDescent="0.35">
      <c r="A287" t="s">
        <v>182</v>
      </c>
      <c r="B287" s="33" t="s">
        <v>114</v>
      </c>
    </row>
    <row r="288" spans="1:5" ht="29" customHeight="1" x14ac:dyDescent="0.35">
      <c r="A288" s="46" t="s">
        <v>183</v>
      </c>
      <c r="B288" s="33" t="s">
        <v>114</v>
      </c>
    </row>
    <row r="289" spans="1:6" ht="29" customHeight="1" x14ac:dyDescent="0.35">
      <c r="A289" s="46" t="s">
        <v>184</v>
      </c>
      <c r="B289" s="33" t="s">
        <v>114</v>
      </c>
    </row>
    <row r="290" spans="1:6" x14ac:dyDescent="0.35">
      <c r="A290" t="s">
        <v>1652</v>
      </c>
      <c r="B290" s="48">
        <v>0.35790100000000002</v>
      </c>
    </row>
    <row r="291" spans="1:6" ht="43.5" customHeight="1" x14ac:dyDescent="0.35">
      <c r="A291" s="46" t="s">
        <v>186</v>
      </c>
      <c r="B291" s="33" t="s">
        <v>114</v>
      </c>
    </row>
    <row r="292" spans="1:6" ht="29" customHeight="1" x14ac:dyDescent="0.35">
      <c r="A292" s="46" t="s">
        <v>187</v>
      </c>
      <c r="B292" s="33" t="s">
        <v>114</v>
      </c>
    </row>
    <row r="293" spans="1:6" ht="29" customHeight="1" x14ac:dyDescent="0.35">
      <c r="A293" s="46" t="s">
        <v>188</v>
      </c>
      <c r="B293" s="33" t="s">
        <v>114</v>
      </c>
    </row>
    <row r="294" spans="1:6" x14ac:dyDescent="0.35">
      <c r="A294" t="s">
        <v>189</v>
      </c>
      <c r="B294" s="33" t="s">
        <v>114</v>
      </c>
    </row>
    <row r="295" spans="1:6" x14ac:dyDescent="0.35">
      <c r="A295" t="s">
        <v>190</v>
      </c>
      <c r="B295" s="33" t="s">
        <v>114</v>
      </c>
    </row>
    <row r="297" spans="1:6" ht="70" customHeight="1" x14ac:dyDescent="0.35">
      <c r="A297" s="57" t="s">
        <v>200</v>
      </c>
      <c r="B297" s="57" t="s">
        <v>201</v>
      </c>
      <c r="C297" s="57" t="s">
        <v>5</v>
      </c>
      <c r="D297" s="57" t="s">
        <v>6</v>
      </c>
      <c r="E297" s="57" t="s">
        <v>5</v>
      </c>
      <c r="F297" s="57" t="s">
        <v>6</v>
      </c>
    </row>
    <row r="298" spans="1:6" ht="70" customHeight="1" x14ac:dyDescent="0.35">
      <c r="A298" s="57" t="s">
        <v>2097</v>
      </c>
      <c r="B298" s="57"/>
      <c r="C298" s="57" t="s">
        <v>60</v>
      </c>
      <c r="D298" s="57"/>
      <c r="E298" s="57"/>
      <c r="F29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98"/>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2098</v>
      </c>
      <c r="B1" s="60"/>
      <c r="C1" s="60"/>
      <c r="D1" s="60"/>
      <c r="E1" s="60"/>
      <c r="F1" s="60"/>
      <c r="G1" s="61"/>
      <c r="H1" s="50" t="str">
        <f>HYPERLINK("[EDEL_Portfolio Monthly Notes 28-Feb-2023.xlsx]Index!A1","Index")</f>
        <v>Index</v>
      </c>
    </row>
    <row r="2" spans="1:8" ht="37.5" customHeight="1" x14ac:dyDescent="0.35">
      <c r="A2" s="59" t="s">
        <v>2099</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1764</v>
      </c>
      <c r="B8" s="29" t="s">
        <v>1765</v>
      </c>
      <c r="C8" s="29" t="s">
        <v>1267</v>
      </c>
      <c r="D8" s="12">
        <v>3548</v>
      </c>
      <c r="E8" s="13">
        <v>98.34</v>
      </c>
      <c r="F8" s="14">
        <v>5.04E-2</v>
      </c>
      <c r="G8" s="14"/>
    </row>
    <row r="9" spans="1:8" x14ac:dyDescent="0.35">
      <c r="A9" s="11" t="s">
        <v>1253</v>
      </c>
      <c r="B9" s="29" t="s">
        <v>1254</v>
      </c>
      <c r="C9" s="29" t="s">
        <v>1230</v>
      </c>
      <c r="D9" s="12">
        <v>31562</v>
      </c>
      <c r="E9" s="13">
        <v>98.08</v>
      </c>
      <c r="F9" s="14">
        <v>5.0299999999999997E-2</v>
      </c>
      <c r="G9" s="14"/>
    </row>
    <row r="10" spans="1:8" x14ac:dyDescent="0.35">
      <c r="A10" s="11" t="s">
        <v>1949</v>
      </c>
      <c r="B10" s="29" t="s">
        <v>1950</v>
      </c>
      <c r="C10" s="29" t="s">
        <v>1191</v>
      </c>
      <c r="D10" s="12">
        <v>7525</v>
      </c>
      <c r="E10" s="13">
        <v>97.88</v>
      </c>
      <c r="F10" s="14">
        <v>5.0200000000000002E-2</v>
      </c>
      <c r="G10" s="14"/>
    </row>
    <row r="11" spans="1:8" x14ac:dyDescent="0.35">
      <c r="A11" s="11" t="s">
        <v>1415</v>
      </c>
      <c r="B11" s="29" t="s">
        <v>1416</v>
      </c>
      <c r="C11" s="29" t="s">
        <v>1099</v>
      </c>
      <c r="D11" s="12">
        <v>74649</v>
      </c>
      <c r="E11" s="13">
        <v>96.41</v>
      </c>
      <c r="F11" s="14">
        <v>4.9399999999999999E-2</v>
      </c>
      <c r="G11" s="14"/>
    </row>
    <row r="12" spans="1:8" x14ac:dyDescent="0.35">
      <c r="A12" s="11" t="s">
        <v>1115</v>
      </c>
      <c r="B12" s="29" t="s">
        <v>1116</v>
      </c>
      <c r="C12" s="29" t="s">
        <v>1117</v>
      </c>
      <c r="D12" s="12">
        <v>8886</v>
      </c>
      <c r="E12" s="13">
        <v>96</v>
      </c>
      <c r="F12" s="14">
        <v>4.9200000000000001E-2</v>
      </c>
      <c r="G12" s="14"/>
    </row>
    <row r="13" spans="1:8" x14ac:dyDescent="0.35">
      <c r="A13" s="11" t="s">
        <v>1201</v>
      </c>
      <c r="B13" s="29" t="s">
        <v>1202</v>
      </c>
      <c r="C13" s="29" t="s">
        <v>1203</v>
      </c>
      <c r="D13" s="12">
        <v>5764</v>
      </c>
      <c r="E13" s="13">
        <v>90.5</v>
      </c>
      <c r="F13" s="14">
        <v>4.6399999999999997E-2</v>
      </c>
      <c r="G13" s="14"/>
    </row>
    <row r="14" spans="1:8" x14ac:dyDescent="0.35">
      <c r="A14" s="11" t="s">
        <v>1954</v>
      </c>
      <c r="B14" s="29" t="s">
        <v>1955</v>
      </c>
      <c r="C14" s="29" t="s">
        <v>1227</v>
      </c>
      <c r="D14" s="12">
        <v>28072</v>
      </c>
      <c r="E14" s="13">
        <v>85.69</v>
      </c>
      <c r="F14" s="14">
        <v>4.3900000000000002E-2</v>
      </c>
      <c r="G14" s="14"/>
    </row>
    <row r="15" spans="1:8" x14ac:dyDescent="0.35">
      <c r="A15" s="11" t="s">
        <v>1432</v>
      </c>
      <c r="B15" s="29" t="s">
        <v>1433</v>
      </c>
      <c r="C15" s="29" t="s">
        <v>1319</v>
      </c>
      <c r="D15" s="12">
        <v>6700</v>
      </c>
      <c r="E15" s="13">
        <v>85.64</v>
      </c>
      <c r="F15" s="14">
        <v>4.3900000000000002E-2</v>
      </c>
      <c r="G15" s="14"/>
    </row>
    <row r="16" spans="1:8" x14ac:dyDescent="0.35">
      <c r="A16" s="11" t="s">
        <v>1160</v>
      </c>
      <c r="B16" s="29" t="s">
        <v>1161</v>
      </c>
      <c r="C16" s="29" t="s">
        <v>1099</v>
      </c>
      <c r="D16" s="12">
        <v>23251</v>
      </c>
      <c r="E16" s="13">
        <v>65</v>
      </c>
      <c r="F16" s="14">
        <v>3.3300000000000003E-2</v>
      </c>
      <c r="G16" s="14"/>
    </row>
    <row r="17" spans="1:7" x14ac:dyDescent="0.35">
      <c r="A17" s="11" t="s">
        <v>1204</v>
      </c>
      <c r="B17" s="29" t="s">
        <v>1205</v>
      </c>
      <c r="C17" s="29" t="s">
        <v>1142</v>
      </c>
      <c r="D17" s="12">
        <v>10979</v>
      </c>
      <c r="E17" s="13">
        <v>60.3</v>
      </c>
      <c r="F17" s="14">
        <v>3.09E-2</v>
      </c>
      <c r="G17" s="14"/>
    </row>
    <row r="18" spans="1:7" x14ac:dyDescent="0.35">
      <c r="A18" s="11" t="s">
        <v>1953</v>
      </c>
      <c r="B18" s="29" t="s">
        <v>1944</v>
      </c>
      <c r="C18" s="29" t="s">
        <v>1099</v>
      </c>
      <c r="D18" s="12">
        <v>339263</v>
      </c>
      <c r="E18" s="13">
        <v>59.2</v>
      </c>
      <c r="F18" s="14">
        <v>3.04E-2</v>
      </c>
      <c r="G18" s="14"/>
    </row>
    <row r="19" spans="1:7" x14ac:dyDescent="0.35">
      <c r="A19" s="11" t="s">
        <v>1674</v>
      </c>
      <c r="B19" s="29" t="s">
        <v>1675</v>
      </c>
      <c r="C19" s="29" t="s">
        <v>1295</v>
      </c>
      <c r="D19" s="12">
        <v>13787</v>
      </c>
      <c r="E19" s="13">
        <v>58.75</v>
      </c>
      <c r="F19" s="14">
        <v>3.0099999999999998E-2</v>
      </c>
      <c r="G19" s="14"/>
    </row>
    <row r="20" spans="1:7" x14ac:dyDescent="0.35">
      <c r="A20" s="11" t="s">
        <v>1960</v>
      </c>
      <c r="B20" s="29" t="s">
        <v>1961</v>
      </c>
      <c r="C20" s="29" t="s">
        <v>1099</v>
      </c>
      <c r="D20" s="12">
        <v>102168</v>
      </c>
      <c r="E20" s="13">
        <v>56.35</v>
      </c>
      <c r="F20" s="14">
        <v>2.8899999999999999E-2</v>
      </c>
      <c r="G20" s="14"/>
    </row>
    <row r="21" spans="1:7" x14ac:dyDescent="0.35">
      <c r="A21" s="11" t="s">
        <v>1152</v>
      </c>
      <c r="B21" s="29" t="s">
        <v>1153</v>
      </c>
      <c r="C21" s="29" t="s">
        <v>1099</v>
      </c>
      <c r="D21" s="12">
        <v>101115</v>
      </c>
      <c r="E21" s="13">
        <v>48.89</v>
      </c>
      <c r="F21" s="14">
        <v>2.5100000000000001E-2</v>
      </c>
      <c r="G21" s="14"/>
    </row>
    <row r="22" spans="1:7" x14ac:dyDescent="0.35">
      <c r="A22" s="11" t="s">
        <v>1384</v>
      </c>
      <c r="B22" s="29" t="s">
        <v>1385</v>
      </c>
      <c r="C22" s="29" t="s">
        <v>1227</v>
      </c>
      <c r="D22" s="12">
        <v>1435</v>
      </c>
      <c r="E22" s="13">
        <v>46.17</v>
      </c>
      <c r="F22" s="14">
        <v>2.3699999999999999E-2</v>
      </c>
      <c r="G22" s="14"/>
    </row>
    <row r="23" spans="1:7" x14ac:dyDescent="0.35">
      <c r="A23" s="11" t="s">
        <v>1996</v>
      </c>
      <c r="B23" s="29" t="s">
        <v>1997</v>
      </c>
      <c r="C23" s="29" t="s">
        <v>1099</v>
      </c>
      <c r="D23" s="12">
        <v>68317</v>
      </c>
      <c r="E23" s="13">
        <v>45.94</v>
      </c>
      <c r="F23" s="14">
        <v>2.3599999999999999E-2</v>
      </c>
      <c r="G23" s="14"/>
    </row>
    <row r="24" spans="1:7" x14ac:dyDescent="0.35">
      <c r="A24" s="11" t="s">
        <v>1958</v>
      </c>
      <c r="B24" s="29" t="s">
        <v>1959</v>
      </c>
      <c r="C24" s="29" t="s">
        <v>1267</v>
      </c>
      <c r="D24" s="12">
        <v>52</v>
      </c>
      <c r="E24" s="13">
        <v>44.33</v>
      </c>
      <c r="F24" s="14">
        <v>2.2700000000000001E-2</v>
      </c>
      <c r="G24" s="14"/>
    </row>
    <row r="25" spans="1:7" x14ac:dyDescent="0.35">
      <c r="A25" s="11" t="s">
        <v>1423</v>
      </c>
      <c r="B25" s="29" t="s">
        <v>1424</v>
      </c>
      <c r="C25" s="29" t="s">
        <v>1425</v>
      </c>
      <c r="D25" s="12">
        <v>105</v>
      </c>
      <c r="E25" s="13">
        <v>39.869999999999997</v>
      </c>
      <c r="F25" s="14">
        <v>2.0400000000000001E-2</v>
      </c>
      <c r="G25" s="14"/>
    </row>
    <row r="26" spans="1:7" x14ac:dyDescent="0.35">
      <c r="A26" s="11" t="s">
        <v>1801</v>
      </c>
      <c r="B26" s="29" t="s">
        <v>1802</v>
      </c>
      <c r="C26" s="29" t="s">
        <v>1248</v>
      </c>
      <c r="D26" s="12">
        <v>2745</v>
      </c>
      <c r="E26" s="13">
        <v>37.97</v>
      </c>
      <c r="F26" s="14">
        <v>1.95E-2</v>
      </c>
      <c r="G26" s="14"/>
    </row>
    <row r="27" spans="1:7" x14ac:dyDescent="0.35">
      <c r="A27" s="11" t="s">
        <v>1786</v>
      </c>
      <c r="B27" s="29" t="s">
        <v>1787</v>
      </c>
      <c r="C27" s="29" t="s">
        <v>1203</v>
      </c>
      <c r="D27" s="12">
        <v>3124</v>
      </c>
      <c r="E27" s="13">
        <v>37.15</v>
      </c>
      <c r="F27" s="14">
        <v>1.9E-2</v>
      </c>
      <c r="G27" s="14"/>
    </row>
    <row r="28" spans="1:7" x14ac:dyDescent="0.35">
      <c r="A28" s="11" t="s">
        <v>1658</v>
      </c>
      <c r="B28" s="29" t="s">
        <v>1659</v>
      </c>
      <c r="C28" s="29" t="s">
        <v>1267</v>
      </c>
      <c r="D28" s="12">
        <v>1192</v>
      </c>
      <c r="E28" s="13">
        <v>35.54</v>
      </c>
      <c r="F28" s="14">
        <v>1.8200000000000001E-2</v>
      </c>
      <c r="G28" s="14"/>
    </row>
    <row r="29" spans="1:7" x14ac:dyDescent="0.35">
      <c r="A29" s="11" t="s">
        <v>1695</v>
      </c>
      <c r="B29" s="29" t="s">
        <v>1696</v>
      </c>
      <c r="C29" s="29" t="s">
        <v>1188</v>
      </c>
      <c r="D29" s="12">
        <v>1066</v>
      </c>
      <c r="E29" s="13">
        <v>33.53</v>
      </c>
      <c r="F29" s="14">
        <v>1.72E-2</v>
      </c>
      <c r="G29" s="14"/>
    </row>
    <row r="30" spans="1:7" x14ac:dyDescent="0.35">
      <c r="A30" s="11" t="s">
        <v>1681</v>
      </c>
      <c r="B30" s="29" t="s">
        <v>1682</v>
      </c>
      <c r="C30" s="29" t="s">
        <v>1188</v>
      </c>
      <c r="D30" s="12">
        <v>836</v>
      </c>
      <c r="E30" s="13">
        <v>32.770000000000003</v>
      </c>
      <c r="F30" s="14">
        <v>1.6799999999999999E-2</v>
      </c>
      <c r="G30" s="14"/>
    </row>
    <row r="31" spans="1:7" x14ac:dyDescent="0.35">
      <c r="A31" s="11" t="s">
        <v>1225</v>
      </c>
      <c r="B31" s="29" t="s">
        <v>1226</v>
      </c>
      <c r="C31" s="29" t="s">
        <v>1227</v>
      </c>
      <c r="D31" s="12">
        <v>43674</v>
      </c>
      <c r="E31" s="13">
        <v>30.48</v>
      </c>
      <c r="F31" s="14">
        <v>1.5599999999999999E-2</v>
      </c>
      <c r="G31" s="14"/>
    </row>
    <row r="32" spans="1:7" x14ac:dyDescent="0.35">
      <c r="A32" s="11" t="s">
        <v>1672</v>
      </c>
      <c r="B32" s="29" t="s">
        <v>1673</v>
      </c>
      <c r="C32" s="29" t="s">
        <v>1203</v>
      </c>
      <c r="D32" s="12">
        <v>1063</v>
      </c>
      <c r="E32" s="13">
        <v>28.18</v>
      </c>
      <c r="F32" s="14">
        <v>1.44E-2</v>
      </c>
      <c r="G32" s="14"/>
    </row>
    <row r="33" spans="1:7" x14ac:dyDescent="0.35">
      <c r="A33" s="11" t="s">
        <v>1976</v>
      </c>
      <c r="B33" s="29" t="s">
        <v>1977</v>
      </c>
      <c r="C33" s="29" t="s">
        <v>1203</v>
      </c>
      <c r="D33" s="12">
        <v>616</v>
      </c>
      <c r="E33" s="13">
        <v>27.47</v>
      </c>
      <c r="F33" s="14">
        <v>1.41E-2</v>
      </c>
      <c r="G33" s="14"/>
    </row>
    <row r="34" spans="1:7" x14ac:dyDescent="0.35">
      <c r="A34" s="11" t="s">
        <v>1670</v>
      </c>
      <c r="B34" s="29" t="s">
        <v>1671</v>
      </c>
      <c r="C34" s="29" t="s">
        <v>1099</v>
      </c>
      <c r="D34" s="12">
        <v>10649</v>
      </c>
      <c r="E34" s="13">
        <v>27.38</v>
      </c>
      <c r="F34" s="14">
        <v>1.4E-2</v>
      </c>
      <c r="G34" s="14"/>
    </row>
    <row r="35" spans="1:7" x14ac:dyDescent="0.35">
      <c r="A35" s="11" t="s">
        <v>1972</v>
      </c>
      <c r="B35" s="29" t="s">
        <v>1973</v>
      </c>
      <c r="C35" s="29" t="s">
        <v>1159</v>
      </c>
      <c r="D35" s="12">
        <v>67938</v>
      </c>
      <c r="E35" s="13">
        <v>26.6</v>
      </c>
      <c r="F35" s="14">
        <v>1.3599999999999999E-2</v>
      </c>
      <c r="G35" s="14"/>
    </row>
    <row r="36" spans="1:7" x14ac:dyDescent="0.35">
      <c r="A36" s="11" t="s">
        <v>1320</v>
      </c>
      <c r="B36" s="29" t="s">
        <v>1321</v>
      </c>
      <c r="C36" s="29" t="s">
        <v>1280</v>
      </c>
      <c r="D36" s="12">
        <v>18230</v>
      </c>
      <c r="E36" s="13">
        <v>26.59</v>
      </c>
      <c r="F36" s="14">
        <v>1.3599999999999999E-2</v>
      </c>
      <c r="G36" s="14"/>
    </row>
    <row r="37" spans="1:7" x14ac:dyDescent="0.35">
      <c r="A37" s="11" t="s">
        <v>2041</v>
      </c>
      <c r="B37" s="29" t="s">
        <v>2042</v>
      </c>
      <c r="C37" s="29" t="s">
        <v>1111</v>
      </c>
      <c r="D37" s="12">
        <v>94158</v>
      </c>
      <c r="E37" s="13">
        <v>25.38</v>
      </c>
      <c r="F37" s="14">
        <v>1.2999999999999999E-2</v>
      </c>
      <c r="G37" s="14"/>
    </row>
    <row r="38" spans="1:7" x14ac:dyDescent="0.35">
      <c r="A38" s="11" t="s">
        <v>1186</v>
      </c>
      <c r="B38" s="29" t="s">
        <v>1187</v>
      </c>
      <c r="C38" s="29" t="s">
        <v>1188</v>
      </c>
      <c r="D38" s="12">
        <v>2509</v>
      </c>
      <c r="E38" s="13">
        <v>24.46</v>
      </c>
      <c r="F38" s="14">
        <v>1.2500000000000001E-2</v>
      </c>
      <c r="G38" s="14"/>
    </row>
    <row r="39" spans="1:7" x14ac:dyDescent="0.35">
      <c r="A39" s="11" t="s">
        <v>1968</v>
      </c>
      <c r="B39" s="29" t="s">
        <v>1969</v>
      </c>
      <c r="C39" s="29" t="s">
        <v>1295</v>
      </c>
      <c r="D39" s="12">
        <v>8500</v>
      </c>
      <c r="E39" s="13">
        <v>22.72</v>
      </c>
      <c r="F39" s="14">
        <v>1.1599999999999999E-2</v>
      </c>
      <c r="G39" s="14"/>
    </row>
    <row r="40" spans="1:7" x14ac:dyDescent="0.35">
      <c r="A40" s="11" t="s">
        <v>2027</v>
      </c>
      <c r="B40" s="29" t="s">
        <v>2028</v>
      </c>
      <c r="C40" s="29" t="s">
        <v>1099</v>
      </c>
      <c r="D40" s="12">
        <v>31488</v>
      </c>
      <c r="E40" s="13">
        <v>22.31</v>
      </c>
      <c r="F40" s="14">
        <v>1.14E-2</v>
      </c>
      <c r="G40" s="14"/>
    </row>
    <row r="41" spans="1:7" x14ac:dyDescent="0.35">
      <c r="A41" s="11" t="s">
        <v>2000</v>
      </c>
      <c r="B41" s="29" t="s">
        <v>2001</v>
      </c>
      <c r="C41" s="29" t="s">
        <v>1120</v>
      </c>
      <c r="D41" s="12">
        <v>937</v>
      </c>
      <c r="E41" s="13">
        <v>19.45</v>
      </c>
      <c r="F41" s="14">
        <v>0.01</v>
      </c>
      <c r="G41" s="14"/>
    </row>
    <row r="42" spans="1:7" x14ac:dyDescent="0.35">
      <c r="A42" s="11" t="s">
        <v>1444</v>
      </c>
      <c r="B42" s="29" t="s">
        <v>1445</v>
      </c>
      <c r="C42" s="29" t="s">
        <v>1203</v>
      </c>
      <c r="D42" s="12">
        <v>595</v>
      </c>
      <c r="E42" s="13">
        <v>18.329999999999998</v>
      </c>
      <c r="F42" s="14">
        <v>9.4000000000000004E-3</v>
      </c>
      <c r="G42" s="14"/>
    </row>
    <row r="43" spans="1:7" x14ac:dyDescent="0.35">
      <c r="A43" s="11" t="s">
        <v>1974</v>
      </c>
      <c r="B43" s="29" t="s">
        <v>1975</v>
      </c>
      <c r="C43" s="29" t="s">
        <v>1267</v>
      </c>
      <c r="D43" s="12">
        <v>1825</v>
      </c>
      <c r="E43" s="13">
        <v>17.95</v>
      </c>
      <c r="F43" s="14">
        <v>9.1999999999999998E-3</v>
      </c>
      <c r="G43" s="14"/>
    </row>
    <row r="44" spans="1:7" x14ac:dyDescent="0.35">
      <c r="A44" s="11" t="s">
        <v>1707</v>
      </c>
      <c r="B44" s="29" t="s">
        <v>1708</v>
      </c>
      <c r="C44" s="29" t="s">
        <v>1191</v>
      </c>
      <c r="D44" s="12">
        <v>1181</v>
      </c>
      <c r="E44" s="13">
        <v>17.09</v>
      </c>
      <c r="F44" s="14">
        <v>8.8000000000000005E-3</v>
      </c>
      <c r="G44" s="14"/>
    </row>
    <row r="45" spans="1:7" x14ac:dyDescent="0.35">
      <c r="A45" s="11" t="s">
        <v>1984</v>
      </c>
      <c r="B45" s="29" t="s">
        <v>1985</v>
      </c>
      <c r="C45" s="29" t="s">
        <v>1148</v>
      </c>
      <c r="D45" s="12">
        <v>2588</v>
      </c>
      <c r="E45" s="13">
        <v>17.02</v>
      </c>
      <c r="F45" s="14">
        <v>8.6999999999999994E-3</v>
      </c>
      <c r="G45" s="14"/>
    </row>
    <row r="46" spans="1:7" x14ac:dyDescent="0.35">
      <c r="A46" s="11" t="s">
        <v>1664</v>
      </c>
      <c r="B46" s="29" t="s">
        <v>1665</v>
      </c>
      <c r="C46" s="29" t="s">
        <v>1267</v>
      </c>
      <c r="D46" s="12">
        <v>3175</v>
      </c>
      <c r="E46" s="13">
        <v>16.09</v>
      </c>
      <c r="F46" s="14">
        <v>8.3000000000000001E-3</v>
      </c>
      <c r="G46" s="14"/>
    </row>
    <row r="47" spans="1:7" x14ac:dyDescent="0.35">
      <c r="A47" s="11" t="s">
        <v>1246</v>
      </c>
      <c r="B47" s="29" t="s">
        <v>1247</v>
      </c>
      <c r="C47" s="29" t="s">
        <v>1248</v>
      </c>
      <c r="D47" s="12">
        <v>1857</v>
      </c>
      <c r="E47" s="13">
        <v>15.92</v>
      </c>
      <c r="F47" s="14">
        <v>8.2000000000000007E-3</v>
      </c>
      <c r="G47" s="14"/>
    </row>
    <row r="48" spans="1:7" x14ac:dyDescent="0.35">
      <c r="A48" s="11" t="s">
        <v>1807</v>
      </c>
      <c r="B48" s="29" t="s">
        <v>1808</v>
      </c>
      <c r="C48" s="29" t="s">
        <v>1203</v>
      </c>
      <c r="D48" s="12">
        <v>846</v>
      </c>
      <c r="E48" s="13">
        <v>15.27</v>
      </c>
      <c r="F48" s="14">
        <v>7.7999999999999996E-3</v>
      </c>
      <c r="G48" s="14"/>
    </row>
    <row r="49" spans="1:7" x14ac:dyDescent="0.35">
      <c r="A49" s="11" t="s">
        <v>1317</v>
      </c>
      <c r="B49" s="29" t="s">
        <v>1318</v>
      </c>
      <c r="C49" s="29" t="s">
        <v>1319</v>
      </c>
      <c r="D49" s="12">
        <v>6648</v>
      </c>
      <c r="E49" s="13">
        <v>15.27</v>
      </c>
      <c r="F49" s="14">
        <v>7.7999999999999996E-3</v>
      </c>
      <c r="G49" s="14"/>
    </row>
    <row r="50" spans="1:7" x14ac:dyDescent="0.35">
      <c r="A50" s="11" t="s">
        <v>1906</v>
      </c>
      <c r="B50" s="29" t="s">
        <v>1907</v>
      </c>
      <c r="C50" s="29" t="s">
        <v>1267</v>
      </c>
      <c r="D50" s="12">
        <v>131</v>
      </c>
      <c r="E50" s="13">
        <v>13.82</v>
      </c>
      <c r="F50" s="14">
        <v>7.1000000000000004E-3</v>
      </c>
      <c r="G50" s="14"/>
    </row>
    <row r="51" spans="1:7" x14ac:dyDescent="0.35">
      <c r="A51" s="11" t="s">
        <v>1261</v>
      </c>
      <c r="B51" s="29" t="s">
        <v>1262</v>
      </c>
      <c r="C51" s="29" t="s">
        <v>1159</v>
      </c>
      <c r="D51" s="12">
        <v>2433</v>
      </c>
      <c r="E51" s="13">
        <v>12.32</v>
      </c>
      <c r="F51" s="14">
        <v>6.3E-3</v>
      </c>
      <c r="G51" s="14"/>
    </row>
    <row r="52" spans="1:7" x14ac:dyDescent="0.35">
      <c r="A52" s="11" t="s">
        <v>1666</v>
      </c>
      <c r="B52" s="29" t="s">
        <v>1667</v>
      </c>
      <c r="C52" s="29" t="s">
        <v>1148</v>
      </c>
      <c r="D52" s="12">
        <v>1100</v>
      </c>
      <c r="E52" s="13">
        <v>11.82</v>
      </c>
      <c r="F52" s="14">
        <v>6.1000000000000004E-3</v>
      </c>
      <c r="G52" s="14"/>
    </row>
    <row r="53" spans="1:7" x14ac:dyDescent="0.35">
      <c r="A53" s="11" t="s">
        <v>1988</v>
      </c>
      <c r="B53" s="29" t="s">
        <v>1989</v>
      </c>
      <c r="C53" s="29" t="s">
        <v>1227</v>
      </c>
      <c r="D53" s="12">
        <v>528</v>
      </c>
      <c r="E53" s="13">
        <v>11.37</v>
      </c>
      <c r="F53" s="14">
        <v>5.7999999999999996E-3</v>
      </c>
      <c r="G53" s="14"/>
    </row>
    <row r="54" spans="1:7" x14ac:dyDescent="0.35">
      <c r="A54" s="11" t="s">
        <v>1994</v>
      </c>
      <c r="B54" s="29" t="s">
        <v>1995</v>
      </c>
      <c r="C54" s="29" t="s">
        <v>1188</v>
      </c>
      <c r="D54" s="12">
        <v>303</v>
      </c>
      <c r="E54" s="13">
        <v>11.28</v>
      </c>
      <c r="F54" s="14">
        <v>5.7999999999999996E-3</v>
      </c>
      <c r="G54" s="14"/>
    </row>
    <row r="55" spans="1:7" x14ac:dyDescent="0.35">
      <c r="A55" s="11" t="s">
        <v>2025</v>
      </c>
      <c r="B55" s="29" t="s">
        <v>2026</v>
      </c>
      <c r="C55" s="29" t="s">
        <v>1241</v>
      </c>
      <c r="D55" s="12">
        <v>2099</v>
      </c>
      <c r="E55" s="13">
        <v>9.39</v>
      </c>
      <c r="F55" s="14">
        <v>4.7999999999999996E-3</v>
      </c>
      <c r="G55" s="14"/>
    </row>
    <row r="56" spans="1:7" x14ac:dyDescent="0.35">
      <c r="A56" s="11" t="s">
        <v>2015</v>
      </c>
      <c r="B56" s="29" t="s">
        <v>2016</v>
      </c>
      <c r="C56" s="29" t="s">
        <v>1248</v>
      </c>
      <c r="D56" s="12">
        <v>2130</v>
      </c>
      <c r="E56" s="13">
        <v>8.65</v>
      </c>
      <c r="F56" s="14">
        <v>4.4000000000000003E-3</v>
      </c>
      <c r="G56" s="14"/>
    </row>
    <row r="57" spans="1:7" x14ac:dyDescent="0.35">
      <c r="A57" s="11" t="s">
        <v>2059</v>
      </c>
      <c r="B57" s="29" t="s">
        <v>2060</v>
      </c>
      <c r="C57" s="29" t="s">
        <v>1233</v>
      </c>
      <c r="D57" s="12">
        <v>84</v>
      </c>
      <c r="E57" s="13">
        <v>5.22</v>
      </c>
      <c r="F57" s="14">
        <v>2.7000000000000001E-3</v>
      </c>
      <c r="G57" s="14"/>
    </row>
    <row r="58" spans="1:7" x14ac:dyDescent="0.35">
      <c r="A58" s="15" t="s">
        <v>122</v>
      </c>
      <c r="B58" s="30"/>
      <c r="C58" s="30"/>
      <c r="D58" s="16"/>
      <c r="E58" s="36">
        <v>1948.13</v>
      </c>
      <c r="F58" s="37">
        <v>0.99850000000000005</v>
      </c>
      <c r="G58" s="19"/>
    </row>
    <row r="59" spans="1:7" x14ac:dyDescent="0.35">
      <c r="A59" s="15" t="s">
        <v>1455</v>
      </c>
      <c r="B59" s="29"/>
      <c r="C59" s="29"/>
      <c r="D59" s="12"/>
      <c r="E59" s="13"/>
      <c r="F59" s="14"/>
      <c r="G59" s="14"/>
    </row>
    <row r="60" spans="1:7" x14ac:dyDescent="0.35">
      <c r="A60" s="15" t="s">
        <v>122</v>
      </c>
      <c r="B60" s="29"/>
      <c r="C60" s="29"/>
      <c r="D60" s="12"/>
      <c r="E60" s="38" t="s">
        <v>114</v>
      </c>
      <c r="F60" s="39" t="s">
        <v>114</v>
      </c>
      <c r="G60" s="14"/>
    </row>
    <row r="61" spans="1:7" x14ac:dyDescent="0.35">
      <c r="A61" s="20" t="s">
        <v>154</v>
      </c>
      <c r="B61" s="31"/>
      <c r="C61" s="31"/>
      <c r="D61" s="21"/>
      <c r="E61" s="26">
        <v>1948.13</v>
      </c>
      <c r="F61" s="27">
        <v>0.99850000000000005</v>
      </c>
      <c r="G61" s="19"/>
    </row>
    <row r="62" spans="1:7" x14ac:dyDescent="0.35">
      <c r="A62" s="11"/>
      <c r="B62" s="29"/>
      <c r="C62" s="29"/>
      <c r="D62" s="12"/>
      <c r="E62" s="13"/>
      <c r="F62" s="14"/>
      <c r="G62" s="14"/>
    </row>
    <row r="63" spans="1:7" x14ac:dyDescent="0.35">
      <c r="A63" s="11"/>
      <c r="B63" s="29"/>
      <c r="C63" s="29"/>
      <c r="D63" s="12"/>
      <c r="E63" s="13"/>
      <c r="F63" s="14"/>
      <c r="G63" s="14"/>
    </row>
    <row r="64" spans="1:7" x14ac:dyDescent="0.35">
      <c r="A64" s="15" t="s">
        <v>155</v>
      </c>
      <c r="B64" s="29"/>
      <c r="C64" s="29"/>
      <c r="D64" s="12"/>
      <c r="E64" s="13"/>
      <c r="F64" s="14"/>
      <c r="G64" s="14"/>
    </row>
    <row r="65" spans="1:7" x14ac:dyDescent="0.35">
      <c r="A65" s="11" t="s">
        <v>156</v>
      </c>
      <c r="B65" s="29"/>
      <c r="C65" s="29"/>
      <c r="D65" s="12"/>
      <c r="E65" s="13">
        <v>5</v>
      </c>
      <c r="F65" s="14">
        <v>2.5999999999999999E-3</v>
      </c>
      <c r="G65" s="14">
        <v>6.5921999999999994E-2</v>
      </c>
    </row>
    <row r="66" spans="1:7" x14ac:dyDescent="0.35">
      <c r="A66" s="15" t="s">
        <v>122</v>
      </c>
      <c r="B66" s="30"/>
      <c r="C66" s="30"/>
      <c r="D66" s="16"/>
      <c r="E66" s="36">
        <v>5</v>
      </c>
      <c r="F66" s="37">
        <v>2.5999999999999999E-3</v>
      </c>
      <c r="G66" s="19"/>
    </row>
    <row r="67" spans="1:7" x14ac:dyDescent="0.35">
      <c r="A67" s="11"/>
      <c r="B67" s="29"/>
      <c r="C67" s="29"/>
      <c r="D67" s="12"/>
      <c r="E67" s="13"/>
      <c r="F67" s="14"/>
      <c r="G67" s="14"/>
    </row>
    <row r="68" spans="1:7" x14ac:dyDescent="0.35">
      <c r="A68" s="20" t="s">
        <v>154</v>
      </c>
      <c r="B68" s="31"/>
      <c r="C68" s="31"/>
      <c r="D68" s="21"/>
      <c r="E68" s="17">
        <v>5</v>
      </c>
      <c r="F68" s="18">
        <v>2.5999999999999999E-3</v>
      </c>
      <c r="G68" s="19"/>
    </row>
    <row r="69" spans="1:7" x14ac:dyDescent="0.35">
      <c r="A69" s="11" t="s">
        <v>157</v>
      </c>
      <c r="B69" s="29"/>
      <c r="C69" s="29"/>
      <c r="D69" s="12"/>
      <c r="E69" s="13">
        <v>9.0289999999999999E-4</v>
      </c>
      <c r="F69" s="14">
        <v>0</v>
      </c>
      <c r="G69" s="14"/>
    </row>
    <row r="70" spans="1:7" x14ac:dyDescent="0.35">
      <c r="A70" s="11" t="s">
        <v>158</v>
      </c>
      <c r="B70" s="29"/>
      <c r="C70" s="29"/>
      <c r="D70" s="12"/>
      <c r="E70" s="22">
        <v>-2.5709029000000001</v>
      </c>
      <c r="F70" s="23">
        <v>-1.1000000000000001E-3</v>
      </c>
      <c r="G70" s="14">
        <v>6.5921999999999994E-2</v>
      </c>
    </row>
    <row r="71" spans="1:7" x14ac:dyDescent="0.35">
      <c r="A71" s="24" t="s">
        <v>159</v>
      </c>
      <c r="B71" s="32"/>
      <c r="C71" s="32"/>
      <c r="D71" s="25"/>
      <c r="E71" s="26">
        <v>1950.56</v>
      </c>
      <c r="F71" s="27">
        <v>1</v>
      </c>
      <c r="G71" s="27"/>
    </row>
    <row r="76" spans="1:7" x14ac:dyDescent="0.35">
      <c r="A76" s="56" t="s">
        <v>162</v>
      </c>
    </row>
    <row r="77" spans="1:7" x14ac:dyDescent="0.35">
      <c r="A77" s="46" t="s">
        <v>163</v>
      </c>
      <c r="B77" s="33" t="s">
        <v>114</v>
      </c>
    </row>
    <row r="78" spans="1:7" x14ac:dyDescent="0.35">
      <c r="A78" t="s">
        <v>164</v>
      </c>
    </row>
    <row r="79" spans="1:7" x14ac:dyDescent="0.35">
      <c r="A79" t="s">
        <v>165</v>
      </c>
      <c r="B79" t="s">
        <v>166</v>
      </c>
      <c r="C79" t="s">
        <v>166</v>
      </c>
    </row>
    <row r="80" spans="1:7" x14ac:dyDescent="0.35">
      <c r="B80" s="47">
        <v>44957</v>
      </c>
      <c r="C80" s="47">
        <v>44985</v>
      </c>
    </row>
    <row r="81" spans="1:5" x14ac:dyDescent="0.35">
      <c r="A81" t="s">
        <v>660</v>
      </c>
      <c r="B81">
        <v>9.3117000000000001</v>
      </c>
      <c r="C81">
        <v>9.2769999999999992</v>
      </c>
      <c r="E81" s="1"/>
    </row>
    <row r="82" spans="1:5" x14ac:dyDescent="0.35">
      <c r="A82" t="s">
        <v>171</v>
      </c>
      <c r="B82">
        <v>9.3130000000000006</v>
      </c>
      <c r="C82">
        <v>9.2782999999999998</v>
      </c>
      <c r="E82" s="1"/>
    </row>
    <row r="83" spans="1:5" x14ac:dyDescent="0.35">
      <c r="A83" t="s">
        <v>661</v>
      </c>
      <c r="B83">
        <v>9.2988999999999997</v>
      </c>
      <c r="C83">
        <v>9.2585999999999995</v>
      </c>
      <c r="E83" s="1"/>
    </row>
    <row r="84" spans="1:5" x14ac:dyDescent="0.35">
      <c r="A84" t="s">
        <v>630</v>
      </c>
      <c r="B84">
        <v>9.2988999999999997</v>
      </c>
      <c r="C84">
        <v>9.2585999999999995</v>
      </c>
      <c r="E84" s="1"/>
    </row>
    <row r="85" spans="1:5" x14ac:dyDescent="0.35">
      <c r="E85" s="1"/>
    </row>
    <row r="86" spans="1:5" x14ac:dyDescent="0.35">
      <c r="A86" t="s">
        <v>181</v>
      </c>
      <c r="B86" s="33" t="s">
        <v>114</v>
      </c>
    </row>
    <row r="87" spans="1:5" x14ac:dyDescent="0.35">
      <c r="A87" t="s">
        <v>182</v>
      </c>
      <c r="B87" s="33" t="s">
        <v>114</v>
      </c>
    </row>
    <row r="88" spans="1:5" ht="29" customHeight="1" x14ac:dyDescent="0.35">
      <c r="A88" s="46" t="s">
        <v>183</v>
      </c>
      <c r="B88" s="33" t="s">
        <v>114</v>
      </c>
    </row>
    <row r="89" spans="1:5" ht="29" customHeight="1" x14ac:dyDescent="0.35">
      <c r="A89" s="46" t="s">
        <v>184</v>
      </c>
      <c r="B89" s="33" t="s">
        <v>114</v>
      </c>
    </row>
    <row r="90" spans="1:5" x14ac:dyDescent="0.35">
      <c r="A90" t="s">
        <v>1652</v>
      </c>
      <c r="B90" s="48">
        <v>0.51497700000000002</v>
      </c>
    </row>
    <row r="91" spans="1:5" ht="43.5" customHeight="1" x14ac:dyDescent="0.35">
      <c r="A91" s="46" t="s">
        <v>186</v>
      </c>
      <c r="B91" s="33" t="s">
        <v>114</v>
      </c>
    </row>
    <row r="92" spans="1:5" ht="29" customHeight="1" x14ac:dyDescent="0.35">
      <c r="A92" s="46" t="s">
        <v>187</v>
      </c>
      <c r="B92" s="33" t="s">
        <v>114</v>
      </c>
    </row>
    <row r="93" spans="1:5" ht="29" customHeight="1" x14ac:dyDescent="0.35">
      <c r="A93" s="46" t="s">
        <v>188</v>
      </c>
      <c r="B93" s="33" t="s">
        <v>114</v>
      </c>
    </row>
    <row r="94" spans="1:5" x14ac:dyDescent="0.35">
      <c r="A94" t="s">
        <v>189</v>
      </c>
      <c r="B94" s="33" t="s">
        <v>114</v>
      </c>
    </row>
    <row r="95" spans="1:5" x14ac:dyDescent="0.35">
      <c r="A95" t="s">
        <v>190</v>
      </c>
      <c r="B95" s="33" t="s">
        <v>114</v>
      </c>
    </row>
    <row r="97" spans="1:6" ht="70" customHeight="1" x14ac:dyDescent="0.35">
      <c r="A97" s="57" t="s">
        <v>200</v>
      </c>
      <c r="B97" s="57" t="s">
        <v>201</v>
      </c>
      <c r="C97" s="57" t="s">
        <v>5</v>
      </c>
      <c r="D97" s="57" t="s">
        <v>6</v>
      </c>
      <c r="E97" s="57" t="s">
        <v>5</v>
      </c>
      <c r="F97" s="57" t="s">
        <v>6</v>
      </c>
    </row>
    <row r="98" spans="1:6" ht="70" customHeight="1" x14ac:dyDescent="0.35">
      <c r="A98" s="57" t="s">
        <v>2100</v>
      </c>
      <c r="B98" s="57"/>
      <c r="C98" s="57" t="s">
        <v>2101</v>
      </c>
      <c r="D98" s="57"/>
      <c r="E98" s="57"/>
      <c r="F9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115"/>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2102</v>
      </c>
      <c r="B1" s="60"/>
      <c r="C1" s="60"/>
      <c r="D1" s="60"/>
      <c r="E1" s="60"/>
      <c r="F1" s="60"/>
      <c r="G1" s="61"/>
      <c r="H1" s="50" t="str">
        <f>HYPERLINK("[EDEL_Portfolio Monthly Notes 28-Feb-2023.xlsx]Index!A1","Index")</f>
        <v>Index</v>
      </c>
    </row>
    <row r="2" spans="1:8" ht="37.5" customHeight="1" x14ac:dyDescent="0.35">
      <c r="A2" s="59" t="s">
        <v>2103</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2104</v>
      </c>
      <c r="B8" s="29" t="s">
        <v>2105</v>
      </c>
      <c r="C8" s="29" t="s">
        <v>1130</v>
      </c>
      <c r="D8" s="12">
        <v>248652</v>
      </c>
      <c r="E8" s="13">
        <v>4219.25</v>
      </c>
      <c r="F8" s="14">
        <v>4.9099999999999998E-2</v>
      </c>
      <c r="G8" s="14"/>
    </row>
    <row r="9" spans="1:8" x14ac:dyDescent="0.35">
      <c r="A9" s="11" t="s">
        <v>1970</v>
      </c>
      <c r="B9" s="29" t="s">
        <v>1971</v>
      </c>
      <c r="C9" s="29" t="s">
        <v>1267</v>
      </c>
      <c r="D9" s="12">
        <v>870960</v>
      </c>
      <c r="E9" s="13">
        <v>3902.77</v>
      </c>
      <c r="F9" s="14">
        <v>4.5400000000000003E-2</v>
      </c>
      <c r="G9" s="14"/>
    </row>
    <row r="10" spans="1:8" x14ac:dyDescent="0.35">
      <c r="A10" s="11" t="s">
        <v>1817</v>
      </c>
      <c r="B10" s="29" t="s">
        <v>1818</v>
      </c>
      <c r="C10" s="29" t="s">
        <v>1148</v>
      </c>
      <c r="D10" s="12">
        <v>472985</v>
      </c>
      <c r="E10" s="13">
        <v>3882.97</v>
      </c>
      <c r="F10" s="14">
        <v>4.5199999999999997E-2</v>
      </c>
      <c r="G10" s="14"/>
    </row>
    <row r="11" spans="1:8" x14ac:dyDescent="0.35">
      <c r="A11" s="11" t="s">
        <v>2106</v>
      </c>
      <c r="B11" s="29" t="s">
        <v>2107</v>
      </c>
      <c r="C11" s="29" t="s">
        <v>1130</v>
      </c>
      <c r="D11" s="12">
        <v>270000</v>
      </c>
      <c r="E11" s="13">
        <v>3525.93</v>
      </c>
      <c r="F11" s="14">
        <v>4.1000000000000002E-2</v>
      </c>
      <c r="G11" s="14"/>
    </row>
    <row r="12" spans="1:8" x14ac:dyDescent="0.35">
      <c r="A12" s="11" t="s">
        <v>1895</v>
      </c>
      <c r="B12" s="29" t="s">
        <v>1896</v>
      </c>
      <c r="C12" s="29" t="s">
        <v>1319</v>
      </c>
      <c r="D12" s="12">
        <v>270000</v>
      </c>
      <c r="E12" s="13">
        <v>3249.99</v>
      </c>
      <c r="F12" s="14">
        <v>3.78E-2</v>
      </c>
      <c r="G12" s="14"/>
    </row>
    <row r="13" spans="1:8" x14ac:dyDescent="0.35">
      <c r="A13" s="11" t="s">
        <v>1693</v>
      </c>
      <c r="B13" s="29" t="s">
        <v>1694</v>
      </c>
      <c r="C13" s="29" t="s">
        <v>1224</v>
      </c>
      <c r="D13" s="12">
        <v>129856</v>
      </c>
      <c r="E13" s="13">
        <v>2934.81</v>
      </c>
      <c r="F13" s="14">
        <v>3.4099999999999998E-2</v>
      </c>
      <c r="G13" s="14"/>
    </row>
    <row r="14" spans="1:8" x14ac:dyDescent="0.35">
      <c r="A14" s="11" t="s">
        <v>1656</v>
      </c>
      <c r="B14" s="29" t="s">
        <v>1657</v>
      </c>
      <c r="C14" s="29" t="s">
        <v>1111</v>
      </c>
      <c r="D14" s="12">
        <v>382400</v>
      </c>
      <c r="E14" s="13">
        <v>2869.72</v>
      </c>
      <c r="F14" s="14">
        <v>3.3399999999999999E-2</v>
      </c>
      <c r="G14" s="14"/>
    </row>
    <row r="15" spans="1:8" x14ac:dyDescent="0.35">
      <c r="A15" s="11" t="s">
        <v>2108</v>
      </c>
      <c r="B15" s="29" t="s">
        <v>2109</v>
      </c>
      <c r="C15" s="29" t="s">
        <v>1166</v>
      </c>
      <c r="D15" s="12">
        <v>250000</v>
      </c>
      <c r="E15" s="13">
        <v>2867.75</v>
      </c>
      <c r="F15" s="14">
        <v>3.3300000000000003E-2</v>
      </c>
      <c r="G15" s="14"/>
    </row>
    <row r="16" spans="1:8" x14ac:dyDescent="0.35">
      <c r="A16" s="11" t="s">
        <v>2013</v>
      </c>
      <c r="B16" s="29" t="s">
        <v>2014</v>
      </c>
      <c r="C16" s="29" t="s">
        <v>1230</v>
      </c>
      <c r="D16" s="12">
        <v>1800000</v>
      </c>
      <c r="E16" s="13">
        <v>2743.2</v>
      </c>
      <c r="F16" s="14">
        <v>3.1899999999999998E-2</v>
      </c>
      <c r="G16" s="14"/>
    </row>
    <row r="17" spans="1:7" x14ac:dyDescent="0.35">
      <c r="A17" s="11" t="s">
        <v>1904</v>
      </c>
      <c r="B17" s="29" t="s">
        <v>1905</v>
      </c>
      <c r="C17" s="29" t="s">
        <v>1319</v>
      </c>
      <c r="D17" s="12">
        <v>285000</v>
      </c>
      <c r="E17" s="13">
        <v>2613.4499999999998</v>
      </c>
      <c r="F17" s="14">
        <v>3.04E-2</v>
      </c>
      <c r="G17" s="14"/>
    </row>
    <row r="18" spans="1:7" x14ac:dyDescent="0.35">
      <c r="A18" s="11" t="s">
        <v>2110</v>
      </c>
      <c r="B18" s="29" t="s">
        <v>2111</v>
      </c>
      <c r="C18" s="29" t="s">
        <v>1166</v>
      </c>
      <c r="D18" s="12">
        <v>710000</v>
      </c>
      <c r="E18" s="13">
        <v>2457.67</v>
      </c>
      <c r="F18" s="14">
        <v>2.86E-2</v>
      </c>
      <c r="G18" s="14"/>
    </row>
    <row r="19" spans="1:7" x14ac:dyDescent="0.35">
      <c r="A19" s="11" t="s">
        <v>2045</v>
      </c>
      <c r="B19" s="29" t="s">
        <v>2046</v>
      </c>
      <c r="C19" s="29" t="s">
        <v>1280</v>
      </c>
      <c r="D19" s="12">
        <v>422109</v>
      </c>
      <c r="E19" s="13">
        <v>2381.12</v>
      </c>
      <c r="F19" s="14">
        <v>2.7699999999999999E-2</v>
      </c>
      <c r="G19" s="14"/>
    </row>
    <row r="20" spans="1:7" x14ac:dyDescent="0.35">
      <c r="A20" s="11" t="s">
        <v>2089</v>
      </c>
      <c r="B20" s="29" t="s">
        <v>2090</v>
      </c>
      <c r="C20" s="29" t="s">
        <v>1188</v>
      </c>
      <c r="D20" s="12">
        <v>165000</v>
      </c>
      <c r="E20" s="13">
        <v>2273.4499999999998</v>
      </c>
      <c r="F20" s="14">
        <v>2.64E-2</v>
      </c>
      <c r="G20" s="14"/>
    </row>
    <row r="21" spans="1:7" x14ac:dyDescent="0.35">
      <c r="A21" s="11" t="s">
        <v>2112</v>
      </c>
      <c r="B21" s="29" t="s">
        <v>2113</v>
      </c>
      <c r="C21" s="29" t="s">
        <v>1295</v>
      </c>
      <c r="D21" s="12">
        <v>165000</v>
      </c>
      <c r="E21" s="13">
        <v>2218.1</v>
      </c>
      <c r="F21" s="14">
        <v>2.58E-2</v>
      </c>
      <c r="G21" s="14"/>
    </row>
    <row r="22" spans="1:7" x14ac:dyDescent="0.35">
      <c r="A22" s="11" t="s">
        <v>2114</v>
      </c>
      <c r="B22" s="29" t="s">
        <v>2115</v>
      </c>
      <c r="C22" s="29" t="s">
        <v>2116</v>
      </c>
      <c r="D22" s="12">
        <v>357000</v>
      </c>
      <c r="E22" s="13">
        <v>2119.5100000000002</v>
      </c>
      <c r="F22" s="14">
        <v>2.46E-2</v>
      </c>
      <c r="G22" s="14"/>
    </row>
    <row r="23" spans="1:7" x14ac:dyDescent="0.35">
      <c r="A23" s="11" t="s">
        <v>2117</v>
      </c>
      <c r="B23" s="29" t="s">
        <v>2118</v>
      </c>
      <c r="C23" s="29" t="s">
        <v>1111</v>
      </c>
      <c r="D23" s="12">
        <v>535365</v>
      </c>
      <c r="E23" s="13">
        <v>2115.23</v>
      </c>
      <c r="F23" s="14">
        <v>2.46E-2</v>
      </c>
      <c r="G23" s="14"/>
    </row>
    <row r="24" spans="1:7" x14ac:dyDescent="0.35">
      <c r="A24" s="11" t="s">
        <v>2119</v>
      </c>
      <c r="B24" s="29" t="s">
        <v>2120</v>
      </c>
      <c r="C24" s="29" t="s">
        <v>1111</v>
      </c>
      <c r="D24" s="12">
        <v>375000</v>
      </c>
      <c r="E24" s="13">
        <v>2008.88</v>
      </c>
      <c r="F24" s="14">
        <v>2.3400000000000001E-2</v>
      </c>
      <c r="G24" s="14"/>
    </row>
    <row r="25" spans="1:7" x14ac:dyDescent="0.35">
      <c r="A25" s="11" t="s">
        <v>2002</v>
      </c>
      <c r="B25" s="29" t="s">
        <v>2003</v>
      </c>
      <c r="C25" s="29" t="s">
        <v>2004</v>
      </c>
      <c r="D25" s="12">
        <v>330000</v>
      </c>
      <c r="E25" s="13">
        <v>1842.23</v>
      </c>
      <c r="F25" s="14">
        <v>2.1399999999999999E-2</v>
      </c>
      <c r="G25" s="14"/>
    </row>
    <row r="26" spans="1:7" x14ac:dyDescent="0.35">
      <c r="A26" s="11" t="s">
        <v>2121</v>
      </c>
      <c r="B26" s="29" t="s">
        <v>2122</v>
      </c>
      <c r="C26" s="29" t="s">
        <v>1156</v>
      </c>
      <c r="D26" s="12">
        <v>202927</v>
      </c>
      <c r="E26" s="13">
        <v>1841.16</v>
      </c>
      <c r="F26" s="14">
        <v>2.1399999999999999E-2</v>
      </c>
      <c r="G26" s="14"/>
    </row>
    <row r="27" spans="1:7" x14ac:dyDescent="0.35">
      <c r="A27" s="11" t="s">
        <v>1891</v>
      </c>
      <c r="B27" s="29" t="s">
        <v>1892</v>
      </c>
      <c r="C27" s="29" t="s">
        <v>1267</v>
      </c>
      <c r="D27" s="12">
        <v>100000</v>
      </c>
      <c r="E27" s="13">
        <v>1837.95</v>
      </c>
      <c r="F27" s="14">
        <v>2.1399999999999999E-2</v>
      </c>
      <c r="G27" s="14"/>
    </row>
    <row r="28" spans="1:7" x14ac:dyDescent="0.35">
      <c r="A28" s="11" t="s">
        <v>2123</v>
      </c>
      <c r="B28" s="29" t="s">
        <v>2124</v>
      </c>
      <c r="C28" s="29" t="s">
        <v>1188</v>
      </c>
      <c r="D28" s="12">
        <v>200000</v>
      </c>
      <c r="E28" s="13">
        <v>1749.4</v>
      </c>
      <c r="F28" s="14">
        <v>2.0299999999999999E-2</v>
      </c>
      <c r="G28" s="14"/>
    </row>
    <row r="29" spans="1:7" x14ac:dyDescent="0.35">
      <c r="A29" s="11" t="s">
        <v>2125</v>
      </c>
      <c r="B29" s="29" t="s">
        <v>2126</v>
      </c>
      <c r="C29" s="29" t="s">
        <v>1295</v>
      </c>
      <c r="D29" s="12">
        <v>322792</v>
      </c>
      <c r="E29" s="13">
        <v>1680.78</v>
      </c>
      <c r="F29" s="14">
        <v>1.95E-2</v>
      </c>
      <c r="G29" s="14"/>
    </row>
    <row r="30" spans="1:7" x14ac:dyDescent="0.35">
      <c r="A30" s="11" t="s">
        <v>2061</v>
      </c>
      <c r="B30" s="29" t="s">
        <v>2062</v>
      </c>
      <c r="C30" s="29" t="s">
        <v>1319</v>
      </c>
      <c r="D30" s="12">
        <v>1200000</v>
      </c>
      <c r="E30" s="13">
        <v>1679.4</v>
      </c>
      <c r="F30" s="14">
        <v>1.95E-2</v>
      </c>
      <c r="G30" s="14"/>
    </row>
    <row r="31" spans="1:7" x14ac:dyDescent="0.35">
      <c r="A31" s="11" t="s">
        <v>2031</v>
      </c>
      <c r="B31" s="29" t="s">
        <v>2032</v>
      </c>
      <c r="C31" s="29" t="s">
        <v>1166</v>
      </c>
      <c r="D31" s="12">
        <v>195000</v>
      </c>
      <c r="E31" s="13">
        <v>1669.3</v>
      </c>
      <c r="F31" s="14">
        <v>1.9400000000000001E-2</v>
      </c>
      <c r="G31" s="14"/>
    </row>
    <row r="32" spans="1:7" x14ac:dyDescent="0.35">
      <c r="A32" s="11" t="s">
        <v>2127</v>
      </c>
      <c r="B32" s="29" t="s">
        <v>2128</v>
      </c>
      <c r="C32" s="29" t="s">
        <v>1295</v>
      </c>
      <c r="D32" s="12">
        <v>219820</v>
      </c>
      <c r="E32" s="13">
        <v>1627.88</v>
      </c>
      <c r="F32" s="14">
        <v>1.89E-2</v>
      </c>
      <c r="G32" s="14"/>
    </row>
    <row r="33" spans="1:7" x14ac:dyDescent="0.35">
      <c r="A33" s="11" t="s">
        <v>2129</v>
      </c>
      <c r="B33" s="29" t="s">
        <v>2130</v>
      </c>
      <c r="C33" s="29" t="s">
        <v>1216</v>
      </c>
      <c r="D33" s="12">
        <v>407500</v>
      </c>
      <c r="E33" s="13">
        <v>1426.45</v>
      </c>
      <c r="F33" s="14">
        <v>1.66E-2</v>
      </c>
      <c r="G33" s="14"/>
    </row>
    <row r="34" spans="1:7" x14ac:dyDescent="0.35">
      <c r="A34" s="11" t="s">
        <v>2131</v>
      </c>
      <c r="B34" s="29" t="s">
        <v>2132</v>
      </c>
      <c r="C34" s="29" t="s">
        <v>1111</v>
      </c>
      <c r="D34" s="12">
        <v>560000</v>
      </c>
      <c r="E34" s="13">
        <v>1355.48</v>
      </c>
      <c r="F34" s="14">
        <v>1.5800000000000002E-2</v>
      </c>
      <c r="G34" s="14"/>
    </row>
    <row r="35" spans="1:7" x14ac:dyDescent="0.35">
      <c r="A35" s="11" t="s">
        <v>2029</v>
      </c>
      <c r="B35" s="29" t="s">
        <v>2030</v>
      </c>
      <c r="C35" s="29" t="s">
        <v>1715</v>
      </c>
      <c r="D35" s="12">
        <v>131761</v>
      </c>
      <c r="E35" s="13">
        <v>1349.43</v>
      </c>
      <c r="F35" s="14">
        <v>1.5699999999999999E-2</v>
      </c>
      <c r="G35" s="14"/>
    </row>
    <row r="36" spans="1:7" x14ac:dyDescent="0.35">
      <c r="A36" s="11" t="s">
        <v>2133</v>
      </c>
      <c r="B36" s="29" t="s">
        <v>2134</v>
      </c>
      <c r="C36" s="29" t="s">
        <v>1267</v>
      </c>
      <c r="D36" s="12">
        <v>40000</v>
      </c>
      <c r="E36" s="13">
        <v>1329.8</v>
      </c>
      <c r="F36" s="14">
        <v>1.55E-2</v>
      </c>
      <c r="G36" s="14"/>
    </row>
    <row r="37" spans="1:7" x14ac:dyDescent="0.35">
      <c r="A37" s="11" t="s">
        <v>2135</v>
      </c>
      <c r="B37" s="29" t="s">
        <v>2136</v>
      </c>
      <c r="C37" s="29" t="s">
        <v>1111</v>
      </c>
      <c r="D37" s="12">
        <v>178078</v>
      </c>
      <c r="E37" s="13">
        <v>1290.44</v>
      </c>
      <c r="F37" s="14">
        <v>1.4999999999999999E-2</v>
      </c>
      <c r="G37" s="14"/>
    </row>
    <row r="38" spans="1:7" x14ac:dyDescent="0.35">
      <c r="A38" s="11" t="s">
        <v>2137</v>
      </c>
      <c r="B38" s="29" t="s">
        <v>2138</v>
      </c>
      <c r="C38" s="29" t="s">
        <v>1790</v>
      </c>
      <c r="D38" s="12">
        <v>481204</v>
      </c>
      <c r="E38" s="13">
        <v>1277.1199999999999</v>
      </c>
      <c r="F38" s="14">
        <v>1.49E-2</v>
      </c>
      <c r="G38" s="14"/>
    </row>
    <row r="39" spans="1:7" x14ac:dyDescent="0.35">
      <c r="A39" s="11" t="s">
        <v>1701</v>
      </c>
      <c r="B39" s="29" t="s">
        <v>1702</v>
      </c>
      <c r="C39" s="29" t="s">
        <v>1224</v>
      </c>
      <c r="D39" s="12">
        <v>390000</v>
      </c>
      <c r="E39" s="13">
        <v>1148.1600000000001</v>
      </c>
      <c r="F39" s="14">
        <v>1.34E-2</v>
      </c>
      <c r="G39" s="14"/>
    </row>
    <row r="40" spans="1:7" x14ac:dyDescent="0.35">
      <c r="A40" s="11" t="s">
        <v>2139</v>
      </c>
      <c r="B40" s="29" t="s">
        <v>2140</v>
      </c>
      <c r="C40" s="29" t="s">
        <v>1114</v>
      </c>
      <c r="D40" s="12">
        <v>1000000</v>
      </c>
      <c r="E40" s="13">
        <v>1094</v>
      </c>
      <c r="F40" s="14">
        <v>1.2699999999999999E-2</v>
      </c>
      <c r="G40" s="14"/>
    </row>
    <row r="41" spans="1:7" x14ac:dyDescent="0.35">
      <c r="A41" s="11" t="s">
        <v>1705</v>
      </c>
      <c r="B41" s="29" t="s">
        <v>1706</v>
      </c>
      <c r="C41" s="29" t="s">
        <v>1117</v>
      </c>
      <c r="D41" s="12">
        <v>198085</v>
      </c>
      <c r="E41" s="13">
        <v>1067.58</v>
      </c>
      <c r="F41" s="14">
        <v>1.24E-2</v>
      </c>
      <c r="G41" s="14"/>
    </row>
    <row r="42" spans="1:7" x14ac:dyDescent="0.35">
      <c r="A42" s="11" t="s">
        <v>2141</v>
      </c>
      <c r="B42" s="29" t="s">
        <v>2142</v>
      </c>
      <c r="C42" s="29" t="s">
        <v>1349</v>
      </c>
      <c r="D42" s="12">
        <v>98763</v>
      </c>
      <c r="E42" s="13">
        <v>1023.33</v>
      </c>
      <c r="F42" s="14">
        <v>1.1900000000000001E-2</v>
      </c>
      <c r="G42" s="14"/>
    </row>
    <row r="43" spans="1:7" x14ac:dyDescent="0.35">
      <c r="A43" s="11" t="s">
        <v>2143</v>
      </c>
      <c r="B43" s="29" t="s">
        <v>2144</v>
      </c>
      <c r="C43" s="29" t="s">
        <v>1148</v>
      </c>
      <c r="D43" s="12">
        <v>217875</v>
      </c>
      <c r="E43" s="13">
        <v>881.41</v>
      </c>
      <c r="F43" s="14">
        <v>1.0200000000000001E-2</v>
      </c>
      <c r="G43" s="14"/>
    </row>
    <row r="44" spans="1:7" x14ac:dyDescent="0.35">
      <c r="A44" s="11" t="s">
        <v>2145</v>
      </c>
      <c r="B44" s="29" t="s">
        <v>2146</v>
      </c>
      <c r="C44" s="29" t="s">
        <v>1319</v>
      </c>
      <c r="D44" s="12">
        <v>130000</v>
      </c>
      <c r="E44" s="13">
        <v>865.28</v>
      </c>
      <c r="F44" s="14">
        <v>1.01E-2</v>
      </c>
      <c r="G44" s="14"/>
    </row>
    <row r="45" spans="1:7" x14ac:dyDescent="0.35">
      <c r="A45" s="11" t="s">
        <v>1902</v>
      </c>
      <c r="B45" s="29" t="s">
        <v>1903</v>
      </c>
      <c r="C45" s="29" t="s">
        <v>1188</v>
      </c>
      <c r="D45" s="12">
        <v>131793</v>
      </c>
      <c r="E45" s="13">
        <v>829.9</v>
      </c>
      <c r="F45" s="14">
        <v>9.7000000000000003E-3</v>
      </c>
      <c r="G45" s="14"/>
    </row>
    <row r="46" spans="1:7" x14ac:dyDescent="0.35">
      <c r="A46" s="11" t="s">
        <v>2147</v>
      </c>
      <c r="B46" s="29" t="s">
        <v>2148</v>
      </c>
      <c r="C46" s="29" t="s">
        <v>1148</v>
      </c>
      <c r="D46" s="12">
        <v>80000</v>
      </c>
      <c r="E46" s="13">
        <v>798.64</v>
      </c>
      <c r="F46" s="14">
        <v>9.2999999999999992E-3</v>
      </c>
      <c r="G46" s="14"/>
    </row>
    <row r="47" spans="1:7" x14ac:dyDescent="0.35">
      <c r="A47" s="11" t="s">
        <v>2149</v>
      </c>
      <c r="B47" s="29" t="s">
        <v>2150</v>
      </c>
      <c r="C47" s="29" t="s">
        <v>1295</v>
      </c>
      <c r="D47" s="12">
        <v>199183</v>
      </c>
      <c r="E47" s="13">
        <v>752.31</v>
      </c>
      <c r="F47" s="14">
        <v>8.6999999999999994E-3</v>
      </c>
      <c r="G47" s="14"/>
    </row>
    <row r="48" spans="1:7" x14ac:dyDescent="0.35">
      <c r="A48" s="11" t="s">
        <v>2151</v>
      </c>
      <c r="B48" s="29" t="s">
        <v>2152</v>
      </c>
      <c r="C48" s="29" t="s">
        <v>1224</v>
      </c>
      <c r="D48" s="12">
        <v>192000</v>
      </c>
      <c r="E48" s="13">
        <v>729.6</v>
      </c>
      <c r="F48" s="14">
        <v>8.5000000000000006E-3</v>
      </c>
      <c r="G48" s="14"/>
    </row>
    <row r="49" spans="1:7" x14ac:dyDescent="0.35">
      <c r="A49" s="11" t="s">
        <v>2153</v>
      </c>
      <c r="B49" s="29" t="s">
        <v>2154</v>
      </c>
      <c r="C49" s="29" t="s">
        <v>1236</v>
      </c>
      <c r="D49" s="12">
        <v>150000</v>
      </c>
      <c r="E49" s="13">
        <v>727.43</v>
      </c>
      <c r="F49" s="14">
        <v>8.5000000000000006E-3</v>
      </c>
      <c r="G49" s="14"/>
    </row>
    <row r="50" spans="1:7" x14ac:dyDescent="0.35">
      <c r="A50" s="11" t="s">
        <v>1662</v>
      </c>
      <c r="B50" s="29" t="s">
        <v>1663</v>
      </c>
      <c r="C50" s="29" t="s">
        <v>1111</v>
      </c>
      <c r="D50" s="12">
        <v>60747</v>
      </c>
      <c r="E50" s="13">
        <v>586.17999999999995</v>
      </c>
      <c r="F50" s="14">
        <v>6.7999999999999996E-3</v>
      </c>
      <c r="G50" s="14"/>
    </row>
    <row r="51" spans="1:7" x14ac:dyDescent="0.35">
      <c r="A51" s="11" t="s">
        <v>2155</v>
      </c>
      <c r="B51" s="29" t="s">
        <v>2156</v>
      </c>
      <c r="C51" s="29" t="s">
        <v>1790</v>
      </c>
      <c r="D51" s="12">
        <v>63699</v>
      </c>
      <c r="E51" s="13">
        <v>552.16999999999996</v>
      </c>
      <c r="F51" s="14">
        <v>6.4000000000000003E-3</v>
      </c>
      <c r="G51" s="14"/>
    </row>
    <row r="52" spans="1:7" x14ac:dyDescent="0.35">
      <c r="A52" s="11" t="s">
        <v>1444</v>
      </c>
      <c r="B52" s="29" t="s">
        <v>1445</v>
      </c>
      <c r="C52" s="29" t="s">
        <v>1203</v>
      </c>
      <c r="D52" s="12">
        <v>17500</v>
      </c>
      <c r="E52" s="13">
        <v>539.24</v>
      </c>
      <c r="F52" s="14">
        <v>6.3E-3</v>
      </c>
      <c r="G52" s="14"/>
    </row>
    <row r="53" spans="1:7" x14ac:dyDescent="0.35">
      <c r="A53" s="11" t="s">
        <v>2157</v>
      </c>
      <c r="B53" s="29" t="s">
        <v>2158</v>
      </c>
      <c r="C53" s="29" t="s">
        <v>1790</v>
      </c>
      <c r="D53" s="12">
        <v>75000</v>
      </c>
      <c r="E53" s="13">
        <v>424.39</v>
      </c>
      <c r="F53" s="14">
        <v>4.8999999999999998E-3</v>
      </c>
      <c r="G53" s="14"/>
    </row>
    <row r="54" spans="1:7" x14ac:dyDescent="0.35">
      <c r="A54" s="11" t="s">
        <v>2159</v>
      </c>
      <c r="B54" s="29" t="s">
        <v>2160</v>
      </c>
      <c r="C54" s="29" t="s">
        <v>1295</v>
      </c>
      <c r="D54" s="12">
        <v>90000</v>
      </c>
      <c r="E54" s="13">
        <v>325.39999999999998</v>
      </c>
      <c r="F54" s="14">
        <v>3.8E-3</v>
      </c>
      <c r="G54" s="14"/>
    </row>
    <row r="55" spans="1:7" x14ac:dyDescent="0.35">
      <c r="A55" s="11" t="s">
        <v>1791</v>
      </c>
      <c r="B55" s="29" t="s">
        <v>1792</v>
      </c>
      <c r="C55" s="29" t="s">
        <v>1236</v>
      </c>
      <c r="D55" s="12">
        <v>81121</v>
      </c>
      <c r="E55" s="13">
        <v>289.85000000000002</v>
      </c>
      <c r="F55" s="14">
        <v>3.3999999999999998E-3</v>
      </c>
      <c r="G55" s="14"/>
    </row>
    <row r="56" spans="1:7" x14ac:dyDescent="0.35">
      <c r="A56" s="11" t="s">
        <v>2161</v>
      </c>
      <c r="B56" s="29" t="s">
        <v>2162</v>
      </c>
      <c r="C56" s="29" t="s">
        <v>1230</v>
      </c>
      <c r="D56" s="12">
        <v>250000</v>
      </c>
      <c r="E56" s="13">
        <v>233.5</v>
      </c>
      <c r="F56" s="14">
        <v>2.7000000000000001E-3</v>
      </c>
      <c r="G56" s="14"/>
    </row>
    <row r="57" spans="1:7" x14ac:dyDescent="0.35">
      <c r="A57" s="15" t="s">
        <v>122</v>
      </c>
      <c r="B57" s="30"/>
      <c r="C57" s="30"/>
      <c r="D57" s="16"/>
      <c r="E57" s="36">
        <v>83208.990000000005</v>
      </c>
      <c r="F57" s="37">
        <v>0.9677</v>
      </c>
      <c r="G57" s="19"/>
    </row>
    <row r="58" spans="1:7" x14ac:dyDescent="0.35">
      <c r="A58" s="15" t="s">
        <v>1455</v>
      </c>
      <c r="B58" s="29"/>
      <c r="C58" s="29"/>
      <c r="D58" s="12"/>
      <c r="E58" s="13"/>
      <c r="F58" s="14"/>
      <c r="G58" s="14"/>
    </row>
    <row r="59" spans="1:7" x14ac:dyDescent="0.35">
      <c r="A59" s="15" t="s">
        <v>122</v>
      </c>
      <c r="B59" s="29"/>
      <c r="C59" s="29"/>
      <c r="D59" s="12"/>
      <c r="E59" s="38" t="s">
        <v>114</v>
      </c>
      <c r="F59" s="39" t="s">
        <v>114</v>
      </c>
      <c r="G59" s="14"/>
    </row>
    <row r="60" spans="1:7" x14ac:dyDescent="0.35">
      <c r="A60" s="20" t="s">
        <v>154</v>
      </c>
      <c r="B60" s="31"/>
      <c r="C60" s="31"/>
      <c r="D60" s="21"/>
      <c r="E60" s="26">
        <v>83208.990000000005</v>
      </c>
      <c r="F60" s="27">
        <v>0.9677</v>
      </c>
      <c r="G60" s="19"/>
    </row>
    <row r="61" spans="1:7" x14ac:dyDescent="0.35">
      <c r="A61" s="11"/>
      <c r="B61" s="29"/>
      <c r="C61" s="29"/>
      <c r="D61" s="12"/>
      <c r="E61" s="13"/>
      <c r="F61" s="14"/>
      <c r="G61" s="14"/>
    </row>
    <row r="62" spans="1:7" x14ac:dyDescent="0.35">
      <c r="A62" s="15" t="s">
        <v>1456</v>
      </c>
      <c r="B62" s="29"/>
      <c r="C62" s="29"/>
      <c r="D62" s="12"/>
      <c r="E62" s="13"/>
      <c r="F62" s="14"/>
      <c r="G62" s="14"/>
    </row>
    <row r="63" spans="1:7" x14ac:dyDescent="0.35">
      <c r="A63" s="15" t="s">
        <v>1457</v>
      </c>
      <c r="B63" s="29"/>
      <c r="C63" s="29"/>
      <c r="D63" s="12"/>
      <c r="E63" s="13"/>
      <c r="F63" s="14"/>
      <c r="G63" s="14"/>
    </row>
    <row r="64" spans="1:7" x14ac:dyDescent="0.35">
      <c r="A64" s="11" t="s">
        <v>1724</v>
      </c>
      <c r="B64" s="29"/>
      <c r="C64" s="29" t="s">
        <v>1725</v>
      </c>
      <c r="D64" s="12">
        <v>7950</v>
      </c>
      <c r="E64" s="13">
        <v>1383.57</v>
      </c>
      <c r="F64" s="14">
        <v>1.6088000000000002E-2</v>
      </c>
      <c r="G64" s="14"/>
    </row>
    <row r="65" spans="1:7" x14ac:dyDescent="0.35">
      <c r="A65" s="11" t="s">
        <v>1721</v>
      </c>
      <c r="B65" s="29"/>
      <c r="C65" s="29" t="s">
        <v>1111</v>
      </c>
      <c r="D65" s="12">
        <v>37600</v>
      </c>
      <c r="E65" s="13">
        <v>283.27999999999997</v>
      </c>
      <c r="F65" s="14">
        <v>3.2929999999999999E-3</v>
      </c>
      <c r="G65" s="14"/>
    </row>
    <row r="66" spans="1:7" x14ac:dyDescent="0.35">
      <c r="A66" s="15" t="s">
        <v>122</v>
      </c>
      <c r="B66" s="30"/>
      <c r="C66" s="30"/>
      <c r="D66" s="16"/>
      <c r="E66" s="36">
        <v>1666.85</v>
      </c>
      <c r="F66" s="37">
        <v>1.9380999999999999E-2</v>
      </c>
      <c r="G66" s="19"/>
    </row>
    <row r="67" spans="1:7" x14ac:dyDescent="0.35">
      <c r="A67" s="11"/>
      <c r="B67" s="29"/>
      <c r="C67" s="29"/>
      <c r="D67" s="12"/>
      <c r="E67" s="13"/>
      <c r="F67" s="14"/>
      <c r="G67" s="14"/>
    </row>
    <row r="68" spans="1:7" x14ac:dyDescent="0.35">
      <c r="A68" s="11"/>
      <c r="B68" s="29"/>
      <c r="C68" s="29"/>
      <c r="D68" s="12"/>
      <c r="E68" s="13"/>
      <c r="F68" s="14"/>
      <c r="G68" s="14"/>
    </row>
    <row r="69" spans="1:7" x14ac:dyDescent="0.35">
      <c r="A69" s="11"/>
      <c r="B69" s="29"/>
      <c r="C69" s="29"/>
      <c r="D69" s="12"/>
      <c r="E69" s="13"/>
      <c r="F69" s="14"/>
      <c r="G69" s="14"/>
    </row>
    <row r="70" spans="1:7" x14ac:dyDescent="0.35">
      <c r="A70" s="20" t="s">
        <v>154</v>
      </c>
      <c r="B70" s="31"/>
      <c r="C70" s="31"/>
      <c r="D70" s="21"/>
      <c r="E70" s="17">
        <v>1666.85</v>
      </c>
      <c r="F70" s="18">
        <v>1.9380999999999999E-2</v>
      </c>
      <c r="G70" s="19"/>
    </row>
    <row r="71" spans="1:7" x14ac:dyDescent="0.35">
      <c r="A71" s="11"/>
      <c r="B71" s="29"/>
      <c r="C71" s="29"/>
      <c r="D71" s="12"/>
      <c r="E71" s="13"/>
      <c r="F71" s="14"/>
      <c r="G71" s="14"/>
    </row>
    <row r="72" spans="1:7" x14ac:dyDescent="0.35">
      <c r="A72" s="15" t="s">
        <v>115</v>
      </c>
      <c r="B72" s="29"/>
      <c r="C72" s="29"/>
      <c r="D72" s="12"/>
      <c r="E72" s="13"/>
      <c r="F72" s="14"/>
      <c r="G72" s="14"/>
    </row>
    <row r="73" spans="1:7" x14ac:dyDescent="0.35">
      <c r="A73" s="11"/>
      <c r="B73" s="29"/>
      <c r="C73" s="29"/>
      <c r="D73" s="12"/>
      <c r="E73" s="13"/>
      <c r="F73" s="14"/>
      <c r="G73" s="14"/>
    </row>
    <row r="74" spans="1:7" x14ac:dyDescent="0.35">
      <c r="A74" s="15" t="s">
        <v>116</v>
      </c>
      <c r="B74" s="29"/>
      <c r="C74" s="29"/>
      <c r="D74" s="12"/>
      <c r="E74" s="13"/>
      <c r="F74" s="14"/>
      <c r="G74" s="14"/>
    </row>
    <row r="75" spans="1:7" x14ac:dyDescent="0.35">
      <c r="A75" s="11" t="s">
        <v>1767</v>
      </c>
      <c r="B75" s="29" t="s">
        <v>1768</v>
      </c>
      <c r="C75" s="29" t="s">
        <v>119</v>
      </c>
      <c r="D75" s="12">
        <v>200000</v>
      </c>
      <c r="E75" s="13">
        <v>197.36</v>
      </c>
      <c r="F75" s="14">
        <v>2.3E-3</v>
      </c>
      <c r="G75" s="14">
        <v>6.8848999999999994E-2</v>
      </c>
    </row>
    <row r="76" spans="1:7" x14ac:dyDescent="0.35">
      <c r="A76" s="15" t="s">
        <v>122</v>
      </c>
      <c r="B76" s="30"/>
      <c r="C76" s="30"/>
      <c r="D76" s="16"/>
      <c r="E76" s="36">
        <v>197.36</v>
      </c>
      <c r="F76" s="37">
        <v>2.3E-3</v>
      </c>
      <c r="G76" s="19"/>
    </row>
    <row r="77" spans="1:7" x14ac:dyDescent="0.35">
      <c r="A77" s="11"/>
      <c r="B77" s="29"/>
      <c r="C77" s="29"/>
      <c r="D77" s="12"/>
      <c r="E77" s="13"/>
      <c r="F77" s="14"/>
      <c r="G77" s="14"/>
    </row>
    <row r="78" spans="1:7" x14ac:dyDescent="0.35">
      <c r="A78" s="20" t="s">
        <v>154</v>
      </c>
      <c r="B78" s="31"/>
      <c r="C78" s="31"/>
      <c r="D78" s="21"/>
      <c r="E78" s="17">
        <v>197.36</v>
      </c>
      <c r="F78" s="18">
        <v>2.3E-3</v>
      </c>
      <c r="G78" s="19"/>
    </row>
    <row r="79" spans="1:7" x14ac:dyDescent="0.35">
      <c r="A79" s="11"/>
      <c r="B79" s="29"/>
      <c r="C79" s="29"/>
      <c r="D79" s="12"/>
      <c r="E79" s="13"/>
      <c r="F79" s="14"/>
      <c r="G79" s="14"/>
    </row>
    <row r="80" spans="1:7" x14ac:dyDescent="0.35">
      <c r="A80" s="11"/>
      <c r="B80" s="29"/>
      <c r="C80" s="29"/>
      <c r="D80" s="12"/>
      <c r="E80" s="13"/>
      <c r="F80" s="14"/>
      <c r="G80" s="14"/>
    </row>
    <row r="81" spans="1:7" x14ac:dyDescent="0.35">
      <c r="A81" s="15" t="s">
        <v>155</v>
      </c>
      <c r="B81" s="29"/>
      <c r="C81" s="29"/>
      <c r="D81" s="12"/>
      <c r="E81" s="13"/>
      <c r="F81" s="14"/>
      <c r="G81" s="14"/>
    </row>
    <row r="82" spans="1:7" x14ac:dyDescent="0.35">
      <c r="A82" s="11" t="s">
        <v>156</v>
      </c>
      <c r="B82" s="29"/>
      <c r="C82" s="29"/>
      <c r="D82" s="12"/>
      <c r="E82" s="13">
        <v>1507.73</v>
      </c>
      <c r="F82" s="14">
        <v>1.7500000000000002E-2</v>
      </c>
      <c r="G82" s="14">
        <v>6.5921999999999994E-2</v>
      </c>
    </row>
    <row r="83" spans="1:7" x14ac:dyDescent="0.35">
      <c r="A83" s="15" t="s">
        <v>122</v>
      </c>
      <c r="B83" s="30"/>
      <c r="C83" s="30"/>
      <c r="D83" s="16"/>
      <c r="E83" s="36">
        <v>1507.73</v>
      </c>
      <c r="F83" s="37">
        <v>1.7500000000000002E-2</v>
      </c>
      <c r="G83" s="19"/>
    </row>
    <row r="84" spans="1:7" x14ac:dyDescent="0.35">
      <c r="A84" s="11"/>
      <c r="B84" s="29"/>
      <c r="C84" s="29"/>
      <c r="D84" s="12"/>
      <c r="E84" s="13"/>
      <c r="F84" s="14"/>
      <c r="G84" s="14"/>
    </row>
    <row r="85" spans="1:7" x14ac:dyDescent="0.35">
      <c r="A85" s="20" t="s">
        <v>154</v>
      </c>
      <c r="B85" s="31"/>
      <c r="C85" s="31"/>
      <c r="D85" s="21"/>
      <c r="E85" s="17">
        <v>1507.73</v>
      </c>
      <c r="F85" s="18">
        <v>1.7500000000000002E-2</v>
      </c>
      <c r="G85" s="19"/>
    </row>
    <row r="86" spans="1:7" x14ac:dyDescent="0.35">
      <c r="A86" s="11" t="s">
        <v>157</v>
      </c>
      <c r="B86" s="29"/>
      <c r="C86" s="29"/>
      <c r="D86" s="12"/>
      <c r="E86" s="13">
        <v>0.27230799999999999</v>
      </c>
      <c r="F86" s="14">
        <v>3.0000000000000001E-6</v>
      </c>
      <c r="G86" s="14"/>
    </row>
    <row r="87" spans="1:7" x14ac:dyDescent="0.35">
      <c r="A87" s="11" t="s">
        <v>158</v>
      </c>
      <c r="B87" s="29"/>
      <c r="C87" s="29"/>
      <c r="D87" s="12"/>
      <c r="E87" s="13">
        <v>1085.0576920000001</v>
      </c>
      <c r="F87" s="14">
        <v>1.2496999999999999E-2</v>
      </c>
      <c r="G87" s="14">
        <v>6.5921999999999994E-2</v>
      </c>
    </row>
    <row r="88" spans="1:7" x14ac:dyDescent="0.35">
      <c r="A88" s="24" t="s">
        <v>159</v>
      </c>
      <c r="B88" s="32"/>
      <c r="C88" s="32"/>
      <c r="D88" s="25"/>
      <c r="E88" s="26">
        <v>85999.41</v>
      </c>
      <c r="F88" s="27">
        <v>1</v>
      </c>
      <c r="G88" s="27"/>
    </row>
    <row r="90" spans="1:7" x14ac:dyDescent="0.35">
      <c r="A90" s="56" t="s">
        <v>1651</v>
      </c>
    </row>
    <row r="93" spans="1:7" x14ac:dyDescent="0.35">
      <c r="A93" s="56" t="s">
        <v>162</v>
      </c>
    </row>
    <row r="94" spans="1:7" x14ac:dyDescent="0.35">
      <c r="A94" s="46" t="s">
        <v>163</v>
      </c>
      <c r="B94" s="33" t="s">
        <v>114</v>
      </c>
    </row>
    <row r="95" spans="1:7" x14ac:dyDescent="0.35">
      <c r="A95" t="s">
        <v>164</v>
      </c>
    </row>
    <row r="96" spans="1:7" x14ac:dyDescent="0.35">
      <c r="A96" t="s">
        <v>165</v>
      </c>
      <c r="B96" t="s">
        <v>166</v>
      </c>
      <c r="C96" t="s">
        <v>166</v>
      </c>
    </row>
    <row r="97" spans="1:5" x14ac:dyDescent="0.35">
      <c r="B97" s="47">
        <v>44957</v>
      </c>
      <c r="C97" s="47">
        <v>44985</v>
      </c>
    </row>
    <row r="98" spans="1:5" x14ac:dyDescent="0.35">
      <c r="A98" t="s">
        <v>170</v>
      </c>
      <c r="B98">
        <v>16.8004</v>
      </c>
      <c r="C98">
        <v>16.505199999999999</v>
      </c>
      <c r="E98" s="1"/>
    </row>
    <row r="99" spans="1:5" x14ac:dyDescent="0.35">
      <c r="A99" t="s">
        <v>171</v>
      </c>
      <c r="B99">
        <v>16.8004</v>
      </c>
      <c r="C99">
        <v>16.505199999999999</v>
      </c>
      <c r="E99" s="1"/>
    </row>
    <row r="100" spans="1:5" x14ac:dyDescent="0.35">
      <c r="A100" t="s">
        <v>629</v>
      </c>
      <c r="B100">
        <v>16.201599999999999</v>
      </c>
      <c r="C100">
        <v>15.9003</v>
      </c>
      <c r="E100" s="1"/>
    </row>
    <row r="101" spans="1:5" x14ac:dyDescent="0.35">
      <c r="A101" t="s">
        <v>630</v>
      </c>
      <c r="B101">
        <v>16.200700000000001</v>
      </c>
      <c r="C101">
        <v>15.8995</v>
      </c>
      <c r="E101" s="1"/>
    </row>
    <row r="102" spans="1:5" x14ac:dyDescent="0.35">
      <c r="E102" s="1"/>
    </row>
    <row r="103" spans="1:5" x14ac:dyDescent="0.35">
      <c r="A103" t="s">
        <v>181</v>
      </c>
      <c r="B103" s="33" t="s">
        <v>114</v>
      </c>
    </row>
    <row r="104" spans="1:5" x14ac:dyDescent="0.35">
      <c r="A104" t="s">
        <v>182</v>
      </c>
      <c r="B104" s="33" t="s">
        <v>114</v>
      </c>
    </row>
    <row r="105" spans="1:5" ht="29" customHeight="1" x14ac:dyDescent="0.35">
      <c r="A105" s="46" t="s">
        <v>183</v>
      </c>
      <c r="B105" s="33" t="s">
        <v>114</v>
      </c>
    </row>
    <row r="106" spans="1:5" ht="29" customHeight="1" x14ac:dyDescent="0.35">
      <c r="A106" s="46" t="s">
        <v>184</v>
      </c>
      <c r="B106" s="33" t="s">
        <v>114</v>
      </c>
    </row>
    <row r="107" spans="1:5" x14ac:dyDescent="0.35">
      <c r="A107" t="s">
        <v>1652</v>
      </c>
      <c r="B107" s="48">
        <v>1.003573</v>
      </c>
    </row>
    <row r="108" spans="1:5" ht="43.5" customHeight="1" x14ac:dyDescent="0.35">
      <c r="A108" s="46" t="s">
        <v>186</v>
      </c>
      <c r="B108" s="33">
        <v>1666.8487</v>
      </c>
    </row>
    <row r="109" spans="1:5" ht="29" customHeight="1" x14ac:dyDescent="0.35">
      <c r="A109" s="46" t="s">
        <v>187</v>
      </c>
      <c r="B109" s="33" t="s">
        <v>114</v>
      </c>
    </row>
    <row r="110" spans="1:5" ht="29" customHeight="1" x14ac:dyDescent="0.35">
      <c r="A110" s="46" t="s">
        <v>188</v>
      </c>
      <c r="B110" s="33" t="s">
        <v>114</v>
      </c>
    </row>
    <row r="111" spans="1:5" x14ac:dyDescent="0.35">
      <c r="A111" t="s">
        <v>189</v>
      </c>
      <c r="B111" s="33" t="s">
        <v>114</v>
      </c>
    </row>
    <row r="112" spans="1:5" x14ac:dyDescent="0.35">
      <c r="A112" t="s">
        <v>190</v>
      </c>
      <c r="B112" s="33" t="s">
        <v>114</v>
      </c>
    </row>
    <row r="114" spans="1:6" ht="70" customHeight="1" x14ac:dyDescent="0.35">
      <c r="A114" s="57" t="s">
        <v>200</v>
      </c>
      <c r="B114" s="57" t="s">
        <v>201</v>
      </c>
      <c r="C114" s="57" t="s">
        <v>5</v>
      </c>
      <c r="D114" s="57" t="s">
        <v>6</v>
      </c>
      <c r="E114" s="57" t="s">
        <v>5</v>
      </c>
      <c r="F114" s="57" t="s">
        <v>6</v>
      </c>
    </row>
    <row r="115" spans="1:6" ht="70" customHeight="1" x14ac:dyDescent="0.35">
      <c r="A115" s="57" t="s">
        <v>2163</v>
      </c>
      <c r="B115" s="57"/>
      <c r="C115" s="57" t="s">
        <v>74</v>
      </c>
      <c r="D115" s="57"/>
      <c r="E115" s="57"/>
      <c r="F115"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57"/>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2164</v>
      </c>
      <c r="B1" s="60"/>
      <c r="C1" s="60"/>
      <c r="D1" s="60"/>
      <c r="E1" s="60"/>
      <c r="F1" s="60"/>
      <c r="G1" s="61"/>
      <c r="H1" s="50" t="str">
        <f>HYPERLINK("[EDEL_Portfolio Monthly Notes 28-Feb-2023.xlsx]Index!A1","Index")</f>
        <v>Index</v>
      </c>
    </row>
    <row r="2" spans="1:8" ht="37.5" customHeight="1" x14ac:dyDescent="0.35">
      <c r="A2" s="59" t="s">
        <v>2165</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1126</v>
      </c>
      <c r="B8" s="29" t="s">
        <v>1127</v>
      </c>
      <c r="C8" s="29" t="s">
        <v>1099</v>
      </c>
      <c r="D8" s="12">
        <v>2747</v>
      </c>
      <c r="E8" s="13">
        <v>43.94</v>
      </c>
      <c r="F8" s="14">
        <v>0.2883</v>
      </c>
      <c r="G8" s="14"/>
    </row>
    <row r="9" spans="1:8" x14ac:dyDescent="0.35">
      <c r="A9" s="11" t="s">
        <v>1100</v>
      </c>
      <c r="B9" s="29" t="s">
        <v>1101</v>
      </c>
      <c r="C9" s="29" t="s">
        <v>1099</v>
      </c>
      <c r="D9" s="12">
        <v>4351</v>
      </c>
      <c r="E9" s="13">
        <v>37.19</v>
      </c>
      <c r="F9" s="14">
        <v>0.24399999999999999</v>
      </c>
      <c r="G9" s="14"/>
    </row>
    <row r="10" spans="1:8" x14ac:dyDescent="0.35">
      <c r="A10" s="11" t="s">
        <v>1097</v>
      </c>
      <c r="B10" s="29" t="s">
        <v>1098</v>
      </c>
      <c r="C10" s="29" t="s">
        <v>1099</v>
      </c>
      <c r="D10" s="12">
        <v>904</v>
      </c>
      <c r="E10" s="13">
        <v>15.63</v>
      </c>
      <c r="F10" s="14">
        <v>0.1026</v>
      </c>
      <c r="G10" s="14"/>
    </row>
    <row r="11" spans="1:8" x14ac:dyDescent="0.35">
      <c r="A11" s="11" t="s">
        <v>1104</v>
      </c>
      <c r="B11" s="29" t="s">
        <v>1105</v>
      </c>
      <c r="C11" s="29" t="s">
        <v>1099</v>
      </c>
      <c r="D11" s="12">
        <v>1766</v>
      </c>
      <c r="E11" s="13">
        <v>14.91</v>
      </c>
      <c r="F11" s="14">
        <v>9.7799999999999998E-2</v>
      </c>
      <c r="G11" s="14"/>
    </row>
    <row r="12" spans="1:8" x14ac:dyDescent="0.35">
      <c r="A12" s="11" t="s">
        <v>1102</v>
      </c>
      <c r="B12" s="29" t="s">
        <v>1103</v>
      </c>
      <c r="C12" s="29" t="s">
        <v>1099</v>
      </c>
      <c r="D12" s="12">
        <v>2735</v>
      </c>
      <c r="E12" s="13">
        <v>14.3</v>
      </c>
      <c r="F12" s="14">
        <v>9.3799999999999994E-2</v>
      </c>
      <c r="G12" s="14"/>
    </row>
    <row r="13" spans="1:8" x14ac:dyDescent="0.35">
      <c r="A13" s="11" t="s">
        <v>1136</v>
      </c>
      <c r="B13" s="29" t="s">
        <v>1137</v>
      </c>
      <c r="C13" s="29" t="s">
        <v>1099</v>
      </c>
      <c r="D13" s="12">
        <v>839</v>
      </c>
      <c r="E13" s="13">
        <v>9.0399999999999991</v>
      </c>
      <c r="F13" s="14">
        <v>5.9299999999999999E-2</v>
      </c>
      <c r="G13" s="14"/>
    </row>
    <row r="14" spans="1:8" x14ac:dyDescent="0.35">
      <c r="A14" s="11" t="s">
        <v>1334</v>
      </c>
      <c r="B14" s="29" t="s">
        <v>1335</v>
      </c>
      <c r="C14" s="29" t="s">
        <v>1099</v>
      </c>
      <c r="D14" s="12">
        <v>2397</v>
      </c>
      <c r="E14" s="13">
        <v>3.81</v>
      </c>
      <c r="F14" s="14">
        <v>2.5000000000000001E-2</v>
      </c>
      <c r="G14" s="14"/>
    </row>
    <row r="15" spans="1:8" x14ac:dyDescent="0.35">
      <c r="A15" s="11" t="s">
        <v>1951</v>
      </c>
      <c r="B15" s="29" t="s">
        <v>1952</v>
      </c>
      <c r="C15" s="29" t="s">
        <v>1099</v>
      </c>
      <c r="D15" s="12">
        <v>618</v>
      </c>
      <c r="E15" s="13">
        <v>3.66</v>
      </c>
      <c r="F15" s="14">
        <v>2.4E-2</v>
      </c>
      <c r="G15" s="14"/>
    </row>
    <row r="16" spans="1:8" x14ac:dyDescent="0.35">
      <c r="A16" s="11" t="s">
        <v>1415</v>
      </c>
      <c r="B16" s="29" t="s">
        <v>1416</v>
      </c>
      <c r="C16" s="29" t="s">
        <v>1099</v>
      </c>
      <c r="D16" s="12">
        <v>2724</v>
      </c>
      <c r="E16" s="13">
        <v>3.52</v>
      </c>
      <c r="F16" s="14">
        <v>2.3099999999999999E-2</v>
      </c>
      <c r="G16" s="14"/>
    </row>
    <row r="17" spans="1:7" x14ac:dyDescent="0.35">
      <c r="A17" s="11" t="s">
        <v>1176</v>
      </c>
      <c r="B17" s="29" t="s">
        <v>1177</v>
      </c>
      <c r="C17" s="29" t="s">
        <v>1099</v>
      </c>
      <c r="D17" s="12">
        <v>975</v>
      </c>
      <c r="E17" s="13">
        <v>2.25</v>
      </c>
      <c r="F17" s="14">
        <v>1.4800000000000001E-2</v>
      </c>
      <c r="G17" s="14"/>
    </row>
    <row r="18" spans="1:7" x14ac:dyDescent="0.35">
      <c r="A18" s="11" t="s">
        <v>1960</v>
      </c>
      <c r="B18" s="29" t="s">
        <v>1961</v>
      </c>
      <c r="C18" s="29" t="s">
        <v>1099</v>
      </c>
      <c r="D18" s="12">
        <v>3934</v>
      </c>
      <c r="E18" s="13">
        <v>2.17</v>
      </c>
      <c r="F18" s="14">
        <v>1.4200000000000001E-2</v>
      </c>
      <c r="G18" s="14"/>
    </row>
    <row r="19" spans="1:7" x14ac:dyDescent="0.35">
      <c r="A19" s="11" t="s">
        <v>1152</v>
      </c>
      <c r="B19" s="29" t="s">
        <v>1153</v>
      </c>
      <c r="C19" s="29" t="s">
        <v>1099</v>
      </c>
      <c r="D19" s="12">
        <v>3828</v>
      </c>
      <c r="E19" s="13">
        <v>1.85</v>
      </c>
      <c r="F19" s="14">
        <v>1.21E-2</v>
      </c>
      <c r="G19" s="14"/>
    </row>
    <row r="20" spans="1:7" x14ac:dyDescent="0.35">
      <c r="A20" s="11" t="s">
        <v>1943</v>
      </c>
      <c r="B20" s="29" t="s">
        <v>1944</v>
      </c>
      <c r="C20" s="29" t="s">
        <v>1099</v>
      </c>
      <c r="D20" s="12">
        <v>1752</v>
      </c>
      <c r="E20" s="13">
        <v>0</v>
      </c>
      <c r="F20" s="14">
        <v>0</v>
      </c>
      <c r="G20" s="14"/>
    </row>
    <row r="21" spans="1:7" x14ac:dyDescent="0.35">
      <c r="A21" s="15" t="s">
        <v>122</v>
      </c>
      <c r="B21" s="30"/>
      <c r="C21" s="30"/>
      <c r="D21" s="16"/>
      <c r="E21" s="36">
        <v>152.27000000000001</v>
      </c>
      <c r="F21" s="37">
        <v>0.999</v>
      </c>
      <c r="G21" s="19"/>
    </row>
    <row r="22" spans="1:7" x14ac:dyDescent="0.35">
      <c r="A22" s="15" t="s">
        <v>1455</v>
      </c>
      <c r="B22" s="29"/>
      <c r="C22" s="29"/>
      <c r="D22" s="12"/>
      <c r="E22" s="13"/>
      <c r="F22" s="14"/>
      <c r="G22" s="14"/>
    </row>
    <row r="23" spans="1:7" x14ac:dyDescent="0.35">
      <c r="A23" s="15" t="s">
        <v>122</v>
      </c>
      <c r="B23" s="29"/>
      <c r="C23" s="29"/>
      <c r="D23" s="12"/>
      <c r="E23" s="38" t="s">
        <v>114</v>
      </c>
      <c r="F23" s="39" t="s">
        <v>114</v>
      </c>
      <c r="G23" s="14"/>
    </row>
    <row r="24" spans="1:7" x14ac:dyDescent="0.35">
      <c r="A24" s="20" t="s">
        <v>154</v>
      </c>
      <c r="B24" s="31"/>
      <c r="C24" s="31"/>
      <c r="D24" s="21"/>
      <c r="E24" s="26">
        <v>152.27000000000001</v>
      </c>
      <c r="F24" s="27">
        <v>0.999</v>
      </c>
      <c r="G24" s="19"/>
    </row>
    <row r="25" spans="1:7" x14ac:dyDescent="0.35">
      <c r="A25" s="11"/>
      <c r="B25" s="29"/>
      <c r="C25" s="29"/>
      <c r="D25" s="12"/>
      <c r="E25" s="13"/>
      <c r="F25" s="14"/>
      <c r="G25" s="14"/>
    </row>
    <row r="26" spans="1:7" x14ac:dyDescent="0.35">
      <c r="A26" s="11"/>
      <c r="B26" s="29"/>
      <c r="C26" s="29"/>
      <c r="D26" s="12"/>
      <c r="E26" s="13"/>
      <c r="F26" s="14"/>
      <c r="G26" s="14"/>
    </row>
    <row r="27" spans="1:7" x14ac:dyDescent="0.35">
      <c r="A27" s="15" t="s">
        <v>155</v>
      </c>
      <c r="B27" s="29"/>
      <c r="C27" s="29"/>
      <c r="D27" s="12"/>
      <c r="E27" s="13"/>
      <c r="F27" s="14"/>
      <c r="G27" s="14"/>
    </row>
    <row r="28" spans="1:7" x14ac:dyDescent="0.35">
      <c r="A28" s="11" t="s">
        <v>156</v>
      </c>
      <c r="B28" s="29"/>
      <c r="C28" s="29"/>
      <c r="D28" s="12"/>
      <c r="E28" s="13">
        <v>1</v>
      </c>
      <c r="F28" s="14">
        <v>6.6E-3</v>
      </c>
      <c r="G28" s="14">
        <v>6.5921999999999994E-2</v>
      </c>
    </row>
    <row r="29" spans="1:7" x14ac:dyDescent="0.35">
      <c r="A29" s="15" t="s">
        <v>122</v>
      </c>
      <c r="B29" s="30"/>
      <c r="C29" s="30"/>
      <c r="D29" s="16"/>
      <c r="E29" s="36">
        <v>1</v>
      </c>
      <c r="F29" s="37">
        <v>6.6E-3</v>
      </c>
      <c r="G29" s="19"/>
    </row>
    <row r="30" spans="1:7" x14ac:dyDescent="0.35">
      <c r="A30" s="11"/>
      <c r="B30" s="29"/>
      <c r="C30" s="29"/>
      <c r="D30" s="12"/>
      <c r="E30" s="13"/>
      <c r="F30" s="14"/>
      <c r="G30" s="14"/>
    </row>
    <row r="31" spans="1:7" x14ac:dyDescent="0.35">
      <c r="A31" s="20" t="s">
        <v>154</v>
      </c>
      <c r="B31" s="31"/>
      <c r="C31" s="31"/>
      <c r="D31" s="21"/>
      <c r="E31" s="17">
        <v>1</v>
      </c>
      <c r="F31" s="18">
        <v>6.6E-3</v>
      </c>
      <c r="G31" s="19"/>
    </row>
    <row r="32" spans="1:7" x14ac:dyDescent="0.35">
      <c r="A32" s="11" t="s">
        <v>157</v>
      </c>
      <c r="B32" s="29"/>
      <c r="C32" s="29"/>
      <c r="D32" s="12"/>
      <c r="E32" s="13">
        <v>1.806E-4</v>
      </c>
      <c r="F32" s="14">
        <v>9.9999999999999995E-7</v>
      </c>
      <c r="G32" s="14"/>
    </row>
    <row r="33" spans="1:7" x14ac:dyDescent="0.35">
      <c r="A33" s="11" t="s">
        <v>158</v>
      </c>
      <c r="B33" s="29"/>
      <c r="C33" s="29"/>
      <c r="D33" s="12"/>
      <c r="E33" s="22">
        <v>-0.84018060000000006</v>
      </c>
      <c r="F33" s="23">
        <v>-5.6010000000000001E-3</v>
      </c>
      <c r="G33" s="14">
        <v>6.5921999999999994E-2</v>
      </c>
    </row>
    <row r="34" spans="1:7" x14ac:dyDescent="0.35">
      <c r="A34" s="24" t="s">
        <v>159</v>
      </c>
      <c r="B34" s="32"/>
      <c r="C34" s="32"/>
      <c r="D34" s="25"/>
      <c r="E34" s="26">
        <v>152.43</v>
      </c>
      <c r="F34" s="27">
        <v>1</v>
      </c>
      <c r="G34" s="27"/>
    </row>
    <row r="36" spans="1:7" ht="66" customHeight="1" x14ac:dyDescent="0.35">
      <c r="A36" s="62" t="s">
        <v>1945</v>
      </c>
      <c r="B36" s="63"/>
      <c r="C36" s="63"/>
      <c r="D36" s="63"/>
      <c r="E36" s="63"/>
      <c r="F36" s="63"/>
      <c r="G36" s="64"/>
    </row>
    <row r="39" spans="1:7" x14ac:dyDescent="0.35">
      <c r="A39" s="56" t="s">
        <v>162</v>
      </c>
    </row>
    <row r="40" spans="1:7" x14ac:dyDescent="0.35">
      <c r="A40" s="46" t="s">
        <v>163</v>
      </c>
      <c r="B40" s="33" t="s">
        <v>114</v>
      </c>
    </row>
    <row r="41" spans="1:7" x14ac:dyDescent="0.35">
      <c r="A41" t="s">
        <v>164</v>
      </c>
    </row>
    <row r="42" spans="1:7" x14ac:dyDescent="0.35">
      <c r="A42" t="s">
        <v>165</v>
      </c>
      <c r="B42" t="s">
        <v>166</v>
      </c>
      <c r="C42" t="s">
        <v>166</v>
      </c>
    </row>
    <row r="43" spans="1:7" x14ac:dyDescent="0.35">
      <c r="B43" s="47">
        <v>44957</v>
      </c>
      <c r="C43" s="47">
        <v>44985</v>
      </c>
    </row>
    <row r="44" spans="1:7" x14ac:dyDescent="0.35">
      <c r="A44" t="s">
        <v>260</v>
      </c>
      <c r="B44">
        <v>4144.9809999999998</v>
      </c>
      <c r="C44">
        <v>4105.2601999999997</v>
      </c>
      <c r="E44" s="1"/>
    </row>
    <row r="45" spans="1:7" x14ac:dyDescent="0.35">
      <c r="E45" s="1"/>
    </row>
    <row r="46" spans="1:7" x14ac:dyDescent="0.35">
      <c r="A46" t="s">
        <v>181</v>
      </c>
      <c r="B46" s="33" t="s">
        <v>114</v>
      </c>
    </row>
    <row r="47" spans="1:7" x14ac:dyDescent="0.35">
      <c r="A47" t="s">
        <v>182</v>
      </c>
      <c r="B47" s="33" t="s">
        <v>114</v>
      </c>
    </row>
    <row r="48" spans="1:7" ht="29" customHeight="1" x14ac:dyDescent="0.35">
      <c r="A48" s="46" t="s">
        <v>183</v>
      </c>
      <c r="B48" s="33" t="s">
        <v>114</v>
      </c>
    </row>
    <row r="49" spans="1:6" ht="29" customHeight="1" x14ac:dyDescent="0.35">
      <c r="A49" s="46" t="s">
        <v>184</v>
      </c>
      <c r="B49" s="33" t="s">
        <v>114</v>
      </c>
    </row>
    <row r="50" spans="1:6" ht="43.5" customHeight="1" x14ac:dyDescent="0.35">
      <c r="A50" s="46" t="s">
        <v>186</v>
      </c>
      <c r="B50" s="33" t="s">
        <v>114</v>
      </c>
    </row>
    <row r="51" spans="1:6" ht="29" customHeight="1" x14ac:dyDescent="0.35">
      <c r="A51" s="46" t="s">
        <v>187</v>
      </c>
      <c r="B51" s="33" t="s">
        <v>114</v>
      </c>
    </row>
    <row r="52" spans="1:6" ht="29" customHeight="1" x14ac:dyDescent="0.35">
      <c r="A52" s="46" t="s">
        <v>188</v>
      </c>
      <c r="B52" s="33" t="s">
        <v>114</v>
      </c>
    </row>
    <row r="53" spans="1:6" x14ac:dyDescent="0.35">
      <c r="A53" t="s">
        <v>189</v>
      </c>
      <c r="B53" s="33" t="s">
        <v>114</v>
      </c>
    </row>
    <row r="54" spans="1:6" x14ac:dyDescent="0.35">
      <c r="A54" t="s">
        <v>190</v>
      </c>
      <c r="B54" s="33" t="s">
        <v>114</v>
      </c>
    </row>
    <row r="56" spans="1:6" ht="70" customHeight="1" x14ac:dyDescent="0.35">
      <c r="A56" s="57" t="s">
        <v>200</v>
      </c>
      <c r="B56" s="57" t="s">
        <v>201</v>
      </c>
      <c r="C56" s="57" t="s">
        <v>5</v>
      </c>
      <c r="D56" s="57" t="s">
        <v>6</v>
      </c>
      <c r="E56" s="57" t="s">
        <v>5</v>
      </c>
      <c r="F56" s="57" t="s">
        <v>6</v>
      </c>
    </row>
    <row r="57" spans="1:6" ht="70" customHeight="1" x14ac:dyDescent="0.35">
      <c r="A57" s="57" t="s">
        <v>2166</v>
      </c>
      <c r="B57" s="57"/>
      <c r="C57" s="57" t="s">
        <v>76</v>
      </c>
      <c r="D57" s="57"/>
      <c r="E57" s="57"/>
      <c r="F57" s="57"/>
    </row>
  </sheetData>
  <mergeCells count="3">
    <mergeCell ref="A1:G1"/>
    <mergeCell ref="A2:G2"/>
    <mergeCell ref="A36:G36"/>
  </mergeCells>
  <pageMargins left="0.7" right="0.7" top="0.75" bottom="0.75" header="0.3" footer="0.3"/>
  <pageSetup orientation="portrait" horizontalDpi="300" verticalDpi="300"/>
  <headerFooter>
    <oddHeader>&amp;L&amp;"Arial"&amp;1 &amp;K0078D7INTERNAL#</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8"/>
  <sheetViews>
    <sheetView showGridLines="0" workbookViewId="0">
      <pane ySplit="4" topLeftCell="A5" activePane="bottomLeft" state="frozen"/>
      <selection sqref="A1:XFD2"/>
      <selection pane="bottomLeft" sqref="A1:G1"/>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263</v>
      </c>
      <c r="B1" s="60"/>
      <c r="C1" s="60"/>
      <c r="D1" s="60"/>
      <c r="E1" s="60"/>
      <c r="F1" s="60"/>
      <c r="G1" s="61"/>
      <c r="H1" s="50" t="str">
        <f>HYPERLINK("[EDEL_Portfolio Monthly Notes 28-Feb-2023.xlsx]Index!A1","Index")</f>
        <v>Index</v>
      </c>
    </row>
    <row r="2" spans="1:8" ht="37.5" customHeight="1" x14ac:dyDescent="0.35">
      <c r="A2" s="59" t="s">
        <v>264</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265</v>
      </c>
      <c r="B11" s="29" t="s">
        <v>266</v>
      </c>
      <c r="C11" s="29" t="s">
        <v>208</v>
      </c>
      <c r="D11" s="12">
        <v>85000000</v>
      </c>
      <c r="E11" s="13">
        <v>81303.61</v>
      </c>
      <c r="F11" s="14">
        <v>8.5099999999999995E-2</v>
      </c>
      <c r="G11" s="14">
        <v>7.7024999999999996E-2</v>
      </c>
    </row>
    <row r="12" spans="1:8" x14ac:dyDescent="0.35">
      <c r="A12" s="11" t="s">
        <v>267</v>
      </c>
      <c r="B12" s="29" t="s">
        <v>268</v>
      </c>
      <c r="C12" s="29" t="s">
        <v>208</v>
      </c>
      <c r="D12" s="12">
        <v>83500000</v>
      </c>
      <c r="E12" s="13">
        <v>79809.88</v>
      </c>
      <c r="F12" s="14">
        <v>8.3599999999999994E-2</v>
      </c>
      <c r="G12" s="14">
        <v>7.6999999999999999E-2</v>
      </c>
    </row>
    <row r="13" spans="1:8" x14ac:dyDescent="0.35">
      <c r="A13" s="11" t="s">
        <v>269</v>
      </c>
      <c r="B13" s="29" t="s">
        <v>270</v>
      </c>
      <c r="C13" s="29" t="s">
        <v>220</v>
      </c>
      <c r="D13" s="12">
        <v>72500000</v>
      </c>
      <c r="E13" s="13">
        <v>69686.78</v>
      </c>
      <c r="F13" s="14">
        <v>7.2999999999999995E-2</v>
      </c>
      <c r="G13" s="14">
        <v>7.7790999999999999E-2</v>
      </c>
    </row>
    <row r="14" spans="1:8" x14ac:dyDescent="0.35">
      <c r="A14" s="11" t="s">
        <v>271</v>
      </c>
      <c r="B14" s="29" t="s">
        <v>272</v>
      </c>
      <c r="C14" s="29" t="s">
        <v>208</v>
      </c>
      <c r="D14" s="12">
        <v>71500000</v>
      </c>
      <c r="E14" s="13">
        <v>68912.13</v>
      </c>
      <c r="F14" s="14">
        <v>7.22E-2</v>
      </c>
      <c r="G14" s="14">
        <v>7.8450000000000006E-2</v>
      </c>
    </row>
    <row r="15" spans="1:8" x14ac:dyDescent="0.35">
      <c r="A15" s="11" t="s">
        <v>273</v>
      </c>
      <c r="B15" s="29" t="s">
        <v>274</v>
      </c>
      <c r="C15" s="29" t="s">
        <v>211</v>
      </c>
      <c r="D15" s="12">
        <v>66500000</v>
      </c>
      <c r="E15" s="13">
        <v>63523.53</v>
      </c>
      <c r="F15" s="14">
        <v>6.6500000000000004E-2</v>
      </c>
      <c r="G15" s="14">
        <v>7.8399999999999997E-2</v>
      </c>
    </row>
    <row r="16" spans="1:8" x14ac:dyDescent="0.35">
      <c r="A16" s="11" t="s">
        <v>275</v>
      </c>
      <c r="B16" s="29" t="s">
        <v>276</v>
      </c>
      <c r="C16" s="29" t="s">
        <v>208</v>
      </c>
      <c r="D16" s="12">
        <v>65000000</v>
      </c>
      <c r="E16" s="13">
        <v>62455.839999999997</v>
      </c>
      <c r="F16" s="14">
        <v>6.54E-2</v>
      </c>
      <c r="G16" s="14">
        <v>7.8450000000000006E-2</v>
      </c>
    </row>
    <row r="17" spans="1:7" x14ac:dyDescent="0.35">
      <c r="A17" s="11" t="s">
        <v>277</v>
      </c>
      <c r="B17" s="29" t="s">
        <v>278</v>
      </c>
      <c r="C17" s="29" t="s">
        <v>208</v>
      </c>
      <c r="D17" s="12">
        <v>55500000</v>
      </c>
      <c r="E17" s="13">
        <v>54628.15</v>
      </c>
      <c r="F17" s="14">
        <v>5.7200000000000001E-2</v>
      </c>
      <c r="G17" s="14">
        <v>7.7899999999999997E-2</v>
      </c>
    </row>
    <row r="18" spans="1:7" x14ac:dyDescent="0.35">
      <c r="A18" s="11" t="s">
        <v>279</v>
      </c>
      <c r="B18" s="29" t="s">
        <v>280</v>
      </c>
      <c r="C18" s="29" t="s">
        <v>211</v>
      </c>
      <c r="D18" s="12">
        <v>54000000</v>
      </c>
      <c r="E18" s="13">
        <v>51522.32</v>
      </c>
      <c r="F18" s="14">
        <v>5.3999999999999999E-2</v>
      </c>
      <c r="G18" s="14">
        <v>7.7825000000000005E-2</v>
      </c>
    </row>
    <row r="19" spans="1:7" x14ac:dyDescent="0.35">
      <c r="A19" s="11" t="s">
        <v>281</v>
      </c>
      <c r="B19" s="29" t="s">
        <v>282</v>
      </c>
      <c r="C19" s="29" t="s">
        <v>208</v>
      </c>
      <c r="D19" s="12">
        <v>48500000</v>
      </c>
      <c r="E19" s="13">
        <v>47343.86</v>
      </c>
      <c r="F19" s="14">
        <v>4.9599999999999998E-2</v>
      </c>
      <c r="G19" s="14">
        <v>7.6962000000000003E-2</v>
      </c>
    </row>
    <row r="20" spans="1:7" x14ac:dyDescent="0.35">
      <c r="A20" s="11" t="s">
        <v>283</v>
      </c>
      <c r="B20" s="29" t="s">
        <v>284</v>
      </c>
      <c r="C20" s="29" t="s">
        <v>208</v>
      </c>
      <c r="D20" s="12">
        <v>40000000</v>
      </c>
      <c r="E20" s="13">
        <v>39716.6</v>
      </c>
      <c r="F20" s="14">
        <v>4.1599999999999998E-2</v>
      </c>
      <c r="G20" s="14">
        <v>7.8399999999999997E-2</v>
      </c>
    </row>
    <row r="21" spans="1:7" x14ac:dyDescent="0.35">
      <c r="A21" s="11" t="s">
        <v>285</v>
      </c>
      <c r="B21" s="29" t="s">
        <v>286</v>
      </c>
      <c r="C21" s="29" t="s">
        <v>211</v>
      </c>
      <c r="D21" s="12">
        <v>41500000</v>
      </c>
      <c r="E21" s="13">
        <v>39534.68</v>
      </c>
      <c r="F21" s="14">
        <v>4.1399999999999999E-2</v>
      </c>
      <c r="G21" s="14">
        <v>7.7600000000000002E-2</v>
      </c>
    </row>
    <row r="22" spans="1:7" x14ac:dyDescent="0.35">
      <c r="A22" s="11" t="s">
        <v>287</v>
      </c>
      <c r="B22" s="29" t="s">
        <v>288</v>
      </c>
      <c r="C22" s="29" t="s">
        <v>208</v>
      </c>
      <c r="D22" s="12">
        <v>39500000</v>
      </c>
      <c r="E22" s="13">
        <v>37696.19</v>
      </c>
      <c r="F22" s="14">
        <v>3.95E-2</v>
      </c>
      <c r="G22" s="14">
        <v>7.7600000000000002E-2</v>
      </c>
    </row>
    <row r="23" spans="1:7" x14ac:dyDescent="0.35">
      <c r="A23" s="11" t="s">
        <v>289</v>
      </c>
      <c r="B23" s="29" t="s">
        <v>290</v>
      </c>
      <c r="C23" s="29" t="s">
        <v>208</v>
      </c>
      <c r="D23" s="12">
        <v>32000000</v>
      </c>
      <c r="E23" s="13">
        <v>30557.89</v>
      </c>
      <c r="F23" s="14">
        <v>3.2000000000000001E-2</v>
      </c>
      <c r="G23" s="14">
        <v>7.8399999999999997E-2</v>
      </c>
    </row>
    <row r="24" spans="1:7" x14ac:dyDescent="0.35">
      <c r="A24" s="11" t="s">
        <v>291</v>
      </c>
      <c r="B24" s="29" t="s">
        <v>292</v>
      </c>
      <c r="C24" s="29" t="s">
        <v>208</v>
      </c>
      <c r="D24" s="12">
        <v>26000000</v>
      </c>
      <c r="E24" s="13">
        <v>25677.13</v>
      </c>
      <c r="F24" s="14">
        <v>2.69E-2</v>
      </c>
      <c r="G24" s="14">
        <v>7.7899999999999997E-2</v>
      </c>
    </row>
    <row r="25" spans="1:7" x14ac:dyDescent="0.35">
      <c r="A25" s="11" t="s">
        <v>293</v>
      </c>
      <c r="B25" s="29" t="s">
        <v>294</v>
      </c>
      <c r="C25" s="29" t="s">
        <v>208</v>
      </c>
      <c r="D25" s="12">
        <v>22500000</v>
      </c>
      <c r="E25" s="13">
        <v>22193.75</v>
      </c>
      <c r="F25" s="14">
        <v>2.3199999999999998E-2</v>
      </c>
      <c r="G25" s="14">
        <v>7.7299999999999994E-2</v>
      </c>
    </row>
    <row r="26" spans="1:7" x14ac:dyDescent="0.35">
      <c r="A26" s="11" t="s">
        <v>295</v>
      </c>
      <c r="B26" s="29" t="s">
        <v>296</v>
      </c>
      <c r="C26" s="29" t="s">
        <v>211</v>
      </c>
      <c r="D26" s="12">
        <v>22500000</v>
      </c>
      <c r="E26" s="13">
        <v>21631.97</v>
      </c>
      <c r="F26" s="14">
        <v>2.2700000000000001E-2</v>
      </c>
      <c r="G26" s="14">
        <v>7.7774999999999997E-2</v>
      </c>
    </row>
    <row r="27" spans="1:7" x14ac:dyDescent="0.35">
      <c r="A27" s="11" t="s">
        <v>297</v>
      </c>
      <c r="B27" s="29" t="s">
        <v>298</v>
      </c>
      <c r="C27" s="29" t="s">
        <v>208</v>
      </c>
      <c r="D27" s="12">
        <v>13500000</v>
      </c>
      <c r="E27" s="13">
        <v>13263.03</v>
      </c>
      <c r="F27" s="14">
        <v>1.3899999999999999E-2</v>
      </c>
      <c r="G27" s="14">
        <v>7.8450000000000006E-2</v>
      </c>
    </row>
    <row r="28" spans="1:7" x14ac:dyDescent="0.35">
      <c r="A28" s="11" t="s">
        <v>299</v>
      </c>
      <c r="B28" s="29" t="s">
        <v>300</v>
      </c>
      <c r="C28" s="29" t="s">
        <v>208</v>
      </c>
      <c r="D28" s="12">
        <v>12000000</v>
      </c>
      <c r="E28" s="13">
        <v>11715.8</v>
      </c>
      <c r="F28" s="14">
        <v>1.23E-2</v>
      </c>
      <c r="G28" s="14">
        <v>7.7024999999999996E-2</v>
      </c>
    </row>
    <row r="29" spans="1:7" x14ac:dyDescent="0.35">
      <c r="A29" s="11" t="s">
        <v>301</v>
      </c>
      <c r="B29" s="29" t="s">
        <v>302</v>
      </c>
      <c r="C29" s="29" t="s">
        <v>208</v>
      </c>
      <c r="D29" s="12">
        <v>10000000</v>
      </c>
      <c r="E29" s="13">
        <v>10297.83</v>
      </c>
      <c r="F29" s="14">
        <v>1.0800000000000001E-2</v>
      </c>
      <c r="G29" s="14">
        <v>7.6010999999999995E-2</v>
      </c>
    </row>
    <row r="30" spans="1:7" x14ac:dyDescent="0.35">
      <c r="A30" s="11" t="s">
        <v>303</v>
      </c>
      <c r="B30" s="29" t="s">
        <v>304</v>
      </c>
      <c r="C30" s="29" t="s">
        <v>208</v>
      </c>
      <c r="D30" s="12">
        <v>8500000</v>
      </c>
      <c r="E30" s="13">
        <v>8573.07</v>
      </c>
      <c r="F30" s="14">
        <v>8.9999999999999993E-3</v>
      </c>
      <c r="G30" s="14">
        <v>7.8455999999999998E-2</v>
      </c>
    </row>
    <row r="31" spans="1:7" x14ac:dyDescent="0.35">
      <c r="A31" s="11" t="s">
        <v>305</v>
      </c>
      <c r="B31" s="29" t="s">
        <v>306</v>
      </c>
      <c r="C31" s="29" t="s">
        <v>208</v>
      </c>
      <c r="D31" s="12">
        <v>8500000</v>
      </c>
      <c r="E31" s="13">
        <v>8562.8700000000008</v>
      </c>
      <c r="F31" s="14">
        <v>8.9999999999999993E-3</v>
      </c>
      <c r="G31" s="14">
        <v>7.8448000000000004E-2</v>
      </c>
    </row>
    <row r="32" spans="1:7" x14ac:dyDescent="0.35">
      <c r="A32" s="11" t="s">
        <v>307</v>
      </c>
      <c r="B32" s="29" t="s">
        <v>308</v>
      </c>
      <c r="C32" s="29" t="s">
        <v>211</v>
      </c>
      <c r="D32" s="12">
        <v>7500000</v>
      </c>
      <c r="E32" s="13">
        <v>7254.24</v>
      </c>
      <c r="F32" s="14">
        <v>7.6E-3</v>
      </c>
      <c r="G32" s="14">
        <v>7.8399999999999997E-2</v>
      </c>
    </row>
    <row r="33" spans="1:7" x14ac:dyDescent="0.35">
      <c r="A33" s="11" t="s">
        <v>309</v>
      </c>
      <c r="B33" s="29" t="s">
        <v>310</v>
      </c>
      <c r="C33" s="29" t="s">
        <v>208</v>
      </c>
      <c r="D33" s="12">
        <v>6500000</v>
      </c>
      <c r="E33" s="13">
        <v>6385.13</v>
      </c>
      <c r="F33" s="14">
        <v>6.7000000000000002E-3</v>
      </c>
      <c r="G33" s="14">
        <v>7.7700000000000005E-2</v>
      </c>
    </row>
    <row r="34" spans="1:7" x14ac:dyDescent="0.35">
      <c r="A34" s="11" t="s">
        <v>311</v>
      </c>
      <c r="B34" s="29" t="s">
        <v>312</v>
      </c>
      <c r="C34" s="29" t="s">
        <v>208</v>
      </c>
      <c r="D34" s="12">
        <v>6000000</v>
      </c>
      <c r="E34" s="13">
        <v>6116.27</v>
      </c>
      <c r="F34" s="14">
        <v>6.4000000000000003E-3</v>
      </c>
      <c r="G34" s="14">
        <v>7.8399999999999997E-2</v>
      </c>
    </row>
    <row r="35" spans="1:7" x14ac:dyDescent="0.35">
      <c r="A35" s="11" t="s">
        <v>313</v>
      </c>
      <c r="B35" s="29" t="s">
        <v>314</v>
      </c>
      <c r="C35" s="29" t="s">
        <v>208</v>
      </c>
      <c r="D35" s="12">
        <v>6000000</v>
      </c>
      <c r="E35" s="13">
        <v>6077.18</v>
      </c>
      <c r="F35" s="14">
        <v>6.4000000000000003E-3</v>
      </c>
      <c r="G35" s="14">
        <v>7.8399999999999997E-2</v>
      </c>
    </row>
    <row r="36" spans="1:7" x14ac:dyDescent="0.35">
      <c r="A36" s="11" t="s">
        <v>315</v>
      </c>
      <c r="B36" s="29" t="s">
        <v>316</v>
      </c>
      <c r="C36" s="29" t="s">
        <v>208</v>
      </c>
      <c r="D36" s="12">
        <v>5500000</v>
      </c>
      <c r="E36" s="13">
        <v>5536.43</v>
      </c>
      <c r="F36" s="14">
        <v>5.7999999999999996E-3</v>
      </c>
      <c r="G36" s="14">
        <v>7.8450000000000006E-2</v>
      </c>
    </row>
    <row r="37" spans="1:7" x14ac:dyDescent="0.35">
      <c r="A37" s="11" t="s">
        <v>317</v>
      </c>
      <c r="B37" s="29" t="s">
        <v>318</v>
      </c>
      <c r="C37" s="29" t="s">
        <v>208</v>
      </c>
      <c r="D37" s="12">
        <v>5000000</v>
      </c>
      <c r="E37" s="13">
        <v>5045.78</v>
      </c>
      <c r="F37" s="14">
        <v>5.3E-3</v>
      </c>
      <c r="G37" s="14">
        <v>7.8399999999999997E-2</v>
      </c>
    </row>
    <row r="38" spans="1:7" x14ac:dyDescent="0.35">
      <c r="A38" s="11" t="s">
        <v>319</v>
      </c>
      <c r="B38" s="29" t="s">
        <v>320</v>
      </c>
      <c r="C38" s="29" t="s">
        <v>211</v>
      </c>
      <c r="D38" s="12">
        <v>5000000</v>
      </c>
      <c r="E38" s="13">
        <v>4803.08</v>
      </c>
      <c r="F38" s="14">
        <v>5.0000000000000001E-3</v>
      </c>
      <c r="G38" s="14">
        <v>7.8399999999999997E-2</v>
      </c>
    </row>
    <row r="39" spans="1:7" x14ac:dyDescent="0.35">
      <c r="A39" s="11" t="s">
        <v>321</v>
      </c>
      <c r="B39" s="29" t="s">
        <v>322</v>
      </c>
      <c r="C39" s="29" t="s">
        <v>208</v>
      </c>
      <c r="D39" s="12">
        <v>4500000</v>
      </c>
      <c r="E39" s="13">
        <v>4531.74</v>
      </c>
      <c r="F39" s="14">
        <v>4.7000000000000002E-3</v>
      </c>
      <c r="G39" s="14">
        <v>7.7700000000000005E-2</v>
      </c>
    </row>
    <row r="40" spans="1:7" x14ac:dyDescent="0.35">
      <c r="A40" s="11" t="s">
        <v>323</v>
      </c>
      <c r="B40" s="29" t="s">
        <v>324</v>
      </c>
      <c r="C40" s="29" t="s">
        <v>208</v>
      </c>
      <c r="D40" s="12">
        <v>3500000</v>
      </c>
      <c r="E40" s="13">
        <v>3533.89</v>
      </c>
      <c r="F40" s="14">
        <v>3.7000000000000002E-3</v>
      </c>
      <c r="G40" s="14">
        <v>7.8399999999999997E-2</v>
      </c>
    </row>
    <row r="41" spans="1:7" x14ac:dyDescent="0.35">
      <c r="A41" s="11" t="s">
        <v>325</v>
      </c>
      <c r="B41" s="29" t="s">
        <v>326</v>
      </c>
      <c r="C41" s="29" t="s">
        <v>208</v>
      </c>
      <c r="D41" s="12">
        <v>2500000</v>
      </c>
      <c r="E41" s="13">
        <v>2451.35</v>
      </c>
      <c r="F41" s="14">
        <v>2.5999999999999999E-3</v>
      </c>
      <c r="G41" s="14">
        <v>7.6725000000000002E-2</v>
      </c>
    </row>
    <row r="42" spans="1:7" x14ac:dyDescent="0.35">
      <c r="A42" s="11" t="s">
        <v>327</v>
      </c>
      <c r="B42" s="29" t="s">
        <v>328</v>
      </c>
      <c r="C42" s="29" t="s">
        <v>220</v>
      </c>
      <c r="D42" s="12">
        <v>2500000</v>
      </c>
      <c r="E42" s="13">
        <v>2437.56</v>
      </c>
      <c r="F42" s="14">
        <v>2.5999999999999999E-3</v>
      </c>
      <c r="G42" s="14">
        <v>7.7524999999999997E-2</v>
      </c>
    </row>
    <row r="43" spans="1:7" x14ac:dyDescent="0.35">
      <c r="A43" s="11" t="s">
        <v>329</v>
      </c>
      <c r="B43" s="29" t="s">
        <v>330</v>
      </c>
      <c r="C43" s="29" t="s">
        <v>211</v>
      </c>
      <c r="D43" s="12">
        <v>2500000</v>
      </c>
      <c r="E43" s="13">
        <v>2401.0100000000002</v>
      </c>
      <c r="F43" s="14">
        <v>2.5000000000000001E-3</v>
      </c>
      <c r="G43" s="14">
        <v>7.7774999999999997E-2</v>
      </c>
    </row>
    <row r="44" spans="1:7" x14ac:dyDescent="0.35">
      <c r="A44" s="11" t="s">
        <v>331</v>
      </c>
      <c r="B44" s="29" t="s">
        <v>332</v>
      </c>
      <c r="C44" s="29" t="s">
        <v>208</v>
      </c>
      <c r="D44" s="12">
        <v>1998000</v>
      </c>
      <c r="E44" s="13">
        <v>1988.96</v>
      </c>
      <c r="F44" s="14">
        <v>2.0999999999999999E-3</v>
      </c>
      <c r="G44" s="14">
        <v>7.7499999999999999E-2</v>
      </c>
    </row>
    <row r="45" spans="1:7" x14ac:dyDescent="0.35">
      <c r="A45" s="11" t="s">
        <v>333</v>
      </c>
      <c r="B45" s="29" t="s">
        <v>334</v>
      </c>
      <c r="C45" s="29" t="s">
        <v>208</v>
      </c>
      <c r="D45" s="12">
        <v>1650000</v>
      </c>
      <c r="E45" s="13">
        <v>1683.37</v>
      </c>
      <c r="F45" s="14">
        <v>1.8E-3</v>
      </c>
      <c r="G45" s="14">
        <v>7.8450000000000006E-2</v>
      </c>
    </row>
    <row r="46" spans="1:7" x14ac:dyDescent="0.35">
      <c r="A46" s="11" t="s">
        <v>335</v>
      </c>
      <c r="B46" s="29" t="s">
        <v>336</v>
      </c>
      <c r="C46" s="29" t="s">
        <v>208</v>
      </c>
      <c r="D46" s="12">
        <v>1500000</v>
      </c>
      <c r="E46" s="13">
        <v>1531.85</v>
      </c>
      <c r="F46" s="14">
        <v>1.6000000000000001E-3</v>
      </c>
      <c r="G46" s="14">
        <v>7.6962000000000003E-2</v>
      </c>
    </row>
    <row r="47" spans="1:7" x14ac:dyDescent="0.35">
      <c r="A47" s="11" t="s">
        <v>337</v>
      </c>
      <c r="B47" s="29" t="s">
        <v>338</v>
      </c>
      <c r="C47" s="29" t="s">
        <v>208</v>
      </c>
      <c r="D47" s="12">
        <v>1500000</v>
      </c>
      <c r="E47" s="13">
        <v>1512.2</v>
      </c>
      <c r="F47" s="14">
        <v>1.6000000000000001E-3</v>
      </c>
      <c r="G47" s="14">
        <v>7.6962000000000003E-2</v>
      </c>
    </row>
    <row r="48" spans="1:7" x14ac:dyDescent="0.35">
      <c r="A48" s="11" t="s">
        <v>339</v>
      </c>
      <c r="B48" s="29" t="s">
        <v>340</v>
      </c>
      <c r="C48" s="29" t="s">
        <v>208</v>
      </c>
      <c r="D48" s="12">
        <v>1500000</v>
      </c>
      <c r="E48" s="13">
        <v>1510.45</v>
      </c>
      <c r="F48" s="14">
        <v>1.6000000000000001E-3</v>
      </c>
      <c r="G48" s="14">
        <v>7.6962000000000003E-2</v>
      </c>
    </row>
    <row r="49" spans="1:7" x14ac:dyDescent="0.35">
      <c r="A49" s="11" t="s">
        <v>341</v>
      </c>
      <c r="B49" s="29" t="s">
        <v>342</v>
      </c>
      <c r="C49" s="29" t="s">
        <v>208</v>
      </c>
      <c r="D49" s="12">
        <v>1470000</v>
      </c>
      <c r="E49" s="13">
        <v>1493.13</v>
      </c>
      <c r="F49" s="14">
        <v>1.6000000000000001E-3</v>
      </c>
      <c r="G49" s="14">
        <v>7.8450000000000006E-2</v>
      </c>
    </row>
    <row r="50" spans="1:7" x14ac:dyDescent="0.35">
      <c r="A50" s="11" t="s">
        <v>343</v>
      </c>
      <c r="B50" s="29" t="s">
        <v>344</v>
      </c>
      <c r="C50" s="29" t="s">
        <v>208</v>
      </c>
      <c r="D50" s="12">
        <v>1000000</v>
      </c>
      <c r="E50" s="13">
        <v>1016.74</v>
      </c>
      <c r="F50" s="14">
        <v>1.1000000000000001E-3</v>
      </c>
      <c r="G50" s="14">
        <v>7.7499999999999999E-2</v>
      </c>
    </row>
    <row r="51" spans="1:7" x14ac:dyDescent="0.35">
      <c r="A51" s="11" t="s">
        <v>345</v>
      </c>
      <c r="B51" s="29" t="s">
        <v>346</v>
      </c>
      <c r="C51" s="29" t="s">
        <v>208</v>
      </c>
      <c r="D51" s="12">
        <v>500000</v>
      </c>
      <c r="E51" s="13">
        <v>512.55999999999995</v>
      </c>
      <c r="F51" s="14">
        <v>5.0000000000000001E-4</v>
      </c>
      <c r="G51" s="14">
        <v>7.7299999999999994E-2</v>
      </c>
    </row>
    <row r="52" spans="1:7" x14ac:dyDescent="0.35">
      <c r="A52" s="11" t="s">
        <v>347</v>
      </c>
      <c r="B52" s="29" t="s">
        <v>348</v>
      </c>
      <c r="C52" s="29" t="s">
        <v>208</v>
      </c>
      <c r="D52" s="12">
        <v>500000</v>
      </c>
      <c r="E52" s="13">
        <v>510.24</v>
      </c>
      <c r="F52" s="14">
        <v>5.0000000000000001E-4</v>
      </c>
      <c r="G52" s="14">
        <v>7.7850000000000003E-2</v>
      </c>
    </row>
    <row r="53" spans="1:7" x14ac:dyDescent="0.35">
      <c r="A53" s="11" t="s">
        <v>349</v>
      </c>
      <c r="B53" s="29" t="s">
        <v>350</v>
      </c>
      <c r="C53" s="29" t="s">
        <v>208</v>
      </c>
      <c r="D53" s="12">
        <v>500000</v>
      </c>
      <c r="E53" s="13">
        <v>503.4</v>
      </c>
      <c r="F53" s="14">
        <v>5.0000000000000001E-4</v>
      </c>
      <c r="G53" s="14">
        <v>7.7700000000000005E-2</v>
      </c>
    </row>
    <row r="54" spans="1:7" x14ac:dyDescent="0.35">
      <c r="A54" s="15" t="s">
        <v>122</v>
      </c>
      <c r="B54" s="30"/>
      <c r="C54" s="30"/>
      <c r="D54" s="16"/>
      <c r="E54" s="17">
        <v>917443.47</v>
      </c>
      <c r="F54" s="18">
        <v>0.96109999999999995</v>
      </c>
      <c r="G54" s="19"/>
    </row>
    <row r="55" spans="1:7" x14ac:dyDescent="0.35">
      <c r="A55" s="11"/>
      <c r="B55" s="29"/>
      <c r="C55" s="29"/>
      <c r="D55" s="12"/>
      <c r="E55" s="13"/>
      <c r="F55" s="14"/>
      <c r="G55" s="14"/>
    </row>
    <row r="56" spans="1:7" x14ac:dyDescent="0.35">
      <c r="A56" s="15" t="s">
        <v>249</v>
      </c>
      <c r="B56" s="29"/>
      <c r="C56" s="29"/>
      <c r="D56" s="12"/>
      <c r="E56" s="13"/>
      <c r="F56" s="14"/>
      <c r="G56" s="14"/>
    </row>
    <row r="57" spans="1:7" x14ac:dyDescent="0.35">
      <c r="A57" s="15" t="s">
        <v>122</v>
      </c>
      <c r="B57" s="29"/>
      <c r="C57" s="29"/>
      <c r="D57" s="12"/>
      <c r="E57" s="34" t="s">
        <v>114</v>
      </c>
      <c r="F57" s="35" t="s">
        <v>114</v>
      </c>
      <c r="G57" s="14"/>
    </row>
    <row r="58" spans="1:7" x14ac:dyDescent="0.35">
      <c r="A58" s="11"/>
      <c r="B58" s="29"/>
      <c r="C58" s="29"/>
      <c r="D58" s="12"/>
      <c r="E58" s="13"/>
      <c r="F58" s="14"/>
      <c r="G58" s="14"/>
    </row>
    <row r="59" spans="1:7" x14ac:dyDescent="0.35">
      <c r="A59" s="15" t="s">
        <v>250</v>
      </c>
      <c r="B59" s="29"/>
      <c r="C59" s="29"/>
      <c r="D59" s="12"/>
      <c r="E59" s="13"/>
      <c r="F59" s="14"/>
      <c r="G59" s="14"/>
    </row>
    <row r="60" spans="1:7" x14ac:dyDescent="0.35">
      <c r="A60" s="15" t="s">
        <v>122</v>
      </c>
      <c r="B60" s="29"/>
      <c r="C60" s="29"/>
      <c r="D60" s="12"/>
      <c r="E60" s="34" t="s">
        <v>114</v>
      </c>
      <c r="F60" s="35" t="s">
        <v>114</v>
      </c>
      <c r="G60" s="14"/>
    </row>
    <row r="61" spans="1:7" x14ac:dyDescent="0.35">
      <c r="A61" s="11"/>
      <c r="B61" s="29"/>
      <c r="C61" s="29"/>
      <c r="D61" s="12"/>
      <c r="E61" s="13"/>
      <c r="F61" s="14"/>
      <c r="G61" s="14"/>
    </row>
    <row r="62" spans="1:7" x14ac:dyDescent="0.35">
      <c r="A62" s="20" t="s">
        <v>154</v>
      </c>
      <c r="B62" s="31"/>
      <c r="C62" s="31"/>
      <c r="D62" s="21"/>
      <c r="E62" s="17">
        <v>917443.47</v>
      </c>
      <c r="F62" s="18">
        <v>0.96109999999999995</v>
      </c>
      <c r="G62" s="19"/>
    </row>
    <row r="63" spans="1:7" x14ac:dyDescent="0.35">
      <c r="A63" s="11"/>
      <c r="B63" s="29"/>
      <c r="C63" s="29"/>
      <c r="D63" s="12"/>
      <c r="E63" s="13"/>
      <c r="F63" s="14"/>
      <c r="G63" s="14"/>
    </row>
    <row r="64" spans="1:7" x14ac:dyDescent="0.35">
      <c r="A64" s="11"/>
      <c r="B64" s="29"/>
      <c r="C64" s="29"/>
      <c r="D64" s="12"/>
      <c r="E64" s="13"/>
      <c r="F64" s="14"/>
      <c r="G64" s="14"/>
    </row>
    <row r="65" spans="1:7" x14ac:dyDescent="0.35">
      <c r="A65" s="15" t="s">
        <v>155</v>
      </c>
      <c r="B65" s="29"/>
      <c r="C65" s="29"/>
      <c r="D65" s="12"/>
      <c r="E65" s="13"/>
      <c r="F65" s="14"/>
      <c r="G65" s="14"/>
    </row>
    <row r="66" spans="1:7" x14ac:dyDescent="0.35">
      <c r="A66" s="11" t="s">
        <v>156</v>
      </c>
      <c r="B66" s="29"/>
      <c r="C66" s="29"/>
      <c r="D66" s="12"/>
      <c r="E66" s="13">
        <v>12442.75</v>
      </c>
      <c r="F66" s="14">
        <v>1.2999999999999999E-2</v>
      </c>
      <c r="G66" s="14">
        <v>6.5921999999999994E-2</v>
      </c>
    </row>
    <row r="67" spans="1:7" x14ac:dyDescent="0.35">
      <c r="A67" s="15" t="s">
        <v>122</v>
      </c>
      <c r="B67" s="30"/>
      <c r="C67" s="30"/>
      <c r="D67" s="16"/>
      <c r="E67" s="17">
        <v>12442.75</v>
      </c>
      <c r="F67" s="18">
        <v>1.2999999999999999E-2</v>
      </c>
      <c r="G67" s="19"/>
    </row>
    <row r="68" spans="1:7" x14ac:dyDescent="0.35">
      <c r="A68" s="11"/>
      <c r="B68" s="29"/>
      <c r="C68" s="29"/>
      <c r="D68" s="12"/>
      <c r="E68" s="13"/>
      <c r="F68" s="14"/>
      <c r="G68" s="14"/>
    </row>
    <row r="69" spans="1:7" x14ac:dyDescent="0.35">
      <c r="A69" s="20" t="s">
        <v>154</v>
      </c>
      <c r="B69" s="31"/>
      <c r="C69" s="31"/>
      <c r="D69" s="21"/>
      <c r="E69" s="17">
        <v>12442.75</v>
      </c>
      <c r="F69" s="18">
        <v>1.2999999999999999E-2</v>
      </c>
      <c r="G69" s="19"/>
    </row>
    <row r="70" spans="1:7" x14ac:dyDescent="0.35">
      <c r="A70" s="11" t="s">
        <v>157</v>
      </c>
      <c r="B70" s="29"/>
      <c r="C70" s="29"/>
      <c r="D70" s="12"/>
      <c r="E70" s="13">
        <v>24969.098155299998</v>
      </c>
      <c r="F70" s="14">
        <v>2.6147E-2</v>
      </c>
      <c r="G70" s="14"/>
    </row>
    <row r="71" spans="1:7" x14ac:dyDescent="0.35">
      <c r="A71" s="11" t="s">
        <v>158</v>
      </c>
      <c r="B71" s="29"/>
      <c r="C71" s="29"/>
      <c r="D71" s="12"/>
      <c r="E71" s="13">
        <v>91.901844699999998</v>
      </c>
      <c r="F71" s="23">
        <v>-2.4699999999999999E-4</v>
      </c>
      <c r="G71" s="14">
        <v>6.5921999999999994E-2</v>
      </c>
    </row>
    <row r="72" spans="1:7" x14ac:dyDescent="0.35">
      <c r="A72" s="24" t="s">
        <v>159</v>
      </c>
      <c r="B72" s="32"/>
      <c r="C72" s="32"/>
      <c r="D72" s="25"/>
      <c r="E72" s="26">
        <v>954947.22</v>
      </c>
      <c r="F72" s="27">
        <v>1</v>
      </c>
      <c r="G72" s="27"/>
    </row>
    <row r="74" spans="1:7" x14ac:dyDescent="0.35">
      <c r="A74" s="56" t="s">
        <v>161</v>
      </c>
    </row>
    <row r="77" spans="1:7" x14ac:dyDescent="0.35">
      <c r="A77" s="56" t="s">
        <v>162</v>
      </c>
    </row>
    <row r="78" spans="1:7" x14ac:dyDescent="0.35">
      <c r="A78" s="46" t="s">
        <v>163</v>
      </c>
      <c r="B78" s="33" t="s">
        <v>114</v>
      </c>
    </row>
    <row r="79" spans="1:7" x14ac:dyDescent="0.35">
      <c r="A79" t="s">
        <v>164</v>
      </c>
    </row>
    <row r="80" spans="1:7" x14ac:dyDescent="0.35">
      <c r="A80" t="s">
        <v>259</v>
      </c>
      <c r="B80" t="s">
        <v>166</v>
      </c>
      <c r="C80" t="s">
        <v>166</v>
      </c>
    </row>
    <row r="81" spans="1:5" x14ac:dyDescent="0.35">
      <c r="B81" s="47">
        <v>44957</v>
      </c>
      <c r="C81" s="47">
        <v>44985</v>
      </c>
    </row>
    <row r="82" spans="1:5" x14ac:dyDescent="0.35">
      <c r="A82" t="s">
        <v>260</v>
      </c>
      <c r="B82">
        <v>1100.2608</v>
      </c>
      <c r="C82">
        <v>1103.4287999999999</v>
      </c>
      <c r="E82" s="1"/>
    </row>
    <row r="83" spans="1:5" x14ac:dyDescent="0.35">
      <c r="E83" s="1"/>
    </row>
    <row r="84" spans="1:5" x14ac:dyDescent="0.35">
      <c r="A84" t="s">
        <v>181</v>
      </c>
      <c r="B84" s="33" t="s">
        <v>114</v>
      </c>
    </row>
    <row r="85" spans="1:5" x14ac:dyDescent="0.35">
      <c r="A85" t="s">
        <v>182</v>
      </c>
      <c r="B85" s="33" t="s">
        <v>114</v>
      </c>
    </row>
    <row r="86" spans="1:5" ht="29" customHeight="1" x14ac:dyDescent="0.35">
      <c r="A86" s="46" t="s">
        <v>183</v>
      </c>
      <c r="B86" s="33" t="s">
        <v>114</v>
      </c>
    </row>
    <row r="87" spans="1:5" ht="29" customHeight="1" x14ac:dyDescent="0.35">
      <c r="A87" s="46" t="s">
        <v>184</v>
      </c>
      <c r="B87" s="33" t="s">
        <v>114</v>
      </c>
    </row>
    <row r="88" spans="1:5" x14ac:dyDescent="0.35">
      <c r="A88" t="s">
        <v>185</v>
      </c>
      <c r="B88" s="48">
        <f>B103</f>
        <v>1.99187156590795</v>
      </c>
    </row>
    <row r="89" spans="1:5" ht="43.5" customHeight="1" x14ac:dyDescent="0.35">
      <c r="A89" s="46" t="s">
        <v>186</v>
      </c>
      <c r="B89" s="33" t="s">
        <v>114</v>
      </c>
    </row>
    <row r="90" spans="1:5" ht="29" customHeight="1" x14ac:dyDescent="0.35">
      <c r="A90" s="46" t="s">
        <v>187</v>
      </c>
      <c r="B90" s="33" t="s">
        <v>114</v>
      </c>
    </row>
    <row r="91" spans="1:5" ht="29" customHeight="1" x14ac:dyDescent="0.35">
      <c r="A91" s="46" t="s">
        <v>188</v>
      </c>
      <c r="B91" s="33" t="s">
        <v>114</v>
      </c>
    </row>
    <row r="92" spans="1:5" x14ac:dyDescent="0.35">
      <c r="A92" t="s">
        <v>189</v>
      </c>
      <c r="B92" s="33" t="s">
        <v>114</v>
      </c>
    </row>
    <row r="93" spans="1:5" x14ac:dyDescent="0.35">
      <c r="A93" t="s">
        <v>190</v>
      </c>
      <c r="B93" s="33" t="s">
        <v>114</v>
      </c>
    </row>
    <row r="96" spans="1:5" x14ac:dyDescent="0.35">
      <c r="A96" t="s">
        <v>191</v>
      </c>
    </row>
    <row r="97" spans="1:6" x14ac:dyDescent="0.35">
      <c r="A97" s="51" t="s">
        <v>192</v>
      </c>
      <c r="B97" s="51" t="s">
        <v>351</v>
      </c>
    </row>
    <row r="98" spans="1:6" x14ac:dyDescent="0.35">
      <c r="A98" s="51" t="s">
        <v>194</v>
      </c>
      <c r="B98" s="51" t="s">
        <v>262</v>
      </c>
    </row>
    <row r="99" spans="1:6" x14ac:dyDescent="0.35">
      <c r="A99" s="51"/>
      <c r="B99" s="51"/>
    </row>
    <row r="100" spans="1:6" x14ac:dyDescent="0.35">
      <c r="A100" s="51" t="s">
        <v>196</v>
      </c>
      <c r="B100" s="52">
        <v>7.7633001986169692</v>
      </c>
    </row>
    <row r="101" spans="1:6" x14ac:dyDescent="0.35">
      <c r="A101" s="51"/>
      <c r="B101" s="51"/>
    </row>
    <row r="102" spans="1:6" x14ac:dyDescent="0.35">
      <c r="A102" s="51" t="s">
        <v>197</v>
      </c>
      <c r="B102" s="53">
        <v>1.8815999999999999</v>
      </c>
    </row>
    <row r="103" spans="1:6" x14ac:dyDescent="0.35">
      <c r="A103" s="51" t="s">
        <v>198</v>
      </c>
      <c r="B103" s="53">
        <v>1.99187156590795</v>
      </c>
    </row>
    <row r="104" spans="1:6" x14ac:dyDescent="0.35">
      <c r="A104" s="51"/>
      <c r="B104" s="51"/>
    </row>
    <row r="105" spans="1:6" x14ac:dyDescent="0.35">
      <c r="A105" s="51" t="s">
        <v>199</v>
      </c>
      <c r="B105" s="54">
        <v>44985</v>
      </c>
    </row>
    <row r="107" spans="1:6" ht="70" customHeight="1" x14ac:dyDescent="0.35">
      <c r="A107" s="57" t="s">
        <v>200</v>
      </c>
      <c r="B107" s="57" t="s">
        <v>201</v>
      </c>
      <c r="C107" s="57" t="s">
        <v>5</v>
      </c>
      <c r="D107" s="57" t="s">
        <v>6</v>
      </c>
      <c r="E107" s="57" t="s">
        <v>5</v>
      </c>
      <c r="F107" s="57" t="s">
        <v>6</v>
      </c>
    </row>
    <row r="108" spans="1:6" ht="70" customHeight="1" x14ac:dyDescent="0.35">
      <c r="A108" s="57" t="s">
        <v>351</v>
      </c>
      <c r="B108" s="57"/>
      <c r="C108" s="57" t="s">
        <v>13</v>
      </c>
      <c r="D108" s="57"/>
      <c r="E108" s="57"/>
      <c r="F10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98"/>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2167</v>
      </c>
      <c r="B1" s="60"/>
      <c r="C1" s="60"/>
      <c r="D1" s="60"/>
      <c r="E1" s="60"/>
      <c r="F1" s="60"/>
      <c r="G1" s="61"/>
      <c r="H1" s="50" t="str">
        <f>HYPERLINK("[EDEL_Portfolio Monthly Notes 28-Feb-2023.xlsx]Index!A1","Index")</f>
        <v>Index</v>
      </c>
    </row>
    <row r="2" spans="1:8" ht="37.5" customHeight="1" x14ac:dyDescent="0.35">
      <c r="A2" s="59" t="s">
        <v>2168</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1220</v>
      </c>
      <c r="B8" s="29" t="s">
        <v>1221</v>
      </c>
      <c r="C8" s="29" t="s">
        <v>1166</v>
      </c>
      <c r="D8" s="12">
        <v>1568</v>
      </c>
      <c r="E8" s="13">
        <v>74.040000000000006</v>
      </c>
      <c r="F8" s="14">
        <v>4.2200000000000001E-2</v>
      </c>
      <c r="G8" s="14"/>
    </row>
    <row r="9" spans="1:8" x14ac:dyDescent="0.35">
      <c r="A9" s="11" t="s">
        <v>1212</v>
      </c>
      <c r="B9" s="29" t="s">
        <v>1213</v>
      </c>
      <c r="C9" s="29" t="s">
        <v>1188</v>
      </c>
      <c r="D9" s="12">
        <v>2607</v>
      </c>
      <c r="E9" s="13">
        <v>59.98</v>
      </c>
      <c r="F9" s="14">
        <v>3.4200000000000001E-2</v>
      </c>
      <c r="G9" s="14"/>
    </row>
    <row r="10" spans="1:8" x14ac:dyDescent="0.35">
      <c r="A10" s="11" t="s">
        <v>1428</v>
      </c>
      <c r="B10" s="29" t="s">
        <v>1429</v>
      </c>
      <c r="C10" s="29" t="s">
        <v>1388</v>
      </c>
      <c r="D10" s="12">
        <v>6469</v>
      </c>
      <c r="E10" s="13">
        <v>59.73</v>
      </c>
      <c r="F10" s="14">
        <v>3.4099999999999998E-2</v>
      </c>
      <c r="G10" s="14"/>
    </row>
    <row r="11" spans="1:8" x14ac:dyDescent="0.35">
      <c r="A11" s="11" t="s">
        <v>2005</v>
      </c>
      <c r="B11" s="29" t="s">
        <v>2006</v>
      </c>
      <c r="C11" s="29" t="s">
        <v>1216</v>
      </c>
      <c r="D11" s="12">
        <v>228</v>
      </c>
      <c r="E11" s="13">
        <v>59.48</v>
      </c>
      <c r="F11" s="14">
        <v>3.39E-2</v>
      </c>
      <c r="G11" s="14"/>
    </row>
    <row r="12" spans="1:8" x14ac:dyDescent="0.35">
      <c r="A12" s="11" t="s">
        <v>1157</v>
      </c>
      <c r="B12" s="29" t="s">
        <v>1158</v>
      </c>
      <c r="C12" s="29" t="s">
        <v>1159</v>
      </c>
      <c r="D12" s="12">
        <v>28952</v>
      </c>
      <c r="E12" s="13">
        <v>58.64</v>
      </c>
      <c r="F12" s="14">
        <v>3.3500000000000002E-2</v>
      </c>
      <c r="G12" s="14"/>
    </row>
    <row r="13" spans="1:8" x14ac:dyDescent="0.35">
      <c r="A13" s="11" t="s">
        <v>1257</v>
      </c>
      <c r="B13" s="29" t="s">
        <v>1258</v>
      </c>
      <c r="C13" s="29" t="s">
        <v>1130</v>
      </c>
      <c r="D13" s="12">
        <v>61234</v>
      </c>
      <c r="E13" s="13">
        <v>57.93</v>
      </c>
      <c r="F13" s="14">
        <v>3.3099999999999997E-2</v>
      </c>
      <c r="G13" s="14"/>
    </row>
    <row r="14" spans="1:8" x14ac:dyDescent="0.35">
      <c r="A14" s="11" t="s">
        <v>1372</v>
      </c>
      <c r="B14" s="29" t="s">
        <v>1373</v>
      </c>
      <c r="C14" s="29" t="s">
        <v>1188</v>
      </c>
      <c r="D14" s="12">
        <v>2483</v>
      </c>
      <c r="E14" s="13">
        <v>53.85</v>
      </c>
      <c r="F14" s="14">
        <v>3.0700000000000002E-2</v>
      </c>
      <c r="G14" s="14"/>
    </row>
    <row r="15" spans="1:8" x14ac:dyDescent="0.35">
      <c r="A15" s="11" t="s">
        <v>1386</v>
      </c>
      <c r="B15" s="29" t="s">
        <v>1387</v>
      </c>
      <c r="C15" s="29" t="s">
        <v>1388</v>
      </c>
      <c r="D15" s="12">
        <v>9693</v>
      </c>
      <c r="E15" s="13">
        <v>51.62</v>
      </c>
      <c r="F15" s="14">
        <v>2.9499999999999998E-2</v>
      </c>
      <c r="G15" s="14"/>
    </row>
    <row r="16" spans="1:8" x14ac:dyDescent="0.35">
      <c r="A16" s="11" t="s">
        <v>1927</v>
      </c>
      <c r="B16" s="29" t="s">
        <v>1928</v>
      </c>
      <c r="C16" s="29" t="s">
        <v>1148</v>
      </c>
      <c r="D16" s="12">
        <v>4284</v>
      </c>
      <c r="E16" s="13">
        <v>51.28</v>
      </c>
      <c r="F16" s="14">
        <v>2.93E-2</v>
      </c>
      <c r="G16" s="14"/>
    </row>
    <row r="17" spans="1:7" x14ac:dyDescent="0.35">
      <c r="A17" s="11" t="s">
        <v>1143</v>
      </c>
      <c r="B17" s="29" t="s">
        <v>1144</v>
      </c>
      <c r="C17" s="29" t="s">
        <v>1145</v>
      </c>
      <c r="D17" s="12">
        <v>19065</v>
      </c>
      <c r="E17" s="13">
        <v>51.16</v>
      </c>
      <c r="F17" s="14">
        <v>2.92E-2</v>
      </c>
      <c r="G17" s="14"/>
    </row>
    <row r="18" spans="1:7" x14ac:dyDescent="0.35">
      <c r="A18" s="11" t="s">
        <v>1255</v>
      </c>
      <c r="B18" s="29" t="s">
        <v>1256</v>
      </c>
      <c r="C18" s="29" t="s">
        <v>1111</v>
      </c>
      <c r="D18" s="12">
        <v>6743</v>
      </c>
      <c r="E18" s="13">
        <v>51.01</v>
      </c>
      <c r="F18" s="14">
        <v>2.9100000000000001E-2</v>
      </c>
      <c r="G18" s="14"/>
    </row>
    <row r="19" spans="1:7" x14ac:dyDescent="0.35">
      <c r="A19" s="11" t="s">
        <v>1334</v>
      </c>
      <c r="B19" s="29" t="s">
        <v>1335</v>
      </c>
      <c r="C19" s="29" t="s">
        <v>1099</v>
      </c>
      <c r="D19" s="12">
        <v>31827</v>
      </c>
      <c r="E19" s="13">
        <v>50.6</v>
      </c>
      <c r="F19" s="14">
        <v>2.8899999999999999E-2</v>
      </c>
      <c r="G19" s="14"/>
    </row>
    <row r="20" spans="1:7" x14ac:dyDescent="0.35">
      <c r="A20" s="11" t="s">
        <v>1285</v>
      </c>
      <c r="B20" s="29" t="s">
        <v>1286</v>
      </c>
      <c r="C20" s="29" t="s">
        <v>1135</v>
      </c>
      <c r="D20" s="12">
        <v>65182</v>
      </c>
      <c r="E20" s="13">
        <v>49.57</v>
      </c>
      <c r="F20" s="14">
        <v>2.8299999999999999E-2</v>
      </c>
      <c r="G20" s="14"/>
    </row>
    <row r="21" spans="1:7" x14ac:dyDescent="0.35">
      <c r="A21" s="11" t="s">
        <v>1380</v>
      </c>
      <c r="B21" s="29" t="s">
        <v>1381</v>
      </c>
      <c r="C21" s="29" t="s">
        <v>1227</v>
      </c>
      <c r="D21" s="12">
        <v>1522</v>
      </c>
      <c r="E21" s="13">
        <v>49.41</v>
      </c>
      <c r="F21" s="14">
        <v>2.8199999999999999E-2</v>
      </c>
      <c r="G21" s="14"/>
    </row>
    <row r="22" spans="1:7" x14ac:dyDescent="0.35">
      <c r="A22" s="11" t="s">
        <v>1370</v>
      </c>
      <c r="B22" s="29" t="s">
        <v>1371</v>
      </c>
      <c r="C22" s="29" t="s">
        <v>1280</v>
      </c>
      <c r="D22" s="12">
        <v>4366</v>
      </c>
      <c r="E22" s="13">
        <v>48.11</v>
      </c>
      <c r="F22" s="14">
        <v>2.75E-2</v>
      </c>
      <c r="G22" s="14"/>
    </row>
    <row r="23" spans="1:7" x14ac:dyDescent="0.35">
      <c r="A23" s="11" t="s">
        <v>1330</v>
      </c>
      <c r="B23" s="29" t="s">
        <v>1331</v>
      </c>
      <c r="C23" s="29" t="s">
        <v>1302</v>
      </c>
      <c r="D23" s="12">
        <v>46087</v>
      </c>
      <c r="E23" s="13">
        <v>47.31</v>
      </c>
      <c r="F23" s="14">
        <v>2.7E-2</v>
      </c>
      <c r="G23" s="14"/>
    </row>
    <row r="24" spans="1:7" x14ac:dyDescent="0.35">
      <c r="A24" s="11" t="s">
        <v>1419</v>
      </c>
      <c r="B24" s="29" t="s">
        <v>1420</v>
      </c>
      <c r="C24" s="29" t="s">
        <v>1319</v>
      </c>
      <c r="D24" s="12">
        <v>1325</v>
      </c>
      <c r="E24" s="13">
        <v>46.27</v>
      </c>
      <c r="F24" s="14">
        <v>2.64E-2</v>
      </c>
      <c r="G24" s="14"/>
    </row>
    <row r="25" spans="1:7" x14ac:dyDescent="0.35">
      <c r="A25" s="11" t="s">
        <v>1417</v>
      </c>
      <c r="B25" s="29" t="s">
        <v>1418</v>
      </c>
      <c r="C25" s="29" t="s">
        <v>1388</v>
      </c>
      <c r="D25" s="12">
        <v>8842</v>
      </c>
      <c r="E25" s="13">
        <v>43.49</v>
      </c>
      <c r="F25" s="14">
        <v>2.4799999999999999E-2</v>
      </c>
      <c r="G25" s="14"/>
    </row>
    <row r="26" spans="1:7" x14ac:dyDescent="0.35">
      <c r="A26" s="11" t="s">
        <v>1263</v>
      </c>
      <c r="B26" s="29" t="s">
        <v>1264</v>
      </c>
      <c r="C26" s="29" t="s">
        <v>1216</v>
      </c>
      <c r="D26" s="12">
        <v>12560</v>
      </c>
      <c r="E26" s="13">
        <v>42.97</v>
      </c>
      <c r="F26" s="14">
        <v>2.4500000000000001E-2</v>
      </c>
      <c r="G26" s="14"/>
    </row>
    <row r="27" spans="1:7" x14ac:dyDescent="0.35">
      <c r="A27" s="11" t="s">
        <v>1328</v>
      </c>
      <c r="B27" s="29" t="s">
        <v>1329</v>
      </c>
      <c r="C27" s="29" t="s">
        <v>1241</v>
      </c>
      <c r="D27" s="12">
        <v>1375</v>
      </c>
      <c r="E27" s="13">
        <v>42.62</v>
      </c>
      <c r="F27" s="14">
        <v>2.4299999999999999E-2</v>
      </c>
      <c r="G27" s="14"/>
    </row>
    <row r="28" spans="1:7" x14ac:dyDescent="0.35">
      <c r="A28" s="11" t="s">
        <v>1189</v>
      </c>
      <c r="B28" s="29" t="s">
        <v>1190</v>
      </c>
      <c r="C28" s="29" t="s">
        <v>1191</v>
      </c>
      <c r="D28" s="12">
        <v>5093</v>
      </c>
      <c r="E28" s="13">
        <v>37.72</v>
      </c>
      <c r="F28" s="14">
        <v>2.1499999999999998E-2</v>
      </c>
      <c r="G28" s="14"/>
    </row>
    <row r="29" spans="1:7" x14ac:dyDescent="0.35">
      <c r="A29" s="11" t="s">
        <v>1656</v>
      </c>
      <c r="B29" s="29" t="s">
        <v>1657</v>
      </c>
      <c r="C29" s="29" t="s">
        <v>1111</v>
      </c>
      <c r="D29" s="12">
        <v>5011</v>
      </c>
      <c r="E29" s="13">
        <v>37.61</v>
      </c>
      <c r="F29" s="14">
        <v>2.1499999999999998E-2</v>
      </c>
      <c r="G29" s="14"/>
    </row>
    <row r="30" spans="1:7" x14ac:dyDescent="0.35">
      <c r="A30" s="11" t="s">
        <v>1289</v>
      </c>
      <c r="B30" s="29" t="s">
        <v>1290</v>
      </c>
      <c r="C30" s="29" t="s">
        <v>1248</v>
      </c>
      <c r="D30" s="12">
        <v>10579</v>
      </c>
      <c r="E30" s="13">
        <v>37.200000000000003</v>
      </c>
      <c r="F30" s="14">
        <v>2.12E-2</v>
      </c>
      <c r="G30" s="14"/>
    </row>
    <row r="31" spans="1:7" x14ac:dyDescent="0.35">
      <c r="A31" s="11" t="s">
        <v>1128</v>
      </c>
      <c r="B31" s="29" t="s">
        <v>1129</v>
      </c>
      <c r="C31" s="29" t="s">
        <v>1130</v>
      </c>
      <c r="D31" s="12">
        <v>1429</v>
      </c>
      <c r="E31" s="13">
        <v>36.79</v>
      </c>
      <c r="F31" s="14">
        <v>2.1000000000000001E-2</v>
      </c>
      <c r="G31" s="14"/>
    </row>
    <row r="32" spans="1:7" x14ac:dyDescent="0.35">
      <c r="A32" s="11" t="s">
        <v>1685</v>
      </c>
      <c r="B32" s="29" t="s">
        <v>1686</v>
      </c>
      <c r="C32" s="29" t="s">
        <v>1319</v>
      </c>
      <c r="D32" s="12">
        <v>1061</v>
      </c>
      <c r="E32" s="13">
        <v>36.25</v>
      </c>
      <c r="F32" s="14">
        <v>2.07E-2</v>
      </c>
      <c r="G32" s="14"/>
    </row>
    <row r="33" spans="1:7" x14ac:dyDescent="0.35">
      <c r="A33" s="11" t="s">
        <v>1283</v>
      </c>
      <c r="B33" s="29" t="s">
        <v>1284</v>
      </c>
      <c r="C33" s="29" t="s">
        <v>1233</v>
      </c>
      <c r="D33" s="12">
        <v>1845</v>
      </c>
      <c r="E33" s="13">
        <v>34.25</v>
      </c>
      <c r="F33" s="14">
        <v>1.95E-2</v>
      </c>
      <c r="G33" s="14"/>
    </row>
    <row r="34" spans="1:7" x14ac:dyDescent="0.35">
      <c r="A34" s="11" t="s">
        <v>1923</v>
      </c>
      <c r="B34" s="29" t="s">
        <v>1924</v>
      </c>
      <c r="C34" s="29" t="s">
        <v>1388</v>
      </c>
      <c r="D34" s="12">
        <v>2278</v>
      </c>
      <c r="E34" s="13">
        <v>33.57</v>
      </c>
      <c r="F34" s="14">
        <v>1.9199999999999998E-2</v>
      </c>
      <c r="G34" s="14"/>
    </row>
    <row r="35" spans="1:7" x14ac:dyDescent="0.35">
      <c r="A35" s="11" t="s">
        <v>1228</v>
      </c>
      <c r="B35" s="29" t="s">
        <v>1229</v>
      </c>
      <c r="C35" s="29" t="s">
        <v>1230</v>
      </c>
      <c r="D35" s="12">
        <v>5197</v>
      </c>
      <c r="E35" s="13">
        <v>31.66</v>
      </c>
      <c r="F35" s="14">
        <v>1.8100000000000002E-2</v>
      </c>
      <c r="G35" s="14"/>
    </row>
    <row r="36" spans="1:7" x14ac:dyDescent="0.35">
      <c r="A36" s="11" t="s">
        <v>1176</v>
      </c>
      <c r="B36" s="29" t="s">
        <v>1177</v>
      </c>
      <c r="C36" s="29" t="s">
        <v>1099</v>
      </c>
      <c r="D36" s="12">
        <v>12943</v>
      </c>
      <c r="E36" s="13">
        <v>29.89</v>
      </c>
      <c r="F36" s="14">
        <v>1.7100000000000001E-2</v>
      </c>
      <c r="G36" s="14"/>
    </row>
    <row r="37" spans="1:7" x14ac:dyDescent="0.35">
      <c r="A37" s="11" t="s">
        <v>1660</v>
      </c>
      <c r="B37" s="29" t="s">
        <v>1661</v>
      </c>
      <c r="C37" s="29" t="s">
        <v>1166</v>
      </c>
      <c r="D37" s="12">
        <v>1417</v>
      </c>
      <c r="E37" s="13">
        <v>28.84</v>
      </c>
      <c r="F37" s="14">
        <v>1.6500000000000001E-2</v>
      </c>
      <c r="G37" s="14"/>
    </row>
    <row r="38" spans="1:7" x14ac:dyDescent="0.35">
      <c r="A38" s="11" t="s">
        <v>1278</v>
      </c>
      <c r="B38" s="29" t="s">
        <v>1279</v>
      </c>
      <c r="C38" s="29" t="s">
        <v>1280</v>
      </c>
      <c r="D38" s="12">
        <v>6640</v>
      </c>
      <c r="E38" s="13">
        <v>27.15</v>
      </c>
      <c r="F38" s="14">
        <v>1.55E-2</v>
      </c>
      <c r="G38" s="14"/>
    </row>
    <row r="39" spans="1:7" x14ac:dyDescent="0.35">
      <c r="A39" s="11" t="s">
        <v>1929</v>
      </c>
      <c r="B39" s="29" t="s">
        <v>1930</v>
      </c>
      <c r="C39" s="29" t="s">
        <v>1267</v>
      </c>
      <c r="D39" s="12">
        <v>146</v>
      </c>
      <c r="E39" s="13">
        <v>26.27</v>
      </c>
      <c r="F39" s="14">
        <v>1.4999999999999999E-2</v>
      </c>
      <c r="G39" s="14"/>
    </row>
    <row r="40" spans="1:7" x14ac:dyDescent="0.35">
      <c r="A40" s="11" t="s">
        <v>1265</v>
      </c>
      <c r="B40" s="29" t="s">
        <v>1266</v>
      </c>
      <c r="C40" s="29" t="s">
        <v>1267</v>
      </c>
      <c r="D40" s="12">
        <v>32438</v>
      </c>
      <c r="E40" s="13">
        <v>25.84</v>
      </c>
      <c r="F40" s="14">
        <v>1.47E-2</v>
      </c>
      <c r="G40" s="14"/>
    </row>
    <row r="41" spans="1:7" x14ac:dyDescent="0.35">
      <c r="A41" s="11" t="s">
        <v>2083</v>
      </c>
      <c r="B41" s="29" t="s">
        <v>2084</v>
      </c>
      <c r="C41" s="29" t="s">
        <v>1114</v>
      </c>
      <c r="D41" s="12">
        <v>14282</v>
      </c>
      <c r="E41" s="13">
        <v>24.41</v>
      </c>
      <c r="F41" s="14">
        <v>1.3899999999999999E-2</v>
      </c>
      <c r="G41" s="14"/>
    </row>
    <row r="42" spans="1:7" x14ac:dyDescent="0.35">
      <c r="A42" s="11" t="s">
        <v>1222</v>
      </c>
      <c r="B42" s="29" t="s">
        <v>1223</v>
      </c>
      <c r="C42" s="29" t="s">
        <v>1224</v>
      </c>
      <c r="D42" s="12">
        <v>1349</v>
      </c>
      <c r="E42" s="13">
        <v>24.41</v>
      </c>
      <c r="F42" s="14">
        <v>1.3899999999999999E-2</v>
      </c>
      <c r="G42" s="14"/>
    </row>
    <row r="43" spans="1:7" x14ac:dyDescent="0.35">
      <c r="A43" s="11" t="s">
        <v>1931</v>
      </c>
      <c r="B43" s="29" t="s">
        <v>1932</v>
      </c>
      <c r="C43" s="29" t="s">
        <v>1148</v>
      </c>
      <c r="D43" s="12">
        <v>4152</v>
      </c>
      <c r="E43" s="13">
        <v>24.06</v>
      </c>
      <c r="F43" s="14">
        <v>1.37E-2</v>
      </c>
      <c r="G43" s="14"/>
    </row>
    <row r="44" spans="1:7" x14ac:dyDescent="0.35">
      <c r="A44" s="11" t="s">
        <v>1382</v>
      </c>
      <c r="B44" s="29" t="s">
        <v>1383</v>
      </c>
      <c r="C44" s="29" t="s">
        <v>1216</v>
      </c>
      <c r="D44" s="12">
        <v>1380</v>
      </c>
      <c r="E44" s="13">
        <v>23.9</v>
      </c>
      <c r="F44" s="14">
        <v>1.3599999999999999E-2</v>
      </c>
      <c r="G44" s="14"/>
    </row>
    <row r="45" spans="1:7" x14ac:dyDescent="0.35">
      <c r="A45" s="11" t="s">
        <v>1358</v>
      </c>
      <c r="B45" s="29" t="s">
        <v>1359</v>
      </c>
      <c r="C45" s="29" t="s">
        <v>1156</v>
      </c>
      <c r="D45" s="12">
        <v>1562</v>
      </c>
      <c r="E45" s="13">
        <v>22.8</v>
      </c>
      <c r="F45" s="14">
        <v>1.2999999999999999E-2</v>
      </c>
      <c r="G45" s="14"/>
    </row>
    <row r="46" spans="1:7" x14ac:dyDescent="0.35">
      <c r="A46" s="11" t="s">
        <v>2035</v>
      </c>
      <c r="B46" s="29" t="s">
        <v>2036</v>
      </c>
      <c r="C46" s="29" t="s">
        <v>1111</v>
      </c>
      <c r="D46" s="12">
        <v>323</v>
      </c>
      <c r="E46" s="13">
        <v>20.2</v>
      </c>
      <c r="F46" s="14">
        <v>1.15E-2</v>
      </c>
      <c r="G46" s="14"/>
    </row>
    <row r="47" spans="1:7" x14ac:dyDescent="0.35">
      <c r="A47" s="11" t="s">
        <v>1933</v>
      </c>
      <c r="B47" s="29" t="s">
        <v>1934</v>
      </c>
      <c r="C47" s="29" t="s">
        <v>1111</v>
      </c>
      <c r="D47" s="12">
        <v>1853</v>
      </c>
      <c r="E47" s="13">
        <v>18.02</v>
      </c>
      <c r="F47" s="14">
        <v>1.03E-2</v>
      </c>
      <c r="G47" s="14"/>
    </row>
    <row r="48" spans="1:7" x14ac:dyDescent="0.35">
      <c r="A48" s="11" t="s">
        <v>1426</v>
      </c>
      <c r="B48" s="29" t="s">
        <v>1427</v>
      </c>
      <c r="C48" s="29" t="s">
        <v>1156</v>
      </c>
      <c r="D48" s="12">
        <v>7594</v>
      </c>
      <c r="E48" s="13">
        <v>17.399999999999999</v>
      </c>
      <c r="F48" s="14">
        <v>9.9000000000000008E-3</v>
      </c>
      <c r="G48" s="14"/>
    </row>
    <row r="49" spans="1:7" x14ac:dyDescent="0.35">
      <c r="A49" s="11" t="s">
        <v>2061</v>
      </c>
      <c r="B49" s="29" t="s">
        <v>2062</v>
      </c>
      <c r="C49" s="29" t="s">
        <v>1319</v>
      </c>
      <c r="D49" s="12">
        <v>10181</v>
      </c>
      <c r="E49" s="13">
        <v>14.25</v>
      </c>
      <c r="F49" s="14">
        <v>8.0999999999999996E-3</v>
      </c>
      <c r="G49" s="14"/>
    </row>
    <row r="50" spans="1:7" x14ac:dyDescent="0.35">
      <c r="A50" s="11" t="s">
        <v>2069</v>
      </c>
      <c r="B50" s="29" t="s">
        <v>2070</v>
      </c>
      <c r="C50" s="29" t="s">
        <v>1302</v>
      </c>
      <c r="D50" s="12">
        <v>2048</v>
      </c>
      <c r="E50" s="13">
        <v>13.9</v>
      </c>
      <c r="F50" s="14">
        <v>7.9000000000000008E-3</v>
      </c>
      <c r="G50" s="14"/>
    </row>
    <row r="51" spans="1:7" x14ac:dyDescent="0.35">
      <c r="A51" s="11" t="s">
        <v>2071</v>
      </c>
      <c r="B51" s="29" t="s">
        <v>2072</v>
      </c>
      <c r="C51" s="29" t="s">
        <v>1319</v>
      </c>
      <c r="D51" s="12">
        <v>25474</v>
      </c>
      <c r="E51" s="13">
        <v>13.63</v>
      </c>
      <c r="F51" s="14">
        <v>7.7999999999999996E-3</v>
      </c>
      <c r="G51" s="14"/>
    </row>
    <row r="52" spans="1:7" x14ac:dyDescent="0.35">
      <c r="A52" s="11" t="s">
        <v>2073</v>
      </c>
      <c r="B52" s="29" t="s">
        <v>2074</v>
      </c>
      <c r="C52" s="29" t="s">
        <v>1159</v>
      </c>
      <c r="D52" s="12">
        <v>2077</v>
      </c>
      <c r="E52" s="13">
        <v>13.35</v>
      </c>
      <c r="F52" s="14">
        <v>7.6E-3</v>
      </c>
      <c r="G52" s="14"/>
    </row>
    <row r="53" spans="1:7" x14ac:dyDescent="0.35">
      <c r="A53" s="11" t="s">
        <v>2075</v>
      </c>
      <c r="B53" s="29" t="s">
        <v>2076</v>
      </c>
      <c r="C53" s="29" t="s">
        <v>1159</v>
      </c>
      <c r="D53" s="12">
        <v>2595</v>
      </c>
      <c r="E53" s="13">
        <v>12.59</v>
      </c>
      <c r="F53" s="14">
        <v>7.1999999999999998E-3</v>
      </c>
      <c r="G53" s="14"/>
    </row>
    <row r="54" spans="1:7" x14ac:dyDescent="0.35">
      <c r="A54" s="11" t="s">
        <v>2081</v>
      </c>
      <c r="B54" s="29" t="s">
        <v>2082</v>
      </c>
      <c r="C54" s="29" t="s">
        <v>1280</v>
      </c>
      <c r="D54" s="12">
        <v>1884</v>
      </c>
      <c r="E54" s="13">
        <v>10.9</v>
      </c>
      <c r="F54" s="14">
        <v>6.1999999999999998E-3</v>
      </c>
      <c r="G54" s="14"/>
    </row>
    <row r="55" spans="1:7" x14ac:dyDescent="0.35">
      <c r="A55" s="11" t="s">
        <v>2091</v>
      </c>
      <c r="B55" s="29" t="s">
        <v>2092</v>
      </c>
      <c r="C55" s="29" t="s">
        <v>1388</v>
      </c>
      <c r="D55" s="12">
        <v>70</v>
      </c>
      <c r="E55" s="13">
        <v>9.64</v>
      </c>
      <c r="F55" s="14">
        <v>5.4999999999999997E-3</v>
      </c>
      <c r="G55" s="14"/>
    </row>
    <row r="56" spans="1:7" x14ac:dyDescent="0.35">
      <c r="A56" s="11" t="s">
        <v>2093</v>
      </c>
      <c r="B56" s="29" t="s">
        <v>2094</v>
      </c>
      <c r="C56" s="29" t="s">
        <v>1156</v>
      </c>
      <c r="D56" s="12">
        <v>454</v>
      </c>
      <c r="E56" s="13">
        <v>5.98</v>
      </c>
      <c r="F56" s="14">
        <v>3.3999999999999998E-3</v>
      </c>
      <c r="G56" s="14"/>
    </row>
    <row r="57" spans="1:7" x14ac:dyDescent="0.35">
      <c r="A57" s="11" t="s">
        <v>2095</v>
      </c>
      <c r="B57" s="29" t="s">
        <v>2096</v>
      </c>
      <c r="C57" s="29" t="s">
        <v>2004</v>
      </c>
      <c r="D57" s="12">
        <v>677</v>
      </c>
      <c r="E57" s="13">
        <v>4.04</v>
      </c>
      <c r="F57" s="14">
        <v>2.3E-3</v>
      </c>
      <c r="G57" s="14"/>
    </row>
    <row r="58" spans="1:7" x14ac:dyDescent="0.35">
      <c r="A58" s="15" t="s">
        <v>122</v>
      </c>
      <c r="B58" s="30"/>
      <c r="C58" s="30"/>
      <c r="D58" s="16"/>
      <c r="E58" s="36">
        <v>1745.59</v>
      </c>
      <c r="F58" s="37">
        <v>0.996</v>
      </c>
      <c r="G58" s="19"/>
    </row>
    <row r="59" spans="1:7" x14ac:dyDescent="0.35">
      <c r="A59" s="15" t="s">
        <v>1455</v>
      </c>
      <c r="B59" s="29"/>
      <c r="C59" s="29"/>
      <c r="D59" s="12"/>
      <c r="E59" s="13"/>
      <c r="F59" s="14"/>
      <c r="G59" s="14"/>
    </row>
    <row r="60" spans="1:7" x14ac:dyDescent="0.35">
      <c r="A60" s="15" t="s">
        <v>122</v>
      </c>
      <c r="B60" s="29"/>
      <c r="C60" s="29"/>
      <c r="D60" s="12"/>
      <c r="E60" s="38" t="s">
        <v>114</v>
      </c>
      <c r="F60" s="39" t="s">
        <v>114</v>
      </c>
      <c r="G60" s="14"/>
    </row>
    <row r="61" spans="1:7" x14ac:dyDescent="0.35">
      <c r="A61" s="20" t="s">
        <v>154</v>
      </c>
      <c r="B61" s="31"/>
      <c r="C61" s="31"/>
      <c r="D61" s="21"/>
      <c r="E61" s="26">
        <v>1745.59</v>
      </c>
      <c r="F61" s="27">
        <v>0.996</v>
      </c>
      <c r="G61" s="19"/>
    </row>
    <row r="62" spans="1:7" x14ac:dyDescent="0.35">
      <c r="A62" s="11"/>
      <c r="B62" s="29"/>
      <c r="C62" s="29"/>
      <c r="D62" s="12"/>
      <c r="E62" s="13"/>
      <c r="F62" s="14"/>
      <c r="G62" s="14"/>
    </row>
    <row r="63" spans="1:7" x14ac:dyDescent="0.35">
      <c r="A63" s="11"/>
      <c r="B63" s="29"/>
      <c r="C63" s="29"/>
      <c r="D63" s="12"/>
      <c r="E63" s="13"/>
      <c r="F63" s="14"/>
      <c r="G63" s="14"/>
    </row>
    <row r="64" spans="1:7" x14ac:dyDescent="0.35">
      <c r="A64" s="15" t="s">
        <v>155</v>
      </c>
      <c r="B64" s="29"/>
      <c r="C64" s="29"/>
      <c r="D64" s="12"/>
      <c r="E64" s="13"/>
      <c r="F64" s="14"/>
      <c r="G64" s="14"/>
    </row>
    <row r="65" spans="1:7" x14ac:dyDescent="0.35">
      <c r="A65" s="11" t="s">
        <v>156</v>
      </c>
      <c r="B65" s="29"/>
      <c r="C65" s="29"/>
      <c r="D65" s="12"/>
      <c r="E65" s="13">
        <v>4</v>
      </c>
      <c r="F65" s="14">
        <v>2.3E-3</v>
      </c>
      <c r="G65" s="14">
        <v>6.5921999999999994E-2</v>
      </c>
    </row>
    <row r="66" spans="1:7" x14ac:dyDescent="0.35">
      <c r="A66" s="15" t="s">
        <v>122</v>
      </c>
      <c r="B66" s="30"/>
      <c r="C66" s="30"/>
      <c r="D66" s="16"/>
      <c r="E66" s="36">
        <v>4</v>
      </c>
      <c r="F66" s="37">
        <v>2.3E-3</v>
      </c>
      <c r="G66" s="19"/>
    </row>
    <row r="67" spans="1:7" x14ac:dyDescent="0.35">
      <c r="A67" s="11"/>
      <c r="B67" s="29"/>
      <c r="C67" s="29"/>
      <c r="D67" s="12"/>
      <c r="E67" s="13"/>
      <c r="F67" s="14"/>
      <c r="G67" s="14"/>
    </row>
    <row r="68" spans="1:7" x14ac:dyDescent="0.35">
      <c r="A68" s="20" t="s">
        <v>154</v>
      </c>
      <c r="B68" s="31"/>
      <c r="C68" s="31"/>
      <c r="D68" s="21"/>
      <c r="E68" s="17">
        <v>4</v>
      </c>
      <c r="F68" s="18">
        <v>2.3E-3</v>
      </c>
      <c r="G68" s="19"/>
    </row>
    <row r="69" spans="1:7" x14ac:dyDescent="0.35">
      <c r="A69" s="11" t="s">
        <v>157</v>
      </c>
      <c r="B69" s="29"/>
      <c r="C69" s="29"/>
      <c r="D69" s="12"/>
      <c r="E69" s="13">
        <v>7.2230000000000005E-4</v>
      </c>
      <c r="F69" s="14">
        <v>0</v>
      </c>
      <c r="G69" s="14"/>
    </row>
    <row r="70" spans="1:7" x14ac:dyDescent="0.35">
      <c r="A70" s="11" t="s">
        <v>158</v>
      </c>
      <c r="B70" s="29"/>
      <c r="C70" s="29"/>
      <c r="D70" s="12"/>
      <c r="E70" s="13">
        <v>2.8792776999999998</v>
      </c>
      <c r="F70" s="14">
        <v>1.6999999999999999E-3</v>
      </c>
      <c r="G70" s="14">
        <v>6.5921999999999994E-2</v>
      </c>
    </row>
    <row r="71" spans="1:7" x14ac:dyDescent="0.35">
      <c r="A71" s="24" t="s">
        <v>159</v>
      </c>
      <c r="B71" s="32"/>
      <c r="C71" s="32"/>
      <c r="D71" s="25"/>
      <c r="E71" s="26">
        <v>1752.47</v>
      </c>
      <c r="F71" s="27">
        <v>1</v>
      </c>
      <c r="G71" s="27"/>
    </row>
    <row r="76" spans="1:7" x14ac:dyDescent="0.35">
      <c r="A76" s="56" t="s">
        <v>162</v>
      </c>
    </row>
    <row r="77" spans="1:7" x14ac:dyDescent="0.35">
      <c r="A77" s="46" t="s">
        <v>163</v>
      </c>
      <c r="B77" s="33" t="s">
        <v>114</v>
      </c>
    </row>
    <row r="78" spans="1:7" x14ac:dyDescent="0.35">
      <c r="A78" t="s">
        <v>164</v>
      </c>
    </row>
    <row r="79" spans="1:7" x14ac:dyDescent="0.35">
      <c r="A79" t="s">
        <v>165</v>
      </c>
      <c r="B79" t="s">
        <v>166</v>
      </c>
      <c r="C79" t="s">
        <v>166</v>
      </c>
    </row>
    <row r="80" spans="1:7" x14ac:dyDescent="0.35">
      <c r="B80" s="47">
        <v>44957</v>
      </c>
      <c r="C80" s="47">
        <v>44985</v>
      </c>
    </row>
    <row r="81" spans="1:5" x14ac:dyDescent="0.35">
      <c r="A81" t="s">
        <v>660</v>
      </c>
      <c r="B81">
        <v>9.0065000000000008</v>
      </c>
      <c r="C81">
        <v>8.5661000000000005</v>
      </c>
      <c r="E81" s="1"/>
    </row>
    <row r="82" spans="1:5" x14ac:dyDescent="0.35">
      <c r="A82" t="s">
        <v>171</v>
      </c>
      <c r="B82">
        <v>9.0065000000000008</v>
      </c>
      <c r="C82">
        <v>8.5661000000000005</v>
      </c>
      <c r="E82" s="1"/>
    </row>
    <row r="83" spans="1:5" x14ac:dyDescent="0.35">
      <c r="A83" t="s">
        <v>661</v>
      </c>
      <c r="B83">
        <v>8.9940999999999995</v>
      </c>
      <c r="C83">
        <v>8.5489999999999995</v>
      </c>
      <c r="E83" s="1"/>
    </row>
    <row r="84" spans="1:5" x14ac:dyDescent="0.35">
      <c r="A84" t="s">
        <v>630</v>
      </c>
      <c r="B84">
        <v>8.9940999999999995</v>
      </c>
      <c r="C84">
        <v>8.5489999999999995</v>
      </c>
      <c r="E84" s="1"/>
    </row>
    <row r="85" spans="1:5" x14ac:dyDescent="0.35">
      <c r="E85" s="1"/>
    </row>
    <row r="86" spans="1:5" x14ac:dyDescent="0.35">
      <c r="A86" t="s">
        <v>181</v>
      </c>
      <c r="B86" s="33" t="s">
        <v>114</v>
      </c>
    </row>
    <row r="87" spans="1:5" x14ac:dyDescent="0.35">
      <c r="A87" t="s">
        <v>182</v>
      </c>
      <c r="B87" s="33" t="s">
        <v>114</v>
      </c>
    </row>
    <row r="88" spans="1:5" ht="29" customHeight="1" x14ac:dyDescent="0.35">
      <c r="A88" s="46" t="s">
        <v>183</v>
      </c>
      <c r="B88" s="33" t="s">
        <v>114</v>
      </c>
    </row>
    <row r="89" spans="1:5" ht="29" customHeight="1" x14ac:dyDescent="0.35">
      <c r="A89" s="46" t="s">
        <v>184</v>
      </c>
      <c r="B89" s="33" t="s">
        <v>114</v>
      </c>
    </row>
    <row r="90" spans="1:5" x14ac:dyDescent="0.35">
      <c r="A90" t="s">
        <v>1652</v>
      </c>
      <c r="B90" s="48">
        <v>9.5107999999999998E-2</v>
      </c>
    </row>
    <row r="91" spans="1:5" ht="43.5" customHeight="1" x14ac:dyDescent="0.35">
      <c r="A91" s="46" t="s">
        <v>186</v>
      </c>
      <c r="B91" s="33" t="s">
        <v>114</v>
      </c>
    </row>
    <row r="92" spans="1:5" ht="29" customHeight="1" x14ac:dyDescent="0.35">
      <c r="A92" s="46" t="s">
        <v>187</v>
      </c>
      <c r="B92" s="33" t="s">
        <v>114</v>
      </c>
    </row>
    <row r="93" spans="1:5" ht="29" customHeight="1" x14ac:dyDescent="0.35">
      <c r="A93" s="46" t="s">
        <v>188</v>
      </c>
      <c r="B93" s="33" t="s">
        <v>114</v>
      </c>
    </row>
    <row r="94" spans="1:5" x14ac:dyDescent="0.35">
      <c r="A94" t="s">
        <v>189</v>
      </c>
      <c r="B94" s="33" t="s">
        <v>114</v>
      </c>
    </row>
    <row r="95" spans="1:5" x14ac:dyDescent="0.35">
      <c r="A95" t="s">
        <v>190</v>
      </c>
      <c r="B95" s="33" t="s">
        <v>114</v>
      </c>
    </row>
    <row r="97" spans="1:6" ht="70" customHeight="1" x14ac:dyDescent="0.35">
      <c r="A97" s="57" t="s">
        <v>200</v>
      </c>
      <c r="B97" s="57" t="s">
        <v>201</v>
      </c>
      <c r="C97" s="57" t="s">
        <v>5</v>
      </c>
      <c r="D97" s="57" t="s">
        <v>6</v>
      </c>
      <c r="E97" s="57" t="s">
        <v>5</v>
      </c>
      <c r="F97" s="57" t="s">
        <v>6</v>
      </c>
    </row>
    <row r="98" spans="1:6" ht="70" customHeight="1" x14ac:dyDescent="0.35">
      <c r="A98" s="57" t="s">
        <v>2169</v>
      </c>
      <c r="B98" s="57"/>
      <c r="C98" s="57" t="s">
        <v>2170</v>
      </c>
      <c r="D98" s="57"/>
      <c r="E98" s="57"/>
      <c r="F98"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59"/>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2171</v>
      </c>
      <c r="B1" s="60"/>
      <c r="C1" s="60"/>
      <c r="D1" s="60"/>
      <c r="E1" s="60"/>
      <c r="F1" s="60"/>
      <c r="G1" s="61"/>
      <c r="H1" s="50" t="str">
        <f>HYPERLINK("[EDEL_Portfolio Monthly Notes 28-Feb-2023.xlsx]Index!A1","Index")</f>
        <v>Index</v>
      </c>
    </row>
    <row r="2" spans="1:8" ht="37.5" customHeight="1" x14ac:dyDescent="0.35">
      <c r="A2" s="59" t="s">
        <v>2172</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1100</v>
      </c>
      <c r="B8" s="29" t="s">
        <v>1101</v>
      </c>
      <c r="C8" s="29" t="s">
        <v>1099</v>
      </c>
      <c r="D8" s="12">
        <v>285550</v>
      </c>
      <c r="E8" s="13">
        <v>2441.02</v>
      </c>
      <c r="F8" s="14">
        <v>5.1999999999999998E-2</v>
      </c>
      <c r="G8" s="14"/>
    </row>
    <row r="9" spans="1:8" x14ac:dyDescent="0.35">
      <c r="A9" s="11" t="s">
        <v>1411</v>
      </c>
      <c r="B9" s="29" t="s">
        <v>1412</v>
      </c>
      <c r="C9" s="29" t="s">
        <v>1151</v>
      </c>
      <c r="D9" s="12">
        <v>573658</v>
      </c>
      <c r="E9" s="13">
        <v>2160.9699999999998</v>
      </c>
      <c r="F9" s="14">
        <v>4.5999999999999999E-2</v>
      </c>
      <c r="G9" s="14"/>
    </row>
    <row r="10" spans="1:8" x14ac:dyDescent="0.35">
      <c r="A10" s="11" t="s">
        <v>1133</v>
      </c>
      <c r="B10" s="29" t="s">
        <v>1134</v>
      </c>
      <c r="C10" s="29" t="s">
        <v>1135</v>
      </c>
      <c r="D10" s="12">
        <v>61957</v>
      </c>
      <c r="E10" s="13">
        <v>1438.98</v>
      </c>
      <c r="F10" s="14">
        <v>3.0599999999999999E-2</v>
      </c>
      <c r="G10" s="14"/>
    </row>
    <row r="11" spans="1:8" x14ac:dyDescent="0.35">
      <c r="A11" s="11" t="s">
        <v>1126</v>
      </c>
      <c r="B11" s="29" t="s">
        <v>1127</v>
      </c>
      <c r="C11" s="29" t="s">
        <v>1099</v>
      </c>
      <c r="D11" s="12">
        <v>89548</v>
      </c>
      <c r="E11" s="13">
        <v>1432.41</v>
      </c>
      <c r="F11" s="14">
        <v>3.0499999999999999E-2</v>
      </c>
      <c r="G11" s="14"/>
    </row>
    <row r="12" spans="1:8" x14ac:dyDescent="0.35">
      <c r="A12" s="11" t="s">
        <v>1102</v>
      </c>
      <c r="B12" s="29" t="s">
        <v>1103</v>
      </c>
      <c r="C12" s="29" t="s">
        <v>1099</v>
      </c>
      <c r="D12" s="12">
        <v>243514</v>
      </c>
      <c r="E12" s="13">
        <v>1273.0899999999999</v>
      </c>
      <c r="F12" s="14">
        <v>2.7099999999999999E-2</v>
      </c>
      <c r="G12" s="14"/>
    </row>
    <row r="13" spans="1:8" x14ac:dyDescent="0.35">
      <c r="A13" s="11" t="s">
        <v>1403</v>
      </c>
      <c r="B13" s="29" t="s">
        <v>1404</v>
      </c>
      <c r="C13" s="29" t="s">
        <v>1166</v>
      </c>
      <c r="D13" s="12">
        <v>85434</v>
      </c>
      <c r="E13" s="13">
        <v>1270.8699999999999</v>
      </c>
      <c r="F13" s="14">
        <v>2.7099999999999999E-2</v>
      </c>
      <c r="G13" s="14"/>
    </row>
    <row r="14" spans="1:8" x14ac:dyDescent="0.35">
      <c r="A14" s="11" t="s">
        <v>1109</v>
      </c>
      <c r="B14" s="29" t="s">
        <v>1110</v>
      </c>
      <c r="C14" s="29" t="s">
        <v>1111</v>
      </c>
      <c r="D14" s="12">
        <v>44400</v>
      </c>
      <c r="E14" s="13">
        <v>1158.5999999999999</v>
      </c>
      <c r="F14" s="14">
        <v>2.47E-2</v>
      </c>
      <c r="G14" s="14"/>
    </row>
    <row r="15" spans="1:8" x14ac:dyDescent="0.35">
      <c r="A15" s="11" t="s">
        <v>1104</v>
      </c>
      <c r="B15" s="29" t="s">
        <v>1105</v>
      </c>
      <c r="C15" s="29" t="s">
        <v>1099</v>
      </c>
      <c r="D15" s="12">
        <v>137025</v>
      </c>
      <c r="E15" s="13">
        <v>1156.6300000000001</v>
      </c>
      <c r="F15" s="14">
        <v>2.46E-2</v>
      </c>
      <c r="G15" s="14"/>
    </row>
    <row r="16" spans="1:8" x14ac:dyDescent="0.35">
      <c r="A16" s="11" t="s">
        <v>1112</v>
      </c>
      <c r="B16" s="29" t="s">
        <v>1113</v>
      </c>
      <c r="C16" s="29" t="s">
        <v>1114</v>
      </c>
      <c r="D16" s="12">
        <v>155393</v>
      </c>
      <c r="E16" s="13">
        <v>1153.4000000000001</v>
      </c>
      <c r="F16" s="14">
        <v>2.46E-2</v>
      </c>
      <c r="G16" s="14"/>
    </row>
    <row r="17" spans="1:7" x14ac:dyDescent="0.35">
      <c r="A17" s="11" t="s">
        <v>1347</v>
      </c>
      <c r="B17" s="29" t="s">
        <v>1348</v>
      </c>
      <c r="C17" s="29" t="s">
        <v>1349</v>
      </c>
      <c r="D17" s="12">
        <v>51215</v>
      </c>
      <c r="E17" s="13">
        <v>1080.2</v>
      </c>
      <c r="F17" s="14">
        <v>2.3E-2</v>
      </c>
      <c r="G17" s="14"/>
    </row>
    <row r="18" spans="1:7" x14ac:dyDescent="0.35">
      <c r="A18" s="11" t="s">
        <v>1149</v>
      </c>
      <c r="B18" s="29" t="s">
        <v>1150</v>
      </c>
      <c r="C18" s="29" t="s">
        <v>1151</v>
      </c>
      <c r="D18" s="12">
        <v>38515</v>
      </c>
      <c r="E18" s="13">
        <v>947.72</v>
      </c>
      <c r="F18" s="14">
        <v>2.0199999999999999E-2</v>
      </c>
      <c r="G18" s="14"/>
    </row>
    <row r="19" spans="1:7" x14ac:dyDescent="0.35">
      <c r="A19" s="11" t="s">
        <v>1154</v>
      </c>
      <c r="B19" s="29" t="s">
        <v>1155</v>
      </c>
      <c r="C19" s="29" t="s">
        <v>1156</v>
      </c>
      <c r="D19" s="12">
        <v>83539</v>
      </c>
      <c r="E19" s="13">
        <v>799.13</v>
      </c>
      <c r="F19" s="14">
        <v>1.7000000000000001E-2</v>
      </c>
      <c r="G19" s="14"/>
    </row>
    <row r="20" spans="1:7" x14ac:dyDescent="0.35">
      <c r="A20" s="11" t="s">
        <v>1169</v>
      </c>
      <c r="B20" s="29" t="s">
        <v>1170</v>
      </c>
      <c r="C20" s="29" t="s">
        <v>1159</v>
      </c>
      <c r="D20" s="12">
        <v>373853</v>
      </c>
      <c r="E20" s="13">
        <v>637.41999999999996</v>
      </c>
      <c r="F20" s="14">
        <v>1.3599999999999999E-2</v>
      </c>
      <c r="G20" s="14"/>
    </row>
    <row r="21" spans="1:7" x14ac:dyDescent="0.35">
      <c r="A21" s="11" t="s">
        <v>1136</v>
      </c>
      <c r="B21" s="29" t="s">
        <v>1137</v>
      </c>
      <c r="C21" s="29" t="s">
        <v>1099</v>
      </c>
      <c r="D21" s="12">
        <v>55542</v>
      </c>
      <c r="E21" s="13">
        <v>598.58000000000004</v>
      </c>
      <c r="F21" s="14">
        <v>1.2699999999999999E-2</v>
      </c>
      <c r="G21" s="14"/>
    </row>
    <row r="22" spans="1:7" x14ac:dyDescent="0.35">
      <c r="A22" s="11" t="s">
        <v>1167</v>
      </c>
      <c r="B22" s="29" t="s">
        <v>1168</v>
      </c>
      <c r="C22" s="29" t="s">
        <v>1166</v>
      </c>
      <c r="D22" s="12">
        <v>54132</v>
      </c>
      <c r="E22" s="13">
        <v>583.33000000000004</v>
      </c>
      <c r="F22" s="14">
        <v>1.24E-2</v>
      </c>
      <c r="G22" s="14"/>
    </row>
    <row r="23" spans="1:7" x14ac:dyDescent="0.35">
      <c r="A23" s="11" t="s">
        <v>1324</v>
      </c>
      <c r="B23" s="29" t="s">
        <v>1325</v>
      </c>
      <c r="C23" s="29" t="s">
        <v>1111</v>
      </c>
      <c r="D23" s="12">
        <v>7304</v>
      </c>
      <c r="E23" s="13">
        <v>446.43</v>
      </c>
      <c r="F23" s="14">
        <v>9.4999999999999998E-3</v>
      </c>
      <c r="G23" s="14"/>
    </row>
    <row r="24" spans="1:7" x14ac:dyDescent="0.35">
      <c r="A24" s="11" t="s">
        <v>1257</v>
      </c>
      <c r="B24" s="29" t="s">
        <v>1258</v>
      </c>
      <c r="C24" s="29" t="s">
        <v>1130</v>
      </c>
      <c r="D24" s="12">
        <v>465941</v>
      </c>
      <c r="E24" s="13">
        <v>440.78</v>
      </c>
      <c r="F24" s="14">
        <v>9.4000000000000004E-3</v>
      </c>
      <c r="G24" s="14"/>
    </row>
    <row r="25" spans="1:7" x14ac:dyDescent="0.35">
      <c r="A25" s="11" t="s">
        <v>1415</v>
      </c>
      <c r="B25" s="29" t="s">
        <v>1416</v>
      </c>
      <c r="C25" s="29" t="s">
        <v>1099</v>
      </c>
      <c r="D25" s="12">
        <v>317548</v>
      </c>
      <c r="E25" s="13">
        <v>410.11</v>
      </c>
      <c r="F25" s="14">
        <v>8.6999999999999994E-3</v>
      </c>
      <c r="G25" s="14"/>
    </row>
    <row r="26" spans="1:7" x14ac:dyDescent="0.35">
      <c r="A26" s="11" t="s">
        <v>1705</v>
      </c>
      <c r="B26" s="29" t="s">
        <v>1706</v>
      </c>
      <c r="C26" s="29" t="s">
        <v>1117</v>
      </c>
      <c r="D26" s="12">
        <v>75483</v>
      </c>
      <c r="E26" s="13">
        <v>406.82</v>
      </c>
      <c r="F26" s="14">
        <v>8.6999999999999994E-3</v>
      </c>
      <c r="G26" s="14"/>
    </row>
    <row r="27" spans="1:7" x14ac:dyDescent="0.35">
      <c r="A27" s="11" t="s">
        <v>1164</v>
      </c>
      <c r="B27" s="29" t="s">
        <v>1165</v>
      </c>
      <c r="C27" s="29" t="s">
        <v>1166</v>
      </c>
      <c r="D27" s="12">
        <v>12228</v>
      </c>
      <c r="E27" s="13">
        <v>405.1</v>
      </c>
      <c r="F27" s="14">
        <v>8.6E-3</v>
      </c>
      <c r="G27" s="14"/>
    </row>
    <row r="28" spans="1:7" x14ac:dyDescent="0.35">
      <c r="A28" s="11" t="s">
        <v>1902</v>
      </c>
      <c r="B28" s="29" t="s">
        <v>1903</v>
      </c>
      <c r="C28" s="29" t="s">
        <v>1188</v>
      </c>
      <c r="D28" s="12">
        <v>61452</v>
      </c>
      <c r="E28" s="13">
        <v>386.96</v>
      </c>
      <c r="F28" s="14">
        <v>8.2000000000000007E-3</v>
      </c>
      <c r="G28" s="14"/>
    </row>
    <row r="29" spans="1:7" x14ac:dyDescent="0.35">
      <c r="A29" s="11" t="s">
        <v>1253</v>
      </c>
      <c r="B29" s="29" t="s">
        <v>1254</v>
      </c>
      <c r="C29" s="29" t="s">
        <v>1230</v>
      </c>
      <c r="D29" s="12">
        <v>117383</v>
      </c>
      <c r="E29" s="13">
        <v>364.77</v>
      </c>
      <c r="F29" s="14">
        <v>7.7999999999999996E-3</v>
      </c>
      <c r="G29" s="14"/>
    </row>
    <row r="30" spans="1:7" x14ac:dyDescent="0.35">
      <c r="A30" s="11" t="s">
        <v>1395</v>
      </c>
      <c r="B30" s="29" t="s">
        <v>1396</v>
      </c>
      <c r="C30" s="29" t="s">
        <v>1241</v>
      </c>
      <c r="D30" s="12">
        <v>51313</v>
      </c>
      <c r="E30" s="13">
        <v>356.21</v>
      </c>
      <c r="F30" s="14">
        <v>7.6E-3</v>
      </c>
      <c r="G30" s="14"/>
    </row>
    <row r="31" spans="1:7" x14ac:dyDescent="0.35">
      <c r="A31" s="11" t="s">
        <v>1384</v>
      </c>
      <c r="B31" s="29" t="s">
        <v>1385</v>
      </c>
      <c r="C31" s="29" t="s">
        <v>1227</v>
      </c>
      <c r="D31" s="12">
        <v>10904</v>
      </c>
      <c r="E31" s="13">
        <v>350.82</v>
      </c>
      <c r="F31" s="14">
        <v>7.4999999999999997E-3</v>
      </c>
      <c r="G31" s="14"/>
    </row>
    <row r="32" spans="1:7" x14ac:dyDescent="0.35">
      <c r="A32" s="11" t="s">
        <v>1201</v>
      </c>
      <c r="B32" s="29" t="s">
        <v>1202</v>
      </c>
      <c r="C32" s="29" t="s">
        <v>1203</v>
      </c>
      <c r="D32" s="12">
        <v>22139</v>
      </c>
      <c r="E32" s="13">
        <v>347.6</v>
      </c>
      <c r="F32" s="14">
        <v>7.4000000000000003E-3</v>
      </c>
      <c r="G32" s="14"/>
    </row>
    <row r="33" spans="1:7" x14ac:dyDescent="0.35">
      <c r="A33" s="11" t="s">
        <v>1664</v>
      </c>
      <c r="B33" s="29" t="s">
        <v>1665</v>
      </c>
      <c r="C33" s="29" t="s">
        <v>1267</v>
      </c>
      <c r="D33" s="12">
        <v>68245</v>
      </c>
      <c r="E33" s="13">
        <v>345.9</v>
      </c>
      <c r="F33" s="14">
        <v>7.4000000000000003E-3</v>
      </c>
      <c r="G33" s="14"/>
    </row>
    <row r="34" spans="1:7" x14ac:dyDescent="0.35">
      <c r="A34" s="11" t="s">
        <v>1128</v>
      </c>
      <c r="B34" s="29" t="s">
        <v>1129</v>
      </c>
      <c r="C34" s="29" t="s">
        <v>1130</v>
      </c>
      <c r="D34" s="12">
        <v>12957</v>
      </c>
      <c r="E34" s="13">
        <v>333.55</v>
      </c>
      <c r="F34" s="14">
        <v>7.1000000000000004E-3</v>
      </c>
      <c r="G34" s="14"/>
    </row>
    <row r="35" spans="1:7" x14ac:dyDescent="0.35">
      <c r="A35" s="11" t="s">
        <v>1196</v>
      </c>
      <c r="B35" s="29" t="s">
        <v>1197</v>
      </c>
      <c r="C35" s="29" t="s">
        <v>1198</v>
      </c>
      <c r="D35" s="12">
        <v>218252</v>
      </c>
      <c r="E35" s="13">
        <v>331.85</v>
      </c>
      <c r="F35" s="14">
        <v>7.1000000000000004E-3</v>
      </c>
      <c r="G35" s="14"/>
    </row>
    <row r="36" spans="1:7" x14ac:dyDescent="0.35">
      <c r="A36" s="11" t="s">
        <v>1658</v>
      </c>
      <c r="B36" s="29" t="s">
        <v>1659</v>
      </c>
      <c r="C36" s="29" t="s">
        <v>1267</v>
      </c>
      <c r="D36" s="12">
        <v>11025</v>
      </c>
      <c r="E36" s="13">
        <v>328.75</v>
      </c>
      <c r="F36" s="14">
        <v>7.0000000000000001E-3</v>
      </c>
      <c r="G36" s="14"/>
    </row>
    <row r="37" spans="1:7" x14ac:dyDescent="0.35">
      <c r="A37" s="11" t="s">
        <v>1330</v>
      </c>
      <c r="B37" s="29" t="s">
        <v>1331</v>
      </c>
      <c r="C37" s="29" t="s">
        <v>1302</v>
      </c>
      <c r="D37" s="12">
        <v>318640</v>
      </c>
      <c r="E37" s="13">
        <v>327.08</v>
      </c>
      <c r="F37" s="14">
        <v>7.0000000000000001E-3</v>
      </c>
      <c r="G37" s="14"/>
    </row>
    <row r="38" spans="1:7" x14ac:dyDescent="0.35">
      <c r="A38" s="11" t="s">
        <v>2117</v>
      </c>
      <c r="B38" s="29" t="s">
        <v>2118</v>
      </c>
      <c r="C38" s="29" t="s">
        <v>1111</v>
      </c>
      <c r="D38" s="12">
        <v>81520</v>
      </c>
      <c r="E38" s="13">
        <v>322.08999999999997</v>
      </c>
      <c r="F38" s="14">
        <v>6.8999999999999999E-3</v>
      </c>
      <c r="G38" s="14"/>
    </row>
    <row r="39" spans="1:7" x14ac:dyDescent="0.35">
      <c r="A39" s="11" t="s">
        <v>2119</v>
      </c>
      <c r="B39" s="29" t="s">
        <v>2120</v>
      </c>
      <c r="C39" s="29" t="s">
        <v>1111</v>
      </c>
      <c r="D39" s="12">
        <v>58335</v>
      </c>
      <c r="E39" s="13">
        <v>312.5</v>
      </c>
      <c r="F39" s="14">
        <v>6.7000000000000002E-3</v>
      </c>
      <c r="G39" s="14"/>
    </row>
    <row r="40" spans="1:7" x14ac:dyDescent="0.35">
      <c r="A40" s="11" t="s">
        <v>1305</v>
      </c>
      <c r="B40" s="29" t="s">
        <v>1306</v>
      </c>
      <c r="C40" s="29" t="s">
        <v>1111</v>
      </c>
      <c r="D40" s="12">
        <v>53846</v>
      </c>
      <c r="E40" s="13">
        <v>309.72000000000003</v>
      </c>
      <c r="F40" s="14">
        <v>6.6E-3</v>
      </c>
      <c r="G40" s="14"/>
    </row>
    <row r="41" spans="1:7" x14ac:dyDescent="0.35">
      <c r="A41" s="11" t="s">
        <v>1681</v>
      </c>
      <c r="B41" s="29" t="s">
        <v>1682</v>
      </c>
      <c r="C41" s="29" t="s">
        <v>1188</v>
      </c>
      <c r="D41" s="12">
        <v>7819</v>
      </c>
      <c r="E41" s="13">
        <v>306.49</v>
      </c>
      <c r="F41" s="14">
        <v>6.4999999999999997E-3</v>
      </c>
      <c r="G41" s="14"/>
    </row>
    <row r="42" spans="1:7" x14ac:dyDescent="0.35">
      <c r="A42" s="11" t="s">
        <v>1801</v>
      </c>
      <c r="B42" s="29" t="s">
        <v>1802</v>
      </c>
      <c r="C42" s="29" t="s">
        <v>1248</v>
      </c>
      <c r="D42" s="12">
        <v>21837</v>
      </c>
      <c r="E42" s="13">
        <v>302.02999999999997</v>
      </c>
      <c r="F42" s="14">
        <v>6.4000000000000003E-3</v>
      </c>
      <c r="G42" s="14"/>
    </row>
    <row r="43" spans="1:7" x14ac:dyDescent="0.35">
      <c r="A43" s="11" t="s">
        <v>1106</v>
      </c>
      <c r="B43" s="29" t="s">
        <v>1107</v>
      </c>
      <c r="C43" s="29" t="s">
        <v>1108</v>
      </c>
      <c r="D43" s="12">
        <v>74553</v>
      </c>
      <c r="E43" s="13">
        <v>297.62</v>
      </c>
      <c r="F43" s="14">
        <v>6.3E-3</v>
      </c>
      <c r="G43" s="14"/>
    </row>
    <row r="44" spans="1:7" x14ac:dyDescent="0.35">
      <c r="A44" s="11" t="s">
        <v>1307</v>
      </c>
      <c r="B44" s="29" t="s">
        <v>1308</v>
      </c>
      <c r="C44" s="29" t="s">
        <v>1117</v>
      </c>
      <c r="D44" s="12">
        <v>8044</v>
      </c>
      <c r="E44" s="13">
        <v>294.51</v>
      </c>
      <c r="F44" s="14">
        <v>6.3E-3</v>
      </c>
      <c r="G44" s="14"/>
    </row>
    <row r="45" spans="1:7" x14ac:dyDescent="0.35">
      <c r="A45" s="11" t="s">
        <v>1376</v>
      </c>
      <c r="B45" s="29" t="s">
        <v>1377</v>
      </c>
      <c r="C45" s="29" t="s">
        <v>1216</v>
      </c>
      <c r="D45" s="12">
        <v>3900</v>
      </c>
      <c r="E45" s="13">
        <v>283.19</v>
      </c>
      <c r="F45" s="14">
        <v>6.0000000000000001E-3</v>
      </c>
      <c r="G45" s="14"/>
    </row>
    <row r="46" spans="1:7" x14ac:dyDescent="0.35">
      <c r="A46" s="11" t="s">
        <v>1695</v>
      </c>
      <c r="B46" s="29" t="s">
        <v>1696</v>
      </c>
      <c r="C46" s="29" t="s">
        <v>1188</v>
      </c>
      <c r="D46" s="12">
        <v>8703</v>
      </c>
      <c r="E46" s="13">
        <v>273.72000000000003</v>
      </c>
      <c r="F46" s="14">
        <v>5.7999999999999996E-3</v>
      </c>
      <c r="G46" s="14"/>
    </row>
    <row r="47" spans="1:7" x14ac:dyDescent="0.35">
      <c r="A47" s="11" t="s">
        <v>1180</v>
      </c>
      <c r="B47" s="29" t="s">
        <v>1181</v>
      </c>
      <c r="C47" s="29" t="s">
        <v>1156</v>
      </c>
      <c r="D47" s="12">
        <v>30180</v>
      </c>
      <c r="E47" s="13">
        <v>273.55</v>
      </c>
      <c r="F47" s="14">
        <v>5.7999999999999996E-3</v>
      </c>
      <c r="G47" s="14"/>
    </row>
    <row r="48" spans="1:7" x14ac:dyDescent="0.35">
      <c r="A48" s="11" t="s">
        <v>1138</v>
      </c>
      <c r="B48" s="29" t="s">
        <v>1139</v>
      </c>
      <c r="C48" s="29" t="s">
        <v>1117</v>
      </c>
      <c r="D48" s="12">
        <v>3155</v>
      </c>
      <c r="E48" s="13">
        <v>272.10000000000002</v>
      </c>
      <c r="F48" s="14">
        <v>5.7999999999999996E-3</v>
      </c>
      <c r="G48" s="14"/>
    </row>
    <row r="49" spans="1:7" x14ac:dyDescent="0.35">
      <c r="A49" s="11" t="s">
        <v>1672</v>
      </c>
      <c r="B49" s="29" t="s">
        <v>1673</v>
      </c>
      <c r="C49" s="29" t="s">
        <v>1203</v>
      </c>
      <c r="D49" s="12">
        <v>10097</v>
      </c>
      <c r="E49" s="13">
        <v>267.64</v>
      </c>
      <c r="F49" s="14">
        <v>5.7000000000000002E-3</v>
      </c>
      <c r="G49" s="14"/>
    </row>
    <row r="50" spans="1:7" x14ac:dyDescent="0.35">
      <c r="A50" s="11" t="s">
        <v>1391</v>
      </c>
      <c r="B50" s="29" t="s">
        <v>1392</v>
      </c>
      <c r="C50" s="29" t="s">
        <v>1117</v>
      </c>
      <c r="D50" s="12">
        <v>10741</v>
      </c>
      <c r="E50" s="13">
        <v>259.83999999999997</v>
      </c>
      <c r="F50" s="14">
        <v>5.4999999999999997E-3</v>
      </c>
      <c r="G50" s="14"/>
    </row>
    <row r="51" spans="1:7" x14ac:dyDescent="0.35">
      <c r="A51" s="11" t="s">
        <v>1097</v>
      </c>
      <c r="B51" s="29" t="s">
        <v>1098</v>
      </c>
      <c r="C51" s="29" t="s">
        <v>1099</v>
      </c>
      <c r="D51" s="12">
        <v>14431</v>
      </c>
      <c r="E51" s="13">
        <v>249.55</v>
      </c>
      <c r="F51" s="14">
        <v>5.3E-3</v>
      </c>
      <c r="G51" s="14"/>
    </row>
    <row r="52" spans="1:7" x14ac:dyDescent="0.35">
      <c r="A52" s="11" t="s">
        <v>1860</v>
      </c>
      <c r="B52" s="29" t="s">
        <v>1861</v>
      </c>
      <c r="C52" s="29" t="s">
        <v>1233</v>
      </c>
      <c r="D52" s="12">
        <v>15707</v>
      </c>
      <c r="E52" s="13">
        <v>248.11</v>
      </c>
      <c r="F52" s="14">
        <v>5.3E-3</v>
      </c>
      <c r="G52" s="14"/>
    </row>
    <row r="53" spans="1:7" x14ac:dyDescent="0.35">
      <c r="A53" s="11" t="s">
        <v>1328</v>
      </c>
      <c r="B53" s="29" t="s">
        <v>1329</v>
      </c>
      <c r="C53" s="29" t="s">
        <v>1241</v>
      </c>
      <c r="D53" s="12">
        <v>7815</v>
      </c>
      <c r="E53" s="13">
        <v>242.23</v>
      </c>
      <c r="F53" s="14">
        <v>5.1999999999999998E-3</v>
      </c>
      <c r="G53" s="14"/>
    </row>
    <row r="54" spans="1:7" x14ac:dyDescent="0.35">
      <c r="A54" s="11" t="s">
        <v>2049</v>
      </c>
      <c r="B54" s="29" t="s">
        <v>2050</v>
      </c>
      <c r="C54" s="29" t="s">
        <v>1156</v>
      </c>
      <c r="D54" s="12">
        <v>20309</v>
      </c>
      <c r="E54" s="13">
        <v>240.09</v>
      </c>
      <c r="F54" s="14">
        <v>5.1000000000000004E-3</v>
      </c>
      <c r="G54" s="14"/>
    </row>
    <row r="55" spans="1:7" x14ac:dyDescent="0.35">
      <c r="A55" s="11" t="s">
        <v>1397</v>
      </c>
      <c r="B55" s="29" t="s">
        <v>1398</v>
      </c>
      <c r="C55" s="29" t="s">
        <v>1117</v>
      </c>
      <c r="D55" s="12">
        <v>18517</v>
      </c>
      <c r="E55" s="13">
        <v>235.09</v>
      </c>
      <c r="F55" s="14">
        <v>5.0000000000000001E-3</v>
      </c>
      <c r="G55" s="14"/>
    </row>
    <row r="56" spans="1:7" x14ac:dyDescent="0.35">
      <c r="A56" s="11" t="s">
        <v>1239</v>
      </c>
      <c r="B56" s="29" t="s">
        <v>1240</v>
      </c>
      <c r="C56" s="29" t="s">
        <v>1241</v>
      </c>
      <c r="D56" s="12">
        <v>26032</v>
      </c>
      <c r="E56" s="13">
        <v>233.91</v>
      </c>
      <c r="F56" s="14">
        <v>5.0000000000000001E-3</v>
      </c>
      <c r="G56" s="14"/>
    </row>
    <row r="57" spans="1:7" x14ac:dyDescent="0.35">
      <c r="A57" s="11" t="s">
        <v>1334</v>
      </c>
      <c r="B57" s="29" t="s">
        <v>1335</v>
      </c>
      <c r="C57" s="29" t="s">
        <v>1099</v>
      </c>
      <c r="D57" s="12">
        <v>140377</v>
      </c>
      <c r="E57" s="13">
        <v>223.2</v>
      </c>
      <c r="F57" s="14">
        <v>4.7999999999999996E-3</v>
      </c>
      <c r="G57" s="14"/>
    </row>
    <row r="58" spans="1:7" x14ac:dyDescent="0.35">
      <c r="A58" s="11" t="s">
        <v>1184</v>
      </c>
      <c r="B58" s="29" t="s">
        <v>1185</v>
      </c>
      <c r="C58" s="29" t="s">
        <v>1117</v>
      </c>
      <c r="D58" s="12">
        <v>52874</v>
      </c>
      <c r="E58" s="13">
        <v>222.44</v>
      </c>
      <c r="F58" s="14">
        <v>4.7000000000000002E-3</v>
      </c>
      <c r="G58" s="14"/>
    </row>
    <row r="59" spans="1:7" x14ac:dyDescent="0.35">
      <c r="A59" s="11" t="s">
        <v>2173</v>
      </c>
      <c r="B59" s="29" t="s">
        <v>2174</v>
      </c>
      <c r="C59" s="29" t="s">
        <v>1241</v>
      </c>
      <c r="D59" s="12">
        <v>43708</v>
      </c>
      <c r="E59" s="13">
        <v>219.57</v>
      </c>
      <c r="F59" s="14">
        <v>4.7000000000000002E-3</v>
      </c>
      <c r="G59" s="14"/>
    </row>
    <row r="60" spans="1:7" x14ac:dyDescent="0.35">
      <c r="A60" s="11" t="s">
        <v>1716</v>
      </c>
      <c r="B60" s="29" t="s">
        <v>1717</v>
      </c>
      <c r="C60" s="29" t="s">
        <v>1166</v>
      </c>
      <c r="D60" s="12">
        <v>4516</v>
      </c>
      <c r="E60" s="13">
        <v>216.46</v>
      </c>
      <c r="F60" s="14">
        <v>4.5999999999999999E-3</v>
      </c>
      <c r="G60" s="14"/>
    </row>
    <row r="61" spans="1:7" x14ac:dyDescent="0.35">
      <c r="A61" s="11" t="s">
        <v>1676</v>
      </c>
      <c r="B61" s="29" t="s">
        <v>1677</v>
      </c>
      <c r="C61" s="29" t="s">
        <v>1678</v>
      </c>
      <c r="D61" s="12">
        <v>99611</v>
      </c>
      <c r="E61" s="13">
        <v>214.56</v>
      </c>
      <c r="F61" s="14">
        <v>4.5999999999999999E-3</v>
      </c>
      <c r="G61" s="14"/>
    </row>
    <row r="62" spans="1:7" x14ac:dyDescent="0.35">
      <c r="A62" s="11" t="s">
        <v>1171</v>
      </c>
      <c r="B62" s="29" t="s">
        <v>1172</v>
      </c>
      <c r="C62" s="29" t="s">
        <v>1156</v>
      </c>
      <c r="D62" s="12">
        <v>4911</v>
      </c>
      <c r="E62" s="13">
        <v>211.99</v>
      </c>
      <c r="F62" s="14">
        <v>4.4999999999999997E-3</v>
      </c>
      <c r="G62" s="14"/>
    </row>
    <row r="63" spans="1:7" x14ac:dyDescent="0.35">
      <c r="A63" s="11" t="s">
        <v>1131</v>
      </c>
      <c r="B63" s="29" t="s">
        <v>1132</v>
      </c>
      <c r="C63" s="29" t="s">
        <v>1111</v>
      </c>
      <c r="D63" s="12">
        <v>144653</v>
      </c>
      <c r="E63" s="13">
        <v>210.33</v>
      </c>
      <c r="F63" s="14">
        <v>4.4999999999999997E-3</v>
      </c>
      <c r="G63" s="14"/>
    </row>
    <row r="64" spans="1:7" x14ac:dyDescent="0.35">
      <c r="A64" s="11" t="s">
        <v>1173</v>
      </c>
      <c r="B64" s="29" t="s">
        <v>1174</v>
      </c>
      <c r="C64" s="29" t="s">
        <v>1175</v>
      </c>
      <c r="D64" s="12">
        <v>107101</v>
      </c>
      <c r="E64" s="13">
        <v>209.49</v>
      </c>
      <c r="F64" s="14">
        <v>4.4999999999999997E-3</v>
      </c>
      <c r="G64" s="14"/>
    </row>
    <row r="65" spans="1:7" x14ac:dyDescent="0.35">
      <c r="A65" s="11" t="s">
        <v>1182</v>
      </c>
      <c r="B65" s="29" t="s">
        <v>1183</v>
      </c>
      <c r="C65" s="29" t="s">
        <v>1166</v>
      </c>
      <c r="D65" s="12">
        <v>4793</v>
      </c>
      <c r="E65" s="13">
        <v>206.03</v>
      </c>
      <c r="F65" s="14">
        <v>4.4000000000000003E-3</v>
      </c>
      <c r="G65" s="14"/>
    </row>
    <row r="66" spans="1:7" x14ac:dyDescent="0.35">
      <c r="A66" s="11" t="s">
        <v>1689</v>
      </c>
      <c r="B66" s="29" t="s">
        <v>1690</v>
      </c>
      <c r="C66" s="29" t="s">
        <v>1166</v>
      </c>
      <c r="D66" s="12">
        <v>3304</v>
      </c>
      <c r="E66" s="13">
        <v>202.51</v>
      </c>
      <c r="F66" s="14">
        <v>4.3E-3</v>
      </c>
      <c r="G66" s="14"/>
    </row>
    <row r="67" spans="1:7" x14ac:dyDescent="0.35">
      <c r="A67" s="11" t="s">
        <v>1670</v>
      </c>
      <c r="B67" s="29" t="s">
        <v>1671</v>
      </c>
      <c r="C67" s="29" t="s">
        <v>1099</v>
      </c>
      <c r="D67" s="12">
        <v>76622</v>
      </c>
      <c r="E67" s="13">
        <v>197</v>
      </c>
      <c r="F67" s="14">
        <v>4.1999999999999997E-3</v>
      </c>
      <c r="G67" s="14"/>
    </row>
    <row r="68" spans="1:7" x14ac:dyDescent="0.35">
      <c r="A68" s="11" t="s">
        <v>1693</v>
      </c>
      <c r="B68" s="29" t="s">
        <v>1694</v>
      </c>
      <c r="C68" s="29" t="s">
        <v>1224</v>
      </c>
      <c r="D68" s="12">
        <v>7314</v>
      </c>
      <c r="E68" s="13">
        <v>165.3</v>
      </c>
      <c r="F68" s="14">
        <v>3.5000000000000001E-3</v>
      </c>
      <c r="G68" s="14"/>
    </row>
    <row r="69" spans="1:7" x14ac:dyDescent="0.35">
      <c r="A69" s="11" t="s">
        <v>1140</v>
      </c>
      <c r="B69" s="29" t="s">
        <v>1141</v>
      </c>
      <c r="C69" s="29" t="s">
        <v>1142</v>
      </c>
      <c r="D69" s="12">
        <v>158975</v>
      </c>
      <c r="E69" s="13">
        <v>165.25</v>
      </c>
      <c r="F69" s="14">
        <v>3.5000000000000001E-3</v>
      </c>
      <c r="G69" s="14"/>
    </row>
    <row r="70" spans="1:7" x14ac:dyDescent="0.35">
      <c r="A70" s="11" t="s">
        <v>1291</v>
      </c>
      <c r="B70" s="29" t="s">
        <v>1292</v>
      </c>
      <c r="C70" s="29" t="s">
        <v>1280</v>
      </c>
      <c r="D70" s="12">
        <v>14624</v>
      </c>
      <c r="E70" s="13">
        <v>163.94</v>
      </c>
      <c r="F70" s="14">
        <v>3.5000000000000001E-3</v>
      </c>
      <c r="G70" s="14"/>
    </row>
    <row r="71" spans="1:7" x14ac:dyDescent="0.35">
      <c r="A71" s="11" t="s">
        <v>1893</v>
      </c>
      <c r="B71" s="29" t="s">
        <v>1894</v>
      </c>
      <c r="C71" s="29" t="s">
        <v>1111</v>
      </c>
      <c r="D71" s="12">
        <v>28000</v>
      </c>
      <c r="E71" s="13">
        <v>160.99</v>
      </c>
      <c r="F71" s="14">
        <v>3.3999999999999998E-3</v>
      </c>
      <c r="G71" s="14"/>
    </row>
    <row r="72" spans="1:7" x14ac:dyDescent="0.35">
      <c r="A72" s="11" t="s">
        <v>1350</v>
      </c>
      <c r="B72" s="29" t="s">
        <v>1351</v>
      </c>
      <c r="C72" s="29" t="s">
        <v>1236</v>
      </c>
      <c r="D72" s="12">
        <v>2209</v>
      </c>
      <c r="E72" s="13">
        <v>98.56</v>
      </c>
      <c r="F72" s="14">
        <v>2.0999999999999999E-3</v>
      </c>
      <c r="G72" s="14"/>
    </row>
    <row r="73" spans="1:7" x14ac:dyDescent="0.35">
      <c r="A73" s="11" t="s">
        <v>1701</v>
      </c>
      <c r="B73" s="29" t="s">
        <v>1702</v>
      </c>
      <c r="C73" s="29" t="s">
        <v>1224</v>
      </c>
      <c r="D73" s="12">
        <v>24092</v>
      </c>
      <c r="E73" s="13">
        <v>70.930000000000007</v>
      </c>
      <c r="F73" s="14">
        <v>1.5E-3</v>
      </c>
      <c r="G73" s="14"/>
    </row>
    <row r="74" spans="1:7" x14ac:dyDescent="0.35">
      <c r="A74" s="11" t="s">
        <v>1709</v>
      </c>
      <c r="B74" s="29" t="s">
        <v>1710</v>
      </c>
      <c r="C74" s="29" t="s">
        <v>1111</v>
      </c>
      <c r="D74" s="12">
        <v>8400</v>
      </c>
      <c r="E74" s="13">
        <v>45.16</v>
      </c>
      <c r="F74" s="14">
        <v>1E-3</v>
      </c>
      <c r="G74" s="14"/>
    </row>
    <row r="75" spans="1:7" x14ac:dyDescent="0.35">
      <c r="A75" s="11" t="s">
        <v>1699</v>
      </c>
      <c r="B75" s="29" t="s">
        <v>1700</v>
      </c>
      <c r="C75" s="29" t="s">
        <v>1248</v>
      </c>
      <c r="D75" s="12">
        <v>10400</v>
      </c>
      <c r="E75" s="13">
        <v>27.71</v>
      </c>
      <c r="F75" s="14">
        <v>5.9999999999999995E-4</v>
      </c>
      <c r="G75" s="14"/>
    </row>
    <row r="76" spans="1:7" x14ac:dyDescent="0.35">
      <c r="A76" s="15" t="s">
        <v>122</v>
      </c>
      <c r="B76" s="30"/>
      <c r="C76" s="30"/>
      <c r="D76" s="16"/>
      <c r="E76" s="36">
        <v>32170.48</v>
      </c>
      <c r="F76" s="37">
        <v>0.68520000000000003</v>
      </c>
      <c r="G76" s="19"/>
    </row>
    <row r="77" spans="1:7" x14ac:dyDescent="0.35">
      <c r="A77" s="15" t="s">
        <v>1455</v>
      </c>
      <c r="B77" s="29"/>
      <c r="C77" s="29"/>
      <c r="D77" s="12"/>
      <c r="E77" s="13"/>
      <c r="F77" s="14"/>
      <c r="G77" s="14"/>
    </row>
    <row r="78" spans="1:7" x14ac:dyDescent="0.35">
      <c r="A78" s="15" t="s">
        <v>122</v>
      </c>
      <c r="B78" s="29"/>
      <c r="C78" s="29"/>
      <c r="D78" s="12"/>
      <c r="E78" s="38" t="s">
        <v>114</v>
      </c>
      <c r="F78" s="39" t="s">
        <v>114</v>
      </c>
      <c r="G78" s="14"/>
    </row>
    <row r="79" spans="1:7" x14ac:dyDescent="0.35">
      <c r="A79" s="20" t="s">
        <v>154</v>
      </c>
      <c r="B79" s="31"/>
      <c r="C79" s="31"/>
      <c r="D79" s="21"/>
      <c r="E79" s="26">
        <v>32170.48</v>
      </c>
      <c r="F79" s="27">
        <v>0.68520000000000003</v>
      </c>
      <c r="G79" s="19"/>
    </row>
    <row r="80" spans="1:7" x14ac:dyDescent="0.35">
      <c r="A80" s="11"/>
      <c r="B80" s="29"/>
      <c r="C80" s="29"/>
      <c r="D80" s="12"/>
      <c r="E80" s="13"/>
      <c r="F80" s="14"/>
      <c r="G80" s="14"/>
    </row>
    <row r="81" spans="1:7" x14ac:dyDescent="0.35">
      <c r="A81" s="15" t="s">
        <v>1456</v>
      </c>
      <c r="B81" s="29"/>
      <c r="C81" s="29"/>
      <c r="D81" s="12"/>
      <c r="E81" s="13"/>
      <c r="F81" s="14"/>
      <c r="G81" s="14"/>
    </row>
    <row r="82" spans="1:7" x14ac:dyDescent="0.35">
      <c r="A82" s="15" t="s">
        <v>1457</v>
      </c>
      <c r="B82" s="29"/>
      <c r="C82" s="29"/>
      <c r="D82" s="12"/>
      <c r="E82" s="13"/>
      <c r="F82" s="14"/>
      <c r="G82" s="14"/>
    </row>
    <row r="83" spans="1:7" x14ac:dyDescent="0.35">
      <c r="A83" s="11" t="s">
        <v>1724</v>
      </c>
      <c r="B83" s="29"/>
      <c r="C83" s="29" t="s">
        <v>1725</v>
      </c>
      <c r="D83" s="12">
        <v>6100</v>
      </c>
      <c r="E83" s="13">
        <v>1061.6099999999999</v>
      </c>
      <c r="F83" s="14">
        <v>2.2610000000000002E-2</v>
      </c>
      <c r="G83" s="14"/>
    </row>
    <row r="84" spans="1:7" x14ac:dyDescent="0.35">
      <c r="A84" s="11" t="s">
        <v>1766</v>
      </c>
      <c r="B84" s="29"/>
      <c r="C84" s="29" t="s">
        <v>1725</v>
      </c>
      <c r="D84" s="12">
        <v>825</v>
      </c>
      <c r="E84" s="13">
        <v>334.02</v>
      </c>
      <c r="F84" s="14">
        <v>7.1139999999999997E-3</v>
      </c>
      <c r="G84" s="14"/>
    </row>
    <row r="85" spans="1:7" x14ac:dyDescent="0.35">
      <c r="A85" s="15" t="s">
        <v>122</v>
      </c>
      <c r="B85" s="30"/>
      <c r="C85" s="30"/>
      <c r="D85" s="16"/>
      <c r="E85" s="36">
        <v>1395.63</v>
      </c>
      <c r="F85" s="37">
        <v>2.9724E-2</v>
      </c>
      <c r="G85" s="19"/>
    </row>
    <row r="86" spans="1:7" x14ac:dyDescent="0.35">
      <c r="A86" s="11"/>
      <c r="B86" s="29"/>
      <c r="C86" s="29"/>
      <c r="D86" s="12"/>
      <c r="E86" s="13"/>
      <c r="F86" s="14"/>
      <c r="G86" s="14"/>
    </row>
    <row r="87" spans="1:7" x14ac:dyDescent="0.35">
      <c r="A87" s="11"/>
      <c r="B87" s="29"/>
      <c r="C87" s="29"/>
      <c r="D87" s="12"/>
      <c r="E87" s="13"/>
      <c r="F87" s="14"/>
      <c r="G87" s="14"/>
    </row>
    <row r="88" spans="1:7" x14ac:dyDescent="0.35">
      <c r="A88" s="11"/>
      <c r="B88" s="29"/>
      <c r="C88" s="29"/>
      <c r="D88" s="12"/>
      <c r="E88" s="13"/>
      <c r="F88" s="14"/>
      <c r="G88" s="14"/>
    </row>
    <row r="89" spans="1:7" x14ac:dyDescent="0.35">
      <c r="A89" s="20" t="s">
        <v>154</v>
      </c>
      <c r="B89" s="31"/>
      <c r="C89" s="31"/>
      <c r="D89" s="21"/>
      <c r="E89" s="17">
        <v>1395.63</v>
      </c>
      <c r="F89" s="18">
        <v>2.9724E-2</v>
      </c>
      <c r="G89" s="19"/>
    </row>
    <row r="90" spans="1:7" x14ac:dyDescent="0.35">
      <c r="A90" s="11"/>
      <c r="B90" s="29"/>
      <c r="C90" s="29"/>
      <c r="D90" s="12"/>
      <c r="E90" s="13"/>
      <c r="F90" s="14"/>
      <c r="G90" s="14"/>
    </row>
    <row r="91" spans="1:7" x14ac:dyDescent="0.35">
      <c r="A91" s="15" t="s">
        <v>204</v>
      </c>
      <c r="B91" s="29"/>
      <c r="C91" s="29"/>
      <c r="D91" s="12"/>
      <c r="E91" s="13"/>
      <c r="F91" s="14"/>
      <c r="G91" s="14"/>
    </row>
    <row r="92" spans="1:7" x14ac:dyDescent="0.35">
      <c r="A92" s="15" t="s">
        <v>205</v>
      </c>
      <c r="B92" s="29"/>
      <c r="C92" s="29"/>
      <c r="D92" s="12"/>
      <c r="E92" s="13"/>
      <c r="F92" s="14"/>
      <c r="G92" s="14"/>
    </row>
    <row r="93" spans="1:7" x14ac:dyDescent="0.35">
      <c r="A93" s="11" t="s">
        <v>922</v>
      </c>
      <c r="B93" s="29" t="s">
        <v>923</v>
      </c>
      <c r="C93" s="29" t="s">
        <v>211</v>
      </c>
      <c r="D93" s="12">
        <v>2500000</v>
      </c>
      <c r="E93" s="13">
        <v>2479.4</v>
      </c>
      <c r="F93" s="14">
        <v>5.28E-2</v>
      </c>
      <c r="G93" s="14">
        <v>7.8600000000000003E-2</v>
      </c>
    </row>
    <row r="94" spans="1:7" x14ac:dyDescent="0.35">
      <c r="A94" s="11" t="s">
        <v>707</v>
      </c>
      <c r="B94" s="29" t="s">
        <v>708</v>
      </c>
      <c r="C94" s="29" t="s">
        <v>208</v>
      </c>
      <c r="D94" s="12">
        <v>2000000</v>
      </c>
      <c r="E94" s="13">
        <v>1980.04</v>
      </c>
      <c r="F94" s="14">
        <v>4.2200000000000001E-2</v>
      </c>
      <c r="G94" s="14">
        <v>7.7950000000000005E-2</v>
      </c>
    </row>
    <row r="95" spans="1:7" x14ac:dyDescent="0.35">
      <c r="A95" s="15" t="s">
        <v>122</v>
      </c>
      <c r="B95" s="30"/>
      <c r="C95" s="30"/>
      <c r="D95" s="16"/>
      <c r="E95" s="36">
        <v>4459.4399999999996</v>
      </c>
      <c r="F95" s="37">
        <v>9.5000000000000001E-2</v>
      </c>
      <c r="G95" s="19"/>
    </row>
    <row r="96" spans="1:7" x14ac:dyDescent="0.35">
      <c r="A96" s="11"/>
      <c r="B96" s="29"/>
      <c r="C96" s="29"/>
      <c r="D96" s="12"/>
      <c r="E96" s="13"/>
      <c r="F96" s="14"/>
      <c r="G96" s="14"/>
    </row>
    <row r="97" spans="1:7" x14ac:dyDescent="0.35">
      <c r="A97" s="15" t="s">
        <v>468</v>
      </c>
      <c r="B97" s="29"/>
      <c r="C97" s="29"/>
      <c r="D97" s="12"/>
      <c r="E97" s="13"/>
      <c r="F97" s="14"/>
      <c r="G97" s="14"/>
    </row>
    <row r="98" spans="1:7" x14ac:dyDescent="0.35">
      <c r="A98" s="11" t="s">
        <v>623</v>
      </c>
      <c r="B98" s="29" t="s">
        <v>624</v>
      </c>
      <c r="C98" s="29" t="s">
        <v>119</v>
      </c>
      <c r="D98" s="12">
        <v>1500000</v>
      </c>
      <c r="E98" s="13">
        <v>1497.21</v>
      </c>
      <c r="F98" s="14">
        <v>3.1899999999999998E-2</v>
      </c>
      <c r="G98" s="14">
        <v>7.5646933956000001E-2</v>
      </c>
    </row>
    <row r="99" spans="1:7" x14ac:dyDescent="0.35">
      <c r="A99" s="11" t="s">
        <v>974</v>
      </c>
      <c r="B99" s="29" t="s">
        <v>975</v>
      </c>
      <c r="C99" s="29" t="s">
        <v>119</v>
      </c>
      <c r="D99" s="12">
        <v>1350000</v>
      </c>
      <c r="E99" s="13">
        <v>1285.25</v>
      </c>
      <c r="F99" s="14">
        <v>2.7400000000000001E-2</v>
      </c>
      <c r="G99" s="14">
        <v>7.5150204129999995E-2</v>
      </c>
    </row>
    <row r="100" spans="1:7" x14ac:dyDescent="0.35">
      <c r="A100" s="11" t="s">
        <v>469</v>
      </c>
      <c r="B100" s="29" t="s">
        <v>470</v>
      </c>
      <c r="C100" s="29" t="s">
        <v>119</v>
      </c>
      <c r="D100" s="12">
        <v>1000000</v>
      </c>
      <c r="E100" s="13">
        <v>983.17</v>
      </c>
      <c r="F100" s="14">
        <v>2.0899999999999998E-2</v>
      </c>
      <c r="G100" s="14">
        <v>7.5828440061999999E-2</v>
      </c>
    </row>
    <row r="101" spans="1:7" x14ac:dyDescent="0.35">
      <c r="A101" s="15" t="s">
        <v>122</v>
      </c>
      <c r="B101" s="30"/>
      <c r="C101" s="30"/>
      <c r="D101" s="16"/>
      <c r="E101" s="36">
        <v>3765.63</v>
      </c>
      <c r="F101" s="37">
        <v>8.0199999999999994E-2</v>
      </c>
      <c r="G101" s="19"/>
    </row>
    <row r="102" spans="1:7" x14ac:dyDescent="0.35">
      <c r="A102" s="11"/>
      <c r="B102" s="29"/>
      <c r="C102" s="29"/>
      <c r="D102" s="12"/>
      <c r="E102" s="13"/>
      <c r="F102" s="14"/>
      <c r="G102" s="14"/>
    </row>
    <row r="103" spans="1:7" x14ac:dyDescent="0.35">
      <c r="A103" s="15" t="s">
        <v>249</v>
      </c>
      <c r="B103" s="29"/>
      <c r="C103" s="29"/>
      <c r="D103" s="12"/>
      <c r="E103" s="13"/>
      <c r="F103" s="14"/>
      <c r="G103" s="14"/>
    </row>
    <row r="104" spans="1:7" x14ac:dyDescent="0.35">
      <c r="A104" s="15" t="s">
        <v>122</v>
      </c>
      <c r="B104" s="29"/>
      <c r="C104" s="29"/>
      <c r="D104" s="12"/>
      <c r="E104" s="38" t="s">
        <v>114</v>
      </c>
      <c r="F104" s="39" t="s">
        <v>114</v>
      </c>
      <c r="G104" s="14"/>
    </row>
    <row r="105" spans="1:7" x14ac:dyDescent="0.35">
      <c r="A105" s="11"/>
      <c r="B105" s="29"/>
      <c r="C105" s="29"/>
      <c r="D105" s="12"/>
      <c r="E105" s="13"/>
      <c r="F105" s="14"/>
      <c r="G105" s="14"/>
    </row>
    <row r="106" spans="1:7" x14ac:dyDescent="0.35">
      <c r="A106" s="15" t="s">
        <v>250</v>
      </c>
      <c r="B106" s="29"/>
      <c r="C106" s="29"/>
      <c r="D106" s="12"/>
      <c r="E106" s="13"/>
      <c r="F106" s="14"/>
      <c r="G106" s="14"/>
    </row>
    <row r="107" spans="1:7" x14ac:dyDescent="0.35">
      <c r="A107" s="15" t="s">
        <v>122</v>
      </c>
      <c r="B107" s="29"/>
      <c r="C107" s="29"/>
      <c r="D107" s="12"/>
      <c r="E107" s="38" t="s">
        <v>114</v>
      </c>
      <c r="F107" s="39" t="s">
        <v>114</v>
      </c>
      <c r="G107" s="14"/>
    </row>
    <row r="108" spans="1:7" x14ac:dyDescent="0.35">
      <c r="A108" s="11"/>
      <c r="B108" s="29"/>
      <c r="C108" s="29"/>
      <c r="D108" s="12"/>
      <c r="E108" s="13"/>
      <c r="F108" s="14"/>
      <c r="G108" s="14"/>
    </row>
    <row r="109" spans="1:7" x14ac:dyDescent="0.35">
      <c r="A109" s="20" t="s">
        <v>154</v>
      </c>
      <c r="B109" s="31"/>
      <c r="C109" s="31"/>
      <c r="D109" s="21"/>
      <c r="E109" s="17">
        <v>8225.07</v>
      </c>
      <c r="F109" s="18">
        <v>0.17519999999999999</v>
      </c>
      <c r="G109" s="19"/>
    </row>
    <row r="110" spans="1:7" x14ac:dyDescent="0.35">
      <c r="A110" s="11"/>
      <c r="B110" s="29"/>
      <c r="C110" s="29"/>
      <c r="D110" s="12"/>
      <c r="E110" s="13"/>
      <c r="F110" s="14"/>
      <c r="G110" s="14"/>
    </row>
    <row r="111" spans="1:7" x14ac:dyDescent="0.35">
      <c r="A111" s="11"/>
      <c r="B111" s="29"/>
      <c r="C111" s="29"/>
      <c r="D111" s="12"/>
      <c r="E111" s="13"/>
      <c r="F111" s="14"/>
      <c r="G111" s="14"/>
    </row>
    <row r="112" spans="1:7" x14ac:dyDescent="0.35">
      <c r="A112" s="15" t="s">
        <v>782</v>
      </c>
      <c r="B112" s="29"/>
      <c r="C112" s="29"/>
      <c r="D112" s="12"/>
      <c r="E112" s="13"/>
      <c r="F112" s="14"/>
      <c r="G112" s="14"/>
    </row>
    <row r="113" spans="1:7" x14ac:dyDescent="0.35">
      <c r="A113" s="11" t="s">
        <v>1914</v>
      </c>
      <c r="B113" s="29" t="s">
        <v>1915</v>
      </c>
      <c r="C113" s="29"/>
      <c r="D113" s="12">
        <v>13802.0762</v>
      </c>
      <c r="E113" s="13">
        <v>398.42</v>
      </c>
      <c r="F113" s="14">
        <v>8.5000000000000006E-3</v>
      </c>
      <c r="G113" s="14"/>
    </row>
    <row r="114" spans="1:7" x14ac:dyDescent="0.35">
      <c r="A114" s="11" t="s">
        <v>2175</v>
      </c>
      <c r="B114" s="29" t="s">
        <v>2176</v>
      </c>
      <c r="C114" s="29"/>
      <c r="D114" s="12">
        <v>1634279.088</v>
      </c>
      <c r="E114" s="13">
        <v>162.13999999999999</v>
      </c>
      <c r="F114" s="14">
        <v>3.5000000000000001E-3</v>
      </c>
      <c r="G114" s="14"/>
    </row>
    <row r="115" spans="1:7" x14ac:dyDescent="0.35">
      <c r="A115" s="11"/>
      <c r="B115" s="29"/>
      <c r="C115" s="29"/>
      <c r="D115" s="12"/>
      <c r="E115" s="13"/>
      <c r="F115" s="14"/>
      <c r="G115" s="14"/>
    </row>
    <row r="116" spans="1:7" x14ac:dyDescent="0.35">
      <c r="A116" s="20" t="s">
        <v>154</v>
      </c>
      <c r="B116" s="31"/>
      <c r="C116" s="31"/>
      <c r="D116" s="21"/>
      <c r="E116" s="17">
        <v>560.55999999999995</v>
      </c>
      <c r="F116" s="18">
        <v>1.2E-2</v>
      </c>
      <c r="G116" s="19"/>
    </row>
    <row r="117" spans="1:7" x14ac:dyDescent="0.35">
      <c r="A117" s="11"/>
      <c r="B117" s="29"/>
      <c r="C117" s="29"/>
      <c r="D117" s="12"/>
      <c r="E117" s="13"/>
      <c r="F117" s="14"/>
      <c r="G117" s="14"/>
    </row>
    <row r="118" spans="1:7" x14ac:dyDescent="0.35">
      <c r="A118" s="15" t="s">
        <v>155</v>
      </c>
      <c r="B118" s="29"/>
      <c r="C118" s="29"/>
      <c r="D118" s="12"/>
      <c r="E118" s="13"/>
      <c r="F118" s="14"/>
      <c r="G118" s="14"/>
    </row>
    <row r="119" spans="1:7" x14ac:dyDescent="0.35">
      <c r="A119" s="11" t="s">
        <v>156</v>
      </c>
      <c r="B119" s="29"/>
      <c r="C119" s="29"/>
      <c r="D119" s="12"/>
      <c r="E119" s="13">
        <v>5510</v>
      </c>
      <c r="F119" s="14">
        <v>0.1174</v>
      </c>
      <c r="G119" s="14">
        <v>6.5921999999999994E-2</v>
      </c>
    </row>
    <row r="120" spans="1:7" x14ac:dyDescent="0.35">
      <c r="A120" s="15" t="s">
        <v>122</v>
      </c>
      <c r="B120" s="30"/>
      <c r="C120" s="30"/>
      <c r="D120" s="16"/>
      <c r="E120" s="36">
        <v>5510</v>
      </c>
      <c r="F120" s="37">
        <v>0.1174</v>
      </c>
      <c r="G120" s="19"/>
    </row>
    <row r="121" spans="1:7" x14ac:dyDescent="0.35">
      <c r="A121" s="11"/>
      <c r="B121" s="29"/>
      <c r="C121" s="29"/>
      <c r="D121" s="12"/>
      <c r="E121" s="13"/>
      <c r="F121" s="14"/>
      <c r="G121" s="14"/>
    </row>
    <row r="122" spans="1:7" x14ac:dyDescent="0.35">
      <c r="A122" s="20" t="s">
        <v>154</v>
      </c>
      <c r="B122" s="31"/>
      <c r="C122" s="31"/>
      <c r="D122" s="21"/>
      <c r="E122" s="17">
        <v>5510</v>
      </c>
      <c r="F122" s="18">
        <v>0.1174</v>
      </c>
      <c r="G122" s="19"/>
    </row>
    <row r="123" spans="1:7" x14ac:dyDescent="0.35">
      <c r="A123" s="11" t="s">
        <v>157</v>
      </c>
      <c r="B123" s="29"/>
      <c r="C123" s="29"/>
      <c r="D123" s="12"/>
      <c r="E123" s="13">
        <v>231.752802</v>
      </c>
      <c r="F123" s="14">
        <v>4.9360000000000003E-3</v>
      </c>
      <c r="G123" s="14"/>
    </row>
    <row r="124" spans="1:7" x14ac:dyDescent="0.35">
      <c r="A124" s="11" t="s">
        <v>158</v>
      </c>
      <c r="B124" s="29"/>
      <c r="C124" s="29"/>
      <c r="D124" s="12"/>
      <c r="E124" s="13">
        <v>253.62719799999999</v>
      </c>
      <c r="F124" s="14">
        <v>5.2639999999999996E-3</v>
      </c>
      <c r="G124" s="14">
        <v>6.5921999999999994E-2</v>
      </c>
    </row>
    <row r="125" spans="1:7" x14ac:dyDescent="0.35">
      <c r="A125" s="24" t="s">
        <v>159</v>
      </c>
      <c r="B125" s="32"/>
      <c r="C125" s="32"/>
      <c r="D125" s="25"/>
      <c r="E125" s="26">
        <v>46951.49</v>
      </c>
      <c r="F125" s="27">
        <v>1</v>
      </c>
      <c r="G125" s="27"/>
    </row>
    <row r="127" spans="1:7" x14ac:dyDescent="0.35">
      <c r="A127" s="56" t="s">
        <v>1651</v>
      </c>
    </row>
    <row r="128" spans="1:7" x14ac:dyDescent="0.35">
      <c r="A128" s="56" t="s">
        <v>161</v>
      </c>
    </row>
    <row r="130" spans="1:5" x14ac:dyDescent="0.35">
      <c r="A130" s="56" t="s">
        <v>162</v>
      </c>
    </row>
    <row r="131" spans="1:5" x14ac:dyDescent="0.35">
      <c r="A131" s="46" t="s">
        <v>163</v>
      </c>
      <c r="B131" s="33" t="s">
        <v>114</v>
      </c>
    </row>
    <row r="132" spans="1:5" x14ac:dyDescent="0.35">
      <c r="A132" t="s">
        <v>164</v>
      </c>
    </row>
    <row r="133" spans="1:5" x14ac:dyDescent="0.35">
      <c r="A133" t="s">
        <v>165</v>
      </c>
      <c r="B133" t="s">
        <v>166</v>
      </c>
      <c r="C133" t="s">
        <v>166</v>
      </c>
    </row>
    <row r="134" spans="1:5" x14ac:dyDescent="0.35">
      <c r="B134" s="47">
        <v>44957</v>
      </c>
      <c r="C134" s="47">
        <v>44985</v>
      </c>
    </row>
    <row r="135" spans="1:5" x14ac:dyDescent="0.35">
      <c r="A135" t="s">
        <v>170</v>
      </c>
      <c r="B135">
        <v>44.62</v>
      </c>
      <c r="C135">
        <v>44.25</v>
      </c>
      <c r="E135" s="1"/>
    </row>
    <row r="136" spans="1:5" x14ac:dyDescent="0.35">
      <c r="A136" t="s">
        <v>171</v>
      </c>
      <c r="B136">
        <v>24.61</v>
      </c>
      <c r="C136">
        <v>24.25</v>
      </c>
      <c r="E136" s="1"/>
    </row>
    <row r="137" spans="1:5" x14ac:dyDescent="0.35">
      <c r="A137" t="s">
        <v>1769</v>
      </c>
      <c r="B137">
        <v>39.909999999999997</v>
      </c>
      <c r="C137">
        <v>39.520000000000003</v>
      </c>
      <c r="E137" s="1"/>
    </row>
    <row r="138" spans="1:5" x14ac:dyDescent="0.35">
      <c r="A138" t="s">
        <v>1770</v>
      </c>
      <c r="B138">
        <v>40.68</v>
      </c>
      <c r="C138">
        <v>40.28</v>
      </c>
      <c r="E138" s="1"/>
    </row>
    <row r="139" spans="1:5" x14ac:dyDescent="0.35">
      <c r="A139" t="s">
        <v>629</v>
      </c>
      <c r="B139">
        <v>40.39</v>
      </c>
      <c r="C139">
        <v>39.99</v>
      </c>
      <c r="E139" s="1"/>
    </row>
    <row r="140" spans="1:5" x14ac:dyDescent="0.35">
      <c r="A140" t="s">
        <v>630</v>
      </c>
      <c r="B140">
        <v>21.57</v>
      </c>
      <c r="C140">
        <v>21.2</v>
      </c>
      <c r="E140" s="1"/>
    </row>
    <row r="141" spans="1:5" x14ac:dyDescent="0.35">
      <c r="E141" s="1"/>
    </row>
    <row r="142" spans="1:5" x14ac:dyDescent="0.35">
      <c r="A142" t="s">
        <v>633</v>
      </c>
    </row>
    <row r="144" spans="1:5" x14ac:dyDescent="0.35">
      <c r="A144" s="49" t="s">
        <v>634</v>
      </c>
      <c r="B144" s="49" t="s">
        <v>635</v>
      </c>
      <c r="C144" s="49" t="s">
        <v>636</v>
      </c>
      <c r="D144" s="49" t="s">
        <v>637</v>
      </c>
    </row>
    <row r="145" spans="1:6" x14ac:dyDescent="0.35">
      <c r="A145" s="49" t="s">
        <v>2177</v>
      </c>
      <c r="B145" s="49"/>
      <c r="C145" s="49">
        <v>0.15</v>
      </c>
      <c r="D145" s="49">
        <v>0.15</v>
      </c>
    </row>
    <row r="146" spans="1:6" x14ac:dyDescent="0.35">
      <c r="A146" s="49" t="s">
        <v>2178</v>
      </c>
      <c r="B146" s="49"/>
      <c r="C146" s="49">
        <v>0.15</v>
      </c>
      <c r="D146" s="49">
        <v>0.15</v>
      </c>
    </row>
    <row r="148" spans="1:6" x14ac:dyDescent="0.35">
      <c r="A148" t="s">
        <v>182</v>
      </c>
      <c r="B148" s="33" t="s">
        <v>114</v>
      </c>
    </row>
    <row r="149" spans="1:6" ht="29" customHeight="1" x14ac:dyDescent="0.35">
      <c r="A149" s="46" t="s">
        <v>183</v>
      </c>
      <c r="B149" s="33" t="s">
        <v>114</v>
      </c>
    </row>
    <row r="150" spans="1:6" ht="29" customHeight="1" x14ac:dyDescent="0.35">
      <c r="A150" s="46" t="s">
        <v>184</v>
      </c>
      <c r="B150" s="33" t="s">
        <v>114</v>
      </c>
    </row>
    <row r="151" spans="1:6" x14ac:dyDescent="0.35">
      <c r="A151" t="s">
        <v>1652</v>
      </c>
      <c r="B151" s="48">
        <v>1.562986</v>
      </c>
    </row>
    <row r="152" spans="1:6" ht="43.5" customHeight="1" x14ac:dyDescent="0.35">
      <c r="A152" s="46" t="s">
        <v>186</v>
      </c>
      <c r="B152" s="33">
        <v>1395.6296875</v>
      </c>
    </row>
    <row r="153" spans="1:6" ht="29" customHeight="1" x14ac:dyDescent="0.35">
      <c r="A153" s="46" t="s">
        <v>187</v>
      </c>
      <c r="B153" s="33" t="s">
        <v>114</v>
      </c>
    </row>
    <row r="154" spans="1:6" ht="29" customHeight="1" x14ac:dyDescent="0.35">
      <c r="A154" s="46" t="s">
        <v>188</v>
      </c>
      <c r="B154" s="33" t="s">
        <v>114</v>
      </c>
    </row>
    <row r="155" spans="1:6" x14ac:dyDescent="0.35">
      <c r="A155" t="s">
        <v>189</v>
      </c>
      <c r="B155" s="33" t="s">
        <v>114</v>
      </c>
    </row>
    <row r="156" spans="1:6" x14ac:dyDescent="0.35">
      <c r="A156" t="s">
        <v>190</v>
      </c>
      <c r="B156" s="33" t="s">
        <v>114</v>
      </c>
    </row>
    <row r="158" spans="1:6" ht="70" customHeight="1" x14ac:dyDescent="0.35">
      <c r="A158" s="57" t="s">
        <v>200</v>
      </c>
      <c r="B158" s="57" t="s">
        <v>201</v>
      </c>
      <c r="C158" s="57" t="s">
        <v>5</v>
      </c>
      <c r="D158" s="57" t="s">
        <v>6</v>
      </c>
      <c r="E158" s="57" t="s">
        <v>5</v>
      </c>
      <c r="F158" s="57" t="s">
        <v>6</v>
      </c>
    </row>
    <row r="159" spans="1:6" ht="70" customHeight="1" x14ac:dyDescent="0.35">
      <c r="A159" s="57" t="s">
        <v>2179</v>
      </c>
      <c r="B159" s="57"/>
      <c r="C159" s="57" t="s">
        <v>80</v>
      </c>
      <c r="D159" s="57"/>
      <c r="E159" s="57"/>
      <c r="F159"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299"/>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2180</v>
      </c>
      <c r="B1" s="60"/>
      <c r="C1" s="60"/>
      <c r="D1" s="60"/>
      <c r="E1" s="60"/>
      <c r="F1" s="60"/>
      <c r="G1" s="61"/>
      <c r="H1" s="50" t="str">
        <f>HYPERLINK("[EDEL_Portfolio Monthly Notes 28-Feb-2023.xlsx]Index!A1","Index")</f>
        <v>Index</v>
      </c>
    </row>
    <row r="2" spans="1:8" ht="37.5" customHeight="1" x14ac:dyDescent="0.35">
      <c r="A2" s="59" t="s">
        <v>2181</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2182</v>
      </c>
      <c r="B8" s="29" t="s">
        <v>2183</v>
      </c>
      <c r="C8" s="29" t="s">
        <v>1166</v>
      </c>
      <c r="D8" s="12">
        <v>2100</v>
      </c>
      <c r="E8" s="13">
        <v>17.420000000000002</v>
      </c>
      <c r="F8" s="14">
        <v>1.5800000000000002E-2</v>
      </c>
      <c r="G8" s="14"/>
    </row>
    <row r="9" spans="1:8" x14ac:dyDescent="0.35">
      <c r="A9" s="11" t="s">
        <v>1826</v>
      </c>
      <c r="B9" s="29" t="s">
        <v>1827</v>
      </c>
      <c r="C9" s="29" t="s">
        <v>1203</v>
      </c>
      <c r="D9" s="12">
        <v>1455</v>
      </c>
      <c r="E9" s="13">
        <v>14.24</v>
      </c>
      <c r="F9" s="14">
        <v>1.29E-2</v>
      </c>
      <c r="G9" s="14"/>
    </row>
    <row r="10" spans="1:8" x14ac:dyDescent="0.35">
      <c r="A10" s="11" t="s">
        <v>1393</v>
      </c>
      <c r="B10" s="29" t="s">
        <v>1394</v>
      </c>
      <c r="C10" s="29" t="s">
        <v>1267</v>
      </c>
      <c r="D10" s="12">
        <v>4446</v>
      </c>
      <c r="E10" s="13">
        <v>13.93</v>
      </c>
      <c r="F10" s="14">
        <v>1.2699999999999999E-2</v>
      </c>
      <c r="G10" s="14"/>
    </row>
    <row r="11" spans="1:8" x14ac:dyDescent="0.35">
      <c r="A11" s="11" t="s">
        <v>2184</v>
      </c>
      <c r="B11" s="29" t="s">
        <v>2185</v>
      </c>
      <c r="C11" s="29" t="s">
        <v>1338</v>
      </c>
      <c r="D11" s="12">
        <v>7845</v>
      </c>
      <c r="E11" s="13">
        <v>13.37</v>
      </c>
      <c r="F11" s="14">
        <v>1.21E-2</v>
      </c>
      <c r="G11" s="14"/>
    </row>
    <row r="12" spans="1:8" x14ac:dyDescent="0.35">
      <c r="A12" s="11" t="s">
        <v>1121</v>
      </c>
      <c r="B12" s="29" t="s">
        <v>1122</v>
      </c>
      <c r="C12" s="29" t="s">
        <v>1111</v>
      </c>
      <c r="D12" s="12">
        <v>17533</v>
      </c>
      <c r="E12" s="13">
        <v>13.33</v>
      </c>
      <c r="F12" s="14">
        <v>1.21E-2</v>
      </c>
      <c r="G12" s="14"/>
    </row>
    <row r="13" spans="1:8" x14ac:dyDescent="0.35">
      <c r="A13" s="11" t="s">
        <v>2186</v>
      </c>
      <c r="B13" s="29" t="s">
        <v>2187</v>
      </c>
      <c r="C13" s="29" t="s">
        <v>1203</v>
      </c>
      <c r="D13" s="12">
        <v>2847</v>
      </c>
      <c r="E13" s="13">
        <v>13.32</v>
      </c>
      <c r="F13" s="14">
        <v>1.21E-2</v>
      </c>
      <c r="G13" s="14"/>
    </row>
    <row r="14" spans="1:8" x14ac:dyDescent="0.35">
      <c r="A14" s="11" t="s">
        <v>1421</v>
      </c>
      <c r="B14" s="29" t="s">
        <v>1422</v>
      </c>
      <c r="C14" s="29" t="s">
        <v>1099</v>
      </c>
      <c r="D14" s="12">
        <v>9483</v>
      </c>
      <c r="E14" s="13">
        <v>13.13</v>
      </c>
      <c r="F14" s="14">
        <v>1.1900000000000001E-2</v>
      </c>
      <c r="G14" s="14"/>
    </row>
    <row r="15" spans="1:8" x14ac:dyDescent="0.35">
      <c r="A15" s="11" t="s">
        <v>2188</v>
      </c>
      <c r="B15" s="29" t="s">
        <v>2189</v>
      </c>
      <c r="C15" s="29" t="s">
        <v>1175</v>
      </c>
      <c r="D15" s="12">
        <v>854</v>
      </c>
      <c r="E15" s="13">
        <v>12.97</v>
      </c>
      <c r="F15" s="14">
        <v>1.18E-2</v>
      </c>
      <c r="G15" s="14"/>
    </row>
    <row r="16" spans="1:8" x14ac:dyDescent="0.35">
      <c r="A16" s="11" t="s">
        <v>1401</v>
      </c>
      <c r="B16" s="29" t="s">
        <v>1402</v>
      </c>
      <c r="C16" s="29" t="s">
        <v>1099</v>
      </c>
      <c r="D16" s="12">
        <v>7840</v>
      </c>
      <c r="E16" s="13">
        <v>12.22</v>
      </c>
      <c r="F16" s="14">
        <v>1.11E-2</v>
      </c>
      <c r="G16" s="14"/>
    </row>
    <row r="17" spans="1:7" x14ac:dyDescent="0.35">
      <c r="A17" s="11" t="s">
        <v>2190</v>
      </c>
      <c r="B17" s="29" t="s">
        <v>2191</v>
      </c>
      <c r="C17" s="29" t="s">
        <v>1191</v>
      </c>
      <c r="D17" s="12">
        <v>1042</v>
      </c>
      <c r="E17" s="13">
        <v>12.1</v>
      </c>
      <c r="F17" s="14">
        <v>1.0999999999999999E-2</v>
      </c>
      <c r="G17" s="14"/>
    </row>
    <row r="18" spans="1:7" x14ac:dyDescent="0.35">
      <c r="A18" s="11" t="s">
        <v>1784</v>
      </c>
      <c r="B18" s="29" t="s">
        <v>1785</v>
      </c>
      <c r="C18" s="29" t="s">
        <v>1203</v>
      </c>
      <c r="D18" s="12">
        <v>739</v>
      </c>
      <c r="E18" s="13">
        <v>12.01</v>
      </c>
      <c r="F18" s="14">
        <v>1.09E-2</v>
      </c>
      <c r="G18" s="14"/>
    </row>
    <row r="19" spans="1:7" x14ac:dyDescent="0.35">
      <c r="A19" s="11" t="s">
        <v>2192</v>
      </c>
      <c r="B19" s="29" t="s">
        <v>2193</v>
      </c>
      <c r="C19" s="29" t="s">
        <v>1148</v>
      </c>
      <c r="D19" s="12">
        <v>763</v>
      </c>
      <c r="E19" s="13">
        <v>10.96</v>
      </c>
      <c r="F19" s="14">
        <v>0.01</v>
      </c>
      <c r="G19" s="14"/>
    </row>
    <row r="20" spans="1:7" x14ac:dyDescent="0.35">
      <c r="A20" s="11" t="s">
        <v>2194</v>
      </c>
      <c r="B20" s="29" t="s">
        <v>2195</v>
      </c>
      <c r="C20" s="29" t="s">
        <v>1224</v>
      </c>
      <c r="D20" s="12">
        <v>1104</v>
      </c>
      <c r="E20" s="13">
        <v>10.92</v>
      </c>
      <c r="F20" s="14">
        <v>9.9000000000000008E-3</v>
      </c>
      <c r="G20" s="14"/>
    </row>
    <row r="21" spans="1:7" x14ac:dyDescent="0.35">
      <c r="A21" s="11" t="s">
        <v>1332</v>
      </c>
      <c r="B21" s="29" t="s">
        <v>1333</v>
      </c>
      <c r="C21" s="29" t="s">
        <v>1267</v>
      </c>
      <c r="D21" s="12">
        <v>6063</v>
      </c>
      <c r="E21" s="13">
        <v>10.63</v>
      </c>
      <c r="F21" s="14">
        <v>9.7000000000000003E-3</v>
      </c>
      <c r="G21" s="14"/>
    </row>
    <row r="22" spans="1:7" x14ac:dyDescent="0.35">
      <c r="A22" s="11" t="s">
        <v>2196</v>
      </c>
      <c r="B22" s="29" t="s">
        <v>2197</v>
      </c>
      <c r="C22" s="29" t="s">
        <v>1099</v>
      </c>
      <c r="D22" s="12">
        <v>10261</v>
      </c>
      <c r="E22" s="13">
        <v>10.47</v>
      </c>
      <c r="F22" s="14">
        <v>9.4999999999999998E-3</v>
      </c>
      <c r="G22" s="14"/>
    </row>
    <row r="23" spans="1:7" x14ac:dyDescent="0.35">
      <c r="A23" s="11" t="s">
        <v>1693</v>
      </c>
      <c r="B23" s="29" t="s">
        <v>1694</v>
      </c>
      <c r="C23" s="29" t="s">
        <v>1224</v>
      </c>
      <c r="D23" s="12">
        <v>459</v>
      </c>
      <c r="E23" s="13">
        <v>10.37</v>
      </c>
      <c r="F23" s="14">
        <v>9.4000000000000004E-3</v>
      </c>
      <c r="G23" s="14"/>
    </row>
    <row r="24" spans="1:7" x14ac:dyDescent="0.35">
      <c r="A24" s="11" t="s">
        <v>2198</v>
      </c>
      <c r="B24" s="29" t="s">
        <v>2199</v>
      </c>
      <c r="C24" s="29" t="s">
        <v>1715</v>
      </c>
      <c r="D24" s="12">
        <v>1080</v>
      </c>
      <c r="E24" s="13">
        <v>10.199999999999999</v>
      </c>
      <c r="F24" s="14">
        <v>9.2999999999999992E-3</v>
      </c>
      <c r="G24" s="14"/>
    </row>
    <row r="25" spans="1:7" x14ac:dyDescent="0.35">
      <c r="A25" s="11" t="s">
        <v>2200</v>
      </c>
      <c r="B25" s="29" t="s">
        <v>2201</v>
      </c>
      <c r="C25" s="29" t="s">
        <v>1111</v>
      </c>
      <c r="D25" s="12">
        <v>2359</v>
      </c>
      <c r="E25" s="13">
        <v>10.11</v>
      </c>
      <c r="F25" s="14">
        <v>9.1999999999999998E-3</v>
      </c>
      <c r="G25" s="14"/>
    </row>
    <row r="26" spans="1:7" x14ac:dyDescent="0.35">
      <c r="A26" s="11" t="s">
        <v>2202</v>
      </c>
      <c r="B26" s="29" t="s">
        <v>2203</v>
      </c>
      <c r="C26" s="29" t="s">
        <v>1790</v>
      </c>
      <c r="D26" s="12">
        <v>89</v>
      </c>
      <c r="E26" s="13">
        <v>9.6</v>
      </c>
      <c r="F26" s="14">
        <v>8.6999999999999994E-3</v>
      </c>
      <c r="G26" s="14"/>
    </row>
    <row r="27" spans="1:7" x14ac:dyDescent="0.35">
      <c r="A27" s="11" t="s">
        <v>1876</v>
      </c>
      <c r="B27" s="29" t="s">
        <v>1877</v>
      </c>
      <c r="C27" s="29" t="s">
        <v>1224</v>
      </c>
      <c r="D27" s="12">
        <v>674</v>
      </c>
      <c r="E27" s="13">
        <v>9.4499999999999993</v>
      </c>
      <c r="F27" s="14">
        <v>8.6E-3</v>
      </c>
      <c r="G27" s="14"/>
    </row>
    <row r="28" spans="1:7" x14ac:dyDescent="0.35">
      <c r="A28" s="11" t="s">
        <v>1697</v>
      </c>
      <c r="B28" s="29" t="s">
        <v>1698</v>
      </c>
      <c r="C28" s="29" t="s">
        <v>1203</v>
      </c>
      <c r="D28" s="12">
        <v>318</v>
      </c>
      <c r="E28" s="13">
        <v>9.3800000000000008</v>
      </c>
      <c r="F28" s="14">
        <v>8.5000000000000006E-3</v>
      </c>
      <c r="G28" s="14"/>
    </row>
    <row r="29" spans="1:7" x14ac:dyDescent="0.35">
      <c r="A29" s="11" t="s">
        <v>2204</v>
      </c>
      <c r="B29" s="29" t="s">
        <v>2205</v>
      </c>
      <c r="C29" s="29" t="s">
        <v>1166</v>
      </c>
      <c r="D29" s="12">
        <v>1278</v>
      </c>
      <c r="E29" s="13">
        <v>9.2799999999999994</v>
      </c>
      <c r="F29" s="14">
        <v>8.3999999999999995E-3</v>
      </c>
      <c r="G29" s="14"/>
    </row>
    <row r="30" spans="1:7" x14ac:dyDescent="0.35">
      <c r="A30" s="11" t="s">
        <v>1778</v>
      </c>
      <c r="B30" s="29" t="s">
        <v>1779</v>
      </c>
      <c r="C30" s="29" t="s">
        <v>1156</v>
      </c>
      <c r="D30" s="12">
        <v>470</v>
      </c>
      <c r="E30" s="13">
        <v>9.11</v>
      </c>
      <c r="F30" s="14">
        <v>8.3000000000000001E-3</v>
      </c>
      <c r="G30" s="14"/>
    </row>
    <row r="31" spans="1:7" x14ac:dyDescent="0.35">
      <c r="A31" s="11" t="s">
        <v>2206</v>
      </c>
      <c r="B31" s="29" t="s">
        <v>2207</v>
      </c>
      <c r="C31" s="29" t="s">
        <v>1111</v>
      </c>
      <c r="D31" s="12">
        <v>493</v>
      </c>
      <c r="E31" s="13">
        <v>8.5</v>
      </c>
      <c r="F31" s="14">
        <v>7.7000000000000002E-3</v>
      </c>
      <c r="G31" s="14"/>
    </row>
    <row r="32" spans="1:7" x14ac:dyDescent="0.35">
      <c r="A32" s="11" t="s">
        <v>2208</v>
      </c>
      <c r="B32" s="29" t="s">
        <v>2209</v>
      </c>
      <c r="C32" s="29" t="s">
        <v>1156</v>
      </c>
      <c r="D32" s="12">
        <v>1975</v>
      </c>
      <c r="E32" s="13">
        <v>8.4700000000000006</v>
      </c>
      <c r="F32" s="14">
        <v>7.7000000000000002E-3</v>
      </c>
      <c r="G32" s="14"/>
    </row>
    <row r="33" spans="1:7" x14ac:dyDescent="0.35">
      <c r="A33" s="11" t="s">
        <v>2210</v>
      </c>
      <c r="B33" s="29" t="s">
        <v>2211</v>
      </c>
      <c r="C33" s="29" t="s">
        <v>1224</v>
      </c>
      <c r="D33" s="12">
        <v>1291</v>
      </c>
      <c r="E33" s="13">
        <v>8.4499999999999993</v>
      </c>
      <c r="F33" s="14">
        <v>7.7000000000000002E-3</v>
      </c>
      <c r="G33" s="14"/>
    </row>
    <row r="34" spans="1:7" x14ac:dyDescent="0.35">
      <c r="A34" s="11" t="s">
        <v>1668</v>
      </c>
      <c r="B34" s="29" t="s">
        <v>1669</v>
      </c>
      <c r="C34" s="29" t="s">
        <v>1248</v>
      </c>
      <c r="D34" s="12">
        <v>1706</v>
      </c>
      <c r="E34" s="13">
        <v>8.32</v>
      </c>
      <c r="F34" s="14">
        <v>7.6E-3</v>
      </c>
      <c r="G34" s="14"/>
    </row>
    <row r="35" spans="1:7" x14ac:dyDescent="0.35">
      <c r="A35" s="11" t="s">
        <v>2212</v>
      </c>
      <c r="B35" s="29" t="s">
        <v>2213</v>
      </c>
      <c r="C35" s="29" t="s">
        <v>1224</v>
      </c>
      <c r="D35" s="12">
        <v>1789</v>
      </c>
      <c r="E35" s="13">
        <v>7.89</v>
      </c>
      <c r="F35" s="14">
        <v>7.1999999999999998E-3</v>
      </c>
      <c r="G35" s="14"/>
    </row>
    <row r="36" spans="1:7" x14ac:dyDescent="0.35">
      <c r="A36" s="11" t="s">
        <v>1828</v>
      </c>
      <c r="B36" s="29" t="s">
        <v>1829</v>
      </c>
      <c r="C36" s="29" t="s">
        <v>1203</v>
      </c>
      <c r="D36" s="12">
        <v>343</v>
      </c>
      <c r="E36" s="13">
        <v>7.5</v>
      </c>
      <c r="F36" s="14">
        <v>6.7999999999999996E-3</v>
      </c>
      <c r="G36" s="14"/>
    </row>
    <row r="37" spans="1:7" x14ac:dyDescent="0.35">
      <c r="A37" s="11" t="s">
        <v>1259</v>
      </c>
      <c r="B37" s="29" t="s">
        <v>1260</v>
      </c>
      <c r="C37" s="29" t="s">
        <v>1111</v>
      </c>
      <c r="D37" s="12">
        <v>7155</v>
      </c>
      <c r="E37" s="13">
        <v>7.35</v>
      </c>
      <c r="F37" s="14">
        <v>6.7000000000000002E-3</v>
      </c>
      <c r="G37" s="14"/>
    </row>
    <row r="38" spans="1:7" x14ac:dyDescent="0.35">
      <c r="A38" s="11" t="s">
        <v>2214</v>
      </c>
      <c r="B38" s="29" t="s">
        <v>2215</v>
      </c>
      <c r="C38" s="29" t="s">
        <v>1135</v>
      </c>
      <c r="D38" s="12">
        <v>6402</v>
      </c>
      <c r="E38" s="13">
        <v>7.35</v>
      </c>
      <c r="F38" s="14">
        <v>6.7000000000000002E-3</v>
      </c>
      <c r="G38" s="14"/>
    </row>
    <row r="39" spans="1:7" x14ac:dyDescent="0.35">
      <c r="A39" s="11" t="s">
        <v>1780</v>
      </c>
      <c r="B39" s="29" t="s">
        <v>1781</v>
      </c>
      <c r="C39" s="29" t="s">
        <v>1227</v>
      </c>
      <c r="D39" s="12">
        <v>1630</v>
      </c>
      <c r="E39" s="13">
        <v>7.32</v>
      </c>
      <c r="F39" s="14">
        <v>6.7000000000000002E-3</v>
      </c>
      <c r="G39" s="14"/>
    </row>
    <row r="40" spans="1:7" x14ac:dyDescent="0.35">
      <c r="A40" s="11" t="s">
        <v>2216</v>
      </c>
      <c r="B40" s="29" t="s">
        <v>2217</v>
      </c>
      <c r="C40" s="29" t="s">
        <v>1227</v>
      </c>
      <c r="D40" s="12">
        <v>89148</v>
      </c>
      <c r="E40" s="13">
        <v>7.31</v>
      </c>
      <c r="F40" s="14">
        <v>6.6E-3</v>
      </c>
      <c r="G40" s="14"/>
    </row>
    <row r="41" spans="1:7" x14ac:dyDescent="0.35">
      <c r="A41" s="11" t="s">
        <v>1852</v>
      </c>
      <c r="B41" s="29" t="s">
        <v>1853</v>
      </c>
      <c r="C41" s="29" t="s">
        <v>1233</v>
      </c>
      <c r="D41" s="12">
        <v>1320</v>
      </c>
      <c r="E41" s="13">
        <v>7.28</v>
      </c>
      <c r="F41" s="14">
        <v>6.6E-3</v>
      </c>
      <c r="G41" s="14"/>
    </row>
    <row r="42" spans="1:7" x14ac:dyDescent="0.35">
      <c r="A42" s="11" t="s">
        <v>1893</v>
      </c>
      <c r="B42" s="29" t="s">
        <v>1894</v>
      </c>
      <c r="C42" s="29" t="s">
        <v>1111</v>
      </c>
      <c r="D42" s="12">
        <v>1265</v>
      </c>
      <c r="E42" s="13">
        <v>7.27</v>
      </c>
      <c r="F42" s="14">
        <v>6.6E-3</v>
      </c>
      <c r="G42" s="14"/>
    </row>
    <row r="43" spans="1:7" x14ac:dyDescent="0.35">
      <c r="A43" s="11" t="s">
        <v>2218</v>
      </c>
      <c r="B43" s="29" t="s">
        <v>2219</v>
      </c>
      <c r="C43" s="29" t="s">
        <v>1267</v>
      </c>
      <c r="D43" s="12">
        <v>1309</v>
      </c>
      <c r="E43" s="13">
        <v>7.26</v>
      </c>
      <c r="F43" s="14">
        <v>6.6E-3</v>
      </c>
      <c r="G43" s="14"/>
    </row>
    <row r="44" spans="1:7" x14ac:dyDescent="0.35">
      <c r="A44" s="11" t="s">
        <v>2112</v>
      </c>
      <c r="B44" s="29" t="s">
        <v>2113</v>
      </c>
      <c r="C44" s="29" t="s">
        <v>1295</v>
      </c>
      <c r="D44" s="12">
        <v>539</v>
      </c>
      <c r="E44" s="13">
        <v>7.25</v>
      </c>
      <c r="F44" s="14">
        <v>6.6E-3</v>
      </c>
      <c r="G44" s="14"/>
    </row>
    <row r="45" spans="1:7" x14ac:dyDescent="0.35">
      <c r="A45" s="11" t="s">
        <v>2220</v>
      </c>
      <c r="B45" s="29" t="s">
        <v>2221</v>
      </c>
      <c r="C45" s="29" t="s">
        <v>1203</v>
      </c>
      <c r="D45" s="12">
        <v>1010</v>
      </c>
      <c r="E45" s="13">
        <v>7.13</v>
      </c>
      <c r="F45" s="14">
        <v>6.4999999999999997E-3</v>
      </c>
      <c r="G45" s="14"/>
    </row>
    <row r="46" spans="1:7" x14ac:dyDescent="0.35">
      <c r="A46" s="11" t="s">
        <v>2222</v>
      </c>
      <c r="B46" s="29" t="s">
        <v>2223</v>
      </c>
      <c r="C46" s="29" t="s">
        <v>1267</v>
      </c>
      <c r="D46" s="12">
        <v>1477</v>
      </c>
      <c r="E46" s="13">
        <v>7.12</v>
      </c>
      <c r="F46" s="14">
        <v>6.4999999999999997E-3</v>
      </c>
      <c r="G46" s="14"/>
    </row>
    <row r="47" spans="1:7" x14ac:dyDescent="0.35">
      <c r="A47" s="11" t="s">
        <v>2224</v>
      </c>
      <c r="B47" s="29" t="s">
        <v>2225</v>
      </c>
      <c r="C47" s="29" t="s">
        <v>1114</v>
      </c>
      <c r="D47" s="12">
        <v>11101</v>
      </c>
      <c r="E47" s="13">
        <v>7.09</v>
      </c>
      <c r="F47" s="14">
        <v>6.4000000000000003E-3</v>
      </c>
      <c r="G47" s="14"/>
    </row>
    <row r="48" spans="1:7" x14ac:dyDescent="0.35">
      <c r="A48" s="11" t="s">
        <v>2226</v>
      </c>
      <c r="B48" s="29" t="s">
        <v>2227</v>
      </c>
      <c r="C48" s="29" t="s">
        <v>1295</v>
      </c>
      <c r="D48" s="12">
        <v>891</v>
      </c>
      <c r="E48" s="13">
        <v>6.67</v>
      </c>
      <c r="F48" s="14">
        <v>6.1000000000000004E-3</v>
      </c>
      <c r="G48" s="14"/>
    </row>
    <row r="49" spans="1:7" x14ac:dyDescent="0.35">
      <c r="A49" s="11" t="s">
        <v>1446</v>
      </c>
      <c r="B49" s="29" t="s">
        <v>1447</v>
      </c>
      <c r="C49" s="29" t="s">
        <v>1302</v>
      </c>
      <c r="D49" s="12">
        <v>744</v>
      </c>
      <c r="E49" s="13">
        <v>6.67</v>
      </c>
      <c r="F49" s="14">
        <v>6.1000000000000004E-3</v>
      </c>
      <c r="G49" s="14"/>
    </row>
    <row r="50" spans="1:7" x14ac:dyDescent="0.35">
      <c r="A50" s="11" t="s">
        <v>2228</v>
      </c>
      <c r="B50" s="29" t="s">
        <v>2229</v>
      </c>
      <c r="C50" s="29" t="s">
        <v>1203</v>
      </c>
      <c r="D50" s="12">
        <v>3852</v>
      </c>
      <c r="E50" s="13">
        <v>6.51</v>
      </c>
      <c r="F50" s="14">
        <v>5.8999999999999999E-3</v>
      </c>
      <c r="G50" s="14"/>
    </row>
    <row r="51" spans="1:7" x14ac:dyDescent="0.35">
      <c r="A51" s="11" t="s">
        <v>2173</v>
      </c>
      <c r="B51" s="29" t="s">
        <v>2174</v>
      </c>
      <c r="C51" s="29" t="s">
        <v>1241</v>
      </c>
      <c r="D51" s="12">
        <v>1289</v>
      </c>
      <c r="E51" s="13">
        <v>6.48</v>
      </c>
      <c r="F51" s="14">
        <v>5.8999999999999999E-3</v>
      </c>
      <c r="G51" s="14"/>
    </row>
    <row r="52" spans="1:7" x14ac:dyDescent="0.35">
      <c r="A52" s="11" t="s">
        <v>2230</v>
      </c>
      <c r="B52" s="29" t="s">
        <v>2231</v>
      </c>
      <c r="C52" s="29" t="s">
        <v>1166</v>
      </c>
      <c r="D52" s="12">
        <v>950</v>
      </c>
      <c r="E52" s="13">
        <v>6.41</v>
      </c>
      <c r="F52" s="14">
        <v>5.7999999999999996E-3</v>
      </c>
      <c r="G52" s="14"/>
    </row>
    <row r="53" spans="1:7" x14ac:dyDescent="0.35">
      <c r="A53" s="11" t="s">
        <v>1296</v>
      </c>
      <c r="B53" s="29" t="s">
        <v>1297</v>
      </c>
      <c r="C53" s="29" t="s">
        <v>1188</v>
      </c>
      <c r="D53" s="12">
        <v>1211</v>
      </c>
      <c r="E53" s="13">
        <v>6.37</v>
      </c>
      <c r="F53" s="14">
        <v>5.7999999999999996E-3</v>
      </c>
      <c r="G53" s="14"/>
    </row>
    <row r="54" spans="1:7" x14ac:dyDescent="0.35">
      <c r="A54" s="11" t="s">
        <v>1305</v>
      </c>
      <c r="B54" s="29" t="s">
        <v>1306</v>
      </c>
      <c r="C54" s="29" t="s">
        <v>1111</v>
      </c>
      <c r="D54" s="12">
        <v>1108</v>
      </c>
      <c r="E54" s="13">
        <v>6.37</v>
      </c>
      <c r="F54" s="14">
        <v>5.7999999999999996E-3</v>
      </c>
      <c r="G54" s="14"/>
    </row>
    <row r="55" spans="1:7" x14ac:dyDescent="0.35">
      <c r="A55" s="11" t="s">
        <v>1840</v>
      </c>
      <c r="B55" s="29" t="s">
        <v>1841</v>
      </c>
      <c r="C55" s="29" t="s">
        <v>1156</v>
      </c>
      <c r="D55" s="12">
        <v>1311</v>
      </c>
      <c r="E55" s="13">
        <v>6.29</v>
      </c>
      <c r="F55" s="14">
        <v>5.7000000000000002E-3</v>
      </c>
      <c r="G55" s="14"/>
    </row>
    <row r="56" spans="1:7" x14ac:dyDescent="0.35">
      <c r="A56" s="11" t="s">
        <v>2232</v>
      </c>
      <c r="B56" s="29" t="s">
        <v>2233</v>
      </c>
      <c r="C56" s="29" t="s">
        <v>1302</v>
      </c>
      <c r="D56" s="12">
        <v>1715</v>
      </c>
      <c r="E56" s="13">
        <v>6.24</v>
      </c>
      <c r="F56" s="14">
        <v>5.7000000000000002E-3</v>
      </c>
      <c r="G56" s="14"/>
    </row>
    <row r="57" spans="1:7" x14ac:dyDescent="0.35">
      <c r="A57" s="11" t="s">
        <v>2131</v>
      </c>
      <c r="B57" s="29" t="s">
        <v>2132</v>
      </c>
      <c r="C57" s="29" t="s">
        <v>1111</v>
      </c>
      <c r="D57" s="12">
        <v>2500</v>
      </c>
      <c r="E57" s="13">
        <v>6.05</v>
      </c>
      <c r="F57" s="14">
        <v>5.4999999999999997E-3</v>
      </c>
      <c r="G57" s="14"/>
    </row>
    <row r="58" spans="1:7" x14ac:dyDescent="0.35">
      <c r="A58" s="11" t="s">
        <v>2234</v>
      </c>
      <c r="B58" s="29" t="s">
        <v>2235</v>
      </c>
      <c r="C58" s="29" t="s">
        <v>1349</v>
      </c>
      <c r="D58" s="12">
        <v>1137</v>
      </c>
      <c r="E58" s="13">
        <v>6.03</v>
      </c>
      <c r="F58" s="14">
        <v>5.4999999999999997E-3</v>
      </c>
      <c r="G58" s="14"/>
    </row>
    <row r="59" spans="1:7" x14ac:dyDescent="0.35">
      <c r="A59" s="11" t="s">
        <v>2236</v>
      </c>
      <c r="B59" s="29" t="s">
        <v>2237</v>
      </c>
      <c r="C59" s="29" t="s">
        <v>1148</v>
      </c>
      <c r="D59" s="12">
        <v>547</v>
      </c>
      <c r="E59" s="13">
        <v>5.97</v>
      </c>
      <c r="F59" s="14">
        <v>5.4000000000000003E-3</v>
      </c>
      <c r="G59" s="14"/>
    </row>
    <row r="60" spans="1:7" x14ac:dyDescent="0.35">
      <c r="A60" s="11" t="s">
        <v>1451</v>
      </c>
      <c r="B60" s="29" t="s">
        <v>1452</v>
      </c>
      <c r="C60" s="29" t="s">
        <v>1241</v>
      </c>
      <c r="D60" s="12">
        <v>2144</v>
      </c>
      <c r="E60" s="13">
        <v>5.89</v>
      </c>
      <c r="F60" s="14">
        <v>5.3E-3</v>
      </c>
      <c r="G60" s="14"/>
    </row>
    <row r="61" spans="1:7" x14ac:dyDescent="0.35">
      <c r="A61" s="11" t="s">
        <v>2238</v>
      </c>
      <c r="B61" s="29" t="s">
        <v>2239</v>
      </c>
      <c r="C61" s="29" t="s">
        <v>1148</v>
      </c>
      <c r="D61" s="12">
        <v>917</v>
      </c>
      <c r="E61" s="13">
        <v>5.85</v>
      </c>
      <c r="F61" s="14">
        <v>5.3E-3</v>
      </c>
      <c r="G61" s="14"/>
    </row>
    <row r="62" spans="1:7" x14ac:dyDescent="0.35">
      <c r="A62" s="11" t="s">
        <v>2240</v>
      </c>
      <c r="B62" s="29" t="s">
        <v>2241</v>
      </c>
      <c r="C62" s="29" t="s">
        <v>1159</v>
      </c>
      <c r="D62" s="12">
        <v>8405</v>
      </c>
      <c r="E62" s="13">
        <v>5.83</v>
      </c>
      <c r="F62" s="14">
        <v>5.3E-3</v>
      </c>
      <c r="G62" s="14"/>
    </row>
    <row r="63" spans="1:7" x14ac:dyDescent="0.35">
      <c r="A63" s="11" t="s">
        <v>2242</v>
      </c>
      <c r="B63" s="29" t="s">
        <v>2243</v>
      </c>
      <c r="C63" s="29" t="s">
        <v>1349</v>
      </c>
      <c r="D63" s="12">
        <v>6469</v>
      </c>
      <c r="E63" s="13">
        <v>5.76</v>
      </c>
      <c r="F63" s="14">
        <v>5.1999999999999998E-3</v>
      </c>
      <c r="G63" s="14"/>
    </row>
    <row r="64" spans="1:7" x14ac:dyDescent="0.35">
      <c r="A64" s="11" t="s">
        <v>1368</v>
      </c>
      <c r="B64" s="29" t="s">
        <v>1369</v>
      </c>
      <c r="C64" s="29" t="s">
        <v>1166</v>
      </c>
      <c r="D64" s="12">
        <v>2094</v>
      </c>
      <c r="E64" s="13">
        <v>5.76</v>
      </c>
      <c r="F64" s="14">
        <v>5.1999999999999998E-3</v>
      </c>
      <c r="G64" s="14"/>
    </row>
    <row r="65" spans="1:7" x14ac:dyDescent="0.35">
      <c r="A65" s="11" t="s">
        <v>1683</v>
      </c>
      <c r="B65" s="29" t="s">
        <v>1684</v>
      </c>
      <c r="C65" s="29" t="s">
        <v>1230</v>
      </c>
      <c r="D65" s="12">
        <v>886</v>
      </c>
      <c r="E65" s="13">
        <v>5.75</v>
      </c>
      <c r="F65" s="14">
        <v>5.1999999999999998E-3</v>
      </c>
      <c r="G65" s="14"/>
    </row>
    <row r="66" spans="1:7" x14ac:dyDescent="0.35">
      <c r="A66" s="11" t="s">
        <v>1897</v>
      </c>
      <c r="B66" s="29" t="s">
        <v>1898</v>
      </c>
      <c r="C66" s="29" t="s">
        <v>1224</v>
      </c>
      <c r="D66" s="12">
        <v>562</v>
      </c>
      <c r="E66" s="13">
        <v>5.73</v>
      </c>
      <c r="F66" s="14">
        <v>5.1999999999999998E-3</v>
      </c>
      <c r="G66" s="14"/>
    </row>
    <row r="67" spans="1:7" x14ac:dyDescent="0.35">
      <c r="A67" s="11" t="s">
        <v>1815</v>
      </c>
      <c r="B67" s="29" t="s">
        <v>1816</v>
      </c>
      <c r="C67" s="29" t="s">
        <v>1790</v>
      </c>
      <c r="D67" s="12">
        <v>1626</v>
      </c>
      <c r="E67" s="13">
        <v>5.71</v>
      </c>
      <c r="F67" s="14">
        <v>5.1999999999999998E-3</v>
      </c>
      <c r="G67" s="14"/>
    </row>
    <row r="68" spans="1:7" x14ac:dyDescent="0.35">
      <c r="A68" s="11" t="s">
        <v>2244</v>
      </c>
      <c r="B68" s="29" t="s">
        <v>2245</v>
      </c>
      <c r="C68" s="29" t="s">
        <v>1425</v>
      </c>
      <c r="D68" s="12">
        <v>448</v>
      </c>
      <c r="E68" s="13">
        <v>5.7</v>
      </c>
      <c r="F68" s="14">
        <v>5.1999999999999998E-3</v>
      </c>
      <c r="G68" s="14"/>
    </row>
    <row r="69" spans="1:7" x14ac:dyDescent="0.35">
      <c r="A69" s="11" t="s">
        <v>2246</v>
      </c>
      <c r="B69" s="29" t="s">
        <v>2247</v>
      </c>
      <c r="C69" s="29" t="s">
        <v>1188</v>
      </c>
      <c r="D69" s="12">
        <v>917</v>
      </c>
      <c r="E69" s="13">
        <v>5.66</v>
      </c>
      <c r="F69" s="14">
        <v>5.1000000000000004E-3</v>
      </c>
      <c r="G69" s="14"/>
    </row>
    <row r="70" spans="1:7" x14ac:dyDescent="0.35">
      <c r="A70" s="11" t="s">
        <v>1782</v>
      </c>
      <c r="B70" s="29" t="s">
        <v>1783</v>
      </c>
      <c r="C70" s="29" t="s">
        <v>1130</v>
      </c>
      <c r="D70" s="12">
        <v>605</v>
      </c>
      <c r="E70" s="13">
        <v>5.65</v>
      </c>
      <c r="F70" s="14">
        <v>5.1000000000000004E-3</v>
      </c>
      <c r="G70" s="14"/>
    </row>
    <row r="71" spans="1:7" x14ac:dyDescent="0.35">
      <c r="A71" s="11" t="s">
        <v>1830</v>
      </c>
      <c r="B71" s="29" t="s">
        <v>1831</v>
      </c>
      <c r="C71" s="29" t="s">
        <v>1216</v>
      </c>
      <c r="D71" s="12">
        <v>839</v>
      </c>
      <c r="E71" s="13">
        <v>5.64</v>
      </c>
      <c r="F71" s="14">
        <v>5.1000000000000004E-3</v>
      </c>
      <c r="G71" s="14"/>
    </row>
    <row r="72" spans="1:7" x14ac:dyDescent="0.35">
      <c r="A72" s="11" t="s">
        <v>2248</v>
      </c>
      <c r="B72" s="29" t="s">
        <v>2249</v>
      </c>
      <c r="C72" s="29" t="s">
        <v>1148</v>
      </c>
      <c r="D72" s="12">
        <v>2281</v>
      </c>
      <c r="E72" s="13">
        <v>5.61</v>
      </c>
      <c r="F72" s="14">
        <v>5.1000000000000004E-3</v>
      </c>
      <c r="G72" s="14"/>
    </row>
    <row r="73" spans="1:7" x14ac:dyDescent="0.35">
      <c r="A73" s="11" t="s">
        <v>2250</v>
      </c>
      <c r="B73" s="29" t="s">
        <v>2251</v>
      </c>
      <c r="C73" s="29" t="s">
        <v>1349</v>
      </c>
      <c r="D73" s="12">
        <v>19145</v>
      </c>
      <c r="E73" s="13">
        <v>5.61</v>
      </c>
      <c r="F73" s="14">
        <v>5.1000000000000004E-3</v>
      </c>
      <c r="G73" s="14"/>
    </row>
    <row r="74" spans="1:7" x14ac:dyDescent="0.35">
      <c r="A74" s="11" t="s">
        <v>2252</v>
      </c>
      <c r="B74" s="29" t="s">
        <v>2253</v>
      </c>
      <c r="C74" s="29" t="s">
        <v>1156</v>
      </c>
      <c r="D74" s="12">
        <v>7093</v>
      </c>
      <c r="E74" s="13">
        <v>5.59</v>
      </c>
      <c r="F74" s="14">
        <v>5.1000000000000004E-3</v>
      </c>
      <c r="G74" s="14"/>
    </row>
    <row r="75" spans="1:7" x14ac:dyDescent="0.35">
      <c r="A75" s="11" t="s">
        <v>1448</v>
      </c>
      <c r="B75" s="29" t="s">
        <v>1449</v>
      </c>
      <c r="C75" s="29" t="s">
        <v>1450</v>
      </c>
      <c r="D75" s="12">
        <v>1563</v>
      </c>
      <c r="E75" s="13">
        <v>5.58</v>
      </c>
      <c r="F75" s="14">
        <v>5.1000000000000004E-3</v>
      </c>
      <c r="G75" s="14"/>
    </row>
    <row r="76" spans="1:7" x14ac:dyDescent="0.35">
      <c r="A76" s="11" t="s">
        <v>2254</v>
      </c>
      <c r="B76" s="29" t="s">
        <v>2255</v>
      </c>
      <c r="C76" s="29" t="s">
        <v>2116</v>
      </c>
      <c r="D76" s="12">
        <v>595</v>
      </c>
      <c r="E76" s="13">
        <v>5.57</v>
      </c>
      <c r="F76" s="14">
        <v>5.1000000000000004E-3</v>
      </c>
      <c r="G76" s="14"/>
    </row>
    <row r="77" spans="1:7" x14ac:dyDescent="0.35">
      <c r="A77" s="11" t="s">
        <v>2256</v>
      </c>
      <c r="B77" s="29" t="s">
        <v>2257</v>
      </c>
      <c r="C77" s="29" t="s">
        <v>1142</v>
      </c>
      <c r="D77" s="12">
        <v>2013</v>
      </c>
      <c r="E77" s="13">
        <v>5.37</v>
      </c>
      <c r="F77" s="14">
        <v>4.8999999999999998E-3</v>
      </c>
      <c r="G77" s="14"/>
    </row>
    <row r="78" spans="1:7" x14ac:dyDescent="0.35">
      <c r="A78" s="11" t="s">
        <v>2258</v>
      </c>
      <c r="B78" s="29" t="s">
        <v>2259</v>
      </c>
      <c r="C78" s="29" t="s">
        <v>1763</v>
      </c>
      <c r="D78" s="12">
        <v>659</v>
      </c>
      <c r="E78" s="13">
        <v>5.37</v>
      </c>
      <c r="F78" s="14">
        <v>4.8999999999999998E-3</v>
      </c>
      <c r="G78" s="14"/>
    </row>
    <row r="79" spans="1:7" x14ac:dyDescent="0.35">
      <c r="A79" s="11" t="s">
        <v>1298</v>
      </c>
      <c r="B79" s="29" t="s">
        <v>1299</v>
      </c>
      <c r="C79" s="29" t="s">
        <v>1111</v>
      </c>
      <c r="D79" s="12">
        <v>5295</v>
      </c>
      <c r="E79" s="13">
        <v>5.34</v>
      </c>
      <c r="F79" s="14">
        <v>4.8999999999999998E-3</v>
      </c>
      <c r="G79" s="14"/>
    </row>
    <row r="80" spans="1:7" x14ac:dyDescent="0.35">
      <c r="A80" s="11" t="s">
        <v>1662</v>
      </c>
      <c r="B80" s="29" t="s">
        <v>1663</v>
      </c>
      <c r="C80" s="29" t="s">
        <v>1111</v>
      </c>
      <c r="D80" s="12">
        <v>536</v>
      </c>
      <c r="E80" s="13">
        <v>5.17</v>
      </c>
      <c r="F80" s="14">
        <v>4.7000000000000002E-3</v>
      </c>
      <c r="G80" s="14"/>
    </row>
    <row r="81" spans="1:7" x14ac:dyDescent="0.35">
      <c r="A81" s="11" t="s">
        <v>1311</v>
      </c>
      <c r="B81" s="29" t="s">
        <v>1312</v>
      </c>
      <c r="C81" s="29" t="s">
        <v>1166</v>
      </c>
      <c r="D81" s="12">
        <v>1146</v>
      </c>
      <c r="E81" s="13">
        <v>5.16</v>
      </c>
      <c r="F81" s="14">
        <v>4.7000000000000002E-3</v>
      </c>
      <c r="G81" s="14"/>
    </row>
    <row r="82" spans="1:7" x14ac:dyDescent="0.35">
      <c r="A82" s="11" t="s">
        <v>1880</v>
      </c>
      <c r="B82" s="29" t="s">
        <v>1881</v>
      </c>
      <c r="C82" s="29" t="s">
        <v>1882</v>
      </c>
      <c r="D82" s="12">
        <v>912</v>
      </c>
      <c r="E82" s="13">
        <v>5.0999999999999996</v>
      </c>
      <c r="F82" s="14">
        <v>4.5999999999999999E-3</v>
      </c>
      <c r="G82" s="14"/>
    </row>
    <row r="83" spans="1:7" x14ac:dyDescent="0.35">
      <c r="A83" s="11" t="s">
        <v>2260</v>
      </c>
      <c r="B83" s="29" t="s">
        <v>2261</v>
      </c>
      <c r="C83" s="29" t="s">
        <v>1450</v>
      </c>
      <c r="D83" s="12">
        <v>931</v>
      </c>
      <c r="E83" s="13">
        <v>5.09</v>
      </c>
      <c r="F83" s="14">
        <v>4.5999999999999999E-3</v>
      </c>
      <c r="G83" s="14"/>
    </row>
    <row r="84" spans="1:7" x14ac:dyDescent="0.35">
      <c r="A84" s="11" t="s">
        <v>2262</v>
      </c>
      <c r="B84" s="29" t="s">
        <v>2263</v>
      </c>
      <c r="C84" s="29" t="s">
        <v>1148</v>
      </c>
      <c r="D84" s="12">
        <v>77</v>
      </c>
      <c r="E84" s="13">
        <v>5.0199999999999996</v>
      </c>
      <c r="F84" s="14">
        <v>4.5999999999999999E-3</v>
      </c>
      <c r="G84" s="14"/>
    </row>
    <row r="85" spans="1:7" x14ac:dyDescent="0.35">
      <c r="A85" s="11" t="s">
        <v>1440</v>
      </c>
      <c r="B85" s="29" t="s">
        <v>1441</v>
      </c>
      <c r="C85" s="29" t="s">
        <v>1156</v>
      </c>
      <c r="D85" s="12">
        <v>1790</v>
      </c>
      <c r="E85" s="13">
        <v>5.01</v>
      </c>
      <c r="F85" s="14">
        <v>4.5999999999999999E-3</v>
      </c>
      <c r="G85" s="14"/>
    </row>
    <row r="86" spans="1:7" x14ac:dyDescent="0.35">
      <c r="A86" s="11" t="s">
        <v>2264</v>
      </c>
      <c r="B86" s="29" t="s">
        <v>2265</v>
      </c>
      <c r="C86" s="29" t="s">
        <v>1230</v>
      </c>
      <c r="D86" s="12">
        <v>6384</v>
      </c>
      <c r="E86" s="13">
        <v>4.97</v>
      </c>
      <c r="F86" s="14">
        <v>4.4999999999999997E-3</v>
      </c>
      <c r="G86" s="14"/>
    </row>
    <row r="87" spans="1:7" x14ac:dyDescent="0.35">
      <c r="A87" s="11" t="s">
        <v>2266</v>
      </c>
      <c r="B87" s="29" t="s">
        <v>2267</v>
      </c>
      <c r="C87" s="29" t="s">
        <v>1156</v>
      </c>
      <c r="D87" s="12">
        <v>105</v>
      </c>
      <c r="E87" s="13">
        <v>4.91</v>
      </c>
      <c r="F87" s="14">
        <v>4.4999999999999997E-3</v>
      </c>
      <c r="G87" s="14"/>
    </row>
    <row r="88" spans="1:7" x14ac:dyDescent="0.35">
      <c r="A88" s="11" t="s">
        <v>2268</v>
      </c>
      <c r="B88" s="29" t="s">
        <v>2269</v>
      </c>
      <c r="C88" s="29" t="s">
        <v>1267</v>
      </c>
      <c r="D88" s="12">
        <v>1152</v>
      </c>
      <c r="E88" s="13">
        <v>4.8899999999999997</v>
      </c>
      <c r="F88" s="14">
        <v>4.4000000000000003E-3</v>
      </c>
      <c r="G88" s="14"/>
    </row>
    <row r="89" spans="1:7" x14ac:dyDescent="0.35">
      <c r="A89" s="11" t="s">
        <v>2270</v>
      </c>
      <c r="B89" s="29" t="s">
        <v>2271</v>
      </c>
      <c r="C89" s="29" t="s">
        <v>1188</v>
      </c>
      <c r="D89" s="12">
        <v>101</v>
      </c>
      <c r="E89" s="13">
        <v>4.67</v>
      </c>
      <c r="F89" s="14">
        <v>4.1999999999999997E-3</v>
      </c>
      <c r="G89" s="14"/>
    </row>
    <row r="90" spans="1:7" x14ac:dyDescent="0.35">
      <c r="A90" s="11" t="s">
        <v>2272</v>
      </c>
      <c r="B90" s="29" t="s">
        <v>2273</v>
      </c>
      <c r="C90" s="29" t="s">
        <v>1111</v>
      </c>
      <c r="D90" s="12">
        <v>780</v>
      </c>
      <c r="E90" s="13">
        <v>4.66</v>
      </c>
      <c r="F90" s="14">
        <v>4.1999999999999997E-3</v>
      </c>
      <c r="G90" s="14"/>
    </row>
    <row r="91" spans="1:7" x14ac:dyDescent="0.35">
      <c r="A91" s="11" t="s">
        <v>1848</v>
      </c>
      <c r="B91" s="29" t="s">
        <v>1849</v>
      </c>
      <c r="C91" s="29" t="s">
        <v>1349</v>
      </c>
      <c r="D91" s="12">
        <v>1820</v>
      </c>
      <c r="E91" s="13">
        <v>4.66</v>
      </c>
      <c r="F91" s="14">
        <v>4.1999999999999997E-3</v>
      </c>
      <c r="G91" s="14"/>
    </row>
    <row r="92" spans="1:7" x14ac:dyDescent="0.35">
      <c r="A92" s="11" t="s">
        <v>2274</v>
      </c>
      <c r="B92" s="29" t="s">
        <v>2275</v>
      </c>
      <c r="C92" s="29" t="s">
        <v>1227</v>
      </c>
      <c r="D92" s="12">
        <v>140</v>
      </c>
      <c r="E92" s="13">
        <v>4.66</v>
      </c>
      <c r="F92" s="14">
        <v>4.1999999999999997E-3</v>
      </c>
      <c r="G92" s="14"/>
    </row>
    <row r="93" spans="1:7" x14ac:dyDescent="0.35">
      <c r="A93" s="11" t="s">
        <v>2129</v>
      </c>
      <c r="B93" s="29" t="s">
        <v>2130</v>
      </c>
      <c r="C93" s="29" t="s">
        <v>1216</v>
      </c>
      <c r="D93" s="12">
        <v>1321</v>
      </c>
      <c r="E93" s="13">
        <v>4.62</v>
      </c>
      <c r="F93" s="14">
        <v>4.1999999999999997E-3</v>
      </c>
      <c r="G93" s="14"/>
    </row>
    <row r="94" spans="1:7" x14ac:dyDescent="0.35">
      <c r="A94" s="11" t="s">
        <v>2276</v>
      </c>
      <c r="B94" s="29" t="s">
        <v>2277</v>
      </c>
      <c r="C94" s="29" t="s">
        <v>1111</v>
      </c>
      <c r="D94" s="12">
        <v>680</v>
      </c>
      <c r="E94" s="13">
        <v>4.62</v>
      </c>
      <c r="F94" s="14">
        <v>4.1999999999999997E-3</v>
      </c>
      <c r="G94" s="14"/>
    </row>
    <row r="95" spans="1:7" x14ac:dyDescent="0.35">
      <c r="A95" s="11" t="s">
        <v>2278</v>
      </c>
      <c r="B95" s="29" t="s">
        <v>2279</v>
      </c>
      <c r="C95" s="29" t="s">
        <v>1227</v>
      </c>
      <c r="D95" s="12">
        <v>1452</v>
      </c>
      <c r="E95" s="13">
        <v>4.6100000000000003</v>
      </c>
      <c r="F95" s="14">
        <v>4.1999999999999997E-3</v>
      </c>
      <c r="G95" s="14"/>
    </row>
    <row r="96" spans="1:7" x14ac:dyDescent="0.35">
      <c r="A96" s="11" t="s">
        <v>1336</v>
      </c>
      <c r="B96" s="29" t="s">
        <v>1337</v>
      </c>
      <c r="C96" s="29" t="s">
        <v>1338</v>
      </c>
      <c r="D96" s="12">
        <v>4051</v>
      </c>
      <c r="E96" s="13">
        <v>4.5599999999999996</v>
      </c>
      <c r="F96" s="14">
        <v>4.1000000000000003E-3</v>
      </c>
      <c r="G96" s="14"/>
    </row>
    <row r="97" spans="1:7" x14ac:dyDescent="0.35">
      <c r="A97" s="11" t="s">
        <v>2280</v>
      </c>
      <c r="B97" s="29" t="s">
        <v>2281</v>
      </c>
      <c r="C97" s="29" t="s">
        <v>1450</v>
      </c>
      <c r="D97" s="12">
        <v>10403</v>
      </c>
      <c r="E97" s="13">
        <v>4.54</v>
      </c>
      <c r="F97" s="14">
        <v>4.1000000000000003E-3</v>
      </c>
      <c r="G97" s="14"/>
    </row>
    <row r="98" spans="1:7" x14ac:dyDescent="0.35">
      <c r="A98" s="11" t="s">
        <v>2282</v>
      </c>
      <c r="B98" s="29" t="s">
        <v>2283</v>
      </c>
      <c r="C98" s="29" t="s">
        <v>1114</v>
      </c>
      <c r="D98" s="12">
        <v>337</v>
      </c>
      <c r="E98" s="13">
        <v>4.53</v>
      </c>
      <c r="F98" s="14">
        <v>4.1000000000000003E-3</v>
      </c>
      <c r="G98" s="14"/>
    </row>
    <row r="99" spans="1:7" x14ac:dyDescent="0.35">
      <c r="A99" s="11" t="s">
        <v>2284</v>
      </c>
      <c r="B99" s="29" t="s">
        <v>2285</v>
      </c>
      <c r="C99" s="29" t="s">
        <v>1188</v>
      </c>
      <c r="D99" s="12">
        <v>1010</v>
      </c>
      <c r="E99" s="13">
        <v>4.5</v>
      </c>
      <c r="F99" s="14">
        <v>4.1000000000000003E-3</v>
      </c>
      <c r="G99" s="14"/>
    </row>
    <row r="100" spans="1:7" x14ac:dyDescent="0.35">
      <c r="A100" s="11" t="s">
        <v>2286</v>
      </c>
      <c r="B100" s="29" t="s">
        <v>2287</v>
      </c>
      <c r="C100" s="29" t="s">
        <v>1111</v>
      </c>
      <c r="D100" s="12">
        <v>6976</v>
      </c>
      <c r="E100" s="13">
        <v>4.5</v>
      </c>
      <c r="F100" s="14">
        <v>4.1000000000000003E-3</v>
      </c>
      <c r="G100" s="14"/>
    </row>
    <row r="101" spans="1:7" x14ac:dyDescent="0.35">
      <c r="A101" s="11" t="s">
        <v>1268</v>
      </c>
      <c r="B101" s="29" t="s">
        <v>1269</v>
      </c>
      <c r="C101" s="29" t="s">
        <v>1230</v>
      </c>
      <c r="D101" s="12">
        <v>2367</v>
      </c>
      <c r="E101" s="13">
        <v>4.45</v>
      </c>
      <c r="F101" s="14">
        <v>4.0000000000000001E-3</v>
      </c>
      <c r="G101" s="14"/>
    </row>
    <row r="102" spans="1:7" x14ac:dyDescent="0.35">
      <c r="A102" s="11" t="s">
        <v>2288</v>
      </c>
      <c r="B102" s="29" t="s">
        <v>2289</v>
      </c>
      <c r="C102" s="29" t="s">
        <v>1166</v>
      </c>
      <c r="D102" s="12">
        <v>1525</v>
      </c>
      <c r="E102" s="13">
        <v>4.43</v>
      </c>
      <c r="F102" s="14">
        <v>4.0000000000000001E-3</v>
      </c>
      <c r="G102" s="14"/>
    </row>
    <row r="103" spans="1:7" x14ac:dyDescent="0.35">
      <c r="A103" s="11" t="s">
        <v>1374</v>
      </c>
      <c r="B103" s="29" t="s">
        <v>1375</v>
      </c>
      <c r="C103" s="29" t="s">
        <v>1295</v>
      </c>
      <c r="D103" s="12">
        <v>338</v>
      </c>
      <c r="E103" s="13">
        <v>4.43</v>
      </c>
      <c r="F103" s="14">
        <v>4.0000000000000001E-3</v>
      </c>
      <c r="G103" s="14"/>
    </row>
    <row r="104" spans="1:7" x14ac:dyDescent="0.35">
      <c r="A104" s="11" t="s">
        <v>2290</v>
      </c>
      <c r="B104" s="29" t="s">
        <v>2291</v>
      </c>
      <c r="C104" s="29" t="s">
        <v>2292</v>
      </c>
      <c r="D104" s="12">
        <v>708</v>
      </c>
      <c r="E104" s="13">
        <v>4.3</v>
      </c>
      <c r="F104" s="14">
        <v>3.8999999999999998E-3</v>
      </c>
      <c r="G104" s="14"/>
    </row>
    <row r="105" spans="1:7" x14ac:dyDescent="0.35">
      <c r="A105" s="11" t="s">
        <v>1813</v>
      </c>
      <c r="B105" s="29" t="s">
        <v>1814</v>
      </c>
      <c r="C105" s="29" t="s">
        <v>1790</v>
      </c>
      <c r="D105" s="12">
        <v>261</v>
      </c>
      <c r="E105" s="13">
        <v>4.26</v>
      </c>
      <c r="F105" s="14">
        <v>3.8999999999999998E-3</v>
      </c>
      <c r="G105" s="14"/>
    </row>
    <row r="106" spans="1:7" x14ac:dyDescent="0.35">
      <c r="A106" s="11" t="s">
        <v>2293</v>
      </c>
      <c r="B106" s="29" t="s">
        <v>2294</v>
      </c>
      <c r="C106" s="29" t="s">
        <v>1425</v>
      </c>
      <c r="D106" s="12">
        <v>1375</v>
      </c>
      <c r="E106" s="13">
        <v>4.2300000000000004</v>
      </c>
      <c r="F106" s="14">
        <v>3.8E-3</v>
      </c>
      <c r="G106" s="14"/>
    </row>
    <row r="107" spans="1:7" x14ac:dyDescent="0.35">
      <c r="A107" s="11" t="s">
        <v>1407</v>
      </c>
      <c r="B107" s="29" t="s">
        <v>1408</v>
      </c>
      <c r="C107" s="29" t="s">
        <v>1108</v>
      </c>
      <c r="D107" s="12">
        <v>4343</v>
      </c>
      <c r="E107" s="13">
        <v>4.22</v>
      </c>
      <c r="F107" s="14">
        <v>3.8E-3</v>
      </c>
      <c r="G107" s="14"/>
    </row>
    <row r="108" spans="1:7" x14ac:dyDescent="0.35">
      <c r="A108" s="11" t="s">
        <v>1885</v>
      </c>
      <c r="B108" s="29" t="s">
        <v>1886</v>
      </c>
      <c r="C108" s="29" t="s">
        <v>1148</v>
      </c>
      <c r="D108" s="12">
        <v>223</v>
      </c>
      <c r="E108" s="13">
        <v>4.21</v>
      </c>
      <c r="F108" s="14">
        <v>3.8E-3</v>
      </c>
      <c r="G108" s="14"/>
    </row>
    <row r="109" spans="1:7" x14ac:dyDescent="0.35">
      <c r="A109" s="11" t="s">
        <v>2295</v>
      </c>
      <c r="B109" s="29" t="s">
        <v>2296</v>
      </c>
      <c r="C109" s="29" t="s">
        <v>1230</v>
      </c>
      <c r="D109" s="12">
        <v>2643</v>
      </c>
      <c r="E109" s="13">
        <v>4.16</v>
      </c>
      <c r="F109" s="14">
        <v>3.8E-3</v>
      </c>
      <c r="G109" s="14"/>
    </row>
    <row r="110" spans="1:7" x14ac:dyDescent="0.35">
      <c r="A110" s="11" t="s">
        <v>2297</v>
      </c>
      <c r="B110" s="29" t="s">
        <v>2298</v>
      </c>
      <c r="C110" s="29" t="s">
        <v>1148</v>
      </c>
      <c r="D110" s="12">
        <v>549</v>
      </c>
      <c r="E110" s="13">
        <v>4.1500000000000004</v>
      </c>
      <c r="F110" s="14">
        <v>3.8E-3</v>
      </c>
      <c r="G110" s="14"/>
    </row>
    <row r="111" spans="1:7" x14ac:dyDescent="0.35">
      <c r="A111" s="11" t="s">
        <v>1711</v>
      </c>
      <c r="B111" s="29" t="s">
        <v>1712</v>
      </c>
      <c r="C111" s="29" t="s">
        <v>1148</v>
      </c>
      <c r="D111" s="12">
        <v>1517</v>
      </c>
      <c r="E111" s="13">
        <v>4.1500000000000004</v>
      </c>
      <c r="F111" s="14">
        <v>3.8E-3</v>
      </c>
      <c r="G111" s="14"/>
    </row>
    <row r="112" spans="1:7" x14ac:dyDescent="0.35">
      <c r="A112" s="11" t="s">
        <v>2299</v>
      </c>
      <c r="B112" s="29" t="s">
        <v>2300</v>
      </c>
      <c r="C112" s="29" t="s">
        <v>1338</v>
      </c>
      <c r="D112" s="12">
        <v>295</v>
      </c>
      <c r="E112" s="13">
        <v>4.1100000000000003</v>
      </c>
      <c r="F112" s="14">
        <v>3.7000000000000002E-3</v>
      </c>
      <c r="G112" s="14"/>
    </row>
    <row r="113" spans="1:7" x14ac:dyDescent="0.35">
      <c r="A113" s="11" t="s">
        <v>2301</v>
      </c>
      <c r="B113" s="29" t="s">
        <v>2302</v>
      </c>
      <c r="C113" s="29" t="s">
        <v>1148</v>
      </c>
      <c r="D113" s="12">
        <v>348</v>
      </c>
      <c r="E113" s="13">
        <v>4.08</v>
      </c>
      <c r="F113" s="14">
        <v>3.7000000000000002E-3</v>
      </c>
      <c r="G113" s="14"/>
    </row>
    <row r="114" spans="1:7" x14ac:dyDescent="0.35">
      <c r="A114" s="11" t="s">
        <v>1844</v>
      </c>
      <c r="B114" s="29" t="s">
        <v>1845</v>
      </c>
      <c r="C114" s="29" t="s">
        <v>1349</v>
      </c>
      <c r="D114" s="12">
        <v>1491</v>
      </c>
      <c r="E114" s="13">
        <v>4.08</v>
      </c>
      <c r="F114" s="14">
        <v>3.7000000000000002E-3</v>
      </c>
      <c r="G114" s="14"/>
    </row>
    <row r="115" spans="1:7" x14ac:dyDescent="0.35">
      <c r="A115" s="11" t="s">
        <v>1811</v>
      </c>
      <c r="B115" s="29" t="s">
        <v>1812</v>
      </c>
      <c r="C115" s="29" t="s">
        <v>1148</v>
      </c>
      <c r="D115" s="12">
        <v>792</v>
      </c>
      <c r="E115" s="13">
        <v>4</v>
      </c>
      <c r="F115" s="14">
        <v>3.5999999999999999E-3</v>
      </c>
      <c r="G115" s="14"/>
    </row>
    <row r="116" spans="1:7" x14ac:dyDescent="0.35">
      <c r="A116" s="11" t="s">
        <v>1842</v>
      </c>
      <c r="B116" s="29" t="s">
        <v>1843</v>
      </c>
      <c r="C116" s="29" t="s">
        <v>1203</v>
      </c>
      <c r="D116" s="12">
        <v>617</v>
      </c>
      <c r="E116" s="13">
        <v>3.95</v>
      </c>
      <c r="F116" s="14">
        <v>3.5999999999999999E-3</v>
      </c>
      <c r="G116" s="14"/>
    </row>
    <row r="117" spans="1:7" x14ac:dyDescent="0.35">
      <c r="A117" s="11" t="s">
        <v>1858</v>
      </c>
      <c r="B117" s="29" t="s">
        <v>1859</v>
      </c>
      <c r="C117" s="29" t="s">
        <v>1267</v>
      </c>
      <c r="D117" s="12">
        <v>283</v>
      </c>
      <c r="E117" s="13">
        <v>3.92</v>
      </c>
      <c r="F117" s="14">
        <v>3.5999999999999999E-3</v>
      </c>
      <c r="G117" s="14"/>
    </row>
    <row r="118" spans="1:7" x14ac:dyDescent="0.35">
      <c r="A118" s="11" t="s">
        <v>2303</v>
      </c>
      <c r="B118" s="29" t="s">
        <v>2304</v>
      </c>
      <c r="C118" s="29" t="s">
        <v>1715</v>
      </c>
      <c r="D118" s="12">
        <v>17059</v>
      </c>
      <c r="E118" s="13">
        <v>3.92</v>
      </c>
      <c r="F118" s="14">
        <v>3.5999999999999999E-3</v>
      </c>
      <c r="G118" s="14"/>
    </row>
    <row r="119" spans="1:7" x14ac:dyDescent="0.35">
      <c r="A119" s="11" t="s">
        <v>2305</v>
      </c>
      <c r="B119" s="29" t="s">
        <v>2306</v>
      </c>
      <c r="C119" s="29" t="s">
        <v>2292</v>
      </c>
      <c r="D119" s="12">
        <v>1007</v>
      </c>
      <c r="E119" s="13">
        <v>3.91</v>
      </c>
      <c r="F119" s="14">
        <v>3.5999999999999999E-3</v>
      </c>
      <c r="G119" s="14"/>
    </row>
    <row r="120" spans="1:7" x14ac:dyDescent="0.35">
      <c r="A120" s="11" t="s">
        <v>1870</v>
      </c>
      <c r="B120" s="29" t="s">
        <v>1871</v>
      </c>
      <c r="C120" s="29" t="s">
        <v>1338</v>
      </c>
      <c r="D120" s="12">
        <v>154</v>
      </c>
      <c r="E120" s="13">
        <v>3.87</v>
      </c>
      <c r="F120" s="14">
        <v>3.5000000000000001E-3</v>
      </c>
      <c r="G120" s="14"/>
    </row>
    <row r="121" spans="1:7" x14ac:dyDescent="0.35">
      <c r="A121" s="11" t="s">
        <v>2307</v>
      </c>
      <c r="B121" s="29" t="s">
        <v>2308</v>
      </c>
      <c r="C121" s="29" t="s">
        <v>1114</v>
      </c>
      <c r="D121" s="12">
        <v>2420</v>
      </c>
      <c r="E121" s="13">
        <v>3.84</v>
      </c>
      <c r="F121" s="14">
        <v>3.5000000000000001E-3</v>
      </c>
      <c r="G121" s="14"/>
    </row>
    <row r="122" spans="1:7" x14ac:dyDescent="0.35">
      <c r="A122" s="11" t="s">
        <v>1389</v>
      </c>
      <c r="B122" s="29" t="s">
        <v>1390</v>
      </c>
      <c r="C122" s="29" t="s">
        <v>1188</v>
      </c>
      <c r="D122" s="12">
        <v>2488</v>
      </c>
      <c r="E122" s="13">
        <v>3.82</v>
      </c>
      <c r="F122" s="14">
        <v>3.5000000000000001E-3</v>
      </c>
      <c r="G122" s="14"/>
    </row>
    <row r="123" spans="1:7" x14ac:dyDescent="0.35">
      <c r="A123" s="11" t="s">
        <v>2309</v>
      </c>
      <c r="B123" s="29" t="s">
        <v>2310</v>
      </c>
      <c r="C123" s="29" t="s">
        <v>1241</v>
      </c>
      <c r="D123" s="12">
        <v>3000</v>
      </c>
      <c r="E123" s="13">
        <v>3.75</v>
      </c>
      <c r="F123" s="14">
        <v>3.3999999999999998E-3</v>
      </c>
      <c r="G123" s="14"/>
    </row>
    <row r="124" spans="1:7" x14ac:dyDescent="0.35">
      <c r="A124" s="11" t="s">
        <v>2311</v>
      </c>
      <c r="B124" s="29" t="s">
        <v>2312</v>
      </c>
      <c r="C124" s="29" t="s">
        <v>1219</v>
      </c>
      <c r="D124" s="12">
        <v>3576</v>
      </c>
      <c r="E124" s="13">
        <v>3.75</v>
      </c>
      <c r="F124" s="14">
        <v>3.3999999999999998E-3</v>
      </c>
      <c r="G124" s="14"/>
    </row>
    <row r="125" spans="1:7" x14ac:dyDescent="0.35">
      <c r="A125" s="11" t="s">
        <v>2313</v>
      </c>
      <c r="B125" s="29" t="s">
        <v>2314</v>
      </c>
      <c r="C125" s="29" t="s">
        <v>1111</v>
      </c>
      <c r="D125" s="12">
        <v>180</v>
      </c>
      <c r="E125" s="13">
        <v>3.67</v>
      </c>
      <c r="F125" s="14">
        <v>3.3E-3</v>
      </c>
      <c r="G125" s="14"/>
    </row>
    <row r="126" spans="1:7" x14ac:dyDescent="0.35">
      <c r="A126" s="11" t="s">
        <v>1854</v>
      </c>
      <c r="B126" s="29" t="s">
        <v>1855</v>
      </c>
      <c r="C126" s="29" t="s">
        <v>1425</v>
      </c>
      <c r="D126" s="12">
        <v>125</v>
      </c>
      <c r="E126" s="13">
        <v>3.67</v>
      </c>
      <c r="F126" s="14">
        <v>3.3E-3</v>
      </c>
      <c r="G126" s="14"/>
    </row>
    <row r="127" spans="1:7" x14ac:dyDescent="0.35">
      <c r="A127" s="11" t="s">
        <v>2104</v>
      </c>
      <c r="B127" s="29" t="s">
        <v>2105</v>
      </c>
      <c r="C127" s="29" t="s">
        <v>1130</v>
      </c>
      <c r="D127" s="12">
        <v>215</v>
      </c>
      <c r="E127" s="13">
        <v>3.65</v>
      </c>
      <c r="F127" s="14">
        <v>3.3E-3</v>
      </c>
      <c r="G127" s="14"/>
    </row>
    <row r="128" spans="1:7" x14ac:dyDescent="0.35">
      <c r="A128" s="11" t="s">
        <v>2315</v>
      </c>
      <c r="B128" s="29" t="s">
        <v>2316</v>
      </c>
      <c r="C128" s="29" t="s">
        <v>1248</v>
      </c>
      <c r="D128" s="12">
        <v>980</v>
      </c>
      <c r="E128" s="13">
        <v>3.65</v>
      </c>
      <c r="F128" s="14">
        <v>3.3E-3</v>
      </c>
      <c r="G128" s="14"/>
    </row>
    <row r="129" spans="1:7" x14ac:dyDescent="0.35">
      <c r="A129" s="11" t="s">
        <v>2317</v>
      </c>
      <c r="B129" s="29" t="s">
        <v>2318</v>
      </c>
      <c r="C129" s="29" t="s">
        <v>1230</v>
      </c>
      <c r="D129" s="12">
        <v>294</v>
      </c>
      <c r="E129" s="13">
        <v>3.64</v>
      </c>
      <c r="F129" s="14">
        <v>3.3E-3</v>
      </c>
      <c r="G129" s="14"/>
    </row>
    <row r="130" spans="1:7" x14ac:dyDescent="0.35">
      <c r="A130" s="11" t="s">
        <v>2319</v>
      </c>
      <c r="B130" s="29" t="s">
        <v>2320</v>
      </c>
      <c r="C130" s="29" t="s">
        <v>1188</v>
      </c>
      <c r="D130" s="12">
        <v>940</v>
      </c>
      <c r="E130" s="13">
        <v>3.64</v>
      </c>
      <c r="F130" s="14">
        <v>3.3E-3</v>
      </c>
      <c r="G130" s="14"/>
    </row>
    <row r="131" spans="1:7" x14ac:dyDescent="0.35">
      <c r="A131" s="11" t="s">
        <v>2321</v>
      </c>
      <c r="B131" s="29" t="s">
        <v>2322</v>
      </c>
      <c r="C131" s="29" t="s">
        <v>1248</v>
      </c>
      <c r="D131" s="12">
        <v>6296</v>
      </c>
      <c r="E131" s="13">
        <v>3.63</v>
      </c>
      <c r="F131" s="14">
        <v>3.3E-3</v>
      </c>
      <c r="G131" s="14"/>
    </row>
    <row r="132" spans="1:7" x14ac:dyDescent="0.35">
      <c r="A132" s="11" t="s">
        <v>2323</v>
      </c>
      <c r="B132" s="29" t="s">
        <v>2324</v>
      </c>
      <c r="C132" s="29" t="s">
        <v>1267</v>
      </c>
      <c r="D132" s="12">
        <v>1005</v>
      </c>
      <c r="E132" s="13">
        <v>3.55</v>
      </c>
      <c r="F132" s="14">
        <v>3.2000000000000002E-3</v>
      </c>
      <c r="G132" s="14"/>
    </row>
    <row r="133" spans="1:7" x14ac:dyDescent="0.35">
      <c r="A133" s="11" t="s">
        <v>2325</v>
      </c>
      <c r="B133" s="29" t="s">
        <v>2326</v>
      </c>
      <c r="C133" s="29" t="s">
        <v>1188</v>
      </c>
      <c r="D133" s="12">
        <v>154</v>
      </c>
      <c r="E133" s="13">
        <v>3.54</v>
      </c>
      <c r="F133" s="14">
        <v>3.2000000000000002E-3</v>
      </c>
      <c r="G133" s="14"/>
    </row>
    <row r="134" spans="1:7" x14ac:dyDescent="0.35">
      <c r="A134" s="11" t="s">
        <v>2327</v>
      </c>
      <c r="B134" s="29" t="s">
        <v>2328</v>
      </c>
      <c r="C134" s="29" t="s">
        <v>1349</v>
      </c>
      <c r="D134" s="12">
        <v>6059</v>
      </c>
      <c r="E134" s="13">
        <v>3.48</v>
      </c>
      <c r="F134" s="14">
        <v>3.2000000000000002E-3</v>
      </c>
      <c r="G134" s="14"/>
    </row>
    <row r="135" spans="1:7" x14ac:dyDescent="0.35">
      <c r="A135" s="11" t="s">
        <v>1887</v>
      </c>
      <c r="B135" s="29" t="s">
        <v>1888</v>
      </c>
      <c r="C135" s="29" t="s">
        <v>1166</v>
      </c>
      <c r="D135" s="12">
        <v>211</v>
      </c>
      <c r="E135" s="13">
        <v>3.48</v>
      </c>
      <c r="F135" s="14">
        <v>3.2000000000000002E-3</v>
      </c>
      <c r="G135" s="14"/>
    </row>
    <row r="136" spans="1:7" x14ac:dyDescent="0.35">
      <c r="A136" s="11" t="s">
        <v>2329</v>
      </c>
      <c r="B136" s="29" t="s">
        <v>2330</v>
      </c>
      <c r="C136" s="29" t="s">
        <v>1111</v>
      </c>
      <c r="D136" s="12">
        <v>5297</v>
      </c>
      <c r="E136" s="13">
        <v>3.46</v>
      </c>
      <c r="F136" s="14">
        <v>3.0999999999999999E-3</v>
      </c>
      <c r="G136" s="14"/>
    </row>
    <row r="137" spans="1:7" x14ac:dyDescent="0.35">
      <c r="A137" s="11" t="s">
        <v>2331</v>
      </c>
      <c r="B137" s="29" t="s">
        <v>2332</v>
      </c>
      <c r="C137" s="29" t="s">
        <v>1099</v>
      </c>
      <c r="D137" s="12">
        <v>7102</v>
      </c>
      <c r="E137" s="13">
        <v>3.43</v>
      </c>
      <c r="F137" s="14">
        <v>3.0999999999999999E-3</v>
      </c>
      <c r="G137" s="14"/>
    </row>
    <row r="138" spans="1:7" x14ac:dyDescent="0.35">
      <c r="A138" s="11" t="s">
        <v>2333</v>
      </c>
      <c r="B138" s="29" t="s">
        <v>2334</v>
      </c>
      <c r="C138" s="29" t="s">
        <v>2335</v>
      </c>
      <c r="D138" s="12">
        <v>1795</v>
      </c>
      <c r="E138" s="13">
        <v>3.41</v>
      </c>
      <c r="F138" s="14">
        <v>3.0999999999999999E-3</v>
      </c>
      <c r="G138" s="14"/>
    </row>
    <row r="139" spans="1:7" x14ac:dyDescent="0.35">
      <c r="A139" s="11" t="s">
        <v>1691</v>
      </c>
      <c r="B139" s="29" t="s">
        <v>1692</v>
      </c>
      <c r="C139" s="29" t="s">
        <v>1319</v>
      </c>
      <c r="D139" s="12">
        <v>141</v>
      </c>
      <c r="E139" s="13">
        <v>3.4</v>
      </c>
      <c r="F139" s="14">
        <v>3.0999999999999999E-3</v>
      </c>
      <c r="G139" s="14"/>
    </row>
    <row r="140" spans="1:7" x14ac:dyDescent="0.35">
      <c r="A140" s="11" t="s">
        <v>2336</v>
      </c>
      <c r="B140" s="29" t="s">
        <v>2337</v>
      </c>
      <c r="C140" s="29" t="s">
        <v>2338</v>
      </c>
      <c r="D140" s="12">
        <v>185</v>
      </c>
      <c r="E140" s="13">
        <v>3.28</v>
      </c>
      <c r="F140" s="14">
        <v>3.0000000000000001E-3</v>
      </c>
      <c r="G140" s="14"/>
    </row>
    <row r="141" spans="1:7" x14ac:dyDescent="0.35">
      <c r="A141" s="11" t="s">
        <v>2339</v>
      </c>
      <c r="B141" s="29" t="s">
        <v>2340</v>
      </c>
      <c r="C141" s="29" t="s">
        <v>1216</v>
      </c>
      <c r="D141" s="12">
        <v>376</v>
      </c>
      <c r="E141" s="13">
        <v>3.27</v>
      </c>
      <c r="F141" s="14">
        <v>3.0000000000000001E-3</v>
      </c>
      <c r="G141" s="14"/>
    </row>
    <row r="142" spans="1:7" x14ac:dyDescent="0.35">
      <c r="A142" s="11" t="s">
        <v>2341</v>
      </c>
      <c r="B142" s="29" t="s">
        <v>2342</v>
      </c>
      <c r="C142" s="29" t="s">
        <v>1338</v>
      </c>
      <c r="D142" s="12">
        <v>920</v>
      </c>
      <c r="E142" s="13">
        <v>3.25</v>
      </c>
      <c r="F142" s="14">
        <v>3.0000000000000001E-3</v>
      </c>
      <c r="G142" s="14"/>
    </row>
    <row r="143" spans="1:7" x14ac:dyDescent="0.35">
      <c r="A143" s="11" t="s">
        <v>1817</v>
      </c>
      <c r="B143" s="29" t="s">
        <v>1818</v>
      </c>
      <c r="C143" s="29" t="s">
        <v>1148</v>
      </c>
      <c r="D143" s="12">
        <v>395</v>
      </c>
      <c r="E143" s="13">
        <v>3.24</v>
      </c>
      <c r="F143" s="14">
        <v>2.8999999999999998E-3</v>
      </c>
      <c r="G143" s="14"/>
    </row>
    <row r="144" spans="1:7" x14ac:dyDescent="0.35">
      <c r="A144" s="11" t="s">
        <v>2343</v>
      </c>
      <c r="B144" s="29" t="s">
        <v>2344</v>
      </c>
      <c r="C144" s="29" t="s">
        <v>1295</v>
      </c>
      <c r="D144" s="12">
        <v>1452</v>
      </c>
      <c r="E144" s="13">
        <v>3.24</v>
      </c>
      <c r="F144" s="14">
        <v>2.8999999999999998E-3</v>
      </c>
      <c r="G144" s="14"/>
    </row>
    <row r="145" spans="1:7" x14ac:dyDescent="0.35">
      <c r="A145" s="11" t="s">
        <v>1339</v>
      </c>
      <c r="B145" s="29" t="s">
        <v>1340</v>
      </c>
      <c r="C145" s="29" t="s">
        <v>1216</v>
      </c>
      <c r="D145" s="12">
        <v>1719</v>
      </c>
      <c r="E145" s="13">
        <v>3.22</v>
      </c>
      <c r="F145" s="14">
        <v>2.8999999999999998E-3</v>
      </c>
      <c r="G145" s="14"/>
    </row>
    <row r="146" spans="1:7" x14ac:dyDescent="0.35">
      <c r="A146" s="11" t="s">
        <v>2345</v>
      </c>
      <c r="B146" s="29" t="s">
        <v>2346</v>
      </c>
      <c r="C146" s="29" t="s">
        <v>1188</v>
      </c>
      <c r="D146" s="12">
        <v>136</v>
      </c>
      <c r="E146" s="13">
        <v>3.22</v>
      </c>
      <c r="F146" s="14">
        <v>2.8999999999999998E-3</v>
      </c>
      <c r="G146" s="14"/>
    </row>
    <row r="147" spans="1:7" x14ac:dyDescent="0.35">
      <c r="A147" s="11" t="s">
        <v>2347</v>
      </c>
      <c r="B147" s="29" t="s">
        <v>2348</v>
      </c>
      <c r="C147" s="29" t="s">
        <v>1319</v>
      </c>
      <c r="D147" s="12">
        <v>492</v>
      </c>
      <c r="E147" s="13">
        <v>3.2</v>
      </c>
      <c r="F147" s="14">
        <v>2.8999999999999998E-3</v>
      </c>
      <c r="G147" s="14"/>
    </row>
    <row r="148" spans="1:7" x14ac:dyDescent="0.35">
      <c r="A148" s="11" t="s">
        <v>1850</v>
      </c>
      <c r="B148" s="29" t="s">
        <v>1851</v>
      </c>
      <c r="C148" s="29" t="s">
        <v>1188</v>
      </c>
      <c r="D148" s="12">
        <v>1453</v>
      </c>
      <c r="E148" s="13">
        <v>3.2</v>
      </c>
      <c r="F148" s="14">
        <v>2.8999999999999998E-3</v>
      </c>
      <c r="G148" s="14"/>
    </row>
    <row r="149" spans="1:7" x14ac:dyDescent="0.35">
      <c r="A149" s="11" t="s">
        <v>2349</v>
      </c>
      <c r="B149" s="29" t="s">
        <v>2350</v>
      </c>
      <c r="C149" s="29" t="s">
        <v>1203</v>
      </c>
      <c r="D149" s="12">
        <v>1727</v>
      </c>
      <c r="E149" s="13">
        <v>3.18</v>
      </c>
      <c r="F149" s="14">
        <v>2.8999999999999998E-3</v>
      </c>
      <c r="G149" s="14"/>
    </row>
    <row r="150" spans="1:7" x14ac:dyDescent="0.35">
      <c r="A150" s="11" t="s">
        <v>2351</v>
      </c>
      <c r="B150" s="29" t="s">
        <v>2352</v>
      </c>
      <c r="C150" s="29" t="s">
        <v>1450</v>
      </c>
      <c r="D150" s="12">
        <v>933</v>
      </c>
      <c r="E150" s="13">
        <v>3.16</v>
      </c>
      <c r="F150" s="14">
        <v>2.8999999999999998E-3</v>
      </c>
      <c r="G150" s="14"/>
    </row>
    <row r="151" spans="1:7" x14ac:dyDescent="0.35">
      <c r="A151" s="11" t="s">
        <v>2353</v>
      </c>
      <c r="B151" s="29" t="s">
        <v>2354</v>
      </c>
      <c r="C151" s="29" t="s">
        <v>1156</v>
      </c>
      <c r="D151" s="12">
        <v>1031</v>
      </c>
      <c r="E151" s="13">
        <v>3.15</v>
      </c>
      <c r="F151" s="14">
        <v>2.8999999999999998E-3</v>
      </c>
      <c r="G151" s="14"/>
    </row>
    <row r="152" spans="1:7" x14ac:dyDescent="0.35">
      <c r="A152" s="11" t="s">
        <v>1908</v>
      </c>
      <c r="B152" s="29" t="s">
        <v>1909</v>
      </c>
      <c r="C152" s="29" t="s">
        <v>1120</v>
      </c>
      <c r="D152" s="12">
        <v>253</v>
      </c>
      <c r="E152" s="13">
        <v>3.15</v>
      </c>
      <c r="F152" s="14">
        <v>2.8999999999999998E-3</v>
      </c>
      <c r="G152" s="14"/>
    </row>
    <row r="153" spans="1:7" x14ac:dyDescent="0.35">
      <c r="A153" s="11" t="s">
        <v>2355</v>
      </c>
      <c r="B153" s="29" t="s">
        <v>2356</v>
      </c>
      <c r="C153" s="29" t="s">
        <v>1203</v>
      </c>
      <c r="D153" s="12">
        <v>655</v>
      </c>
      <c r="E153" s="13">
        <v>3.07</v>
      </c>
      <c r="F153" s="14">
        <v>2.8E-3</v>
      </c>
      <c r="G153" s="14"/>
    </row>
    <row r="154" spans="1:7" x14ac:dyDescent="0.35">
      <c r="A154" s="11" t="s">
        <v>2110</v>
      </c>
      <c r="B154" s="29" t="s">
        <v>2111</v>
      </c>
      <c r="C154" s="29" t="s">
        <v>1166</v>
      </c>
      <c r="D154" s="12">
        <v>885</v>
      </c>
      <c r="E154" s="13">
        <v>3.06</v>
      </c>
      <c r="F154" s="14">
        <v>2.8E-3</v>
      </c>
      <c r="G154" s="14"/>
    </row>
    <row r="155" spans="1:7" x14ac:dyDescent="0.35">
      <c r="A155" s="11" t="s">
        <v>2357</v>
      </c>
      <c r="B155" s="29" t="s">
        <v>2358</v>
      </c>
      <c r="C155" s="29" t="s">
        <v>1349</v>
      </c>
      <c r="D155" s="12">
        <v>9035</v>
      </c>
      <c r="E155" s="13">
        <v>3.01</v>
      </c>
      <c r="F155" s="14">
        <v>2.7000000000000001E-3</v>
      </c>
      <c r="G155" s="14"/>
    </row>
    <row r="156" spans="1:7" x14ac:dyDescent="0.35">
      <c r="A156" s="11" t="s">
        <v>2359</v>
      </c>
      <c r="B156" s="29" t="s">
        <v>2360</v>
      </c>
      <c r="C156" s="29" t="s">
        <v>1188</v>
      </c>
      <c r="D156" s="12">
        <v>137</v>
      </c>
      <c r="E156" s="13">
        <v>3.01</v>
      </c>
      <c r="F156" s="14">
        <v>2.7000000000000001E-3</v>
      </c>
      <c r="G156" s="14"/>
    </row>
    <row r="157" spans="1:7" x14ac:dyDescent="0.35">
      <c r="A157" s="11" t="s">
        <v>2361</v>
      </c>
      <c r="B157" s="29" t="s">
        <v>2362</v>
      </c>
      <c r="C157" s="29" t="s">
        <v>1338</v>
      </c>
      <c r="D157" s="12">
        <v>229</v>
      </c>
      <c r="E157" s="13">
        <v>2.99</v>
      </c>
      <c r="F157" s="14">
        <v>2.7000000000000001E-3</v>
      </c>
      <c r="G157" s="14"/>
    </row>
    <row r="158" spans="1:7" x14ac:dyDescent="0.35">
      <c r="A158" s="11" t="s">
        <v>1862</v>
      </c>
      <c r="B158" s="29" t="s">
        <v>1863</v>
      </c>
      <c r="C158" s="29" t="s">
        <v>1099</v>
      </c>
      <c r="D158" s="12">
        <v>4141</v>
      </c>
      <c r="E158" s="13">
        <v>2.96</v>
      </c>
      <c r="F158" s="14">
        <v>2.7000000000000001E-3</v>
      </c>
      <c r="G158" s="14"/>
    </row>
    <row r="159" spans="1:7" x14ac:dyDescent="0.35">
      <c r="A159" s="11" t="s">
        <v>2363</v>
      </c>
      <c r="B159" s="29" t="s">
        <v>2364</v>
      </c>
      <c r="C159" s="29" t="s">
        <v>1349</v>
      </c>
      <c r="D159" s="12">
        <v>889</v>
      </c>
      <c r="E159" s="13">
        <v>2.9</v>
      </c>
      <c r="F159" s="14">
        <v>2.5999999999999999E-3</v>
      </c>
      <c r="G159" s="14"/>
    </row>
    <row r="160" spans="1:7" x14ac:dyDescent="0.35">
      <c r="A160" s="11" t="s">
        <v>2365</v>
      </c>
      <c r="B160" s="29" t="s">
        <v>2366</v>
      </c>
      <c r="C160" s="29" t="s">
        <v>2004</v>
      </c>
      <c r="D160" s="12">
        <v>18386</v>
      </c>
      <c r="E160" s="13">
        <v>2.9</v>
      </c>
      <c r="F160" s="14">
        <v>2.5999999999999999E-3</v>
      </c>
      <c r="G160" s="14"/>
    </row>
    <row r="161" spans="1:7" x14ac:dyDescent="0.35">
      <c r="A161" s="11" t="s">
        <v>2367</v>
      </c>
      <c r="B161" s="29" t="s">
        <v>2368</v>
      </c>
      <c r="C161" s="29" t="s">
        <v>1175</v>
      </c>
      <c r="D161" s="12">
        <v>9058</v>
      </c>
      <c r="E161" s="13">
        <v>2.89</v>
      </c>
      <c r="F161" s="14">
        <v>2.5999999999999999E-3</v>
      </c>
      <c r="G161" s="14"/>
    </row>
    <row r="162" spans="1:7" x14ac:dyDescent="0.35">
      <c r="A162" s="11" t="s">
        <v>2127</v>
      </c>
      <c r="B162" s="29" t="s">
        <v>2128</v>
      </c>
      <c r="C162" s="29" t="s">
        <v>1295</v>
      </c>
      <c r="D162" s="12">
        <v>389</v>
      </c>
      <c r="E162" s="13">
        <v>2.88</v>
      </c>
      <c r="F162" s="14">
        <v>2.5999999999999999E-3</v>
      </c>
      <c r="G162" s="14"/>
    </row>
    <row r="163" spans="1:7" x14ac:dyDescent="0.35">
      <c r="A163" s="11" t="s">
        <v>2369</v>
      </c>
      <c r="B163" s="29" t="s">
        <v>2370</v>
      </c>
      <c r="C163" s="29" t="s">
        <v>1790</v>
      </c>
      <c r="D163" s="12">
        <v>400</v>
      </c>
      <c r="E163" s="13">
        <v>2.88</v>
      </c>
      <c r="F163" s="14">
        <v>2.5999999999999999E-3</v>
      </c>
      <c r="G163" s="14"/>
    </row>
    <row r="164" spans="1:7" x14ac:dyDescent="0.35">
      <c r="A164" s="11" t="s">
        <v>2145</v>
      </c>
      <c r="B164" s="29" t="s">
        <v>2146</v>
      </c>
      <c r="C164" s="29" t="s">
        <v>1319</v>
      </c>
      <c r="D164" s="12">
        <v>426</v>
      </c>
      <c r="E164" s="13">
        <v>2.84</v>
      </c>
      <c r="F164" s="14">
        <v>2.5999999999999999E-3</v>
      </c>
      <c r="G164" s="14"/>
    </row>
    <row r="165" spans="1:7" x14ac:dyDescent="0.35">
      <c r="A165" s="11" t="s">
        <v>2371</v>
      </c>
      <c r="B165" s="29" t="s">
        <v>2372</v>
      </c>
      <c r="C165" s="29" t="s">
        <v>1224</v>
      </c>
      <c r="D165" s="12">
        <v>469</v>
      </c>
      <c r="E165" s="13">
        <v>2.81</v>
      </c>
      <c r="F165" s="14">
        <v>2.5999999999999999E-3</v>
      </c>
      <c r="G165" s="14"/>
    </row>
    <row r="166" spans="1:7" x14ac:dyDescent="0.35">
      <c r="A166" s="11" t="s">
        <v>2161</v>
      </c>
      <c r="B166" s="29" t="s">
        <v>2162</v>
      </c>
      <c r="C166" s="29" t="s">
        <v>1230</v>
      </c>
      <c r="D166" s="12">
        <v>3000</v>
      </c>
      <c r="E166" s="13">
        <v>2.8</v>
      </c>
      <c r="F166" s="14">
        <v>2.5000000000000001E-3</v>
      </c>
      <c r="G166" s="14"/>
    </row>
    <row r="167" spans="1:7" x14ac:dyDescent="0.35">
      <c r="A167" s="11" t="s">
        <v>2373</v>
      </c>
      <c r="B167" s="29" t="s">
        <v>2374</v>
      </c>
      <c r="C167" s="29" t="s">
        <v>1188</v>
      </c>
      <c r="D167" s="12">
        <v>2343</v>
      </c>
      <c r="E167" s="13">
        <v>2.78</v>
      </c>
      <c r="F167" s="14">
        <v>2.5000000000000001E-3</v>
      </c>
      <c r="G167" s="14"/>
    </row>
    <row r="168" spans="1:7" x14ac:dyDescent="0.35">
      <c r="A168" s="11" t="s">
        <v>2375</v>
      </c>
      <c r="B168" s="29" t="s">
        <v>2376</v>
      </c>
      <c r="C168" s="29" t="s">
        <v>1230</v>
      </c>
      <c r="D168" s="12">
        <v>758</v>
      </c>
      <c r="E168" s="13">
        <v>2.78</v>
      </c>
      <c r="F168" s="14">
        <v>2.5000000000000001E-3</v>
      </c>
      <c r="G168" s="14"/>
    </row>
    <row r="169" spans="1:7" x14ac:dyDescent="0.35">
      <c r="A169" s="11" t="s">
        <v>2377</v>
      </c>
      <c r="B169" s="29" t="s">
        <v>2378</v>
      </c>
      <c r="C169" s="29" t="s">
        <v>1156</v>
      </c>
      <c r="D169" s="12">
        <v>83</v>
      </c>
      <c r="E169" s="13">
        <v>2.78</v>
      </c>
      <c r="F169" s="14">
        <v>2.5000000000000001E-3</v>
      </c>
      <c r="G169" s="14"/>
    </row>
    <row r="170" spans="1:7" x14ac:dyDescent="0.35">
      <c r="A170" s="11" t="s">
        <v>2379</v>
      </c>
      <c r="B170" s="29" t="s">
        <v>2380</v>
      </c>
      <c r="C170" s="29" t="s">
        <v>1236</v>
      </c>
      <c r="D170" s="12">
        <v>193</v>
      </c>
      <c r="E170" s="13">
        <v>2.76</v>
      </c>
      <c r="F170" s="14">
        <v>2.5000000000000001E-3</v>
      </c>
      <c r="G170" s="14"/>
    </row>
    <row r="171" spans="1:7" x14ac:dyDescent="0.35">
      <c r="A171" s="11" t="s">
        <v>2381</v>
      </c>
      <c r="B171" s="29" t="s">
        <v>2382</v>
      </c>
      <c r="C171" s="29" t="s">
        <v>1450</v>
      </c>
      <c r="D171" s="12">
        <v>1022</v>
      </c>
      <c r="E171" s="13">
        <v>2.76</v>
      </c>
      <c r="F171" s="14">
        <v>2.5000000000000001E-3</v>
      </c>
      <c r="G171" s="14"/>
    </row>
    <row r="172" spans="1:7" x14ac:dyDescent="0.35">
      <c r="A172" s="11" t="s">
        <v>2383</v>
      </c>
      <c r="B172" s="29" t="s">
        <v>2384</v>
      </c>
      <c r="C172" s="29" t="s">
        <v>1203</v>
      </c>
      <c r="D172" s="12">
        <v>497</v>
      </c>
      <c r="E172" s="13">
        <v>2.75</v>
      </c>
      <c r="F172" s="14">
        <v>2.5000000000000001E-3</v>
      </c>
      <c r="G172" s="14"/>
    </row>
    <row r="173" spans="1:7" x14ac:dyDescent="0.35">
      <c r="A173" s="11" t="s">
        <v>2385</v>
      </c>
      <c r="B173" s="29" t="s">
        <v>2386</v>
      </c>
      <c r="C173" s="29" t="s">
        <v>1203</v>
      </c>
      <c r="D173" s="12">
        <v>203</v>
      </c>
      <c r="E173" s="13">
        <v>2.75</v>
      </c>
      <c r="F173" s="14">
        <v>2.5000000000000001E-3</v>
      </c>
      <c r="G173" s="14"/>
    </row>
    <row r="174" spans="1:7" x14ac:dyDescent="0.35">
      <c r="A174" s="11" t="s">
        <v>2387</v>
      </c>
      <c r="B174" s="29" t="s">
        <v>2388</v>
      </c>
      <c r="C174" s="29" t="s">
        <v>1248</v>
      </c>
      <c r="D174" s="12">
        <v>476</v>
      </c>
      <c r="E174" s="13">
        <v>2.74</v>
      </c>
      <c r="F174" s="14">
        <v>2.5000000000000001E-3</v>
      </c>
      <c r="G174" s="14"/>
    </row>
    <row r="175" spans="1:7" x14ac:dyDescent="0.35">
      <c r="A175" s="11" t="s">
        <v>2389</v>
      </c>
      <c r="B175" s="29" t="s">
        <v>2390</v>
      </c>
      <c r="C175" s="29" t="s">
        <v>1203</v>
      </c>
      <c r="D175" s="12">
        <v>1682</v>
      </c>
      <c r="E175" s="13">
        <v>2.7</v>
      </c>
      <c r="F175" s="14">
        <v>2.5000000000000001E-3</v>
      </c>
      <c r="G175" s="14"/>
    </row>
    <row r="176" spans="1:7" x14ac:dyDescent="0.35">
      <c r="A176" s="11" t="s">
        <v>2391</v>
      </c>
      <c r="B176" s="29" t="s">
        <v>2392</v>
      </c>
      <c r="C176" s="29" t="s">
        <v>1230</v>
      </c>
      <c r="D176" s="12">
        <v>5740</v>
      </c>
      <c r="E176" s="13">
        <v>2.68</v>
      </c>
      <c r="F176" s="14">
        <v>2.3999999999999998E-3</v>
      </c>
      <c r="G176" s="14"/>
    </row>
    <row r="177" spans="1:7" x14ac:dyDescent="0.35">
      <c r="A177" s="11" t="s">
        <v>1836</v>
      </c>
      <c r="B177" s="29" t="s">
        <v>1837</v>
      </c>
      <c r="C177" s="29" t="s">
        <v>1267</v>
      </c>
      <c r="D177" s="12">
        <v>2633</v>
      </c>
      <c r="E177" s="13">
        <v>2.66</v>
      </c>
      <c r="F177" s="14">
        <v>2.3999999999999998E-3</v>
      </c>
      <c r="G177" s="14"/>
    </row>
    <row r="178" spans="1:7" x14ac:dyDescent="0.35">
      <c r="A178" s="11" t="s">
        <v>1860</v>
      </c>
      <c r="B178" s="29" t="s">
        <v>1861</v>
      </c>
      <c r="C178" s="29" t="s">
        <v>1233</v>
      </c>
      <c r="D178" s="12">
        <v>168</v>
      </c>
      <c r="E178" s="13">
        <v>2.65</v>
      </c>
      <c r="F178" s="14">
        <v>2.3999999999999998E-3</v>
      </c>
      <c r="G178" s="14"/>
    </row>
    <row r="179" spans="1:7" x14ac:dyDescent="0.35">
      <c r="A179" s="11" t="s">
        <v>2393</v>
      </c>
      <c r="B179" s="29" t="s">
        <v>2394</v>
      </c>
      <c r="C179" s="29" t="s">
        <v>1117</v>
      </c>
      <c r="D179" s="12">
        <v>531</v>
      </c>
      <c r="E179" s="13">
        <v>2.65</v>
      </c>
      <c r="F179" s="14">
        <v>2.3999999999999998E-3</v>
      </c>
      <c r="G179" s="14"/>
    </row>
    <row r="180" spans="1:7" x14ac:dyDescent="0.35">
      <c r="A180" s="11" t="s">
        <v>2141</v>
      </c>
      <c r="B180" s="29" t="s">
        <v>2142</v>
      </c>
      <c r="C180" s="29" t="s">
        <v>1349</v>
      </c>
      <c r="D180" s="12">
        <v>255</v>
      </c>
      <c r="E180" s="13">
        <v>2.64</v>
      </c>
      <c r="F180" s="14">
        <v>2.3999999999999998E-3</v>
      </c>
      <c r="G180" s="14"/>
    </row>
    <row r="181" spans="1:7" x14ac:dyDescent="0.35">
      <c r="A181" s="11" t="s">
        <v>2143</v>
      </c>
      <c r="B181" s="29" t="s">
        <v>2144</v>
      </c>
      <c r="C181" s="29" t="s">
        <v>1148</v>
      </c>
      <c r="D181" s="12">
        <v>644</v>
      </c>
      <c r="E181" s="13">
        <v>2.61</v>
      </c>
      <c r="F181" s="14">
        <v>2.3999999999999998E-3</v>
      </c>
      <c r="G181" s="14"/>
    </row>
    <row r="182" spans="1:7" x14ac:dyDescent="0.35">
      <c r="A182" s="11" t="s">
        <v>2395</v>
      </c>
      <c r="B182" s="29" t="s">
        <v>2396</v>
      </c>
      <c r="C182" s="29" t="s">
        <v>1425</v>
      </c>
      <c r="D182" s="12">
        <v>3915</v>
      </c>
      <c r="E182" s="13">
        <v>2.6</v>
      </c>
      <c r="F182" s="14">
        <v>2.3999999999999998E-3</v>
      </c>
      <c r="G182" s="14"/>
    </row>
    <row r="183" spans="1:7" x14ac:dyDescent="0.35">
      <c r="A183" s="11" t="s">
        <v>2397</v>
      </c>
      <c r="B183" s="29" t="s">
        <v>2398</v>
      </c>
      <c r="C183" s="29" t="s">
        <v>1203</v>
      </c>
      <c r="D183" s="12">
        <v>903</v>
      </c>
      <c r="E183" s="13">
        <v>2.6</v>
      </c>
      <c r="F183" s="14">
        <v>2.3999999999999998E-3</v>
      </c>
      <c r="G183" s="14"/>
    </row>
    <row r="184" spans="1:7" x14ac:dyDescent="0.35">
      <c r="A184" s="11" t="s">
        <v>2399</v>
      </c>
      <c r="B184" s="29" t="s">
        <v>2400</v>
      </c>
      <c r="C184" s="29" t="s">
        <v>1349</v>
      </c>
      <c r="D184" s="12">
        <v>3638</v>
      </c>
      <c r="E184" s="13">
        <v>2.6</v>
      </c>
      <c r="F184" s="14">
        <v>2.3999999999999998E-3</v>
      </c>
      <c r="G184" s="14"/>
    </row>
    <row r="185" spans="1:7" x14ac:dyDescent="0.35">
      <c r="A185" s="11" t="s">
        <v>2401</v>
      </c>
      <c r="B185" s="29" t="s">
        <v>2402</v>
      </c>
      <c r="C185" s="29" t="s">
        <v>1241</v>
      </c>
      <c r="D185" s="12">
        <v>1284</v>
      </c>
      <c r="E185" s="13">
        <v>2.52</v>
      </c>
      <c r="F185" s="14">
        <v>2.3E-3</v>
      </c>
      <c r="G185" s="14"/>
    </row>
    <row r="186" spans="1:7" x14ac:dyDescent="0.35">
      <c r="A186" s="11" t="s">
        <v>2403</v>
      </c>
      <c r="B186" s="29" t="s">
        <v>2404</v>
      </c>
      <c r="C186" s="29" t="s">
        <v>1148</v>
      </c>
      <c r="D186" s="12">
        <v>213</v>
      </c>
      <c r="E186" s="13">
        <v>2.4900000000000002</v>
      </c>
      <c r="F186" s="14">
        <v>2.3E-3</v>
      </c>
      <c r="G186" s="14"/>
    </row>
    <row r="187" spans="1:7" x14ac:dyDescent="0.35">
      <c r="A187" s="11" t="s">
        <v>2405</v>
      </c>
      <c r="B187" s="29" t="s">
        <v>2406</v>
      </c>
      <c r="C187" s="29" t="s">
        <v>1450</v>
      </c>
      <c r="D187" s="12">
        <v>1091</v>
      </c>
      <c r="E187" s="13">
        <v>2.4900000000000002</v>
      </c>
      <c r="F187" s="14">
        <v>2.3E-3</v>
      </c>
      <c r="G187" s="14"/>
    </row>
    <row r="188" spans="1:7" x14ac:dyDescent="0.35">
      <c r="A188" s="11" t="s">
        <v>1872</v>
      </c>
      <c r="B188" s="29" t="s">
        <v>1873</v>
      </c>
      <c r="C188" s="29" t="s">
        <v>1099</v>
      </c>
      <c r="D188" s="12">
        <v>1077</v>
      </c>
      <c r="E188" s="13">
        <v>2.4700000000000002</v>
      </c>
      <c r="F188" s="14">
        <v>2.2000000000000001E-3</v>
      </c>
      <c r="G188" s="14"/>
    </row>
    <row r="189" spans="1:7" x14ac:dyDescent="0.35">
      <c r="A189" s="11" t="s">
        <v>2407</v>
      </c>
      <c r="B189" s="29" t="s">
        <v>2408</v>
      </c>
      <c r="C189" s="29" t="s">
        <v>1188</v>
      </c>
      <c r="D189" s="12">
        <v>946</v>
      </c>
      <c r="E189" s="13">
        <v>2.44</v>
      </c>
      <c r="F189" s="14">
        <v>2.2000000000000001E-3</v>
      </c>
      <c r="G189" s="14"/>
    </row>
    <row r="190" spans="1:7" x14ac:dyDescent="0.35">
      <c r="A190" s="11" t="s">
        <v>2409</v>
      </c>
      <c r="B190" s="29" t="s">
        <v>2410</v>
      </c>
      <c r="C190" s="29" t="s">
        <v>1099</v>
      </c>
      <c r="D190" s="12">
        <v>9987</v>
      </c>
      <c r="E190" s="13">
        <v>2.4300000000000002</v>
      </c>
      <c r="F190" s="14">
        <v>2.2000000000000001E-3</v>
      </c>
      <c r="G190" s="14"/>
    </row>
    <row r="191" spans="1:7" x14ac:dyDescent="0.35">
      <c r="A191" s="11" t="s">
        <v>2135</v>
      </c>
      <c r="B191" s="29" t="s">
        <v>2136</v>
      </c>
      <c r="C191" s="29" t="s">
        <v>1111</v>
      </c>
      <c r="D191" s="12">
        <v>336</v>
      </c>
      <c r="E191" s="13">
        <v>2.4300000000000002</v>
      </c>
      <c r="F191" s="14">
        <v>2.2000000000000001E-3</v>
      </c>
      <c r="G191" s="14"/>
    </row>
    <row r="192" spans="1:7" x14ac:dyDescent="0.35">
      <c r="A192" s="11" t="s">
        <v>2411</v>
      </c>
      <c r="B192" s="29" t="s">
        <v>2412</v>
      </c>
      <c r="C192" s="29" t="s">
        <v>1159</v>
      </c>
      <c r="D192" s="12">
        <v>2931</v>
      </c>
      <c r="E192" s="13">
        <v>2.31</v>
      </c>
      <c r="F192" s="14">
        <v>2.0999999999999999E-3</v>
      </c>
      <c r="G192" s="14"/>
    </row>
    <row r="193" spans="1:7" x14ac:dyDescent="0.35">
      <c r="A193" s="11" t="s">
        <v>2149</v>
      </c>
      <c r="B193" s="29" t="s">
        <v>2150</v>
      </c>
      <c r="C193" s="29" t="s">
        <v>1295</v>
      </c>
      <c r="D193" s="12">
        <v>607</v>
      </c>
      <c r="E193" s="13">
        <v>2.29</v>
      </c>
      <c r="F193" s="14">
        <v>2.0999999999999999E-3</v>
      </c>
      <c r="G193" s="14"/>
    </row>
    <row r="194" spans="1:7" x14ac:dyDescent="0.35">
      <c r="A194" s="11" t="s">
        <v>2413</v>
      </c>
      <c r="B194" s="29" t="s">
        <v>2414</v>
      </c>
      <c r="C194" s="29" t="s">
        <v>1319</v>
      </c>
      <c r="D194" s="12">
        <v>697</v>
      </c>
      <c r="E194" s="13">
        <v>2.2599999999999998</v>
      </c>
      <c r="F194" s="14">
        <v>2.0999999999999999E-3</v>
      </c>
      <c r="G194" s="14"/>
    </row>
    <row r="195" spans="1:7" x14ac:dyDescent="0.35">
      <c r="A195" s="11" t="s">
        <v>2415</v>
      </c>
      <c r="B195" s="29" t="s">
        <v>2416</v>
      </c>
      <c r="C195" s="29" t="s">
        <v>1230</v>
      </c>
      <c r="D195" s="12">
        <v>824</v>
      </c>
      <c r="E195" s="13">
        <v>2.25</v>
      </c>
      <c r="F195" s="14">
        <v>2E-3</v>
      </c>
      <c r="G195" s="14"/>
    </row>
    <row r="196" spans="1:7" x14ac:dyDescent="0.35">
      <c r="A196" s="11" t="s">
        <v>2417</v>
      </c>
      <c r="B196" s="29" t="s">
        <v>2418</v>
      </c>
      <c r="C196" s="29" t="s">
        <v>1203</v>
      </c>
      <c r="D196" s="12">
        <v>229</v>
      </c>
      <c r="E196" s="13">
        <v>2.21</v>
      </c>
      <c r="F196" s="14">
        <v>2E-3</v>
      </c>
      <c r="G196" s="14"/>
    </row>
    <row r="197" spans="1:7" x14ac:dyDescent="0.35">
      <c r="A197" s="11" t="s">
        <v>2419</v>
      </c>
      <c r="B197" s="29" t="s">
        <v>2420</v>
      </c>
      <c r="C197" s="29" t="s">
        <v>1450</v>
      </c>
      <c r="D197" s="12">
        <v>1061</v>
      </c>
      <c r="E197" s="13">
        <v>2.2000000000000002</v>
      </c>
      <c r="F197" s="14">
        <v>2E-3</v>
      </c>
      <c r="G197" s="14"/>
    </row>
    <row r="198" spans="1:7" x14ac:dyDescent="0.35">
      <c r="A198" s="11" t="s">
        <v>2421</v>
      </c>
      <c r="B198" s="29" t="s">
        <v>2422</v>
      </c>
      <c r="C198" s="29" t="s">
        <v>1188</v>
      </c>
      <c r="D198" s="12">
        <v>585</v>
      </c>
      <c r="E198" s="13">
        <v>2.16</v>
      </c>
      <c r="F198" s="14">
        <v>2E-3</v>
      </c>
      <c r="G198" s="14"/>
    </row>
    <row r="199" spans="1:7" x14ac:dyDescent="0.35">
      <c r="A199" s="11" t="s">
        <v>1904</v>
      </c>
      <c r="B199" s="29" t="s">
        <v>1905</v>
      </c>
      <c r="C199" s="29" t="s">
        <v>1319</v>
      </c>
      <c r="D199" s="12">
        <v>235</v>
      </c>
      <c r="E199" s="13">
        <v>2.15</v>
      </c>
      <c r="F199" s="14">
        <v>2E-3</v>
      </c>
      <c r="G199" s="14"/>
    </row>
    <row r="200" spans="1:7" x14ac:dyDescent="0.35">
      <c r="A200" s="11" t="s">
        <v>2423</v>
      </c>
      <c r="B200" s="29" t="s">
        <v>2424</v>
      </c>
      <c r="C200" s="29" t="s">
        <v>1425</v>
      </c>
      <c r="D200" s="12">
        <v>837</v>
      </c>
      <c r="E200" s="13">
        <v>2.13</v>
      </c>
      <c r="F200" s="14">
        <v>1.9E-3</v>
      </c>
      <c r="G200" s="14"/>
    </row>
    <row r="201" spans="1:7" x14ac:dyDescent="0.35">
      <c r="A201" s="11" t="s">
        <v>1883</v>
      </c>
      <c r="B201" s="29" t="s">
        <v>1884</v>
      </c>
      <c r="C201" s="29" t="s">
        <v>1148</v>
      </c>
      <c r="D201" s="12">
        <v>761</v>
      </c>
      <c r="E201" s="13">
        <v>2.13</v>
      </c>
      <c r="F201" s="14">
        <v>1.9E-3</v>
      </c>
      <c r="G201" s="14"/>
    </row>
    <row r="202" spans="1:7" x14ac:dyDescent="0.35">
      <c r="A202" s="11" t="s">
        <v>2425</v>
      </c>
      <c r="B202" s="29" t="s">
        <v>2426</v>
      </c>
      <c r="C202" s="29" t="s">
        <v>1236</v>
      </c>
      <c r="D202" s="12">
        <v>240</v>
      </c>
      <c r="E202" s="13">
        <v>2.13</v>
      </c>
      <c r="F202" s="14">
        <v>1.9E-3</v>
      </c>
      <c r="G202" s="14"/>
    </row>
    <row r="203" spans="1:7" x14ac:dyDescent="0.35">
      <c r="A203" s="11" t="s">
        <v>2427</v>
      </c>
      <c r="B203" s="29" t="s">
        <v>2428</v>
      </c>
      <c r="C203" s="29" t="s">
        <v>1790</v>
      </c>
      <c r="D203" s="12">
        <v>469</v>
      </c>
      <c r="E203" s="13">
        <v>2.12</v>
      </c>
      <c r="F203" s="14">
        <v>1.9E-3</v>
      </c>
      <c r="G203" s="14"/>
    </row>
    <row r="204" spans="1:7" x14ac:dyDescent="0.35">
      <c r="A204" s="11" t="s">
        <v>2429</v>
      </c>
      <c r="B204" s="29" t="s">
        <v>2430</v>
      </c>
      <c r="C204" s="29" t="s">
        <v>1159</v>
      </c>
      <c r="D204" s="12">
        <v>6748</v>
      </c>
      <c r="E204" s="13">
        <v>2.11</v>
      </c>
      <c r="F204" s="14">
        <v>1.9E-3</v>
      </c>
      <c r="G204" s="14"/>
    </row>
    <row r="205" spans="1:7" x14ac:dyDescent="0.35">
      <c r="A205" s="11" t="s">
        <v>2431</v>
      </c>
      <c r="B205" s="29" t="s">
        <v>2432</v>
      </c>
      <c r="C205" s="29" t="s">
        <v>1175</v>
      </c>
      <c r="D205" s="12">
        <v>400</v>
      </c>
      <c r="E205" s="13">
        <v>2.11</v>
      </c>
      <c r="F205" s="14">
        <v>1.9E-3</v>
      </c>
      <c r="G205" s="14"/>
    </row>
    <row r="206" spans="1:7" x14ac:dyDescent="0.35">
      <c r="A206" s="11" t="s">
        <v>2433</v>
      </c>
      <c r="B206" s="29" t="s">
        <v>2434</v>
      </c>
      <c r="C206" s="29" t="s">
        <v>1099</v>
      </c>
      <c r="D206" s="12">
        <v>8027</v>
      </c>
      <c r="E206" s="13">
        <v>2.08</v>
      </c>
      <c r="F206" s="14">
        <v>1.9E-3</v>
      </c>
      <c r="G206" s="14"/>
    </row>
    <row r="207" spans="1:7" x14ac:dyDescent="0.35">
      <c r="A207" s="11" t="s">
        <v>2435</v>
      </c>
      <c r="B207" s="29" t="s">
        <v>2436</v>
      </c>
      <c r="C207" s="29" t="s">
        <v>1111</v>
      </c>
      <c r="D207" s="12">
        <v>4760</v>
      </c>
      <c r="E207" s="13">
        <v>2.0699999999999998</v>
      </c>
      <c r="F207" s="14">
        <v>1.9E-3</v>
      </c>
      <c r="G207" s="14"/>
    </row>
    <row r="208" spans="1:7" x14ac:dyDescent="0.35">
      <c r="A208" s="11" t="s">
        <v>2437</v>
      </c>
      <c r="B208" s="29" t="s">
        <v>2438</v>
      </c>
      <c r="C208" s="29" t="s">
        <v>1233</v>
      </c>
      <c r="D208" s="12">
        <v>317</v>
      </c>
      <c r="E208" s="13">
        <v>2.06</v>
      </c>
      <c r="F208" s="14">
        <v>1.9E-3</v>
      </c>
      <c r="G208" s="14"/>
    </row>
    <row r="209" spans="1:7" x14ac:dyDescent="0.35">
      <c r="A209" s="11" t="s">
        <v>2439</v>
      </c>
      <c r="B209" s="29" t="s">
        <v>2440</v>
      </c>
      <c r="C209" s="29" t="s">
        <v>1099</v>
      </c>
      <c r="D209" s="12">
        <v>7896</v>
      </c>
      <c r="E209" s="13">
        <v>2.0499999999999998</v>
      </c>
      <c r="F209" s="14">
        <v>1.9E-3</v>
      </c>
      <c r="G209" s="14"/>
    </row>
    <row r="210" spans="1:7" x14ac:dyDescent="0.35">
      <c r="A210" s="11" t="s">
        <v>2441</v>
      </c>
      <c r="B210" s="29" t="s">
        <v>2442</v>
      </c>
      <c r="C210" s="29" t="s">
        <v>1425</v>
      </c>
      <c r="D210" s="12">
        <v>16397</v>
      </c>
      <c r="E210" s="13">
        <v>2.0499999999999998</v>
      </c>
      <c r="F210" s="14">
        <v>1.9E-3</v>
      </c>
      <c r="G210" s="14"/>
    </row>
    <row r="211" spans="1:7" x14ac:dyDescent="0.35">
      <c r="A211" s="11" t="s">
        <v>2443</v>
      </c>
      <c r="B211" s="29" t="s">
        <v>2444</v>
      </c>
      <c r="C211" s="29" t="s">
        <v>1099</v>
      </c>
      <c r="D211" s="12">
        <v>8001</v>
      </c>
      <c r="E211" s="13">
        <v>2.04</v>
      </c>
      <c r="F211" s="14">
        <v>1.9E-3</v>
      </c>
      <c r="G211" s="14"/>
    </row>
    <row r="212" spans="1:7" x14ac:dyDescent="0.35">
      <c r="A212" s="11" t="s">
        <v>2445</v>
      </c>
      <c r="B212" s="29" t="s">
        <v>2446</v>
      </c>
      <c r="C212" s="29" t="s">
        <v>1148</v>
      </c>
      <c r="D212" s="12">
        <v>1769</v>
      </c>
      <c r="E212" s="13">
        <v>2.0099999999999998</v>
      </c>
      <c r="F212" s="14">
        <v>1.8E-3</v>
      </c>
      <c r="G212" s="14"/>
    </row>
    <row r="213" spans="1:7" x14ac:dyDescent="0.35">
      <c r="A213" s="11" t="s">
        <v>2447</v>
      </c>
      <c r="B213" s="29" t="s">
        <v>2448</v>
      </c>
      <c r="C213" s="29" t="s">
        <v>1241</v>
      </c>
      <c r="D213" s="12">
        <v>855</v>
      </c>
      <c r="E213" s="13">
        <v>2</v>
      </c>
      <c r="F213" s="14">
        <v>1.8E-3</v>
      </c>
      <c r="G213" s="14"/>
    </row>
    <row r="214" spans="1:7" x14ac:dyDescent="0.35">
      <c r="A214" s="11" t="s">
        <v>2449</v>
      </c>
      <c r="B214" s="29" t="s">
        <v>2450</v>
      </c>
      <c r="C214" s="29" t="s">
        <v>1349</v>
      </c>
      <c r="D214" s="12">
        <v>677</v>
      </c>
      <c r="E214" s="13">
        <v>1.98</v>
      </c>
      <c r="F214" s="14">
        <v>1.8E-3</v>
      </c>
      <c r="G214" s="14"/>
    </row>
    <row r="215" spans="1:7" x14ac:dyDescent="0.35">
      <c r="A215" s="11" t="s">
        <v>2451</v>
      </c>
      <c r="B215" s="29" t="s">
        <v>2452</v>
      </c>
      <c r="C215" s="29" t="s">
        <v>1236</v>
      </c>
      <c r="D215" s="12">
        <v>540</v>
      </c>
      <c r="E215" s="13">
        <v>1.98</v>
      </c>
      <c r="F215" s="14">
        <v>1.8E-3</v>
      </c>
      <c r="G215" s="14"/>
    </row>
    <row r="216" spans="1:7" x14ac:dyDescent="0.35">
      <c r="A216" s="11" t="s">
        <v>2453</v>
      </c>
      <c r="B216" s="29" t="s">
        <v>2454</v>
      </c>
      <c r="C216" s="29" t="s">
        <v>1156</v>
      </c>
      <c r="D216" s="12">
        <v>300</v>
      </c>
      <c r="E216" s="13">
        <v>1.96</v>
      </c>
      <c r="F216" s="14">
        <v>1.8E-3</v>
      </c>
      <c r="G216" s="14"/>
    </row>
    <row r="217" spans="1:7" x14ac:dyDescent="0.35">
      <c r="A217" s="11" t="s">
        <v>2455</v>
      </c>
      <c r="B217" s="29" t="s">
        <v>2456</v>
      </c>
      <c r="C217" s="29" t="s">
        <v>1175</v>
      </c>
      <c r="D217" s="12">
        <v>3319</v>
      </c>
      <c r="E217" s="13">
        <v>1.94</v>
      </c>
      <c r="F217" s="14">
        <v>1.8E-3</v>
      </c>
      <c r="G217" s="14"/>
    </row>
    <row r="218" spans="1:7" x14ac:dyDescent="0.35">
      <c r="A218" s="11" t="s">
        <v>2457</v>
      </c>
      <c r="B218" s="29" t="s">
        <v>2458</v>
      </c>
      <c r="C218" s="29" t="s">
        <v>1338</v>
      </c>
      <c r="D218" s="12">
        <v>539</v>
      </c>
      <c r="E218" s="13">
        <v>1.93</v>
      </c>
      <c r="F218" s="14">
        <v>1.8E-3</v>
      </c>
      <c r="G218" s="14"/>
    </row>
    <row r="219" spans="1:7" x14ac:dyDescent="0.35">
      <c r="A219" s="11" t="s">
        <v>2459</v>
      </c>
      <c r="B219" s="29" t="s">
        <v>2460</v>
      </c>
      <c r="C219" s="29" t="s">
        <v>1248</v>
      </c>
      <c r="D219" s="12">
        <v>638</v>
      </c>
      <c r="E219" s="13">
        <v>1.92</v>
      </c>
      <c r="F219" s="14">
        <v>1.6999999999999999E-3</v>
      </c>
      <c r="G219" s="14"/>
    </row>
    <row r="220" spans="1:7" x14ac:dyDescent="0.35">
      <c r="A220" s="11" t="s">
        <v>2151</v>
      </c>
      <c r="B220" s="29" t="s">
        <v>2152</v>
      </c>
      <c r="C220" s="29" t="s">
        <v>1224</v>
      </c>
      <c r="D220" s="12">
        <v>495</v>
      </c>
      <c r="E220" s="13">
        <v>1.88</v>
      </c>
      <c r="F220" s="14">
        <v>1.6999999999999999E-3</v>
      </c>
      <c r="G220" s="14"/>
    </row>
    <row r="221" spans="1:7" x14ac:dyDescent="0.35">
      <c r="A221" s="11" t="s">
        <v>2461</v>
      </c>
      <c r="B221" s="29" t="s">
        <v>2462</v>
      </c>
      <c r="C221" s="29" t="s">
        <v>1156</v>
      </c>
      <c r="D221" s="12">
        <v>943</v>
      </c>
      <c r="E221" s="13">
        <v>1.79</v>
      </c>
      <c r="F221" s="14">
        <v>1.6000000000000001E-3</v>
      </c>
      <c r="G221" s="14"/>
    </row>
    <row r="222" spans="1:7" x14ac:dyDescent="0.35">
      <c r="A222" s="11" t="s">
        <v>2108</v>
      </c>
      <c r="B222" s="29" t="s">
        <v>2109</v>
      </c>
      <c r="C222" s="29" t="s">
        <v>1166</v>
      </c>
      <c r="D222" s="12">
        <v>156</v>
      </c>
      <c r="E222" s="13">
        <v>1.79</v>
      </c>
      <c r="F222" s="14">
        <v>1.6000000000000001E-3</v>
      </c>
      <c r="G222" s="14"/>
    </row>
    <row r="223" spans="1:7" x14ac:dyDescent="0.35">
      <c r="A223" s="11" t="s">
        <v>2463</v>
      </c>
      <c r="B223" s="29" t="s">
        <v>2464</v>
      </c>
      <c r="C223" s="29" t="s">
        <v>1241</v>
      </c>
      <c r="D223" s="12">
        <v>1822</v>
      </c>
      <c r="E223" s="13">
        <v>1.78</v>
      </c>
      <c r="F223" s="14">
        <v>1.6000000000000001E-3</v>
      </c>
      <c r="G223" s="14"/>
    </row>
    <row r="224" spans="1:7" x14ac:dyDescent="0.35">
      <c r="A224" s="11" t="s">
        <v>2465</v>
      </c>
      <c r="B224" s="29" t="s">
        <v>2466</v>
      </c>
      <c r="C224" s="29" t="s">
        <v>1236</v>
      </c>
      <c r="D224" s="12">
        <v>406</v>
      </c>
      <c r="E224" s="13">
        <v>1.78</v>
      </c>
      <c r="F224" s="14">
        <v>1.6000000000000001E-3</v>
      </c>
      <c r="G224" s="14"/>
    </row>
    <row r="225" spans="1:7" x14ac:dyDescent="0.35">
      <c r="A225" s="11" t="s">
        <v>2467</v>
      </c>
      <c r="B225" s="29" t="s">
        <v>2468</v>
      </c>
      <c r="C225" s="29" t="s">
        <v>1156</v>
      </c>
      <c r="D225" s="12">
        <v>679</v>
      </c>
      <c r="E225" s="13">
        <v>1.78</v>
      </c>
      <c r="F225" s="14">
        <v>1.6000000000000001E-3</v>
      </c>
      <c r="G225" s="14"/>
    </row>
    <row r="226" spans="1:7" x14ac:dyDescent="0.35">
      <c r="A226" s="11" t="s">
        <v>2469</v>
      </c>
      <c r="B226" s="29" t="s">
        <v>2470</v>
      </c>
      <c r="C226" s="29" t="s">
        <v>1338</v>
      </c>
      <c r="D226" s="12">
        <v>4565</v>
      </c>
      <c r="E226" s="13">
        <v>1.75</v>
      </c>
      <c r="F226" s="14">
        <v>1.6000000000000001E-3</v>
      </c>
      <c r="G226" s="14"/>
    </row>
    <row r="227" spans="1:7" x14ac:dyDescent="0.35">
      <c r="A227" s="11" t="s">
        <v>2471</v>
      </c>
      <c r="B227" s="29" t="s">
        <v>2472</v>
      </c>
      <c r="C227" s="29" t="s">
        <v>1156</v>
      </c>
      <c r="D227" s="12">
        <v>487</v>
      </c>
      <c r="E227" s="13">
        <v>1.75</v>
      </c>
      <c r="F227" s="14">
        <v>1.6000000000000001E-3</v>
      </c>
      <c r="G227" s="14"/>
    </row>
    <row r="228" spans="1:7" x14ac:dyDescent="0.35">
      <c r="A228" s="11" t="s">
        <v>2473</v>
      </c>
      <c r="B228" s="29" t="s">
        <v>2474</v>
      </c>
      <c r="C228" s="29" t="s">
        <v>1216</v>
      </c>
      <c r="D228" s="12">
        <v>1662</v>
      </c>
      <c r="E228" s="13">
        <v>1.73</v>
      </c>
      <c r="F228" s="14">
        <v>1.6000000000000001E-3</v>
      </c>
      <c r="G228" s="14"/>
    </row>
    <row r="229" spans="1:7" x14ac:dyDescent="0.35">
      <c r="A229" s="11" t="s">
        <v>2475</v>
      </c>
      <c r="B229" s="29" t="s">
        <v>2476</v>
      </c>
      <c r="C229" s="29" t="s">
        <v>1203</v>
      </c>
      <c r="D229" s="12">
        <v>420</v>
      </c>
      <c r="E229" s="13">
        <v>1.59</v>
      </c>
      <c r="F229" s="14">
        <v>1.4E-3</v>
      </c>
      <c r="G229" s="14"/>
    </row>
    <row r="230" spans="1:7" x14ac:dyDescent="0.35">
      <c r="A230" s="11" t="s">
        <v>2123</v>
      </c>
      <c r="B230" s="29" t="s">
        <v>2124</v>
      </c>
      <c r="C230" s="29" t="s">
        <v>1188</v>
      </c>
      <c r="D230" s="12">
        <v>181</v>
      </c>
      <c r="E230" s="13">
        <v>1.58</v>
      </c>
      <c r="F230" s="14">
        <v>1.4E-3</v>
      </c>
      <c r="G230" s="14"/>
    </row>
    <row r="231" spans="1:7" x14ac:dyDescent="0.35">
      <c r="A231" s="11" t="s">
        <v>2477</v>
      </c>
      <c r="B231" s="29" t="s">
        <v>2478</v>
      </c>
      <c r="C231" s="29" t="s">
        <v>1188</v>
      </c>
      <c r="D231" s="12">
        <v>252</v>
      </c>
      <c r="E231" s="13">
        <v>1.56</v>
      </c>
      <c r="F231" s="14">
        <v>1.4E-3</v>
      </c>
      <c r="G231" s="14"/>
    </row>
    <row r="232" spans="1:7" x14ac:dyDescent="0.35">
      <c r="A232" s="11" t="s">
        <v>2479</v>
      </c>
      <c r="B232" s="29" t="s">
        <v>2480</v>
      </c>
      <c r="C232" s="29" t="s">
        <v>1156</v>
      </c>
      <c r="D232" s="12">
        <v>416</v>
      </c>
      <c r="E232" s="13">
        <v>1.52</v>
      </c>
      <c r="F232" s="14">
        <v>1.4E-3</v>
      </c>
      <c r="G232" s="14"/>
    </row>
    <row r="233" spans="1:7" x14ac:dyDescent="0.35">
      <c r="A233" s="11" t="s">
        <v>2481</v>
      </c>
      <c r="B233" s="29" t="s">
        <v>2482</v>
      </c>
      <c r="C233" s="29" t="s">
        <v>1156</v>
      </c>
      <c r="D233" s="12">
        <v>505</v>
      </c>
      <c r="E233" s="13">
        <v>1.49</v>
      </c>
      <c r="F233" s="14">
        <v>1.4E-3</v>
      </c>
      <c r="G233" s="14"/>
    </row>
    <row r="234" spans="1:7" x14ac:dyDescent="0.35">
      <c r="A234" s="11" t="s">
        <v>1819</v>
      </c>
      <c r="B234" s="29" t="s">
        <v>1820</v>
      </c>
      <c r="C234" s="29" t="s">
        <v>1233</v>
      </c>
      <c r="D234" s="12">
        <v>399</v>
      </c>
      <c r="E234" s="13">
        <v>1.48</v>
      </c>
      <c r="F234" s="14">
        <v>1.2999999999999999E-3</v>
      </c>
      <c r="G234" s="14"/>
    </row>
    <row r="235" spans="1:7" x14ac:dyDescent="0.35">
      <c r="A235" s="11" t="s">
        <v>2483</v>
      </c>
      <c r="B235" s="29" t="s">
        <v>2484</v>
      </c>
      <c r="C235" s="29" t="s">
        <v>1319</v>
      </c>
      <c r="D235" s="12">
        <v>256</v>
      </c>
      <c r="E235" s="13">
        <v>1.48</v>
      </c>
      <c r="F235" s="14">
        <v>1.2999999999999999E-3</v>
      </c>
      <c r="G235" s="14"/>
    </row>
    <row r="236" spans="1:7" x14ac:dyDescent="0.35">
      <c r="A236" s="11" t="s">
        <v>2485</v>
      </c>
      <c r="B236" s="29" t="s">
        <v>2486</v>
      </c>
      <c r="C236" s="29" t="s">
        <v>1111</v>
      </c>
      <c r="D236" s="12">
        <v>4781</v>
      </c>
      <c r="E236" s="13">
        <v>1.46</v>
      </c>
      <c r="F236" s="14">
        <v>1.2999999999999999E-3</v>
      </c>
      <c r="G236" s="14"/>
    </row>
    <row r="237" spans="1:7" x14ac:dyDescent="0.35">
      <c r="A237" s="11" t="s">
        <v>2487</v>
      </c>
      <c r="B237" s="29" t="s">
        <v>2488</v>
      </c>
      <c r="C237" s="29" t="s">
        <v>1188</v>
      </c>
      <c r="D237" s="12">
        <v>233</v>
      </c>
      <c r="E237" s="13">
        <v>1.45</v>
      </c>
      <c r="F237" s="14">
        <v>1.2999999999999999E-3</v>
      </c>
      <c r="G237" s="14"/>
    </row>
    <row r="238" spans="1:7" x14ac:dyDescent="0.35">
      <c r="A238" s="11" t="s">
        <v>2489</v>
      </c>
      <c r="B238" s="29" t="s">
        <v>2490</v>
      </c>
      <c r="C238" s="29" t="s">
        <v>1267</v>
      </c>
      <c r="D238" s="12">
        <v>250</v>
      </c>
      <c r="E238" s="13">
        <v>1.44</v>
      </c>
      <c r="F238" s="14">
        <v>1.2999999999999999E-3</v>
      </c>
      <c r="G238" s="14"/>
    </row>
    <row r="239" spans="1:7" x14ac:dyDescent="0.35">
      <c r="A239" s="11" t="s">
        <v>2491</v>
      </c>
      <c r="B239" s="29" t="s">
        <v>2492</v>
      </c>
      <c r="C239" s="29" t="s">
        <v>1125</v>
      </c>
      <c r="D239" s="12">
        <v>941</v>
      </c>
      <c r="E239" s="13">
        <v>1.42</v>
      </c>
      <c r="F239" s="14">
        <v>1.2999999999999999E-3</v>
      </c>
      <c r="G239" s="14"/>
    </row>
    <row r="240" spans="1:7" x14ac:dyDescent="0.35">
      <c r="A240" s="11" t="s">
        <v>2493</v>
      </c>
      <c r="B240" s="29" t="s">
        <v>2494</v>
      </c>
      <c r="C240" s="29" t="s">
        <v>1241</v>
      </c>
      <c r="D240" s="12">
        <v>298</v>
      </c>
      <c r="E240" s="13">
        <v>1.4</v>
      </c>
      <c r="F240" s="14">
        <v>1.2999999999999999E-3</v>
      </c>
      <c r="G240" s="14"/>
    </row>
    <row r="241" spans="1:7" x14ac:dyDescent="0.35">
      <c r="A241" s="11" t="s">
        <v>2495</v>
      </c>
      <c r="B241" s="29" t="s">
        <v>2496</v>
      </c>
      <c r="C241" s="29" t="s">
        <v>1188</v>
      </c>
      <c r="D241" s="12">
        <v>212</v>
      </c>
      <c r="E241" s="13">
        <v>1.37</v>
      </c>
      <c r="F241" s="14">
        <v>1.1999999999999999E-3</v>
      </c>
      <c r="G241" s="14"/>
    </row>
    <row r="242" spans="1:7" x14ac:dyDescent="0.35">
      <c r="A242" s="11" t="s">
        <v>2497</v>
      </c>
      <c r="B242" s="29" t="s">
        <v>2498</v>
      </c>
      <c r="C242" s="29" t="s">
        <v>1425</v>
      </c>
      <c r="D242" s="12">
        <v>103</v>
      </c>
      <c r="E242" s="13">
        <v>1.31</v>
      </c>
      <c r="F242" s="14">
        <v>1.1999999999999999E-3</v>
      </c>
      <c r="G242" s="14"/>
    </row>
    <row r="243" spans="1:7" x14ac:dyDescent="0.35">
      <c r="A243" s="11" t="s">
        <v>2499</v>
      </c>
      <c r="B243" s="29" t="s">
        <v>2500</v>
      </c>
      <c r="C243" s="29" t="s">
        <v>1156</v>
      </c>
      <c r="D243" s="12">
        <v>504</v>
      </c>
      <c r="E243" s="13">
        <v>1.3</v>
      </c>
      <c r="F243" s="14">
        <v>1.1999999999999999E-3</v>
      </c>
      <c r="G243" s="14"/>
    </row>
    <row r="244" spans="1:7" x14ac:dyDescent="0.35">
      <c r="A244" s="11" t="s">
        <v>2501</v>
      </c>
      <c r="B244" s="29" t="s">
        <v>2502</v>
      </c>
      <c r="C244" s="29" t="s">
        <v>1790</v>
      </c>
      <c r="D244" s="12">
        <v>252</v>
      </c>
      <c r="E244" s="13">
        <v>1.3</v>
      </c>
      <c r="F244" s="14">
        <v>1.1999999999999999E-3</v>
      </c>
      <c r="G244" s="14"/>
    </row>
    <row r="245" spans="1:7" x14ac:dyDescent="0.35">
      <c r="A245" s="11" t="s">
        <v>2503</v>
      </c>
      <c r="B245" s="29" t="s">
        <v>2504</v>
      </c>
      <c r="C245" s="29" t="s">
        <v>1156</v>
      </c>
      <c r="D245" s="12">
        <v>685</v>
      </c>
      <c r="E245" s="13">
        <v>1.28</v>
      </c>
      <c r="F245" s="14">
        <v>1.1999999999999999E-3</v>
      </c>
      <c r="G245" s="14"/>
    </row>
    <row r="246" spans="1:7" x14ac:dyDescent="0.35">
      <c r="A246" s="11" t="s">
        <v>2505</v>
      </c>
      <c r="B246" s="29" t="s">
        <v>2506</v>
      </c>
      <c r="C246" s="29" t="s">
        <v>1135</v>
      </c>
      <c r="D246" s="12">
        <v>2547</v>
      </c>
      <c r="E246" s="13">
        <v>1.27</v>
      </c>
      <c r="F246" s="14">
        <v>1.1999999999999999E-3</v>
      </c>
      <c r="G246" s="14"/>
    </row>
    <row r="247" spans="1:7" x14ac:dyDescent="0.35">
      <c r="A247" s="11" t="s">
        <v>2507</v>
      </c>
      <c r="B247" s="29" t="s">
        <v>2508</v>
      </c>
      <c r="C247" s="29" t="s">
        <v>1267</v>
      </c>
      <c r="D247" s="12">
        <v>505</v>
      </c>
      <c r="E247" s="13">
        <v>1.23</v>
      </c>
      <c r="F247" s="14">
        <v>1.1000000000000001E-3</v>
      </c>
      <c r="G247" s="14"/>
    </row>
    <row r="248" spans="1:7" x14ac:dyDescent="0.35">
      <c r="A248" s="11" t="s">
        <v>2509</v>
      </c>
      <c r="B248" s="29" t="s">
        <v>2510</v>
      </c>
      <c r="C248" s="29" t="s">
        <v>1241</v>
      </c>
      <c r="D248" s="12">
        <v>14</v>
      </c>
      <c r="E248" s="13">
        <v>1.23</v>
      </c>
      <c r="F248" s="14">
        <v>1.1000000000000001E-3</v>
      </c>
      <c r="G248" s="14"/>
    </row>
    <row r="249" spans="1:7" x14ac:dyDescent="0.35">
      <c r="A249" s="11" t="s">
        <v>2511</v>
      </c>
      <c r="B249" s="29" t="s">
        <v>2512</v>
      </c>
      <c r="C249" s="29" t="s">
        <v>1425</v>
      </c>
      <c r="D249" s="12">
        <v>261</v>
      </c>
      <c r="E249" s="13">
        <v>1.2</v>
      </c>
      <c r="F249" s="14">
        <v>1.1000000000000001E-3</v>
      </c>
      <c r="G249" s="14"/>
    </row>
    <row r="250" spans="1:7" x14ac:dyDescent="0.35">
      <c r="A250" s="11" t="s">
        <v>2513</v>
      </c>
      <c r="B250" s="29" t="s">
        <v>2514</v>
      </c>
      <c r="C250" s="29" t="s">
        <v>1882</v>
      </c>
      <c r="D250" s="12">
        <v>1254</v>
      </c>
      <c r="E250" s="13">
        <v>1.18</v>
      </c>
      <c r="F250" s="14">
        <v>1.1000000000000001E-3</v>
      </c>
      <c r="G250" s="14"/>
    </row>
    <row r="251" spans="1:7" x14ac:dyDescent="0.35">
      <c r="A251" s="11" t="s">
        <v>2515</v>
      </c>
      <c r="B251" s="29" t="s">
        <v>2516</v>
      </c>
      <c r="C251" s="29" t="s">
        <v>1349</v>
      </c>
      <c r="D251" s="12">
        <v>579</v>
      </c>
      <c r="E251" s="13">
        <v>1.1299999999999999</v>
      </c>
      <c r="F251" s="14">
        <v>1E-3</v>
      </c>
      <c r="G251" s="14"/>
    </row>
    <row r="252" spans="1:7" x14ac:dyDescent="0.35">
      <c r="A252" s="11" t="s">
        <v>2517</v>
      </c>
      <c r="B252" s="29" t="s">
        <v>2518</v>
      </c>
      <c r="C252" s="29" t="s">
        <v>1148</v>
      </c>
      <c r="D252" s="12">
        <v>134</v>
      </c>
      <c r="E252" s="13">
        <v>1.1000000000000001</v>
      </c>
      <c r="F252" s="14">
        <v>1E-3</v>
      </c>
      <c r="G252" s="14"/>
    </row>
    <row r="253" spans="1:7" x14ac:dyDescent="0.35">
      <c r="A253" s="11" t="s">
        <v>2519</v>
      </c>
      <c r="B253" s="29" t="s">
        <v>2520</v>
      </c>
      <c r="C253" s="29" t="s">
        <v>1142</v>
      </c>
      <c r="D253" s="12">
        <v>404</v>
      </c>
      <c r="E253" s="13">
        <v>1.0900000000000001</v>
      </c>
      <c r="F253" s="14">
        <v>1E-3</v>
      </c>
      <c r="G253" s="14"/>
    </row>
    <row r="254" spans="1:7" x14ac:dyDescent="0.35">
      <c r="A254" s="11" t="s">
        <v>2147</v>
      </c>
      <c r="B254" s="29" t="s">
        <v>2148</v>
      </c>
      <c r="C254" s="29" t="s">
        <v>1148</v>
      </c>
      <c r="D254" s="12">
        <v>107</v>
      </c>
      <c r="E254" s="13">
        <v>1.07</v>
      </c>
      <c r="F254" s="14">
        <v>1E-3</v>
      </c>
      <c r="G254" s="14"/>
    </row>
    <row r="255" spans="1:7" x14ac:dyDescent="0.35">
      <c r="A255" s="11" t="s">
        <v>2521</v>
      </c>
      <c r="B255" s="29" t="s">
        <v>2522</v>
      </c>
      <c r="C255" s="29" t="s">
        <v>1295</v>
      </c>
      <c r="D255" s="12">
        <v>203</v>
      </c>
      <c r="E255" s="13">
        <v>0.92</v>
      </c>
      <c r="F255" s="14">
        <v>8.0000000000000004E-4</v>
      </c>
      <c r="G255" s="14"/>
    </row>
    <row r="256" spans="1:7" x14ac:dyDescent="0.35">
      <c r="A256" s="11" t="s">
        <v>2523</v>
      </c>
      <c r="B256" s="29" t="s">
        <v>2524</v>
      </c>
      <c r="C256" s="29" t="s">
        <v>1188</v>
      </c>
      <c r="D256" s="12">
        <v>93</v>
      </c>
      <c r="E256" s="13">
        <v>0.87</v>
      </c>
      <c r="F256" s="14">
        <v>8.0000000000000004E-4</v>
      </c>
      <c r="G256" s="14"/>
    </row>
    <row r="257" spans="1:7" x14ac:dyDescent="0.35">
      <c r="A257" s="11" t="s">
        <v>2525</v>
      </c>
      <c r="B257" s="29" t="s">
        <v>2526</v>
      </c>
      <c r="C257" s="29" t="s">
        <v>1338</v>
      </c>
      <c r="D257" s="12">
        <v>1981</v>
      </c>
      <c r="E257" s="13">
        <v>0.61</v>
      </c>
      <c r="F257" s="14">
        <v>5.9999999999999995E-4</v>
      </c>
      <c r="G257" s="14"/>
    </row>
    <row r="258" spans="1:7" x14ac:dyDescent="0.35">
      <c r="A258" s="11" t="s">
        <v>2527</v>
      </c>
      <c r="B258" s="29" t="s">
        <v>2528</v>
      </c>
      <c r="C258" s="29" t="s">
        <v>1111</v>
      </c>
      <c r="D258" s="12">
        <v>100</v>
      </c>
      <c r="E258" s="13">
        <v>0.18</v>
      </c>
      <c r="F258" s="14">
        <v>2.0000000000000001E-4</v>
      </c>
      <c r="G258" s="14"/>
    </row>
    <row r="259" spans="1:7" x14ac:dyDescent="0.35">
      <c r="A259" s="15" t="s">
        <v>122</v>
      </c>
      <c r="B259" s="30"/>
      <c r="C259" s="30"/>
      <c r="D259" s="16"/>
      <c r="E259" s="36">
        <v>1098.8399999999999</v>
      </c>
      <c r="F259" s="37">
        <v>0.99819999999999998</v>
      </c>
      <c r="G259" s="19"/>
    </row>
    <row r="260" spans="1:7" x14ac:dyDescent="0.35">
      <c r="A260" s="15" t="s">
        <v>1455</v>
      </c>
      <c r="B260" s="29"/>
      <c r="C260" s="29"/>
      <c r="D260" s="12"/>
      <c r="E260" s="13"/>
      <c r="F260" s="14"/>
      <c r="G260" s="14"/>
    </row>
    <row r="261" spans="1:7" x14ac:dyDescent="0.35">
      <c r="A261" s="15" t="s">
        <v>122</v>
      </c>
      <c r="B261" s="29"/>
      <c r="C261" s="29"/>
      <c r="D261" s="12"/>
      <c r="E261" s="38" t="s">
        <v>114</v>
      </c>
      <c r="F261" s="39" t="s">
        <v>114</v>
      </c>
      <c r="G261" s="14"/>
    </row>
    <row r="262" spans="1:7" x14ac:dyDescent="0.35">
      <c r="A262" s="20" t="s">
        <v>154</v>
      </c>
      <c r="B262" s="31"/>
      <c r="C262" s="31"/>
      <c r="D262" s="21"/>
      <c r="E262" s="26">
        <v>1098.8399999999999</v>
      </c>
      <c r="F262" s="27">
        <v>0.99819999999999998</v>
      </c>
      <c r="G262" s="19"/>
    </row>
    <row r="263" spans="1:7" x14ac:dyDescent="0.35">
      <c r="A263" s="11"/>
      <c r="B263" s="29"/>
      <c r="C263" s="29"/>
      <c r="D263" s="12"/>
      <c r="E263" s="13"/>
      <c r="F263" s="14"/>
      <c r="G263" s="14"/>
    </row>
    <row r="264" spans="1:7" x14ac:dyDescent="0.35">
      <c r="A264" s="11"/>
      <c r="B264" s="29"/>
      <c r="C264" s="29"/>
      <c r="D264" s="12"/>
      <c r="E264" s="13"/>
      <c r="F264" s="14"/>
      <c r="G264" s="14"/>
    </row>
    <row r="265" spans="1:7" x14ac:dyDescent="0.35">
      <c r="A265" s="15" t="s">
        <v>155</v>
      </c>
      <c r="B265" s="29"/>
      <c r="C265" s="29"/>
      <c r="D265" s="12"/>
      <c r="E265" s="13"/>
      <c r="F265" s="14"/>
      <c r="G265" s="14"/>
    </row>
    <row r="266" spans="1:7" x14ac:dyDescent="0.35">
      <c r="A266" s="11" t="s">
        <v>156</v>
      </c>
      <c r="B266" s="29"/>
      <c r="C266" s="29"/>
      <c r="D266" s="12"/>
      <c r="E266" s="13">
        <v>4</v>
      </c>
      <c r="F266" s="14">
        <v>3.5999999999999999E-3</v>
      </c>
      <c r="G266" s="14">
        <v>6.5921999999999994E-2</v>
      </c>
    </row>
    <row r="267" spans="1:7" x14ac:dyDescent="0.35">
      <c r="A267" s="15" t="s">
        <v>122</v>
      </c>
      <c r="B267" s="30"/>
      <c r="C267" s="30"/>
      <c r="D267" s="16"/>
      <c r="E267" s="36">
        <v>4</v>
      </c>
      <c r="F267" s="37">
        <v>3.5999999999999999E-3</v>
      </c>
      <c r="G267" s="19"/>
    </row>
    <row r="268" spans="1:7" x14ac:dyDescent="0.35">
      <c r="A268" s="11"/>
      <c r="B268" s="29"/>
      <c r="C268" s="29"/>
      <c r="D268" s="12"/>
      <c r="E268" s="13"/>
      <c r="F268" s="14"/>
      <c r="G268" s="14"/>
    </row>
    <row r="269" spans="1:7" x14ac:dyDescent="0.35">
      <c r="A269" s="20" t="s">
        <v>154</v>
      </c>
      <c r="B269" s="31"/>
      <c r="C269" s="31"/>
      <c r="D269" s="21"/>
      <c r="E269" s="17">
        <v>4</v>
      </c>
      <c r="F269" s="18">
        <v>3.5999999999999999E-3</v>
      </c>
      <c r="G269" s="19"/>
    </row>
    <row r="270" spans="1:7" x14ac:dyDescent="0.35">
      <c r="A270" s="11" t="s">
        <v>157</v>
      </c>
      <c r="B270" s="29"/>
      <c r="C270" s="29"/>
      <c r="D270" s="12"/>
      <c r="E270" s="13">
        <v>7.2230000000000005E-4</v>
      </c>
      <c r="F270" s="14">
        <v>0</v>
      </c>
      <c r="G270" s="14"/>
    </row>
    <row r="271" spans="1:7" x14ac:dyDescent="0.35">
      <c r="A271" s="11" t="s">
        <v>158</v>
      </c>
      <c r="B271" s="29"/>
      <c r="C271" s="29"/>
      <c r="D271" s="12"/>
      <c r="E271" s="22">
        <v>-2.3707223000000002</v>
      </c>
      <c r="F271" s="23">
        <v>-1.8E-3</v>
      </c>
      <c r="G271" s="14">
        <v>6.5921999999999994E-2</v>
      </c>
    </row>
    <row r="272" spans="1:7" x14ac:dyDescent="0.35">
      <c r="A272" s="24" t="s">
        <v>159</v>
      </c>
      <c r="B272" s="32"/>
      <c r="C272" s="32"/>
      <c r="D272" s="25"/>
      <c r="E272" s="26">
        <v>1100.47</v>
      </c>
      <c r="F272" s="27">
        <v>1</v>
      </c>
      <c r="G272" s="27"/>
    </row>
    <row r="277" spans="1:5" x14ac:dyDescent="0.35">
      <c r="A277" s="56" t="s">
        <v>162</v>
      </c>
    </row>
    <row r="278" spans="1:5" x14ac:dyDescent="0.35">
      <c r="A278" s="46" t="s">
        <v>163</v>
      </c>
      <c r="B278" s="33" t="s">
        <v>114</v>
      </c>
    </row>
    <row r="279" spans="1:5" x14ac:dyDescent="0.35">
      <c r="A279" t="s">
        <v>164</v>
      </c>
    </row>
    <row r="280" spans="1:5" x14ac:dyDescent="0.35">
      <c r="A280" t="s">
        <v>165</v>
      </c>
      <c r="B280" t="s">
        <v>166</v>
      </c>
      <c r="C280" t="s">
        <v>166</v>
      </c>
    </row>
    <row r="281" spans="1:5" x14ac:dyDescent="0.35">
      <c r="B281" s="47">
        <v>44957</v>
      </c>
      <c r="C281" s="47">
        <v>44985</v>
      </c>
    </row>
    <row r="282" spans="1:5" x14ac:dyDescent="0.35">
      <c r="A282" t="s">
        <v>660</v>
      </c>
      <c r="B282">
        <v>9.5802999999999994</v>
      </c>
      <c r="C282">
        <v>9.2408000000000001</v>
      </c>
      <c r="E282" s="1"/>
    </row>
    <row r="283" spans="1:5" x14ac:dyDescent="0.35">
      <c r="A283" t="s">
        <v>171</v>
      </c>
      <c r="B283">
        <v>9.5802999999999994</v>
      </c>
      <c r="C283">
        <v>9.2408999999999999</v>
      </c>
      <c r="E283" s="1"/>
    </row>
    <row r="284" spans="1:5" x14ac:dyDescent="0.35">
      <c r="A284" t="s">
        <v>661</v>
      </c>
      <c r="B284">
        <v>9.5695999999999994</v>
      </c>
      <c r="C284">
        <v>9.2258999999999993</v>
      </c>
      <c r="E284" s="1"/>
    </row>
    <row r="285" spans="1:5" x14ac:dyDescent="0.35">
      <c r="A285" t="s">
        <v>630</v>
      </c>
      <c r="B285">
        <v>9.5695999999999994</v>
      </c>
      <c r="C285">
        <v>9.2260000000000009</v>
      </c>
      <c r="E285" s="1"/>
    </row>
    <row r="286" spans="1:5" x14ac:dyDescent="0.35">
      <c r="E286" s="1"/>
    </row>
    <row r="287" spans="1:5" x14ac:dyDescent="0.35">
      <c r="A287" t="s">
        <v>181</v>
      </c>
      <c r="B287" s="33" t="s">
        <v>114</v>
      </c>
    </row>
    <row r="288" spans="1:5" x14ac:dyDescent="0.35">
      <c r="A288" t="s">
        <v>182</v>
      </c>
      <c r="B288" s="33" t="s">
        <v>114</v>
      </c>
    </row>
    <row r="289" spans="1:6" ht="29" customHeight="1" x14ac:dyDescent="0.35">
      <c r="A289" s="46" t="s">
        <v>183</v>
      </c>
      <c r="B289" s="33" t="s">
        <v>114</v>
      </c>
    </row>
    <row r="290" spans="1:6" ht="29" customHeight="1" x14ac:dyDescent="0.35">
      <c r="A290" s="46" t="s">
        <v>184</v>
      </c>
      <c r="B290" s="33" t="s">
        <v>114</v>
      </c>
    </row>
    <row r="291" spans="1:6" x14ac:dyDescent="0.35">
      <c r="A291" t="s">
        <v>1652</v>
      </c>
      <c r="B291" s="48">
        <v>0.129801</v>
      </c>
    </row>
    <row r="292" spans="1:6" ht="43.5" customHeight="1" x14ac:dyDescent="0.35">
      <c r="A292" s="46" t="s">
        <v>186</v>
      </c>
      <c r="B292" s="33" t="s">
        <v>114</v>
      </c>
    </row>
    <row r="293" spans="1:6" ht="29" customHeight="1" x14ac:dyDescent="0.35">
      <c r="A293" s="46" t="s">
        <v>187</v>
      </c>
      <c r="B293" s="33" t="s">
        <v>114</v>
      </c>
    </row>
    <row r="294" spans="1:6" ht="29" customHeight="1" x14ac:dyDescent="0.35">
      <c r="A294" s="46" t="s">
        <v>188</v>
      </c>
      <c r="B294" s="33" t="s">
        <v>114</v>
      </c>
    </row>
    <row r="295" spans="1:6" x14ac:dyDescent="0.35">
      <c r="A295" t="s">
        <v>189</v>
      </c>
      <c r="B295" s="33" t="s">
        <v>114</v>
      </c>
    </row>
    <row r="296" spans="1:6" x14ac:dyDescent="0.35">
      <c r="A296" t="s">
        <v>190</v>
      </c>
      <c r="B296" s="33" t="s">
        <v>114</v>
      </c>
    </row>
    <row r="298" spans="1:6" ht="70" customHeight="1" x14ac:dyDescent="0.35">
      <c r="A298" s="57" t="s">
        <v>200</v>
      </c>
      <c r="B298" s="57" t="s">
        <v>201</v>
      </c>
      <c r="C298" s="57" t="s">
        <v>5</v>
      </c>
      <c r="D298" s="57" t="s">
        <v>6</v>
      </c>
      <c r="E298" s="57" t="s">
        <v>5</v>
      </c>
      <c r="F298" s="57" t="s">
        <v>6</v>
      </c>
    </row>
    <row r="299" spans="1:6" ht="70" customHeight="1" x14ac:dyDescent="0.35">
      <c r="A299" s="57" t="s">
        <v>2529</v>
      </c>
      <c r="B299" s="57"/>
      <c r="C299" s="57" t="s">
        <v>82</v>
      </c>
      <c r="D299" s="57"/>
      <c r="E299" s="57"/>
      <c r="F299"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00"/>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2530</v>
      </c>
      <c r="B1" s="60"/>
      <c r="C1" s="60"/>
      <c r="D1" s="60"/>
      <c r="E1" s="60"/>
      <c r="F1" s="60"/>
      <c r="G1" s="61"/>
      <c r="H1" s="50" t="str">
        <f>HYPERLINK("[EDEL_Portfolio Monthly Notes 28-Feb-2023.xlsx]Index!A1","Index")</f>
        <v>Index</v>
      </c>
    </row>
    <row r="2" spans="1:8" ht="37.5" customHeight="1" x14ac:dyDescent="0.35">
      <c r="A2" s="59" t="s">
        <v>2531</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1201</v>
      </c>
      <c r="B8" s="29" t="s">
        <v>1202</v>
      </c>
      <c r="C8" s="29" t="s">
        <v>1203</v>
      </c>
      <c r="D8" s="12">
        <v>973363</v>
      </c>
      <c r="E8" s="13">
        <v>15282.77</v>
      </c>
      <c r="F8" s="14">
        <v>6.0400000000000002E-2</v>
      </c>
      <c r="G8" s="14"/>
    </row>
    <row r="9" spans="1:8" x14ac:dyDescent="0.35">
      <c r="A9" s="11" t="s">
        <v>1415</v>
      </c>
      <c r="B9" s="29" t="s">
        <v>1416</v>
      </c>
      <c r="C9" s="29" t="s">
        <v>1099</v>
      </c>
      <c r="D9" s="12">
        <v>9776983</v>
      </c>
      <c r="E9" s="13">
        <v>12626.97</v>
      </c>
      <c r="F9" s="14">
        <v>4.99E-2</v>
      </c>
      <c r="G9" s="14"/>
    </row>
    <row r="10" spans="1:8" x14ac:dyDescent="0.35">
      <c r="A10" s="11" t="s">
        <v>1716</v>
      </c>
      <c r="B10" s="29" t="s">
        <v>1717</v>
      </c>
      <c r="C10" s="29" t="s">
        <v>1166</v>
      </c>
      <c r="D10" s="12">
        <v>262920</v>
      </c>
      <c r="E10" s="13">
        <v>12602.02</v>
      </c>
      <c r="F10" s="14">
        <v>4.9799999999999997E-2</v>
      </c>
      <c r="G10" s="14"/>
    </row>
    <row r="11" spans="1:8" x14ac:dyDescent="0.35">
      <c r="A11" s="11" t="s">
        <v>1384</v>
      </c>
      <c r="B11" s="29" t="s">
        <v>1385</v>
      </c>
      <c r="C11" s="29" t="s">
        <v>1227</v>
      </c>
      <c r="D11" s="12">
        <v>298352</v>
      </c>
      <c r="E11" s="13">
        <v>9599.0300000000007</v>
      </c>
      <c r="F11" s="14">
        <v>3.7900000000000003E-2</v>
      </c>
      <c r="G11" s="14"/>
    </row>
    <row r="12" spans="1:8" x14ac:dyDescent="0.35">
      <c r="A12" s="11" t="s">
        <v>1670</v>
      </c>
      <c r="B12" s="29" t="s">
        <v>1671</v>
      </c>
      <c r="C12" s="29" t="s">
        <v>1099</v>
      </c>
      <c r="D12" s="12">
        <v>3559914</v>
      </c>
      <c r="E12" s="13">
        <v>9152.5400000000009</v>
      </c>
      <c r="F12" s="14">
        <v>3.6200000000000003E-2</v>
      </c>
      <c r="G12" s="14"/>
    </row>
    <row r="13" spans="1:8" x14ac:dyDescent="0.35">
      <c r="A13" s="11" t="s">
        <v>1432</v>
      </c>
      <c r="B13" s="29" t="s">
        <v>1433</v>
      </c>
      <c r="C13" s="29" t="s">
        <v>1319</v>
      </c>
      <c r="D13" s="12">
        <v>617945</v>
      </c>
      <c r="E13" s="13">
        <v>7898.26</v>
      </c>
      <c r="F13" s="14">
        <v>3.1199999999999999E-2</v>
      </c>
      <c r="G13" s="14"/>
    </row>
    <row r="14" spans="1:8" x14ac:dyDescent="0.35">
      <c r="A14" s="11" t="s">
        <v>1776</v>
      </c>
      <c r="B14" s="29" t="s">
        <v>1777</v>
      </c>
      <c r="C14" s="29" t="s">
        <v>1188</v>
      </c>
      <c r="D14" s="12">
        <v>179558</v>
      </c>
      <c r="E14" s="13">
        <v>7412.33</v>
      </c>
      <c r="F14" s="14">
        <v>2.93E-2</v>
      </c>
      <c r="G14" s="14"/>
    </row>
    <row r="15" spans="1:8" x14ac:dyDescent="0.35">
      <c r="A15" s="11" t="s">
        <v>1421</v>
      </c>
      <c r="B15" s="29" t="s">
        <v>1422</v>
      </c>
      <c r="C15" s="29" t="s">
        <v>1099</v>
      </c>
      <c r="D15" s="12">
        <v>5252862</v>
      </c>
      <c r="E15" s="13">
        <v>7272.59</v>
      </c>
      <c r="F15" s="14">
        <v>2.87E-2</v>
      </c>
      <c r="G15" s="14"/>
    </row>
    <row r="16" spans="1:8" x14ac:dyDescent="0.35">
      <c r="A16" s="11" t="s">
        <v>1666</v>
      </c>
      <c r="B16" s="29" t="s">
        <v>1667</v>
      </c>
      <c r="C16" s="29" t="s">
        <v>1148</v>
      </c>
      <c r="D16" s="12">
        <v>647399</v>
      </c>
      <c r="E16" s="13">
        <v>6957.27</v>
      </c>
      <c r="F16" s="14">
        <v>2.75E-2</v>
      </c>
      <c r="G16" s="14"/>
    </row>
    <row r="17" spans="1:7" x14ac:dyDescent="0.35">
      <c r="A17" s="11" t="s">
        <v>1118</v>
      </c>
      <c r="B17" s="29" t="s">
        <v>1119</v>
      </c>
      <c r="C17" s="29" t="s">
        <v>1120</v>
      </c>
      <c r="D17" s="12">
        <v>4621115</v>
      </c>
      <c r="E17" s="13">
        <v>6723.72</v>
      </c>
      <c r="F17" s="14">
        <v>2.6599999999999999E-2</v>
      </c>
      <c r="G17" s="14"/>
    </row>
    <row r="18" spans="1:7" x14ac:dyDescent="0.35">
      <c r="A18" s="11" t="s">
        <v>1293</v>
      </c>
      <c r="B18" s="29" t="s">
        <v>1294</v>
      </c>
      <c r="C18" s="29" t="s">
        <v>1295</v>
      </c>
      <c r="D18" s="12">
        <v>1135547</v>
      </c>
      <c r="E18" s="13">
        <v>6594.69</v>
      </c>
      <c r="F18" s="14">
        <v>2.6100000000000002E-2</v>
      </c>
      <c r="G18" s="14"/>
    </row>
    <row r="19" spans="1:7" x14ac:dyDescent="0.35">
      <c r="A19" s="11" t="s">
        <v>1255</v>
      </c>
      <c r="B19" s="29" t="s">
        <v>1256</v>
      </c>
      <c r="C19" s="29" t="s">
        <v>1111</v>
      </c>
      <c r="D19" s="12">
        <v>862242</v>
      </c>
      <c r="E19" s="13">
        <v>6522.86</v>
      </c>
      <c r="F19" s="14">
        <v>2.58E-2</v>
      </c>
      <c r="G19" s="14"/>
    </row>
    <row r="20" spans="1:7" x14ac:dyDescent="0.35">
      <c r="A20" s="11" t="s">
        <v>1115</v>
      </c>
      <c r="B20" s="29" t="s">
        <v>1116</v>
      </c>
      <c r="C20" s="29" t="s">
        <v>1117</v>
      </c>
      <c r="D20" s="12">
        <v>595327</v>
      </c>
      <c r="E20" s="13">
        <v>6431.32</v>
      </c>
      <c r="F20" s="14">
        <v>2.5399999999999999E-2</v>
      </c>
      <c r="G20" s="14"/>
    </row>
    <row r="21" spans="1:7" x14ac:dyDescent="0.35">
      <c r="A21" s="11" t="s">
        <v>1895</v>
      </c>
      <c r="B21" s="29" t="s">
        <v>1896</v>
      </c>
      <c r="C21" s="29" t="s">
        <v>1319</v>
      </c>
      <c r="D21" s="12">
        <v>525310</v>
      </c>
      <c r="E21" s="13">
        <v>6323.16</v>
      </c>
      <c r="F21" s="14">
        <v>2.5000000000000001E-2</v>
      </c>
      <c r="G21" s="14"/>
    </row>
    <row r="22" spans="1:7" x14ac:dyDescent="0.35">
      <c r="A22" s="11" t="s">
        <v>1328</v>
      </c>
      <c r="B22" s="29" t="s">
        <v>1329</v>
      </c>
      <c r="C22" s="29" t="s">
        <v>1241</v>
      </c>
      <c r="D22" s="12">
        <v>200850</v>
      </c>
      <c r="E22" s="13">
        <v>6225.45</v>
      </c>
      <c r="F22" s="14">
        <v>2.46E-2</v>
      </c>
      <c r="G22" s="14"/>
    </row>
    <row r="23" spans="1:7" x14ac:dyDescent="0.35">
      <c r="A23" s="11" t="s">
        <v>1681</v>
      </c>
      <c r="B23" s="29" t="s">
        <v>1682</v>
      </c>
      <c r="C23" s="29" t="s">
        <v>1188</v>
      </c>
      <c r="D23" s="12">
        <v>151025</v>
      </c>
      <c r="E23" s="13">
        <v>5919.95</v>
      </c>
      <c r="F23" s="14">
        <v>2.3400000000000001E-2</v>
      </c>
      <c r="G23" s="14"/>
    </row>
    <row r="24" spans="1:7" x14ac:dyDescent="0.35">
      <c r="A24" s="11" t="s">
        <v>1257</v>
      </c>
      <c r="B24" s="29" t="s">
        <v>1258</v>
      </c>
      <c r="C24" s="29" t="s">
        <v>1130</v>
      </c>
      <c r="D24" s="12">
        <v>5947621</v>
      </c>
      <c r="E24" s="13">
        <v>5626.45</v>
      </c>
      <c r="F24" s="14">
        <v>2.2200000000000001E-2</v>
      </c>
      <c r="G24" s="14"/>
    </row>
    <row r="25" spans="1:7" x14ac:dyDescent="0.35">
      <c r="A25" s="11" t="s">
        <v>1674</v>
      </c>
      <c r="B25" s="29" t="s">
        <v>1675</v>
      </c>
      <c r="C25" s="29" t="s">
        <v>1295</v>
      </c>
      <c r="D25" s="12">
        <v>1303076</v>
      </c>
      <c r="E25" s="13">
        <v>5552.41</v>
      </c>
      <c r="F25" s="14">
        <v>2.1899999999999999E-2</v>
      </c>
      <c r="G25" s="14"/>
    </row>
    <row r="26" spans="1:7" x14ac:dyDescent="0.35">
      <c r="A26" s="11" t="s">
        <v>1662</v>
      </c>
      <c r="B26" s="29" t="s">
        <v>1663</v>
      </c>
      <c r="C26" s="29" t="s">
        <v>1111</v>
      </c>
      <c r="D26" s="12">
        <v>574436</v>
      </c>
      <c r="E26" s="13">
        <v>5543.02</v>
      </c>
      <c r="F26" s="14">
        <v>2.1899999999999999E-2</v>
      </c>
      <c r="G26" s="14"/>
    </row>
    <row r="27" spans="1:7" x14ac:dyDescent="0.35">
      <c r="A27" s="11" t="s">
        <v>1378</v>
      </c>
      <c r="B27" s="29" t="s">
        <v>1379</v>
      </c>
      <c r="C27" s="29" t="s">
        <v>1148</v>
      </c>
      <c r="D27" s="12">
        <v>1721615</v>
      </c>
      <c r="E27" s="13">
        <v>5231.13</v>
      </c>
      <c r="F27" s="14">
        <v>2.07E-2</v>
      </c>
      <c r="G27" s="14"/>
    </row>
    <row r="28" spans="1:7" x14ac:dyDescent="0.35">
      <c r="A28" s="11" t="s">
        <v>1272</v>
      </c>
      <c r="B28" s="29" t="s">
        <v>1273</v>
      </c>
      <c r="C28" s="29" t="s">
        <v>1203</v>
      </c>
      <c r="D28" s="12">
        <v>271133</v>
      </c>
      <c r="E28" s="13">
        <v>5120.3500000000004</v>
      </c>
      <c r="F28" s="14">
        <v>2.0199999999999999E-2</v>
      </c>
      <c r="G28" s="14"/>
    </row>
    <row r="29" spans="1:7" x14ac:dyDescent="0.35">
      <c r="A29" s="11" t="s">
        <v>1778</v>
      </c>
      <c r="B29" s="29" t="s">
        <v>1779</v>
      </c>
      <c r="C29" s="29" t="s">
        <v>1156</v>
      </c>
      <c r="D29" s="12">
        <v>243811</v>
      </c>
      <c r="E29" s="13">
        <v>4726.76</v>
      </c>
      <c r="F29" s="14">
        <v>1.8700000000000001E-2</v>
      </c>
      <c r="G29" s="14"/>
    </row>
    <row r="30" spans="1:7" x14ac:dyDescent="0.35">
      <c r="A30" s="11" t="s">
        <v>1214</v>
      </c>
      <c r="B30" s="29" t="s">
        <v>1215</v>
      </c>
      <c r="C30" s="29" t="s">
        <v>1216</v>
      </c>
      <c r="D30" s="12">
        <v>251596</v>
      </c>
      <c r="E30" s="13">
        <v>4614.0200000000004</v>
      </c>
      <c r="F30" s="14">
        <v>1.8200000000000001E-2</v>
      </c>
      <c r="G30" s="14"/>
    </row>
    <row r="31" spans="1:7" x14ac:dyDescent="0.35">
      <c r="A31" s="11" t="s">
        <v>1664</v>
      </c>
      <c r="B31" s="29" t="s">
        <v>1665</v>
      </c>
      <c r="C31" s="29" t="s">
        <v>1267</v>
      </c>
      <c r="D31" s="12">
        <v>878925</v>
      </c>
      <c r="E31" s="13">
        <v>4454.83</v>
      </c>
      <c r="F31" s="14">
        <v>1.7600000000000001E-2</v>
      </c>
      <c r="G31" s="14"/>
    </row>
    <row r="32" spans="1:7" x14ac:dyDescent="0.35">
      <c r="A32" s="11" t="s">
        <v>1186</v>
      </c>
      <c r="B32" s="29" t="s">
        <v>1187</v>
      </c>
      <c r="C32" s="29" t="s">
        <v>1188</v>
      </c>
      <c r="D32" s="12">
        <v>439863</v>
      </c>
      <c r="E32" s="13">
        <v>4288.66</v>
      </c>
      <c r="F32" s="14">
        <v>1.6899999999999998E-2</v>
      </c>
      <c r="G32" s="14"/>
    </row>
    <row r="33" spans="1:7" x14ac:dyDescent="0.35">
      <c r="A33" s="11" t="s">
        <v>1824</v>
      </c>
      <c r="B33" s="29" t="s">
        <v>1825</v>
      </c>
      <c r="C33" s="29" t="s">
        <v>1203</v>
      </c>
      <c r="D33" s="12">
        <v>437768</v>
      </c>
      <c r="E33" s="13">
        <v>4183.75</v>
      </c>
      <c r="F33" s="14">
        <v>1.6500000000000001E-2</v>
      </c>
      <c r="G33" s="14"/>
    </row>
    <row r="34" spans="1:7" x14ac:dyDescent="0.35">
      <c r="A34" s="11" t="s">
        <v>1830</v>
      </c>
      <c r="B34" s="29" t="s">
        <v>1831</v>
      </c>
      <c r="C34" s="29" t="s">
        <v>1216</v>
      </c>
      <c r="D34" s="12">
        <v>592958</v>
      </c>
      <c r="E34" s="13">
        <v>3987.64</v>
      </c>
      <c r="F34" s="14">
        <v>1.5800000000000002E-2</v>
      </c>
      <c r="G34" s="14"/>
    </row>
    <row r="35" spans="1:7" x14ac:dyDescent="0.35">
      <c r="A35" s="11" t="s">
        <v>1160</v>
      </c>
      <c r="B35" s="29" t="s">
        <v>1161</v>
      </c>
      <c r="C35" s="29" t="s">
        <v>1099</v>
      </c>
      <c r="D35" s="12">
        <v>1417312</v>
      </c>
      <c r="E35" s="13">
        <v>3962.1</v>
      </c>
      <c r="F35" s="14">
        <v>1.5699999999999999E-2</v>
      </c>
      <c r="G35" s="14"/>
    </row>
    <row r="36" spans="1:7" x14ac:dyDescent="0.35">
      <c r="A36" s="11" t="s">
        <v>1309</v>
      </c>
      <c r="B36" s="29" t="s">
        <v>1310</v>
      </c>
      <c r="C36" s="29" t="s">
        <v>1216</v>
      </c>
      <c r="D36" s="12">
        <v>137978</v>
      </c>
      <c r="E36" s="13">
        <v>3814.54</v>
      </c>
      <c r="F36" s="14">
        <v>1.5100000000000001E-2</v>
      </c>
      <c r="G36" s="14"/>
    </row>
    <row r="37" spans="1:7" x14ac:dyDescent="0.35">
      <c r="A37" s="11" t="s">
        <v>1846</v>
      </c>
      <c r="B37" s="29" t="s">
        <v>1847</v>
      </c>
      <c r="C37" s="29" t="s">
        <v>1267</v>
      </c>
      <c r="D37" s="12">
        <v>7514590</v>
      </c>
      <c r="E37" s="13">
        <v>3719.72</v>
      </c>
      <c r="F37" s="14">
        <v>1.47E-2</v>
      </c>
      <c r="G37" s="14"/>
    </row>
    <row r="38" spans="1:7" x14ac:dyDescent="0.35">
      <c r="A38" s="11" t="s">
        <v>1300</v>
      </c>
      <c r="B38" s="29" t="s">
        <v>1301</v>
      </c>
      <c r="C38" s="29" t="s">
        <v>1302</v>
      </c>
      <c r="D38" s="12">
        <v>653654</v>
      </c>
      <c r="E38" s="13">
        <v>3300.3</v>
      </c>
      <c r="F38" s="14">
        <v>1.2999999999999999E-2</v>
      </c>
      <c r="G38" s="14"/>
    </row>
    <row r="39" spans="1:7" x14ac:dyDescent="0.35">
      <c r="A39" s="11" t="s">
        <v>1660</v>
      </c>
      <c r="B39" s="29" t="s">
        <v>1661</v>
      </c>
      <c r="C39" s="29" t="s">
        <v>1166</v>
      </c>
      <c r="D39" s="12">
        <v>153501</v>
      </c>
      <c r="E39" s="13">
        <v>3124.36</v>
      </c>
      <c r="F39" s="14">
        <v>1.23E-2</v>
      </c>
      <c r="G39" s="14"/>
    </row>
    <row r="40" spans="1:7" x14ac:dyDescent="0.35">
      <c r="A40" s="11" t="s">
        <v>1803</v>
      </c>
      <c r="B40" s="29" t="s">
        <v>1804</v>
      </c>
      <c r="C40" s="29" t="s">
        <v>1388</v>
      </c>
      <c r="D40" s="12">
        <v>778278</v>
      </c>
      <c r="E40" s="13">
        <v>3108.05</v>
      </c>
      <c r="F40" s="14">
        <v>1.23E-2</v>
      </c>
      <c r="G40" s="14"/>
    </row>
    <row r="41" spans="1:7" x14ac:dyDescent="0.35">
      <c r="A41" s="11" t="s">
        <v>1237</v>
      </c>
      <c r="B41" s="29" t="s">
        <v>1238</v>
      </c>
      <c r="C41" s="29" t="s">
        <v>1203</v>
      </c>
      <c r="D41" s="12">
        <v>340944</v>
      </c>
      <c r="E41" s="13">
        <v>2782.1</v>
      </c>
      <c r="F41" s="14">
        <v>1.0999999999999999E-2</v>
      </c>
      <c r="G41" s="14"/>
    </row>
    <row r="42" spans="1:7" x14ac:dyDescent="0.35">
      <c r="A42" s="11" t="s">
        <v>1805</v>
      </c>
      <c r="B42" s="29" t="s">
        <v>1806</v>
      </c>
      <c r="C42" s="29" t="s">
        <v>1156</v>
      </c>
      <c r="D42" s="12">
        <v>342112</v>
      </c>
      <c r="E42" s="13">
        <v>2764.09</v>
      </c>
      <c r="F42" s="14">
        <v>1.09E-2</v>
      </c>
      <c r="G42" s="14"/>
    </row>
    <row r="43" spans="1:7" x14ac:dyDescent="0.35">
      <c r="A43" s="11" t="s">
        <v>1784</v>
      </c>
      <c r="B43" s="29" t="s">
        <v>1785</v>
      </c>
      <c r="C43" s="29" t="s">
        <v>1203</v>
      </c>
      <c r="D43" s="12">
        <v>166851</v>
      </c>
      <c r="E43" s="13">
        <v>2711.75</v>
      </c>
      <c r="F43" s="14">
        <v>1.0699999999999999E-2</v>
      </c>
      <c r="G43" s="14"/>
    </row>
    <row r="44" spans="1:7" x14ac:dyDescent="0.35">
      <c r="A44" s="11" t="s">
        <v>1668</v>
      </c>
      <c r="B44" s="29" t="s">
        <v>1669</v>
      </c>
      <c r="C44" s="29" t="s">
        <v>1248</v>
      </c>
      <c r="D44" s="12">
        <v>544600</v>
      </c>
      <c r="E44" s="13">
        <v>2655.74</v>
      </c>
      <c r="F44" s="14">
        <v>1.0500000000000001E-2</v>
      </c>
      <c r="G44" s="14"/>
    </row>
    <row r="45" spans="1:7" x14ac:dyDescent="0.35">
      <c r="A45" s="11" t="s">
        <v>1246</v>
      </c>
      <c r="B45" s="29" t="s">
        <v>1247</v>
      </c>
      <c r="C45" s="29" t="s">
        <v>1248</v>
      </c>
      <c r="D45" s="12">
        <v>295878</v>
      </c>
      <c r="E45" s="13">
        <v>2536.86</v>
      </c>
      <c r="F45" s="14">
        <v>0.01</v>
      </c>
      <c r="G45" s="14"/>
    </row>
    <row r="46" spans="1:7" x14ac:dyDescent="0.35">
      <c r="A46" s="11" t="s">
        <v>1672</v>
      </c>
      <c r="B46" s="29" t="s">
        <v>1673</v>
      </c>
      <c r="C46" s="29" t="s">
        <v>1203</v>
      </c>
      <c r="D46" s="12">
        <v>86412</v>
      </c>
      <c r="E46" s="13">
        <v>2290.48</v>
      </c>
      <c r="F46" s="14">
        <v>8.9999999999999993E-3</v>
      </c>
      <c r="G46" s="14"/>
    </row>
    <row r="47" spans="1:7" x14ac:dyDescent="0.35">
      <c r="A47" s="11" t="s">
        <v>1204</v>
      </c>
      <c r="B47" s="29" t="s">
        <v>1205</v>
      </c>
      <c r="C47" s="29" t="s">
        <v>1142</v>
      </c>
      <c r="D47" s="12">
        <v>416998</v>
      </c>
      <c r="E47" s="13">
        <v>2290.15</v>
      </c>
      <c r="F47" s="14">
        <v>8.9999999999999993E-3</v>
      </c>
      <c r="G47" s="14"/>
    </row>
    <row r="48" spans="1:7" x14ac:dyDescent="0.35">
      <c r="A48" s="11" t="s">
        <v>1848</v>
      </c>
      <c r="B48" s="29" t="s">
        <v>1849</v>
      </c>
      <c r="C48" s="29" t="s">
        <v>1349</v>
      </c>
      <c r="D48" s="12">
        <v>859492</v>
      </c>
      <c r="E48" s="13">
        <v>2200.73</v>
      </c>
      <c r="F48" s="14">
        <v>8.6999999999999994E-3</v>
      </c>
      <c r="G48" s="14"/>
    </row>
    <row r="49" spans="1:7" x14ac:dyDescent="0.35">
      <c r="A49" s="11" t="s">
        <v>1788</v>
      </c>
      <c r="B49" s="29" t="s">
        <v>1789</v>
      </c>
      <c r="C49" s="29" t="s">
        <v>1790</v>
      </c>
      <c r="D49" s="12">
        <v>6358</v>
      </c>
      <c r="E49" s="13">
        <v>2192.6999999999998</v>
      </c>
      <c r="F49" s="14">
        <v>8.6999999999999994E-3</v>
      </c>
      <c r="G49" s="14"/>
    </row>
    <row r="50" spans="1:7" x14ac:dyDescent="0.35">
      <c r="A50" s="11" t="s">
        <v>1860</v>
      </c>
      <c r="B50" s="29" t="s">
        <v>1861</v>
      </c>
      <c r="C50" s="29" t="s">
        <v>1233</v>
      </c>
      <c r="D50" s="12">
        <v>137815</v>
      </c>
      <c r="E50" s="13">
        <v>2176.9299999999998</v>
      </c>
      <c r="F50" s="14">
        <v>8.6E-3</v>
      </c>
      <c r="G50" s="14"/>
    </row>
    <row r="51" spans="1:7" x14ac:dyDescent="0.35">
      <c r="A51" s="11" t="s">
        <v>1780</v>
      </c>
      <c r="B51" s="29" t="s">
        <v>1781</v>
      </c>
      <c r="C51" s="29" t="s">
        <v>1227</v>
      </c>
      <c r="D51" s="12">
        <v>342124</v>
      </c>
      <c r="E51" s="13">
        <v>1536.99</v>
      </c>
      <c r="F51" s="14">
        <v>6.1000000000000004E-3</v>
      </c>
      <c r="G51" s="14"/>
    </row>
    <row r="52" spans="1:7" x14ac:dyDescent="0.35">
      <c r="A52" s="11" t="s">
        <v>1305</v>
      </c>
      <c r="B52" s="29" t="s">
        <v>1306</v>
      </c>
      <c r="C52" s="29" t="s">
        <v>1111</v>
      </c>
      <c r="D52" s="12">
        <v>243057</v>
      </c>
      <c r="E52" s="13">
        <v>1398.06</v>
      </c>
      <c r="F52" s="14">
        <v>5.4999999999999997E-3</v>
      </c>
      <c r="G52" s="14"/>
    </row>
    <row r="53" spans="1:7" x14ac:dyDescent="0.35">
      <c r="A53" s="11" t="s">
        <v>1966</v>
      </c>
      <c r="B53" s="29" t="s">
        <v>1967</v>
      </c>
      <c r="C53" s="29" t="s">
        <v>1280</v>
      </c>
      <c r="D53" s="12">
        <v>185754</v>
      </c>
      <c r="E53" s="13">
        <v>1286.25</v>
      </c>
      <c r="F53" s="14">
        <v>5.1000000000000004E-3</v>
      </c>
      <c r="G53" s="14"/>
    </row>
    <row r="54" spans="1:7" x14ac:dyDescent="0.35">
      <c r="A54" s="11" t="s">
        <v>1786</v>
      </c>
      <c r="B54" s="29" t="s">
        <v>1787</v>
      </c>
      <c r="C54" s="29" t="s">
        <v>1203</v>
      </c>
      <c r="D54" s="12">
        <v>105507</v>
      </c>
      <c r="E54" s="13">
        <v>1254.74</v>
      </c>
      <c r="F54" s="14">
        <v>5.0000000000000001E-3</v>
      </c>
      <c r="G54" s="14"/>
    </row>
    <row r="55" spans="1:7" x14ac:dyDescent="0.35">
      <c r="A55" s="11" t="s">
        <v>1683</v>
      </c>
      <c r="B55" s="29" t="s">
        <v>1684</v>
      </c>
      <c r="C55" s="29" t="s">
        <v>1230</v>
      </c>
      <c r="D55" s="12">
        <v>192729</v>
      </c>
      <c r="E55" s="13">
        <v>1250.23</v>
      </c>
      <c r="F55" s="14">
        <v>4.8999999999999998E-3</v>
      </c>
      <c r="G55" s="14"/>
    </row>
    <row r="56" spans="1:7" x14ac:dyDescent="0.35">
      <c r="A56" s="11" t="s">
        <v>1782</v>
      </c>
      <c r="B56" s="29" t="s">
        <v>1783</v>
      </c>
      <c r="C56" s="29" t="s">
        <v>1130</v>
      </c>
      <c r="D56" s="12">
        <v>133421</v>
      </c>
      <c r="E56" s="13">
        <v>1246.82</v>
      </c>
      <c r="F56" s="14">
        <v>4.8999999999999998E-3</v>
      </c>
      <c r="G56" s="14"/>
    </row>
    <row r="57" spans="1:7" x14ac:dyDescent="0.35">
      <c r="A57" s="11" t="s">
        <v>1791</v>
      </c>
      <c r="B57" s="29" t="s">
        <v>1792</v>
      </c>
      <c r="C57" s="29" t="s">
        <v>1236</v>
      </c>
      <c r="D57" s="12">
        <v>343903</v>
      </c>
      <c r="E57" s="13">
        <v>1228.77</v>
      </c>
      <c r="F57" s="14">
        <v>4.8999999999999998E-3</v>
      </c>
      <c r="G57" s="14"/>
    </row>
    <row r="58" spans="1:7" x14ac:dyDescent="0.35">
      <c r="A58" s="11" t="s">
        <v>1276</v>
      </c>
      <c r="B58" s="29" t="s">
        <v>1277</v>
      </c>
      <c r="C58" s="29" t="s">
        <v>1148</v>
      </c>
      <c r="D58" s="12">
        <v>32685</v>
      </c>
      <c r="E58" s="13">
        <v>944.81</v>
      </c>
      <c r="F58" s="14">
        <v>3.7000000000000002E-3</v>
      </c>
      <c r="G58" s="14"/>
    </row>
    <row r="59" spans="1:7" x14ac:dyDescent="0.35">
      <c r="A59" s="11" t="s">
        <v>1799</v>
      </c>
      <c r="B59" s="29" t="s">
        <v>1800</v>
      </c>
      <c r="C59" s="29" t="s">
        <v>1188</v>
      </c>
      <c r="D59" s="12">
        <v>10270</v>
      </c>
      <c r="E59" s="13">
        <v>722.28</v>
      </c>
      <c r="F59" s="14">
        <v>2.8999999999999998E-3</v>
      </c>
      <c r="G59" s="14"/>
    </row>
    <row r="60" spans="1:7" x14ac:dyDescent="0.35">
      <c r="A60" s="15" t="s">
        <v>122</v>
      </c>
      <c r="B60" s="30"/>
      <c r="C60" s="30"/>
      <c r="D60" s="16"/>
      <c r="E60" s="36">
        <v>243373.5</v>
      </c>
      <c r="F60" s="37">
        <v>0.96160000000000001</v>
      </c>
      <c r="G60" s="19"/>
    </row>
    <row r="61" spans="1:7" x14ac:dyDescent="0.35">
      <c r="A61" s="15" t="s">
        <v>1455</v>
      </c>
      <c r="B61" s="29"/>
      <c r="C61" s="29"/>
      <c r="D61" s="12"/>
      <c r="E61" s="13"/>
      <c r="F61" s="14"/>
      <c r="G61" s="14"/>
    </row>
    <row r="62" spans="1:7" x14ac:dyDescent="0.35">
      <c r="A62" s="15" t="s">
        <v>122</v>
      </c>
      <c r="B62" s="29"/>
      <c r="C62" s="29"/>
      <c r="D62" s="12"/>
      <c r="E62" s="38" t="s">
        <v>114</v>
      </c>
      <c r="F62" s="39" t="s">
        <v>114</v>
      </c>
      <c r="G62" s="14"/>
    </row>
    <row r="63" spans="1:7" x14ac:dyDescent="0.35">
      <c r="A63" s="20" t="s">
        <v>154</v>
      </c>
      <c r="B63" s="31"/>
      <c r="C63" s="31"/>
      <c r="D63" s="21"/>
      <c r="E63" s="26">
        <v>243373.5</v>
      </c>
      <c r="F63" s="27">
        <v>0.96160000000000001</v>
      </c>
      <c r="G63" s="19"/>
    </row>
    <row r="64" spans="1:7" x14ac:dyDescent="0.35">
      <c r="A64" s="11"/>
      <c r="B64" s="29"/>
      <c r="C64" s="29"/>
      <c r="D64" s="12"/>
      <c r="E64" s="13"/>
      <c r="F64" s="14"/>
      <c r="G64" s="14"/>
    </row>
    <row r="65" spans="1:7" x14ac:dyDescent="0.35">
      <c r="A65" s="11"/>
      <c r="B65" s="29"/>
      <c r="C65" s="29"/>
      <c r="D65" s="12"/>
      <c r="E65" s="13"/>
      <c r="F65" s="14"/>
      <c r="G65" s="14"/>
    </row>
    <row r="66" spans="1:7" x14ac:dyDescent="0.35">
      <c r="A66" s="15" t="s">
        <v>155</v>
      </c>
      <c r="B66" s="29"/>
      <c r="C66" s="29"/>
      <c r="D66" s="12"/>
      <c r="E66" s="13"/>
      <c r="F66" s="14"/>
      <c r="G66" s="14"/>
    </row>
    <row r="67" spans="1:7" x14ac:dyDescent="0.35">
      <c r="A67" s="11" t="s">
        <v>156</v>
      </c>
      <c r="B67" s="29"/>
      <c r="C67" s="29"/>
      <c r="D67" s="12"/>
      <c r="E67" s="13">
        <v>10556.09</v>
      </c>
      <c r="F67" s="14">
        <v>4.1700000000000001E-2</v>
      </c>
      <c r="G67" s="14">
        <v>6.5921999999999994E-2</v>
      </c>
    </row>
    <row r="68" spans="1:7" x14ac:dyDescent="0.35">
      <c r="A68" s="15" t="s">
        <v>122</v>
      </c>
      <c r="B68" s="30"/>
      <c r="C68" s="30"/>
      <c r="D68" s="16"/>
      <c r="E68" s="36">
        <v>10556.09</v>
      </c>
      <c r="F68" s="37">
        <v>4.1700000000000001E-2</v>
      </c>
      <c r="G68" s="19"/>
    </row>
    <row r="69" spans="1:7" x14ac:dyDescent="0.35">
      <c r="A69" s="11"/>
      <c r="B69" s="29"/>
      <c r="C69" s="29"/>
      <c r="D69" s="12"/>
      <c r="E69" s="13"/>
      <c r="F69" s="14"/>
      <c r="G69" s="14"/>
    </row>
    <row r="70" spans="1:7" x14ac:dyDescent="0.35">
      <c r="A70" s="20" t="s">
        <v>154</v>
      </c>
      <c r="B70" s="31"/>
      <c r="C70" s="31"/>
      <c r="D70" s="21"/>
      <c r="E70" s="17">
        <v>10556.09</v>
      </c>
      <c r="F70" s="18">
        <v>4.1700000000000001E-2</v>
      </c>
      <c r="G70" s="19"/>
    </row>
    <row r="71" spans="1:7" x14ac:dyDescent="0.35">
      <c r="A71" s="11" t="s">
        <v>157</v>
      </c>
      <c r="B71" s="29"/>
      <c r="C71" s="29"/>
      <c r="D71" s="12"/>
      <c r="E71" s="13">
        <v>1.9065171999999999</v>
      </c>
      <c r="F71" s="14">
        <v>6.9999999999999999E-6</v>
      </c>
      <c r="G71" s="14"/>
    </row>
    <row r="72" spans="1:7" x14ac:dyDescent="0.35">
      <c r="A72" s="11" t="s">
        <v>158</v>
      </c>
      <c r="B72" s="29"/>
      <c r="C72" s="29"/>
      <c r="D72" s="12"/>
      <c r="E72" s="22">
        <v>-834.10651719999998</v>
      </c>
      <c r="F72" s="23">
        <v>-3.307E-3</v>
      </c>
      <c r="G72" s="14">
        <v>6.5921999999999994E-2</v>
      </c>
    </row>
    <row r="73" spans="1:7" x14ac:dyDescent="0.35">
      <c r="A73" s="24" t="s">
        <v>159</v>
      </c>
      <c r="B73" s="32"/>
      <c r="C73" s="32"/>
      <c r="D73" s="25"/>
      <c r="E73" s="26">
        <v>253097.39</v>
      </c>
      <c r="F73" s="27">
        <v>1</v>
      </c>
      <c r="G73" s="27"/>
    </row>
    <row r="78" spans="1:7" x14ac:dyDescent="0.35">
      <c r="A78" s="56" t="s">
        <v>162</v>
      </c>
    </row>
    <row r="79" spans="1:7" x14ac:dyDescent="0.35">
      <c r="A79" s="46" t="s">
        <v>163</v>
      </c>
      <c r="B79" s="33" t="s">
        <v>114</v>
      </c>
    </row>
    <row r="80" spans="1:7" x14ac:dyDescent="0.35">
      <c r="A80" t="s">
        <v>164</v>
      </c>
    </row>
    <row r="81" spans="1:5" x14ac:dyDescent="0.35">
      <c r="A81" t="s">
        <v>165</v>
      </c>
      <c r="B81" t="s">
        <v>166</v>
      </c>
      <c r="C81" t="s">
        <v>166</v>
      </c>
    </row>
    <row r="82" spans="1:5" x14ac:dyDescent="0.35">
      <c r="B82" s="47">
        <v>44957</v>
      </c>
      <c r="C82" s="47">
        <v>44985</v>
      </c>
    </row>
    <row r="83" spans="1:5" x14ac:dyDescent="0.35">
      <c r="A83" t="s">
        <v>170</v>
      </c>
      <c r="B83">
        <v>57.761000000000003</v>
      </c>
      <c r="C83">
        <v>57.414999999999999</v>
      </c>
      <c r="E83" s="1"/>
    </row>
    <row r="84" spans="1:5" x14ac:dyDescent="0.35">
      <c r="A84" t="s">
        <v>171</v>
      </c>
      <c r="B84">
        <v>42.116999999999997</v>
      </c>
      <c r="C84">
        <v>41.865000000000002</v>
      </c>
      <c r="E84" s="1"/>
    </row>
    <row r="85" spans="1:5" x14ac:dyDescent="0.35">
      <c r="A85" t="s">
        <v>629</v>
      </c>
      <c r="B85">
        <v>51.186</v>
      </c>
      <c r="C85">
        <v>50.817999999999998</v>
      </c>
      <c r="E85" s="1"/>
    </row>
    <row r="86" spans="1:5" x14ac:dyDescent="0.35">
      <c r="A86" t="s">
        <v>630</v>
      </c>
      <c r="B86">
        <v>29.510999999999999</v>
      </c>
      <c r="C86">
        <v>29.298999999999999</v>
      </c>
      <c r="E86" s="1"/>
    </row>
    <row r="87" spans="1:5" x14ac:dyDescent="0.35">
      <c r="E87" s="1"/>
    </row>
    <row r="88" spans="1:5" x14ac:dyDescent="0.35">
      <c r="A88" t="s">
        <v>181</v>
      </c>
      <c r="B88" s="33" t="s">
        <v>114</v>
      </c>
    </row>
    <row r="89" spans="1:5" x14ac:dyDescent="0.35">
      <c r="A89" t="s">
        <v>182</v>
      </c>
      <c r="B89" s="33" t="s">
        <v>114</v>
      </c>
    </row>
    <row r="90" spans="1:5" ht="29" customHeight="1" x14ac:dyDescent="0.35">
      <c r="A90" s="46" t="s">
        <v>183</v>
      </c>
      <c r="B90" s="33" t="s">
        <v>114</v>
      </c>
    </row>
    <row r="91" spans="1:5" ht="29" customHeight="1" x14ac:dyDescent="0.35">
      <c r="A91" s="46" t="s">
        <v>184</v>
      </c>
      <c r="B91" s="33" t="s">
        <v>114</v>
      </c>
    </row>
    <row r="92" spans="1:5" x14ac:dyDescent="0.35">
      <c r="A92" t="s">
        <v>1652</v>
      </c>
      <c r="B92" s="48">
        <v>0.44550200000000001</v>
      </c>
    </row>
    <row r="93" spans="1:5" ht="43.5" customHeight="1" x14ac:dyDescent="0.35">
      <c r="A93" s="46" t="s">
        <v>186</v>
      </c>
      <c r="B93" s="33" t="s">
        <v>114</v>
      </c>
    </row>
    <row r="94" spans="1:5" ht="29" customHeight="1" x14ac:dyDescent="0.35">
      <c r="A94" s="46" t="s">
        <v>187</v>
      </c>
      <c r="B94" s="33" t="s">
        <v>114</v>
      </c>
    </row>
    <row r="95" spans="1:5" ht="29" customHeight="1" x14ac:dyDescent="0.35">
      <c r="A95" s="46" t="s">
        <v>188</v>
      </c>
      <c r="B95" s="33" t="s">
        <v>114</v>
      </c>
    </row>
    <row r="96" spans="1:5" x14ac:dyDescent="0.35">
      <c r="A96" t="s">
        <v>189</v>
      </c>
      <c r="B96" s="33" t="s">
        <v>114</v>
      </c>
    </row>
    <row r="97" spans="1:6" x14ac:dyDescent="0.35">
      <c r="A97" t="s">
        <v>190</v>
      </c>
      <c r="B97" s="33" t="s">
        <v>114</v>
      </c>
    </row>
    <row r="99" spans="1:6" ht="70" customHeight="1" x14ac:dyDescent="0.35">
      <c r="A99" s="57" t="s">
        <v>200</v>
      </c>
      <c r="B99" s="57" t="s">
        <v>201</v>
      </c>
      <c r="C99" s="57" t="s">
        <v>5</v>
      </c>
      <c r="D99" s="57" t="s">
        <v>6</v>
      </c>
      <c r="E99" s="57" t="s">
        <v>5</v>
      </c>
      <c r="F99" s="57" t="s">
        <v>6</v>
      </c>
    </row>
    <row r="100" spans="1:6" ht="70" customHeight="1" x14ac:dyDescent="0.35">
      <c r="A100" s="57" t="s">
        <v>2532</v>
      </c>
      <c r="B100" s="57"/>
      <c r="C100" s="57" t="s">
        <v>84</v>
      </c>
      <c r="D100" s="57"/>
      <c r="E100" s="57"/>
      <c r="F100"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51"/>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2533</v>
      </c>
      <c r="B1" s="60"/>
      <c r="C1" s="60"/>
      <c r="D1" s="60"/>
      <c r="E1" s="60"/>
      <c r="F1" s="60"/>
      <c r="G1" s="61"/>
      <c r="H1" s="50" t="str">
        <f>HYPERLINK("[EDEL_Portfolio Monthly Notes 28-Feb-2023.xlsx]Index!A1","Index")</f>
        <v>Index</v>
      </c>
    </row>
    <row r="2" spans="1:8" ht="37.5" customHeight="1" x14ac:dyDescent="0.35">
      <c r="A2" s="59" t="s">
        <v>2534</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1"/>
      <c r="B9" s="29"/>
      <c r="C9" s="29"/>
      <c r="D9" s="12"/>
      <c r="E9" s="13"/>
      <c r="F9" s="14"/>
      <c r="G9" s="14"/>
    </row>
    <row r="10" spans="1:8" x14ac:dyDescent="0.35">
      <c r="A10" s="15" t="s">
        <v>782</v>
      </c>
      <c r="B10" s="29"/>
      <c r="C10" s="29"/>
      <c r="D10" s="12"/>
      <c r="E10" s="13"/>
      <c r="F10" s="14"/>
      <c r="G10" s="14"/>
    </row>
    <row r="11" spans="1:8" x14ac:dyDescent="0.35">
      <c r="A11" s="11" t="s">
        <v>2535</v>
      </c>
      <c r="B11" s="29" t="s">
        <v>2536</v>
      </c>
      <c r="C11" s="29"/>
      <c r="D11" s="12">
        <v>3680744</v>
      </c>
      <c r="E11" s="13">
        <v>1792.89</v>
      </c>
      <c r="F11" s="14">
        <v>0.50419999999999998</v>
      </c>
      <c r="G11" s="14"/>
    </row>
    <row r="12" spans="1:8" x14ac:dyDescent="0.35">
      <c r="A12" s="11" t="s">
        <v>2537</v>
      </c>
      <c r="B12" s="29" t="s">
        <v>2538</v>
      </c>
      <c r="C12" s="29"/>
      <c r="D12" s="12">
        <v>2717591</v>
      </c>
      <c r="E12" s="13">
        <v>1759.37</v>
      </c>
      <c r="F12" s="14">
        <v>0.49480000000000002</v>
      </c>
      <c r="G12" s="14"/>
    </row>
    <row r="13" spans="1:8" x14ac:dyDescent="0.35">
      <c r="A13" s="15" t="s">
        <v>122</v>
      </c>
      <c r="B13" s="30"/>
      <c r="C13" s="30"/>
      <c r="D13" s="16"/>
      <c r="E13" s="17">
        <v>3552.26</v>
      </c>
      <c r="F13" s="18">
        <v>0.999</v>
      </c>
      <c r="G13" s="19"/>
    </row>
    <row r="14" spans="1:8" x14ac:dyDescent="0.35">
      <c r="A14" s="11"/>
      <c r="B14" s="29"/>
      <c r="C14" s="29"/>
      <c r="D14" s="12"/>
      <c r="E14" s="13"/>
      <c r="F14" s="14"/>
      <c r="G14" s="14"/>
    </row>
    <row r="15" spans="1:8" x14ac:dyDescent="0.35">
      <c r="A15" s="20" t="s">
        <v>154</v>
      </c>
      <c r="B15" s="31"/>
      <c r="C15" s="31"/>
      <c r="D15" s="21"/>
      <c r="E15" s="17">
        <v>3552.26</v>
      </c>
      <c r="F15" s="18">
        <v>0.999</v>
      </c>
      <c r="G15" s="19"/>
    </row>
    <row r="16" spans="1:8" x14ac:dyDescent="0.35">
      <c r="A16" s="11"/>
      <c r="B16" s="29"/>
      <c r="C16" s="29"/>
      <c r="D16" s="12"/>
      <c r="E16" s="13"/>
      <c r="F16" s="14"/>
      <c r="G16" s="14"/>
    </row>
    <row r="17" spans="1:7" x14ac:dyDescent="0.35">
      <c r="A17" s="15" t="s">
        <v>155</v>
      </c>
      <c r="B17" s="29"/>
      <c r="C17" s="29"/>
      <c r="D17" s="12"/>
      <c r="E17" s="13"/>
      <c r="F17" s="14"/>
      <c r="G17" s="14"/>
    </row>
    <row r="18" spans="1:7" x14ac:dyDescent="0.35">
      <c r="A18" s="11" t="s">
        <v>156</v>
      </c>
      <c r="B18" s="29"/>
      <c r="C18" s="29"/>
      <c r="D18" s="12"/>
      <c r="E18" s="13">
        <v>10</v>
      </c>
      <c r="F18" s="14">
        <v>2.8E-3</v>
      </c>
      <c r="G18" s="14">
        <v>6.5921999999999994E-2</v>
      </c>
    </row>
    <row r="19" spans="1:7" x14ac:dyDescent="0.35">
      <c r="A19" s="15" t="s">
        <v>122</v>
      </c>
      <c r="B19" s="30"/>
      <c r="C19" s="30"/>
      <c r="D19" s="16"/>
      <c r="E19" s="17">
        <v>10</v>
      </c>
      <c r="F19" s="18">
        <v>2.8E-3</v>
      </c>
      <c r="G19" s="19"/>
    </row>
    <row r="20" spans="1:7" x14ac:dyDescent="0.35">
      <c r="A20" s="11"/>
      <c r="B20" s="29"/>
      <c r="C20" s="29"/>
      <c r="D20" s="12"/>
      <c r="E20" s="13"/>
      <c r="F20" s="14"/>
      <c r="G20" s="14"/>
    </row>
    <row r="21" spans="1:7" x14ac:dyDescent="0.35">
      <c r="A21" s="20" t="s">
        <v>154</v>
      </c>
      <c r="B21" s="31"/>
      <c r="C21" s="31"/>
      <c r="D21" s="21"/>
      <c r="E21" s="17">
        <v>10</v>
      </c>
      <c r="F21" s="18">
        <v>2.8E-3</v>
      </c>
      <c r="G21" s="19"/>
    </row>
    <row r="22" spans="1:7" x14ac:dyDescent="0.35">
      <c r="A22" s="11" t="s">
        <v>157</v>
      </c>
      <c r="B22" s="29"/>
      <c r="C22" s="29"/>
      <c r="D22" s="12"/>
      <c r="E22" s="13">
        <v>1.8058E-3</v>
      </c>
      <c r="F22" s="14">
        <v>0</v>
      </c>
      <c r="G22" s="14"/>
    </row>
    <row r="23" spans="1:7" x14ac:dyDescent="0.35">
      <c r="A23" s="11" t="s">
        <v>158</v>
      </c>
      <c r="B23" s="29"/>
      <c r="C23" s="29"/>
      <c r="D23" s="12"/>
      <c r="E23" s="22">
        <v>-6.4518057999999998</v>
      </c>
      <c r="F23" s="23">
        <v>-1.8E-3</v>
      </c>
      <c r="G23" s="14">
        <v>6.5921999999999994E-2</v>
      </c>
    </row>
    <row r="24" spans="1:7" x14ac:dyDescent="0.35">
      <c r="A24" s="24" t="s">
        <v>159</v>
      </c>
      <c r="B24" s="32"/>
      <c r="C24" s="32"/>
      <c r="D24" s="25"/>
      <c r="E24" s="26">
        <v>3555.81</v>
      </c>
      <c r="F24" s="27">
        <v>1</v>
      </c>
      <c r="G24" s="27"/>
    </row>
    <row r="29" spans="1:7" x14ac:dyDescent="0.35">
      <c r="A29" s="56" t="s">
        <v>162</v>
      </c>
    </row>
    <row r="30" spans="1:7" x14ac:dyDescent="0.35">
      <c r="A30" s="46" t="s">
        <v>163</v>
      </c>
      <c r="B30" s="33" t="s">
        <v>114</v>
      </c>
    </row>
    <row r="31" spans="1:7" x14ac:dyDescent="0.35">
      <c r="A31" t="s">
        <v>164</v>
      </c>
    </row>
    <row r="32" spans="1:7" x14ac:dyDescent="0.35">
      <c r="A32" t="s">
        <v>165</v>
      </c>
      <c r="B32" t="s">
        <v>166</v>
      </c>
      <c r="C32" t="s">
        <v>166</v>
      </c>
    </row>
    <row r="33" spans="1:5" x14ac:dyDescent="0.35">
      <c r="B33" s="47">
        <v>44957</v>
      </c>
      <c r="C33" s="47">
        <v>44985</v>
      </c>
    </row>
    <row r="34" spans="1:5" x14ac:dyDescent="0.35">
      <c r="A34" t="s">
        <v>170</v>
      </c>
      <c r="B34">
        <v>11.593</v>
      </c>
      <c r="C34">
        <v>11.044</v>
      </c>
      <c r="E34" s="1"/>
    </row>
    <row r="35" spans="1:5" x14ac:dyDescent="0.35">
      <c r="A35" t="s">
        <v>171</v>
      </c>
      <c r="B35">
        <v>11.593</v>
      </c>
      <c r="C35">
        <v>11.045</v>
      </c>
      <c r="E35" s="1"/>
    </row>
    <row r="36" spans="1:5" x14ac:dyDescent="0.35">
      <c r="A36" t="s">
        <v>629</v>
      </c>
      <c r="B36">
        <v>11.573</v>
      </c>
      <c r="C36">
        <v>11.022</v>
      </c>
      <c r="E36" s="1"/>
    </row>
    <row r="37" spans="1:5" x14ac:dyDescent="0.35">
      <c r="A37" t="s">
        <v>630</v>
      </c>
      <c r="B37">
        <v>11.573</v>
      </c>
      <c r="C37">
        <v>11.022</v>
      </c>
      <c r="E37" s="1"/>
    </row>
    <row r="38" spans="1:5" x14ac:dyDescent="0.35">
      <c r="E38" s="1"/>
    </row>
    <row r="39" spans="1:5" x14ac:dyDescent="0.35">
      <c r="A39" t="s">
        <v>181</v>
      </c>
      <c r="B39" s="33" t="s">
        <v>114</v>
      </c>
    </row>
    <row r="40" spans="1:5" x14ac:dyDescent="0.35">
      <c r="A40" t="s">
        <v>182</v>
      </c>
      <c r="B40" s="33" t="s">
        <v>114</v>
      </c>
    </row>
    <row r="41" spans="1:5" ht="29" customHeight="1" x14ac:dyDescent="0.35">
      <c r="A41" s="46" t="s">
        <v>183</v>
      </c>
      <c r="B41" s="33" t="s">
        <v>114</v>
      </c>
    </row>
    <row r="42" spans="1:5" ht="29" customHeight="1" x14ac:dyDescent="0.35">
      <c r="A42" s="46" t="s">
        <v>184</v>
      </c>
      <c r="B42" s="33" t="s">
        <v>114</v>
      </c>
    </row>
    <row r="43" spans="1:5" x14ac:dyDescent="0.35">
      <c r="A43" t="s">
        <v>185</v>
      </c>
      <c r="B43" s="33" t="s">
        <v>114</v>
      </c>
    </row>
    <row r="44" spans="1:5" ht="43.5" customHeight="1" x14ac:dyDescent="0.35">
      <c r="A44" s="46" t="s">
        <v>186</v>
      </c>
      <c r="B44" s="33" t="s">
        <v>114</v>
      </c>
    </row>
    <row r="45" spans="1:5" ht="29" customHeight="1" x14ac:dyDescent="0.35">
      <c r="A45" s="46" t="s">
        <v>187</v>
      </c>
      <c r="B45" s="33" t="s">
        <v>114</v>
      </c>
    </row>
    <row r="46" spans="1:5" ht="29" customHeight="1" x14ac:dyDescent="0.35">
      <c r="A46" s="46" t="s">
        <v>188</v>
      </c>
      <c r="B46" s="33" t="s">
        <v>114</v>
      </c>
    </row>
    <row r="47" spans="1:5" x14ac:dyDescent="0.35">
      <c r="A47" t="s">
        <v>189</v>
      </c>
      <c r="B47" s="33" t="s">
        <v>114</v>
      </c>
    </row>
    <row r="48" spans="1:5" x14ac:dyDescent="0.35">
      <c r="A48" t="s">
        <v>190</v>
      </c>
      <c r="B48" s="33" t="s">
        <v>114</v>
      </c>
    </row>
    <row r="50" spans="1:6" ht="70" customHeight="1" x14ac:dyDescent="0.35">
      <c r="A50" s="57" t="s">
        <v>200</v>
      </c>
      <c r="B50" s="57" t="s">
        <v>201</v>
      </c>
      <c r="C50" s="57" t="s">
        <v>5</v>
      </c>
      <c r="D50" s="57" t="s">
        <v>6</v>
      </c>
      <c r="E50" s="57" t="s">
        <v>5</v>
      </c>
      <c r="F50" s="57" t="s">
        <v>6</v>
      </c>
    </row>
    <row r="51" spans="1:6" ht="70" customHeight="1" x14ac:dyDescent="0.35">
      <c r="A51" s="57" t="s">
        <v>2539</v>
      </c>
      <c r="B51" s="57"/>
      <c r="C51" s="57" t="s">
        <v>86</v>
      </c>
      <c r="D51" s="57"/>
      <c r="E51" s="57"/>
      <c r="F51"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50"/>
  <sheetViews>
    <sheetView showGridLines="0" workbookViewId="0">
      <pane ySplit="4" topLeftCell="A5" activePane="bottomLeft" state="frozen"/>
      <selection sqref="A1:XFD2"/>
      <selection pane="bottomLeft" sqref="A1:XFD2"/>
    </sheetView>
  </sheetViews>
  <sheetFormatPr defaultRowHeight="14.5" x14ac:dyDescent="0.35"/>
  <cols>
    <col min="1" max="1" width="56.54296875" bestFit="1"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2540</v>
      </c>
      <c r="B1" s="60"/>
      <c r="C1" s="60"/>
      <c r="D1" s="60"/>
      <c r="E1" s="60"/>
      <c r="F1" s="60"/>
      <c r="G1" s="61"/>
      <c r="H1" s="50" t="str">
        <f>HYPERLINK("[EDEL_Portfolio Monthly Notes 28-Feb-2023.xlsx]Index!A1","Index")</f>
        <v>Index</v>
      </c>
    </row>
    <row r="2" spans="1:8" ht="37.5" customHeight="1" x14ac:dyDescent="0.35">
      <c r="A2" s="59" t="s">
        <v>2541</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1617</v>
      </c>
      <c r="B11" s="29" t="s">
        <v>1618</v>
      </c>
      <c r="C11" s="29" t="s">
        <v>208</v>
      </c>
      <c r="D11" s="12">
        <v>2500000</v>
      </c>
      <c r="E11" s="13">
        <v>2494.81</v>
      </c>
      <c r="F11" s="14">
        <v>1.6199999999999999E-2</v>
      </c>
      <c r="G11" s="14">
        <v>7.7346999999999999E-2</v>
      </c>
    </row>
    <row r="12" spans="1:8" x14ac:dyDescent="0.35">
      <c r="A12" s="15" t="s">
        <v>122</v>
      </c>
      <c r="B12" s="30"/>
      <c r="C12" s="30"/>
      <c r="D12" s="16"/>
      <c r="E12" s="17">
        <v>2494.81</v>
      </c>
      <c r="F12" s="18">
        <v>1.6199999999999999E-2</v>
      </c>
      <c r="G12" s="19"/>
    </row>
    <row r="13" spans="1:8" x14ac:dyDescent="0.35">
      <c r="A13" s="11"/>
      <c r="B13" s="29"/>
      <c r="C13" s="29"/>
      <c r="D13" s="12"/>
      <c r="E13" s="13"/>
      <c r="F13" s="14"/>
      <c r="G13" s="14"/>
    </row>
    <row r="14" spans="1:8" x14ac:dyDescent="0.35">
      <c r="A14" s="15" t="s">
        <v>249</v>
      </c>
      <c r="B14" s="29"/>
      <c r="C14" s="29"/>
      <c r="D14" s="12"/>
      <c r="E14" s="13"/>
      <c r="F14" s="14"/>
      <c r="G14" s="14"/>
    </row>
    <row r="15" spans="1:8" x14ac:dyDescent="0.35">
      <c r="A15" s="15" t="s">
        <v>122</v>
      </c>
      <c r="B15" s="29"/>
      <c r="C15" s="29"/>
      <c r="D15" s="12"/>
      <c r="E15" s="34" t="s">
        <v>114</v>
      </c>
      <c r="F15" s="35" t="s">
        <v>114</v>
      </c>
      <c r="G15" s="14"/>
    </row>
    <row r="16" spans="1:8" x14ac:dyDescent="0.35">
      <c r="A16" s="11"/>
      <c r="B16" s="29"/>
      <c r="C16" s="29"/>
      <c r="D16" s="12"/>
      <c r="E16" s="13"/>
      <c r="F16" s="14"/>
      <c r="G16" s="14"/>
    </row>
    <row r="17" spans="1:7" x14ac:dyDescent="0.35">
      <c r="A17" s="15" t="s">
        <v>250</v>
      </c>
      <c r="B17" s="29"/>
      <c r="C17" s="29"/>
      <c r="D17" s="12"/>
      <c r="E17" s="13"/>
      <c r="F17" s="14"/>
      <c r="G17" s="14"/>
    </row>
    <row r="18" spans="1:7" x14ac:dyDescent="0.35">
      <c r="A18" s="15" t="s">
        <v>122</v>
      </c>
      <c r="B18" s="29"/>
      <c r="C18" s="29"/>
      <c r="D18" s="12"/>
      <c r="E18" s="34" t="s">
        <v>114</v>
      </c>
      <c r="F18" s="35" t="s">
        <v>114</v>
      </c>
      <c r="G18" s="14"/>
    </row>
    <row r="19" spans="1:7" x14ac:dyDescent="0.35">
      <c r="A19" s="11"/>
      <c r="B19" s="29"/>
      <c r="C19" s="29"/>
      <c r="D19" s="12"/>
      <c r="E19" s="13"/>
      <c r="F19" s="14"/>
      <c r="G19" s="14"/>
    </row>
    <row r="20" spans="1:7" x14ac:dyDescent="0.35">
      <c r="A20" s="20" t="s">
        <v>154</v>
      </c>
      <c r="B20" s="31"/>
      <c r="C20" s="31"/>
      <c r="D20" s="21"/>
      <c r="E20" s="17">
        <v>2494.81</v>
      </c>
      <c r="F20" s="18">
        <v>1.6199999999999999E-2</v>
      </c>
      <c r="G20" s="19"/>
    </row>
    <row r="21" spans="1:7" x14ac:dyDescent="0.35">
      <c r="A21" s="11"/>
      <c r="B21" s="29"/>
      <c r="C21" s="29"/>
      <c r="D21" s="12"/>
      <c r="E21" s="13"/>
      <c r="F21" s="14"/>
      <c r="G21" s="14"/>
    </row>
    <row r="22" spans="1:7" x14ac:dyDescent="0.35">
      <c r="A22" s="15" t="s">
        <v>115</v>
      </c>
      <c r="B22" s="29"/>
      <c r="C22" s="29"/>
      <c r="D22" s="12"/>
      <c r="E22" s="13"/>
      <c r="F22" s="14"/>
      <c r="G22" s="14"/>
    </row>
    <row r="23" spans="1:7" x14ac:dyDescent="0.35">
      <c r="A23" s="11"/>
      <c r="B23" s="29"/>
      <c r="C23" s="29"/>
      <c r="D23" s="12"/>
      <c r="E23" s="13"/>
      <c r="F23" s="14"/>
      <c r="G23" s="14"/>
    </row>
    <row r="24" spans="1:7" x14ac:dyDescent="0.35">
      <c r="A24" s="15" t="s">
        <v>116</v>
      </c>
      <c r="B24" s="29"/>
      <c r="C24" s="29"/>
      <c r="D24" s="12"/>
      <c r="E24" s="13"/>
      <c r="F24" s="14"/>
      <c r="G24" s="14"/>
    </row>
    <row r="25" spans="1:7" x14ac:dyDescent="0.35">
      <c r="A25" s="11" t="s">
        <v>2542</v>
      </c>
      <c r="B25" s="29" t="s">
        <v>2543</v>
      </c>
      <c r="C25" s="29" t="s">
        <v>119</v>
      </c>
      <c r="D25" s="12">
        <v>8000000</v>
      </c>
      <c r="E25" s="13">
        <v>7947.87</v>
      </c>
      <c r="F25" s="14">
        <v>5.1499999999999997E-2</v>
      </c>
      <c r="G25" s="14">
        <v>6.6498000000000002E-2</v>
      </c>
    </row>
    <row r="26" spans="1:7" x14ac:dyDescent="0.35">
      <c r="A26" s="11" t="s">
        <v>2544</v>
      </c>
      <c r="B26" s="29" t="s">
        <v>2545</v>
      </c>
      <c r="C26" s="29" t="s">
        <v>119</v>
      </c>
      <c r="D26" s="12">
        <v>5000000</v>
      </c>
      <c r="E26" s="13">
        <v>4967.42</v>
      </c>
      <c r="F26" s="14">
        <v>3.2199999999999999E-2</v>
      </c>
      <c r="G26" s="14">
        <v>6.6498000000000002E-2</v>
      </c>
    </row>
    <row r="27" spans="1:7" x14ac:dyDescent="0.35">
      <c r="A27" s="11" t="s">
        <v>2546</v>
      </c>
      <c r="B27" s="29" t="s">
        <v>2547</v>
      </c>
      <c r="C27" s="29" t="s">
        <v>119</v>
      </c>
      <c r="D27" s="12">
        <v>5000000</v>
      </c>
      <c r="E27" s="13">
        <v>4953.92</v>
      </c>
      <c r="F27" s="14">
        <v>3.2099999999999997E-2</v>
      </c>
      <c r="G27" s="14">
        <v>6.7903000000000005E-2</v>
      </c>
    </row>
    <row r="28" spans="1:7" x14ac:dyDescent="0.35">
      <c r="A28" s="11" t="s">
        <v>2548</v>
      </c>
      <c r="B28" s="29" t="s">
        <v>2549</v>
      </c>
      <c r="C28" s="29" t="s">
        <v>119</v>
      </c>
      <c r="D28" s="12">
        <v>2500000</v>
      </c>
      <c r="E28" s="13">
        <v>2487.23</v>
      </c>
      <c r="F28" s="14">
        <v>1.61E-2</v>
      </c>
      <c r="G28" s="14">
        <v>6.4627000000000004E-2</v>
      </c>
    </row>
    <row r="29" spans="1:7" x14ac:dyDescent="0.35">
      <c r="A29" s="11" t="s">
        <v>2550</v>
      </c>
      <c r="B29" s="29" t="s">
        <v>2551</v>
      </c>
      <c r="C29" s="29" t="s">
        <v>119</v>
      </c>
      <c r="D29" s="12">
        <v>2500000</v>
      </c>
      <c r="E29" s="13">
        <v>2473.3200000000002</v>
      </c>
      <c r="F29" s="14">
        <v>1.6E-2</v>
      </c>
      <c r="G29" s="14">
        <v>6.7896999999999999E-2</v>
      </c>
    </row>
    <row r="30" spans="1:7" x14ac:dyDescent="0.35">
      <c r="A30" s="11" t="s">
        <v>1746</v>
      </c>
      <c r="B30" s="29" t="s">
        <v>1747</v>
      </c>
      <c r="C30" s="29" t="s">
        <v>119</v>
      </c>
      <c r="D30" s="12">
        <v>2500000</v>
      </c>
      <c r="E30" s="13">
        <v>2473.3200000000002</v>
      </c>
      <c r="F30" s="14">
        <v>1.6E-2</v>
      </c>
      <c r="G30" s="14">
        <v>6.7896999999999999E-2</v>
      </c>
    </row>
    <row r="31" spans="1:7" x14ac:dyDescent="0.35">
      <c r="A31" s="11" t="s">
        <v>2552</v>
      </c>
      <c r="B31" s="29" t="s">
        <v>2553</v>
      </c>
      <c r="C31" s="29" t="s">
        <v>119</v>
      </c>
      <c r="D31" s="12">
        <v>2500000</v>
      </c>
      <c r="E31" s="13">
        <v>2466.96</v>
      </c>
      <c r="F31" s="14">
        <v>1.6E-2</v>
      </c>
      <c r="G31" s="14">
        <v>6.8848999999999994E-2</v>
      </c>
    </row>
    <row r="32" spans="1:7" x14ac:dyDescent="0.35">
      <c r="A32" s="11" t="s">
        <v>2554</v>
      </c>
      <c r="B32" s="29" t="s">
        <v>2555</v>
      </c>
      <c r="C32" s="29" t="s">
        <v>119</v>
      </c>
      <c r="D32" s="12">
        <v>1500000</v>
      </c>
      <c r="E32" s="13">
        <v>1492.34</v>
      </c>
      <c r="F32" s="14">
        <v>9.7000000000000003E-3</v>
      </c>
      <c r="G32" s="14">
        <v>6.4627000000000004E-2</v>
      </c>
    </row>
    <row r="33" spans="1:7" x14ac:dyDescent="0.35">
      <c r="A33" s="15" t="s">
        <v>122</v>
      </c>
      <c r="B33" s="30"/>
      <c r="C33" s="30"/>
      <c r="D33" s="16"/>
      <c r="E33" s="17">
        <v>29262.38</v>
      </c>
      <c r="F33" s="18">
        <v>0.18959999999999999</v>
      </c>
      <c r="G33" s="19"/>
    </row>
    <row r="34" spans="1:7" x14ac:dyDescent="0.35">
      <c r="A34" s="15" t="s">
        <v>123</v>
      </c>
      <c r="B34" s="29"/>
      <c r="C34" s="29"/>
      <c r="D34" s="12"/>
      <c r="E34" s="13"/>
      <c r="F34" s="14"/>
      <c r="G34" s="14"/>
    </row>
    <row r="35" spans="1:7" x14ac:dyDescent="0.35">
      <c r="A35" s="11" t="s">
        <v>2556</v>
      </c>
      <c r="B35" s="29" t="s">
        <v>2557</v>
      </c>
      <c r="C35" s="29" t="s">
        <v>129</v>
      </c>
      <c r="D35" s="12">
        <v>10000000</v>
      </c>
      <c r="E35" s="13">
        <v>9932.65</v>
      </c>
      <c r="F35" s="14">
        <v>6.4399999999999999E-2</v>
      </c>
      <c r="G35" s="14">
        <v>7.4997999999999995E-2</v>
      </c>
    </row>
    <row r="36" spans="1:7" x14ac:dyDescent="0.35">
      <c r="A36" s="11" t="s">
        <v>2558</v>
      </c>
      <c r="B36" s="29" t="s">
        <v>2559</v>
      </c>
      <c r="C36" s="29" t="s">
        <v>129</v>
      </c>
      <c r="D36" s="12">
        <v>10000000</v>
      </c>
      <c r="E36" s="13">
        <v>9918.43</v>
      </c>
      <c r="F36" s="14">
        <v>6.4299999999999996E-2</v>
      </c>
      <c r="G36" s="14">
        <v>7.5049000000000005E-2</v>
      </c>
    </row>
    <row r="37" spans="1:7" x14ac:dyDescent="0.35">
      <c r="A37" s="11" t="s">
        <v>2560</v>
      </c>
      <c r="B37" s="29" t="s">
        <v>2561</v>
      </c>
      <c r="C37" s="29" t="s">
        <v>126</v>
      </c>
      <c r="D37" s="12">
        <v>5000000</v>
      </c>
      <c r="E37" s="13">
        <v>4965.97</v>
      </c>
      <c r="F37" s="14">
        <v>3.2199999999999999E-2</v>
      </c>
      <c r="G37" s="14">
        <v>7.5805999999999998E-2</v>
      </c>
    </row>
    <row r="38" spans="1:7" x14ac:dyDescent="0.35">
      <c r="A38" s="11" t="s">
        <v>2562</v>
      </c>
      <c r="B38" s="29" t="s">
        <v>2563</v>
      </c>
      <c r="C38" s="29" t="s">
        <v>142</v>
      </c>
      <c r="D38" s="12">
        <v>5000000</v>
      </c>
      <c r="E38" s="13">
        <v>4955.75</v>
      </c>
      <c r="F38" s="14">
        <v>3.2099999999999997E-2</v>
      </c>
      <c r="G38" s="14">
        <v>7.5801999999999994E-2</v>
      </c>
    </row>
    <row r="39" spans="1:7" x14ac:dyDescent="0.35">
      <c r="A39" s="11" t="s">
        <v>2564</v>
      </c>
      <c r="B39" s="29" t="s">
        <v>2565</v>
      </c>
      <c r="C39" s="29" t="s">
        <v>126</v>
      </c>
      <c r="D39" s="12">
        <v>5000000</v>
      </c>
      <c r="E39" s="13">
        <v>4919.68</v>
      </c>
      <c r="F39" s="14">
        <v>3.1899999999999998E-2</v>
      </c>
      <c r="G39" s="14">
        <v>7.6400999999999997E-2</v>
      </c>
    </row>
    <row r="40" spans="1:7" x14ac:dyDescent="0.35">
      <c r="A40" s="11" t="s">
        <v>2566</v>
      </c>
      <c r="B40" s="29" t="s">
        <v>2567</v>
      </c>
      <c r="C40" s="29" t="s">
        <v>126</v>
      </c>
      <c r="D40" s="12">
        <v>2500000</v>
      </c>
      <c r="E40" s="13">
        <v>2496.7199999999998</v>
      </c>
      <c r="F40" s="14">
        <v>1.6199999999999999E-2</v>
      </c>
      <c r="G40" s="14">
        <v>6.8448999999999996E-2</v>
      </c>
    </row>
    <row r="41" spans="1:7" x14ac:dyDescent="0.35">
      <c r="A41" s="11" t="s">
        <v>1645</v>
      </c>
      <c r="B41" s="29" t="s">
        <v>1646</v>
      </c>
      <c r="C41" s="29" t="s">
        <v>126</v>
      </c>
      <c r="D41" s="12">
        <v>2500000</v>
      </c>
      <c r="E41" s="13">
        <v>2481.96</v>
      </c>
      <c r="F41" s="14">
        <v>1.61E-2</v>
      </c>
      <c r="G41" s="14">
        <v>7.5800000000000006E-2</v>
      </c>
    </row>
    <row r="42" spans="1:7" x14ac:dyDescent="0.35">
      <c r="A42" s="11" t="s">
        <v>2568</v>
      </c>
      <c r="B42" s="29" t="s">
        <v>2569</v>
      </c>
      <c r="C42" s="29" t="s">
        <v>126</v>
      </c>
      <c r="D42" s="12">
        <v>2500000</v>
      </c>
      <c r="E42" s="13">
        <v>2479.41</v>
      </c>
      <c r="F42" s="14">
        <v>1.61E-2</v>
      </c>
      <c r="G42" s="14">
        <v>7.5796000000000002E-2</v>
      </c>
    </row>
    <row r="43" spans="1:7" x14ac:dyDescent="0.35">
      <c r="A43" s="11" t="s">
        <v>2570</v>
      </c>
      <c r="B43" s="29" t="s">
        <v>2571</v>
      </c>
      <c r="C43" s="29" t="s">
        <v>126</v>
      </c>
      <c r="D43" s="12">
        <v>2500000</v>
      </c>
      <c r="E43" s="13">
        <v>2470.44</v>
      </c>
      <c r="F43" s="14">
        <v>1.6E-2</v>
      </c>
      <c r="G43" s="14">
        <v>7.5300000000000006E-2</v>
      </c>
    </row>
    <row r="44" spans="1:7" x14ac:dyDescent="0.35">
      <c r="A44" s="11" t="s">
        <v>2572</v>
      </c>
      <c r="B44" s="29" t="s">
        <v>2573</v>
      </c>
      <c r="C44" s="29" t="s">
        <v>126</v>
      </c>
      <c r="D44" s="12">
        <v>2500000</v>
      </c>
      <c r="E44" s="13">
        <v>2462.06</v>
      </c>
      <c r="F44" s="14">
        <v>1.6E-2</v>
      </c>
      <c r="G44" s="14">
        <v>7.4999999999999997E-2</v>
      </c>
    </row>
    <row r="45" spans="1:7" x14ac:dyDescent="0.35">
      <c r="A45" s="15" t="s">
        <v>122</v>
      </c>
      <c r="B45" s="30"/>
      <c r="C45" s="30"/>
      <c r="D45" s="16"/>
      <c r="E45" s="17">
        <v>47083.07</v>
      </c>
      <c r="F45" s="18">
        <v>0.30530000000000002</v>
      </c>
      <c r="G45" s="19"/>
    </row>
    <row r="46" spans="1:7" x14ac:dyDescent="0.35">
      <c r="A46" s="11"/>
      <c r="B46" s="29"/>
      <c r="C46" s="29"/>
      <c r="D46" s="12"/>
      <c r="E46" s="13"/>
      <c r="F46" s="14"/>
      <c r="G46" s="14"/>
    </row>
    <row r="47" spans="1:7" x14ac:dyDescent="0.35">
      <c r="A47" s="15" t="s">
        <v>145</v>
      </c>
      <c r="B47" s="29"/>
      <c r="C47" s="29"/>
      <c r="D47" s="12"/>
      <c r="E47" s="13"/>
      <c r="F47" s="14"/>
      <c r="G47" s="14"/>
    </row>
    <row r="48" spans="1:7" x14ac:dyDescent="0.35">
      <c r="A48" s="11" t="s">
        <v>2574</v>
      </c>
      <c r="B48" s="29" t="s">
        <v>2575</v>
      </c>
      <c r="C48" s="29" t="s">
        <v>126</v>
      </c>
      <c r="D48" s="12">
        <v>7500000</v>
      </c>
      <c r="E48" s="13">
        <v>7448.99</v>
      </c>
      <c r="F48" s="14">
        <v>4.8300000000000003E-2</v>
      </c>
      <c r="G48" s="14">
        <v>7.5748999999999997E-2</v>
      </c>
    </row>
    <row r="49" spans="1:7" x14ac:dyDescent="0.35">
      <c r="A49" s="11" t="s">
        <v>2576</v>
      </c>
      <c r="B49" s="29" t="s">
        <v>2577</v>
      </c>
      <c r="C49" s="29" t="s">
        <v>129</v>
      </c>
      <c r="D49" s="12">
        <v>5000000</v>
      </c>
      <c r="E49" s="13">
        <v>4981.33</v>
      </c>
      <c r="F49" s="14">
        <v>3.2300000000000002E-2</v>
      </c>
      <c r="G49" s="14">
        <v>7.2000999999999996E-2</v>
      </c>
    </row>
    <row r="50" spans="1:7" x14ac:dyDescent="0.35">
      <c r="A50" s="11" t="s">
        <v>2578</v>
      </c>
      <c r="B50" s="29" t="s">
        <v>2579</v>
      </c>
      <c r="C50" s="29" t="s">
        <v>126</v>
      </c>
      <c r="D50" s="12">
        <v>5000000</v>
      </c>
      <c r="E50" s="13">
        <v>4981.1400000000003</v>
      </c>
      <c r="F50" s="14">
        <v>3.2300000000000002E-2</v>
      </c>
      <c r="G50" s="14">
        <v>7.2746000000000005E-2</v>
      </c>
    </row>
    <row r="51" spans="1:7" x14ac:dyDescent="0.35">
      <c r="A51" s="11" t="s">
        <v>2580</v>
      </c>
      <c r="B51" s="29" t="s">
        <v>2581</v>
      </c>
      <c r="C51" s="29" t="s">
        <v>126</v>
      </c>
      <c r="D51" s="12">
        <v>5000000</v>
      </c>
      <c r="E51" s="13">
        <v>4973.79</v>
      </c>
      <c r="F51" s="14">
        <v>3.2199999999999999E-2</v>
      </c>
      <c r="G51" s="14">
        <v>7.1250999999999995E-2</v>
      </c>
    </row>
    <row r="52" spans="1:7" x14ac:dyDescent="0.35">
      <c r="A52" s="11" t="s">
        <v>2582</v>
      </c>
      <c r="B52" s="29" t="s">
        <v>2583</v>
      </c>
      <c r="C52" s="29" t="s">
        <v>126</v>
      </c>
      <c r="D52" s="12">
        <v>5000000</v>
      </c>
      <c r="E52" s="13">
        <v>4973.41</v>
      </c>
      <c r="F52" s="14">
        <v>3.2199999999999999E-2</v>
      </c>
      <c r="G52" s="14">
        <v>7.2295999999999999E-2</v>
      </c>
    </row>
    <row r="53" spans="1:7" x14ac:dyDescent="0.35">
      <c r="A53" s="11" t="s">
        <v>2584</v>
      </c>
      <c r="B53" s="29" t="s">
        <v>2585</v>
      </c>
      <c r="C53" s="29" t="s">
        <v>126</v>
      </c>
      <c r="D53" s="12">
        <v>5000000</v>
      </c>
      <c r="E53" s="13">
        <v>4957.1000000000004</v>
      </c>
      <c r="F53" s="14">
        <v>3.2099999999999997E-2</v>
      </c>
      <c r="G53" s="14">
        <v>7.7048000000000005E-2</v>
      </c>
    </row>
    <row r="54" spans="1:7" x14ac:dyDescent="0.35">
      <c r="A54" s="11" t="s">
        <v>2586</v>
      </c>
      <c r="B54" s="29" t="s">
        <v>2587</v>
      </c>
      <c r="C54" s="29" t="s">
        <v>126</v>
      </c>
      <c r="D54" s="12">
        <v>5000000</v>
      </c>
      <c r="E54" s="13">
        <v>4957.09</v>
      </c>
      <c r="F54" s="14">
        <v>3.2099999999999997E-2</v>
      </c>
      <c r="G54" s="14">
        <v>7.8997999999999999E-2</v>
      </c>
    </row>
    <row r="55" spans="1:7" x14ac:dyDescent="0.35">
      <c r="A55" s="11" t="s">
        <v>2588</v>
      </c>
      <c r="B55" s="29" t="s">
        <v>2589</v>
      </c>
      <c r="C55" s="29" t="s">
        <v>126</v>
      </c>
      <c r="D55" s="12">
        <v>5000000</v>
      </c>
      <c r="E55" s="13">
        <v>4936.66</v>
      </c>
      <c r="F55" s="14">
        <v>3.2000000000000001E-2</v>
      </c>
      <c r="G55" s="14">
        <v>8.0750000000000002E-2</v>
      </c>
    </row>
    <row r="56" spans="1:7" x14ac:dyDescent="0.35">
      <c r="A56" s="11" t="s">
        <v>2590</v>
      </c>
      <c r="B56" s="29" t="s">
        <v>2591</v>
      </c>
      <c r="C56" s="29" t="s">
        <v>129</v>
      </c>
      <c r="D56" s="12">
        <v>2500000</v>
      </c>
      <c r="E56" s="13">
        <v>2499.5100000000002</v>
      </c>
      <c r="F56" s="14">
        <v>1.6199999999999999E-2</v>
      </c>
      <c r="G56" s="14">
        <v>7.1736999999999995E-2</v>
      </c>
    </row>
    <row r="57" spans="1:7" x14ac:dyDescent="0.35">
      <c r="A57" s="11" t="s">
        <v>2592</v>
      </c>
      <c r="B57" s="29" t="s">
        <v>2593</v>
      </c>
      <c r="C57" s="29" t="s">
        <v>129</v>
      </c>
      <c r="D57" s="12">
        <v>2500000</v>
      </c>
      <c r="E57" s="13">
        <v>2499.0300000000002</v>
      </c>
      <c r="F57" s="14">
        <v>1.6199999999999999E-2</v>
      </c>
      <c r="G57" s="14">
        <v>7.1203000000000002E-2</v>
      </c>
    </row>
    <row r="58" spans="1:7" x14ac:dyDescent="0.35">
      <c r="A58" s="11" t="s">
        <v>2594</v>
      </c>
      <c r="B58" s="29" t="s">
        <v>2595</v>
      </c>
      <c r="C58" s="29" t="s">
        <v>126</v>
      </c>
      <c r="D58" s="12">
        <v>2500000</v>
      </c>
      <c r="E58" s="13">
        <v>2493.31</v>
      </c>
      <c r="F58" s="14">
        <v>1.6199999999999999E-2</v>
      </c>
      <c r="G58" s="14">
        <v>7.5406000000000001E-2</v>
      </c>
    </row>
    <row r="59" spans="1:7" x14ac:dyDescent="0.35">
      <c r="A59" s="11" t="s">
        <v>2596</v>
      </c>
      <c r="B59" s="29" t="s">
        <v>2597</v>
      </c>
      <c r="C59" s="29" t="s">
        <v>126</v>
      </c>
      <c r="D59" s="12">
        <v>2500000</v>
      </c>
      <c r="E59" s="13">
        <v>2487.35</v>
      </c>
      <c r="F59" s="14">
        <v>1.61E-2</v>
      </c>
      <c r="G59" s="14">
        <v>7.1402999999999994E-2</v>
      </c>
    </row>
    <row r="60" spans="1:7" x14ac:dyDescent="0.35">
      <c r="A60" s="11" t="s">
        <v>2598</v>
      </c>
      <c r="B60" s="29" t="s">
        <v>2599</v>
      </c>
      <c r="C60" s="29" t="s">
        <v>126</v>
      </c>
      <c r="D60" s="12">
        <v>2500000</v>
      </c>
      <c r="E60" s="13">
        <v>2474.41</v>
      </c>
      <c r="F60" s="14">
        <v>1.6E-2</v>
      </c>
      <c r="G60" s="14">
        <v>7.7048000000000005E-2</v>
      </c>
    </row>
    <row r="61" spans="1:7" x14ac:dyDescent="0.35">
      <c r="A61" s="11" t="s">
        <v>2600</v>
      </c>
      <c r="B61" s="29" t="s">
        <v>2601</v>
      </c>
      <c r="C61" s="29" t="s">
        <v>126</v>
      </c>
      <c r="D61" s="12">
        <v>2500000</v>
      </c>
      <c r="E61" s="13">
        <v>2461.69</v>
      </c>
      <c r="F61" s="14">
        <v>1.6E-2</v>
      </c>
      <c r="G61" s="14">
        <v>7.5749999999999998E-2</v>
      </c>
    </row>
    <row r="62" spans="1:7" x14ac:dyDescent="0.35">
      <c r="A62" s="11" t="s">
        <v>2602</v>
      </c>
      <c r="B62" s="29" t="s">
        <v>2603</v>
      </c>
      <c r="C62" s="29" t="s">
        <v>126</v>
      </c>
      <c r="D62" s="12">
        <v>2500000</v>
      </c>
      <c r="E62" s="13">
        <v>2456.16</v>
      </c>
      <c r="F62" s="14">
        <v>1.5900000000000001E-2</v>
      </c>
      <c r="G62" s="14">
        <v>7.5749999999999998E-2</v>
      </c>
    </row>
    <row r="63" spans="1:7" x14ac:dyDescent="0.35">
      <c r="A63" s="11" t="s">
        <v>2604</v>
      </c>
      <c r="B63" s="29" t="s">
        <v>2605</v>
      </c>
      <c r="C63" s="29" t="s">
        <v>126</v>
      </c>
      <c r="D63" s="12">
        <v>2500000</v>
      </c>
      <c r="E63" s="13">
        <v>2455.77</v>
      </c>
      <c r="F63" s="14">
        <v>1.5900000000000001E-2</v>
      </c>
      <c r="G63" s="14">
        <v>7.6449000000000003E-2</v>
      </c>
    </row>
    <row r="64" spans="1:7" x14ac:dyDescent="0.35">
      <c r="A64" s="15" t="s">
        <v>122</v>
      </c>
      <c r="B64" s="30"/>
      <c r="C64" s="30"/>
      <c r="D64" s="16"/>
      <c r="E64" s="17">
        <v>62036.74</v>
      </c>
      <c r="F64" s="18">
        <v>0.40200000000000002</v>
      </c>
      <c r="G64" s="19"/>
    </row>
    <row r="65" spans="1:7" x14ac:dyDescent="0.35">
      <c r="A65" s="11"/>
      <c r="B65" s="29"/>
      <c r="C65" s="29"/>
      <c r="D65" s="12"/>
      <c r="E65" s="13"/>
      <c r="F65" s="14"/>
      <c r="G65" s="14"/>
    </row>
    <row r="66" spans="1:7" x14ac:dyDescent="0.35">
      <c r="A66" s="20" t="s">
        <v>154</v>
      </c>
      <c r="B66" s="31"/>
      <c r="C66" s="31"/>
      <c r="D66" s="21"/>
      <c r="E66" s="17">
        <v>138382.19</v>
      </c>
      <c r="F66" s="18">
        <v>0.89690000000000003</v>
      </c>
      <c r="G66" s="19"/>
    </row>
    <row r="67" spans="1:7" x14ac:dyDescent="0.35">
      <c r="A67" s="11"/>
      <c r="B67" s="29"/>
      <c r="C67" s="29"/>
      <c r="D67" s="12"/>
      <c r="E67" s="13"/>
      <c r="F67" s="14"/>
      <c r="G67" s="14"/>
    </row>
    <row r="68" spans="1:7" x14ac:dyDescent="0.35">
      <c r="A68" s="11"/>
      <c r="B68" s="29"/>
      <c r="C68" s="29"/>
      <c r="D68" s="12"/>
      <c r="E68" s="13"/>
      <c r="F68" s="14"/>
      <c r="G68" s="14"/>
    </row>
    <row r="69" spans="1:7" x14ac:dyDescent="0.35">
      <c r="A69" s="15" t="s">
        <v>155</v>
      </c>
      <c r="B69" s="29"/>
      <c r="C69" s="29"/>
      <c r="D69" s="12"/>
      <c r="E69" s="13"/>
      <c r="F69" s="14"/>
      <c r="G69" s="14"/>
    </row>
    <row r="70" spans="1:7" x14ac:dyDescent="0.35">
      <c r="A70" s="11" t="s">
        <v>156</v>
      </c>
      <c r="B70" s="29"/>
      <c r="C70" s="29"/>
      <c r="D70" s="12"/>
      <c r="E70" s="13">
        <v>13039.15</v>
      </c>
      <c r="F70" s="14">
        <v>8.4500000000000006E-2</v>
      </c>
      <c r="G70" s="14">
        <v>6.5921999999999994E-2</v>
      </c>
    </row>
    <row r="71" spans="1:7" x14ac:dyDescent="0.35">
      <c r="A71" s="15" t="s">
        <v>122</v>
      </c>
      <c r="B71" s="30"/>
      <c r="C71" s="30"/>
      <c r="D71" s="16"/>
      <c r="E71" s="17">
        <v>13039.15</v>
      </c>
      <c r="F71" s="18">
        <v>8.4500000000000006E-2</v>
      </c>
      <c r="G71" s="19"/>
    </row>
    <row r="72" spans="1:7" x14ac:dyDescent="0.35">
      <c r="A72" s="11"/>
      <c r="B72" s="29"/>
      <c r="C72" s="29"/>
      <c r="D72" s="12"/>
      <c r="E72" s="13"/>
      <c r="F72" s="14"/>
      <c r="G72" s="14"/>
    </row>
    <row r="73" spans="1:7" x14ac:dyDescent="0.35">
      <c r="A73" s="20" t="s">
        <v>154</v>
      </c>
      <c r="B73" s="31"/>
      <c r="C73" s="31"/>
      <c r="D73" s="21"/>
      <c r="E73" s="17">
        <v>13039.15</v>
      </c>
      <c r="F73" s="18">
        <v>8.4500000000000006E-2</v>
      </c>
      <c r="G73" s="19"/>
    </row>
    <row r="74" spans="1:7" x14ac:dyDescent="0.35">
      <c r="A74" s="11" t="s">
        <v>157</v>
      </c>
      <c r="B74" s="29"/>
      <c r="C74" s="29"/>
      <c r="D74" s="12"/>
      <c r="E74" s="13">
        <v>145.46799050000001</v>
      </c>
      <c r="F74" s="14">
        <v>9.4200000000000002E-4</v>
      </c>
      <c r="G74" s="14"/>
    </row>
    <row r="75" spans="1:7" x14ac:dyDescent="0.35">
      <c r="A75" s="11" t="s">
        <v>158</v>
      </c>
      <c r="B75" s="29"/>
      <c r="C75" s="29"/>
      <c r="D75" s="12"/>
      <c r="E75" s="13">
        <v>273.15200950000002</v>
      </c>
      <c r="F75" s="14">
        <v>1.4580000000000001E-3</v>
      </c>
      <c r="G75" s="14">
        <v>6.5921999999999994E-2</v>
      </c>
    </row>
    <row r="76" spans="1:7" x14ac:dyDescent="0.35">
      <c r="A76" s="24" t="s">
        <v>159</v>
      </c>
      <c r="B76" s="32"/>
      <c r="C76" s="32"/>
      <c r="D76" s="25"/>
      <c r="E76" s="26">
        <v>154334.76999999999</v>
      </c>
      <c r="F76" s="27">
        <v>1</v>
      </c>
      <c r="G76" s="27"/>
    </row>
    <row r="78" spans="1:7" x14ac:dyDescent="0.35">
      <c r="A78" s="56" t="s">
        <v>160</v>
      </c>
    </row>
    <row r="79" spans="1:7" x14ac:dyDescent="0.35">
      <c r="A79" s="56" t="s">
        <v>161</v>
      </c>
    </row>
    <row r="81" spans="1:5" x14ac:dyDescent="0.35">
      <c r="A81" s="56" t="s">
        <v>162</v>
      </c>
    </row>
    <row r="82" spans="1:5" x14ac:dyDescent="0.35">
      <c r="A82" s="46" t="s">
        <v>163</v>
      </c>
      <c r="B82" s="33" t="s">
        <v>114</v>
      </c>
    </row>
    <row r="83" spans="1:5" x14ac:dyDescent="0.35">
      <c r="A83" t="s">
        <v>164</v>
      </c>
    </row>
    <row r="84" spans="1:5" x14ac:dyDescent="0.35">
      <c r="A84" t="s">
        <v>259</v>
      </c>
      <c r="B84" t="s">
        <v>166</v>
      </c>
      <c r="C84" t="s">
        <v>166</v>
      </c>
    </row>
    <row r="85" spans="1:5" x14ac:dyDescent="0.35">
      <c r="B85" s="47">
        <v>44957</v>
      </c>
      <c r="C85" s="47">
        <v>44985</v>
      </c>
    </row>
    <row r="86" spans="1:5" x14ac:dyDescent="0.35">
      <c r="A86" t="s">
        <v>167</v>
      </c>
      <c r="B86">
        <v>2872.4748</v>
      </c>
      <c r="C86">
        <v>2886.6570000000002</v>
      </c>
      <c r="E86" s="1"/>
    </row>
    <row r="87" spans="1:5" x14ac:dyDescent="0.35">
      <c r="A87" t="s">
        <v>168</v>
      </c>
      <c r="B87">
        <v>1671.1645000000001</v>
      </c>
      <c r="C87">
        <v>1679.4172000000001</v>
      </c>
      <c r="E87" s="1"/>
    </row>
    <row r="88" spans="1:5" x14ac:dyDescent="0.35">
      <c r="A88" t="s">
        <v>1078</v>
      </c>
      <c r="B88">
        <v>1031.0534</v>
      </c>
      <c r="C88">
        <v>1031.0535</v>
      </c>
      <c r="E88" s="1"/>
    </row>
    <row r="89" spans="1:5" x14ac:dyDescent="0.35">
      <c r="A89" t="s">
        <v>625</v>
      </c>
      <c r="B89">
        <v>2270.2474999999999</v>
      </c>
      <c r="C89">
        <v>2281.4564</v>
      </c>
      <c r="E89" s="1"/>
    </row>
    <row r="90" spans="1:5" x14ac:dyDescent="0.35">
      <c r="A90" t="s">
        <v>170</v>
      </c>
      <c r="B90">
        <v>2872.4836</v>
      </c>
      <c r="C90">
        <v>2886.6659</v>
      </c>
      <c r="E90" s="1"/>
    </row>
    <row r="91" spans="1:5" x14ac:dyDescent="0.35">
      <c r="A91" t="s">
        <v>171</v>
      </c>
      <c r="B91">
        <v>2872.4983000000002</v>
      </c>
      <c r="C91">
        <v>2886.6808000000001</v>
      </c>
      <c r="E91" s="1"/>
    </row>
    <row r="92" spans="1:5" x14ac:dyDescent="0.35">
      <c r="A92" t="s">
        <v>626</v>
      </c>
      <c r="B92">
        <v>1005.3482</v>
      </c>
      <c r="C92">
        <v>1004.7545</v>
      </c>
      <c r="E92" s="1"/>
    </row>
    <row r="93" spans="1:5" x14ac:dyDescent="0.35">
      <c r="A93" t="s">
        <v>627</v>
      </c>
      <c r="B93">
        <v>2172.8373999999999</v>
      </c>
      <c r="C93">
        <v>2172.8373999999999</v>
      </c>
      <c r="E93" s="1"/>
    </row>
    <row r="94" spans="1:5" x14ac:dyDescent="0.35">
      <c r="A94" t="s">
        <v>2606</v>
      </c>
      <c r="B94">
        <v>1956.1632</v>
      </c>
      <c r="C94">
        <v>1965.46</v>
      </c>
      <c r="E94" s="1"/>
    </row>
    <row r="95" spans="1:5" x14ac:dyDescent="0.35">
      <c r="A95" t="s">
        <v>179</v>
      </c>
      <c r="B95">
        <v>1646.7002</v>
      </c>
      <c r="C95">
        <v>1654.5233000000001</v>
      </c>
      <c r="E95" s="1"/>
    </row>
    <row r="96" spans="1:5" x14ac:dyDescent="0.35">
      <c r="A96" t="s">
        <v>2607</v>
      </c>
      <c r="B96">
        <v>1046.8206</v>
      </c>
      <c r="C96">
        <v>1051.7954</v>
      </c>
      <c r="E96" s="1"/>
    </row>
    <row r="97" spans="1:5" x14ac:dyDescent="0.35">
      <c r="A97" t="s">
        <v>818</v>
      </c>
      <c r="B97">
        <v>2153.7546000000002</v>
      </c>
      <c r="C97">
        <v>2152.6803</v>
      </c>
      <c r="E97" s="1"/>
    </row>
    <row r="98" spans="1:5" x14ac:dyDescent="0.35">
      <c r="A98" t="s">
        <v>2608</v>
      </c>
      <c r="B98">
        <v>2827.1745999999998</v>
      </c>
      <c r="C98">
        <v>2840.6100999999999</v>
      </c>
      <c r="E98" s="1"/>
    </row>
    <row r="99" spans="1:5" x14ac:dyDescent="0.35">
      <c r="A99" t="s">
        <v>2178</v>
      </c>
      <c r="B99">
        <v>2827.1768000000002</v>
      </c>
      <c r="C99">
        <v>2840.6120000000001</v>
      </c>
      <c r="E99" s="1"/>
    </row>
    <row r="100" spans="1:5" x14ac:dyDescent="0.35">
      <c r="A100" t="s">
        <v>1916</v>
      </c>
      <c r="B100">
        <v>1034.5296000000001</v>
      </c>
      <c r="C100">
        <v>1033.9390000000001</v>
      </c>
      <c r="E100" s="1"/>
    </row>
    <row r="101" spans="1:5" x14ac:dyDescent="0.35">
      <c r="A101" t="s">
        <v>640</v>
      </c>
      <c r="B101">
        <v>1061.0424</v>
      </c>
      <c r="C101">
        <v>1066.0847000000001</v>
      </c>
      <c r="E101" s="1"/>
    </row>
    <row r="102" spans="1:5" x14ac:dyDescent="0.35">
      <c r="A102" t="s">
        <v>2609</v>
      </c>
      <c r="B102" t="s">
        <v>169</v>
      </c>
      <c r="C102" t="s">
        <v>169</v>
      </c>
      <c r="E102" s="1"/>
    </row>
    <row r="103" spans="1:5" x14ac:dyDescent="0.35">
      <c r="A103" t="s">
        <v>2610</v>
      </c>
      <c r="B103" t="s">
        <v>169</v>
      </c>
      <c r="C103" t="s">
        <v>169</v>
      </c>
      <c r="E103" s="1"/>
    </row>
    <row r="104" spans="1:5" x14ac:dyDescent="0.35">
      <c r="A104" t="s">
        <v>2611</v>
      </c>
      <c r="B104">
        <v>1046.5808999999999</v>
      </c>
      <c r="C104">
        <v>1051.5551</v>
      </c>
      <c r="E104" s="1"/>
    </row>
    <row r="105" spans="1:5" x14ac:dyDescent="0.35">
      <c r="A105" t="s">
        <v>2612</v>
      </c>
      <c r="B105" t="s">
        <v>169</v>
      </c>
      <c r="C105" t="s">
        <v>169</v>
      </c>
      <c r="E105" s="1"/>
    </row>
    <row r="106" spans="1:5" x14ac:dyDescent="0.35">
      <c r="A106" t="s">
        <v>2613</v>
      </c>
      <c r="B106">
        <v>2571.1183000000001</v>
      </c>
      <c r="C106">
        <v>2583.3375999999998</v>
      </c>
      <c r="E106" s="1"/>
    </row>
    <row r="107" spans="1:5" x14ac:dyDescent="0.35">
      <c r="A107" t="s">
        <v>2614</v>
      </c>
      <c r="B107" t="s">
        <v>169</v>
      </c>
      <c r="C107" t="s">
        <v>169</v>
      </c>
      <c r="E107" s="1"/>
    </row>
    <row r="108" spans="1:5" x14ac:dyDescent="0.35">
      <c r="A108" t="s">
        <v>2615</v>
      </c>
      <c r="B108">
        <v>1244.6773000000001</v>
      </c>
      <c r="C108">
        <v>1243.9657999999999</v>
      </c>
      <c r="E108" s="1"/>
    </row>
    <row r="109" spans="1:5" x14ac:dyDescent="0.35">
      <c r="A109" t="s">
        <v>2616</v>
      </c>
      <c r="B109">
        <v>1230.9637</v>
      </c>
      <c r="C109">
        <v>1230.9637</v>
      </c>
      <c r="E109" s="1"/>
    </row>
    <row r="110" spans="1:5" x14ac:dyDescent="0.35">
      <c r="A110" t="s">
        <v>1081</v>
      </c>
      <c r="B110" t="s">
        <v>169</v>
      </c>
      <c r="C110" t="s">
        <v>169</v>
      </c>
      <c r="E110" s="1"/>
    </row>
    <row r="111" spans="1:5" x14ac:dyDescent="0.35">
      <c r="A111" t="s">
        <v>1082</v>
      </c>
      <c r="B111" t="s">
        <v>169</v>
      </c>
      <c r="C111" t="s">
        <v>169</v>
      </c>
      <c r="E111" s="1"/>
    </row>
    <row r="112" spans="1:5" x14ac:dyDescent="0.35">
      <c r="A112" t="s">
        <v>1083</v>
      </c>
      <c r="B112" t="s">
        <v>169</v>
      </c>
      <c r="C112" t="s">
        <v>169</v>
      </c>
      <c r="E112" s="1"/>
    </row>
    <row r="113" spans="1:5" x14ac:dyDescent="0.35">
      <c r="A113" t="s">
        <v>1084</v>
      </c>
      <c r="B113" t="s">
        <v>169</v>
      </c>
      <c r="C113" t="s">
        <v>169</v>
      </c>
      <c r="E113" s="1"/>
    </row>
    <row r="114" spans="1:5" x14ac:dyDescent="0.35">
      <c r="A114" t="s">
        <v>180</v>
      </c>
      <c r="E114" s="1"/>
    </row>
    <row r="116" spans="1:5" x14ac:dyDescent="0.35">
      <c r="A116" t="s">
        <v>633</v>
      </c>
    </row>
    <row r="118" spans="1:5" x14ac:dyDescent="0.35">
      <c r="A118" s="49" t="s">
        <v>634</v>
      </c>
      <c r="B118" s="49" t="s">
        <v>635</v>
      </c>
      <c r="C118" s="49" t="s">
        <v>636</v>
      </c>
      <c r="D118" s="49" t="s">
        <v>637</v>
      </c>
    </row>
    <row r="119" spans="1:5" x14ac:dyDescent="0.35">
      <c r="A119" s="49" t="s">
        <v>2617</v>
      </c>
      <c r="B119" s="49"/>
      <c r="C119" s="49">
        <v>5.0786895999999997</v>
      </c>
      <c r="D119" s="49">
        <v>5.0786895999999997</v>
      </c>
    </row>
    <row r="120" spans="1:5" x14ac:dyDescent="0.35">
      <c r="A120" s="49" t="s">
        <v>638</v>
      </c>
      <c r="B120" s="49"/>
      <c r="C120" s="49">
        <v>5.5547393999999999</v>
      </c>
      <c r="D120" s="49">
        <v>5.5547393999999999</v>
      </c>
    </row>
    <row r="121" spans="1:5" x14ac:dyDescent="0.35">
      <c r="A121" s="49" t="s">
        <v>639</v>
      </c>
      <c r="B121" s="49"/>
      <c r="C121" s="49">
        <v>10.7095181</v>
      </c>
      <c r="D121" s="49">
        <v>10.7095181</v>
      </c>
    </row>
    <row r="122" spans="1:5" x14ac:dyDescent="0.35">
      <c r="A122" s="49" t="s">
        <v>818</v>
      </c>
      <c r="B122" s="49"/>
      <c r="C122" s="49">
        <v>11.281936</v>
      </c>
      <c r="D122" s="49">
        <v>11.281936</v>
      </c>
    </row>
    <row r="123" spans="1:5" x14ac:dyDescent="0.35">
      <c r="A123" s="49" t="s">
        <v>1916</v>
      </c>
      <c r="B123" s="49"/>
      <c r="C123" s="49">
        <v>5.504543</v>
      </c>
      <c r="D123" s="49">
        <v>5.504543</v>
      </c>
    </row>
    <row r="124" spans="1:5" x14ac:dyDescent="0.35">
      <c r="A124" s="49" t="s">
        <v>2618</v>
      </c>
      <c r="B124" s="49"/>
      <c r="C124" s="49">
        <v>6.6238973000000003</v>
      </c>
      <c r="D124" s="49">
        <v>6.6238973000000003</v>
      </c>
    </row>
    <row r="125" spans="1:5" x14ac:dyDescent="0.35">
      <c r="A125" s="49" t="s">
        <v>2619</v>
      </c>
      <c r="B125" s="49"/>
      <c r="C125" s="49">
        <v>5.8402377999999997</v>
      </c>
      <c r="D125" s="49">
        <v>5.8402377999999997</v>
      </c>
    </row>
    <row r="127" spans="1:5" x14ac:dyDescent="0.35">
      <c r="A127" t="s">
        <v>182</v>
      </c>
      <c r="B127" s="33" t="s">
        <v>114</v>
      </c>
    </row>
    <row r="128" spans="1:5" ht="29" customHeight="1" x14ac:dyDescent="0.35">
      <c r="A128" s="46" t="s">
        <v>183</v>
      </c>
      <c r="B128" s="33" t="s">
        <v>114</v>
      </c>
    </row>
    <row r="129" spans="1:2" ht="29" customHeight="1" x14ac:dyDescent="0.35">
      <c r="A129" s="46" t="s">
        <v>184</v>
      </c>
      <c r="B129" s="33" t="s">
        <v>114</v>
      </c>
    </row>
    <row r="130" spans="1:2" x14ac:dyDescent="0.35">
      <c r="A130" t="s">
        <v>185</v>
      </c>
      <c r="B130" s="48">
        <v>0.10027</v>
      </c>
    </row>
    <row r="131" spans="1:2" ht="29" customHeight="1" x14ac:dyDescent="0.35">
      <c r="A131" s="46" t="s">
        <v>186</v>
      </c>
      <c r="B131" s="33" t="s">
        <v>114</v>
      </c>
    </row>
    <row r="132" spans="1:2" ht="29" customHeight="1" x14ac:dyDescent="0.35">
      <c r="A132" s="46" t="s">
        <v>187</v>
      </c>
      <c r="B132" s="33" t="s">
        <v>114</v>
      </c>
    </row>
    <row r="133" spans="1:2" ht="29" customHeight="1" x14ac:dyDescent="0.35">
      <c r="A133" s="46" t="s">
        <v>188</v>
      </c>
      <c r="B133" s="48">
        <v>1758.0033828000001</v>
      </c>
    </row>
    <row r="134" spans="1:2" x14ac:dyDescent="0.35">
      <c r="A134" t="s">
        <v>189</v>
      </c>
      <c r="B134" s="33" t="s">
        <v>114</v>
      </c>
    </row>
    <row r="135" spans="1:2" x14ac:dyDescent="0.35">
      <c r="A135" t="s">
        <v>190</v>
      </c>
      <c r="B135" s="33" t="s">
        <v>114</v>
      </c>
    </row>
    <row r="136" spans="1:2" x14ac:dyDescent="0.35">
      <c r="A136" s="46"/>
      <c r="B136" s="33"/>
    </row>
    <row r="137" spans="1:2" x14ac:dyDescent="0.35">
      <c r="B137" s="33"/>
    </row>
    <row r="138" spans="1:2" x14ac:dyDescent="0.35">
      <c r="A138" t="s">
        <v>191</v>
      </c>
    </row>
    <row r="139" spans="1:2" x14ac:dyDescent="0.35">
      <c r="A139" s="51" t="s">
        <v>192</v>
      </c>
      <c r="B139" s="51" t="s">
        <v>2620</v>
      </c>
    </row>
    <row r="140" spans="1:2" x14ac:dyDescent="0.35">
      <c r="A140" s="51" t="s">
        <v>194</v>
      </c>
      <c r="B140" s="51" t="s">
        <v>2621</v>
      </c>
    </row>
    <row r="141" spans="1:2" x14ac:dyDescent="0.35">
      <c r="A141" s="51"/>
      <c r="B141" s="51"/>
    </row>
    <row r="142" spans="1:2" x14ac:dyDescent="0.35">
      <c r="A142" s="51" t="s">
        <v>196</v>
      </c>
      <c r="B142" s="52">
        <v>7.2698892859704296</v>
      </c>
    </row>
    <row r="143" spans="1:2" x14ac:dyDescent="0.35">
      <c r="A143" s="51"/>
      <c r="B143" s="51"/>
    </row>
    <row r="144" spans="1:2" x14ac:dyDescent="0.35">
      <c r="A144" s="51" t="s">
        <v>197</v>
      </c>
      <c r="B144" s="53">
        <v>0.1031</v>
      </c>
    </row>
    <row r="145" spans="1:6" x14ac:dyDescent="0.35">
      <c r="A145" s="51" t="s">
        <v>198</v>
      </c>
      <c r="B145" s="53">
        <v>0.10038999549826</v>
      </c>
    </row>
    <row r="146" spans="1:6" x14ac:dyDescent="0.35">
      <c r="A146" s="51"/>
      <c r="B146" s="51"/>
    </row>
    <row r="147" spans="1:6" x14ac:dyDescent="0.35">
      <c r="A147" s="51" t="s">
        <v>199</v>
      </c>
      <c r="B147" s="54">
        <v>44985</v>
      </c>
    </row>
    <row r="149" spans="1:6" ht="70" customHeight="1" x14ac:dyDescent="0.35">
      <c r="A149" s="57" t="s">
        <v>200</v>
      </c>
      <c r="B149" s="57" t="s">
        <v>201</v>
      </c>
      <c r="C149" s="57" t="s">
        <v>5</v>
      </c>
      <c r="D149" s="57" t="s">
        <v>6</v>
      </c>
      <c r="E149" s="57" t="s">
        <v>5</v>
      </c>
      <c r="F149" s="57" t="s">
        <v>6</v>
      </c>
    </row>
    <row r="150" spans="1:6" ht="70" customHeight="1" x14ac:dyDescent="0.35">
      <c r="A150" s="57" t="s">
        <v>2620</v>
      </c>
      <c r="B150" s="57"/>
      <c r="C150" s="57" t="s">
        <v>88</v>
      </c>
      <c r="D150" s="57"/>
      <c r="E150" s="57" t="s">
        <v>89</v>
      </c>
      <c r="F150"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45"/>
  <sheetViews>
    <sheetView showGridLines="0" workbookViewId="0">
      <pane ySplit="4" topLeftCell="A5" activePane="bottomLeft" state="frozen"/>
      <selection sqref="A1:XFD2"/>
      <selection pane="bottomLeft" sqref="A1:XFD2"/>
    </sheetView>
  </sheetViews>
  <sheetFormatPr defaultRowHeight="14.5" x14ac:dyDescent="0.35"/>
  <cols>
    <col min="1" max="1" width="56.54296875" bestFit="1"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2622</v>
      </c>
      <c r="B1" s="60"/>
      <c r="C1" s="60"/>
      <c r="D1" s="60"/>
      <c r="E1" s="60"/>
      <c r="F1" s="60"/>
      <c r="G1" s="61"/>
      <c r="H1" s="50" t="str">
        <f>HYPERLINK("[EDEL_Portfolio Monthly Notes 28-Feb-2023.xlsx]Index!A1","Index")</f>
        <v>Index</v>
      </c>
    </row>
    <row r="2" spans="1:8" ht="37.5" customHeight="1" x14ac:dyDescent="0.35">
      <c r="A2" s="59" t="s">
        <v>2623</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2624</v>
      </c>
      <c r="B7" s="29"/>
      <c r="C7" s="29"/>
      <c r="D7" s="12"/>
      <c r="E7" s="13"/>
      <c r="F7" s="14"/>
      <c r="G7" s="14"/>
    </row>
    <row r="8" spans="1:8" x14ac:dyDescent="0.35">
      <c r="A8" s="15" t="s">
        <v>2625</v>
      </c>
      <c r="B8" s="30"/>
      <c r="C8" s="30"/>
      <c r="D8" s="16"/>
      <c r="E8" s="45"/>
      <c r="F8" s="19"/>
      <c r="G8" s="19"/>
    </row>
    <row r="9" spans="1:8" x14ac:dyDescent="0.35">
      <c r="A9" s="11" t="s">
        <v>2626</v>
      </c>
      <c r="B9" s="29" t="s">
        <v>2627</v>
      </c>
      <c r="C9" s="29"/>
      <c r="D9" s="12">
        <v>48684.195</v>
      </c>
      <c r="E9" s="13">
        <v>6720.62</v>
      </c>
      <c r="F9" s="14">
        <v>0.99060000000000004</v>
      </c>
      <c r="G9" s="14"/>
    </row>
    <row r="10" spans="1:8" x14ac:dyDescent="0.35">
      <c r="A10" s="15" t="s">
        <v>122</v>
      </c>
      <c r="B10" s="30"/>
      <c r="C10" s="30"/>
      <c r="D10" s="16"/>
      <c r="E10" s="17">
        <v>6720.62</v>
      </c>
      <c r="F10" s="18">
        <v>0.99060000000000004</v>
      </c>
      <c r="G10" s="19"/>
    </row>
    <row r="11" spans="1:8" x14ac:dyDescent="0.35">
      <c r="A11" s="11"/>
      <c r="B11" s="29"/>
      <c r="C11" s="29"/>
      <c r="D11" s="12"/>
      <c r="E11" s="13"/>
      <c r="F11" s="14"/>
      <c r="G11" s="14"/>
    </row>
    <row r="12" spans="1:8" x14ac:dyDescent="0.35">
      <c r="A12" s="20" t="s">
        <v>154</v>
      </c>
      <c r="B12" s="31"/>
      <c r="C12" s="31"/>
      <c r="D12" s="21"/>
      <c r="E12" s="17">
        <v>6720.62</v>
      </c>
      <c r="F12" s="18">
        <v>0.99060000000000004</v>
      </c>
      <c r="G12" s="19"/>
    </row>
    <row r="13" spans="1:8" x14ac:dyDescent="0.35">
      <c r="A13" s="11"/>
      <c r="B13" s="29"/>
      <c r="C13" s="29"/>
      <c r="D13" s="12"/>
      <c r="E13" s="13"/>
      <c r="F13" s="14"/>
      <c r="G13" s="14"/>
    </row>
    <row r="14" spans="1:8" x14ac:dyDescent="0.35">
      <c r="A14" s="15" t="s">
        <v>155</v>
      </c>
      <c r="B14" s="29"/>
      <c r="C14" s="29"/>
      <c r="D14" s="12"/>
      <c r="E14" s="13"/>
      <c r="F14" s="14"/>
      <c r="G14" s="14"/>
    </row>
    <row r="15" spans="1:8" x14ac:dyDescent="0.35">
      <c r="A15" s="11" t="s">
        <v>156</v>
      </c>
      <c r="B15" s="29"/>
      <c r="C15" s="29"/>
      <c r="D15" s="12"/>
      <c r="E15" s="13">
        <v>78.989999999999995</v>
      </c>
      <c r="F15" s="14">
        <v>1.1599999999999999E-2</v>
      </c>
      <c r="G15" s="14">
        <v>6.5921999999999994E-2</v>
      </c>
    </row>
    <row r="16" spans="1:8" x14ac:dyDescent="0.35">
      <c r="A16" s="15" t="s">
        <v>122</v>
      </c>
      <c r="B16" s="30"/>
      <c r="C16" s="30"/>
      <c r="D16" s="16"/>
      <c r="E16" s="17">
        <v>78.989999999999995</v>
      </c>
      <c r="F16" s="18">
        <v>1.1599999999999999E-2</v>
      </c>
      <c r="G16" s="19"/>
    </row>
    <row r="17" spans="1:7" x14ac:dyDescent="0.35">
      <c r="A17" s="11"/>
      <c r="B17" s="29"/>
      <c r="C17" s="29"/>
      <c r="D17" s="12"/>
      <c r="E17" s="13"/>
      <c r="F17" s="14"/>
      <c r="G17" s="14"/>
    </row>
    <row r="18" spans="1:7" x14ac:dyDescent="0.35">
      <c r="A18" s="20" t="s">
        <v>154</v>
      </c>
      <c r="B18" s="31"/>
      <c r="C18" s="31"/>
      <c r="D18" s="21"/>
      <c r="E18" s="17">
        <v>78.989999999999995</v>
      </c>
      <c r="F18" s="18">
        <v>1.1599999999999999E-2</v>
      </c>
      <c r="G18" s="19"/>
    </row>
    <row r="19" spans="1:7" x14ac:dyDescent="0.35">
      <c r="A19" s="11" t="s">
        <v>157</v>
      </c>
      <c r="B19" s="29"/>
      <c r="C19" s="29"/>
      <c r="D19" s="12"/>
      <c r="E19" s="13">
        <v>1.42655E-2</v>
      </c>
      <c r="F19" s="14">
        <v>1.9999999999999999E-6</v>
      </c>
      <c r="G19" s="14"/>
    </row>
    <row r="20" spans="1:7" x14ac:dyDescent="0.35">
      <c r="A20" s="11" t="s">
        <v>158</v>
      </c>
      <c r="B20" s="29"/>
      <c r="C20" s="29"/>
      <c r="D20" s="12"/>
      <c r="E20" s="22">
        <v>-15.5242655</v>
      </c>
      <c r="F20" s="23">
        <v>-2.202E-3</v>
      </c>
      <c r="G20" s="14">
        <v>6.5921999999999994E-2</v>
      </c>
    </row>
    <row r="21" spans="1:7" x14ac:dyDescent="0.35">
      <c r="A21" s="24" t="s">
        <v>159</v>
      </c>
      <c r="B21" s="32"/>
      <c r="C21" s="32"/>
      <c r="D21" s="25"/>
      <c r="E21" s="26">
        <v>6784.1</v>
      </c>
      <c r="F21" s="27">
        <v>1</v>
      </c>
      <c r="G21" s="27"/>
    </row>
    <row r="26" spans="1:7" x14ac:dyDescent="0.35">
      <c r="A26" s="56" t="s">
        <v>162</v>
      </c>
    </row>
    <row r="27" spans="1:7" x14ac:dyDescent="0.35">
      <c r="A27" s="46" t="s">
        <v>163</v>
      </c>
      <c r="B27" s="33" t="s">
        <v>114</v>
      </c>
    </row>
    <row r="28" spans="1:7" x14ac:dyDescent="0.35">
      <c r="A28" t="s">
        <v>164</v>
      </c>
    </row>
    <row r="29" spans="1:7" x14ac:dyDescent="0.35">
      <c r="A29" t="s">
        <v>165</v>
      </c>
      <c r="B29" t="s">
        <v>166</v>
      </c>
      <c r="C29" t="s">
        <v>166</v>
      </c>
    </row>
    <row r="30" spans="1:7" x14ac:dyDescent="0.35">
      <c r="B30" s="47">
        <v>44957</v>
      </c>
      <c r="C30" s="47">
        <v>44985</v>
      </c>
    </row>
    <row r="31" spans="1:7" x14ac:dyDescent="0.35">
      <c r="A31" t="s">
        <v>170</v>
      </c>
      <c r="B31">
        <v>27.968</v>
      </c>
      <c r="C31">
        <v>26.704000000000001</v>
      </c>
      <c r="E31" s="1"/>
    </row>
    <row r="32" spans="1:7" x14ac:dyDescent="0.35">
      <c r="A32" t="s">
        <v>629</v>
      </c>
      <c r="B32">
        <v>25.497</v>
      </c>
      <c r="C32">
        <v>24.331</v>
      </c>
      <c r="E32" s="1"/>
    </row>
    <row r="33" spans="1:6" x14ac:dyDescent="0.35">
      <c r="E33" s="1"/>
    </row>
    <row r="34" spans="1:6" x14ac:dyDescent="0.35">
      <c r="A34" t="s">
        <v>181</v>
      </c>
      <c r="B34" s="33" t="s">
        <v>114</v>
      </c>
    </row>
    <row r="35" spans="1:6" x14ac:dyDescent="0.35">
      <c r="A35" t="s">
        <v>182</v>
      </c>
      <c r="B35" s="33" t="s">
        <v>114</v>
      </c>
    </row>
    <row r="36" spans="1:6" ht="29" customHeight="1" x14ac:dyDescent="0.35">
      <c r="A36" s="46" t="s">
        <v>183</v>
      </c>
      <c r="B36" s="33" t="s">
        <v>114</v>
      </c>
    </row>
    <row r="37" spans="1:6" ht="29" customHeight="1" x14ac:dyDescent="0.35">
      <c r="A37" s="46" t="s">
        <v>184</v>
      </c>
      <c r="B37" s="48">
        <v>6720.6194068000004</v>
      </c>
    </row>
    <row r="38" spans="1:6" ht="29" customHeight="1" x14ac:dyDescent="0.35">
      <c r="A38" s="46" t="s">
        <v>2628</v>
      </c>
      <c r="B38" s="33" t="s">
        <v>114</v>
      </c>
    </row>
    <row r="39" spans="1:6" ht="29" customHeight="1" x14ac:dyDescent="0.35">
      <c r="A39" s="46" t="s">
        <v>2629</v>
      </c>
      <c r="B39" s="33" t="s">
        <v>114</v>
      </c>
    </row>
    <row r="40" spans="1:6" ht="29" customHeight="1" x14ac:dyDescent="0.35">
      <c r="A40" s="46" t="s">
        <v>2630</v>
      </c>
      <c r="B40" s="33" t="s">
        <v>114</v>
      </c>
    </row>
    <row r="41" spans="1:6" x14ac:dyDescent="0.35">
      <c r="A41" t="s">
        <v>2631</v>
      </c>
      <c r="B41" s="33" t="s">
        <v>114</v>
      </c>
    </row>
    <row r="42" spans="1:6" x14ac:dyDescent="0.35">
      <c r="A42" t="s">
        <v>2632</v>
      </c>
      <c r="B42" s="33" t="s">
        <v>114</v>
      </c>
    </row>
    <row r="44" spans="1:6" ht="70" customHeight="1" x14ac:dyDescent="0.35">
      <c r="A44" s="57" t="s">
        <v>200</v>
      </c>
      <c r="B44" s="57" t="s">
        <v>201</v>
      </c>
      <c r="C44" s="57" t="s">
        <v>5</v>
      </c>
      <c r="D44" s="57" t="s">
        <v>6</v>
      </c>
      <c r="E44" s="57" t="s">
        <v>5</v>
      </c>
      <c r="F44" s="57" t="s">
        <v>6</v>
      </c>
    </row>
    <row r="45" spans="1:6" ht="70" customHeight="1" x14ac:dyDescent="0.35">
      <c r="A45" s="57" t="s">
        <v>2633</v>
      </c>
      <c r="B45" s="57"/>
      <c r="C45" s="57" t="s">
        <v>91</v>
      </c>
      <c r="D45" s="57"/>
      <c r="E45" s="57"/>
      <c r="F45"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45"/>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2634</v>
      </c>
      <c r="B1" s="60"/>
      <c r="C1" s="60"/>
      <c r="D1" s="60"/>
      <c r="E1" s="60"/>
      <c r="F1" s="60"/>
      <c r="G1" s="61"/>
      <c r="H1" s="50" t="str">
        <f>HYPERLINK("[EDEL_Portfolio Monthly Notes 28-Feb-2023.xlsx]Index!A1","Index")</f>
        <v>Index</v>
      </c>
    </row>
    <row r="2" spans="1:8" ht="37.5" customHeight="1" x14ac:dyDescent="0.35">
      <c r="A2" s="59" t="s">
        <v>2635</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2624</v>
      </c>
      <c r="B7" s="29"/>
      <c r="C7" s="29"/>
      <c r="D7" s="12"/>
      <c r="E7" s="13"/>
      <c r="F7" s="14"/>
      <c r="G7" s="14"/>
    </row>
    <row r="8" spans="1:8" x14ac:dyDescent="0.35">
      <c r="A8" s="15" t="s">
        <v>2625</v>
      </c>
      <c r="B8" s="30"/>
      <c r="C8" s="30"/>
      <c r="D8" s="16"/>
      <c r="E8" s="45"/>
      <c r="F8" s="19"/>
      <c r="G8" s="19"/>
    </row>
    <row r="9" spans="1:8" x14ac:dyDescent="0.35">
      <c r="A9" s="11" t="s">
        <v>2636</v>
      </c>
      <c r="B9" s="29" t="s">
        <v>2637</v>
      </c>
      <c r="C9" s="29"/>
      <c r="D9" s="12">
        <v>1506681.057</v>
      </c>
      <c r="E9" s="13">
        <v>187696.85</v>
      </c>
      <c r="F9" s="14">
        <v>0.98899999999999999</v>
      </c>
      <c r="G9" s="14"/>
    </row>
    <row r="10" spans="1:8" x14ac:dyDescent="0.35">
      <c r="A10" s="15" t="s">
        <v>122</v>
      </c>
      <c r="B10" s="30"/>
      <c r="C10" s="30"/>
      <c r="D10" s="16"/>
      <c r="E10" s="17">
        <v>187696.85</v>
      </c>
      <c r="F10" s="18">
        <v>0.98899999999999999</v>
      </c>
      <c r="G10" s="19"/>
    </row>
    <row r="11" spans="1:8" x14ac:dyDescent="0.35">
      <c r="A11" s="11"/>
      <c r="B11" s="29"/>
      <c r="C11" s="29"/>
      <c r="D11" s="12"/>
      <c r="E11" s="13"/>
      <c r="F11" s="14"/>
      <c r="G11" s="14"/>
    </row>
    <row r="12" spans="1:8" x14ac:dyDescent="0.35">
      <c r="A12" s="20" t="s">
        <v>154</v>
      </c>
      <c r="B12" s="31"/>
      <c r="C12" s="31"/>
      <c r="D12" s="21"/>
      <c r="E12" s="17">
        <v>187696.85</v>
      </c>
      <c r="F12" s="18">
        <v>0.98899999999999999</v>
      </c>
      <c r="G12" s="19"/>
    </row>
    <row r="13" spans="1:8" x14ac:dyDescent="0.35">
      <c r="A13" s="11"/>
      <c r="B13" s="29"/>
      <c r="C13" s="29"/>
      <c r="D13" s="12"/>
      <c r="E13" s="13"/>
      <c r="F13" s="14"/>
      <c r="G13" s="14"/>
    </row>
    <row r="14" spans="1:8" x14ac:dyDescent="0.35">
      <c r="A14" s="15" t="s">
        <v>155</v>
      </c>
      <c r="B14" s="29"/>
      <c r="C14" s="29"/>
      <c r="D14" s="12"/>
      <c r="E14" s="13"/>
      <c r="F14" s="14"/>
      <c r="G14" s="14"/>
    </row>
    <row r="15" spans="1:8" x14ac:dyDescent="0.35">
      <c r="A15" s="11" t="s">
        <v>156</v>
      </c>
      <c r="B15" s="29"/>
      <c r="C15" s="29"/>
      <c r="D15" s="12"/>
      <c r="E15" s="13">
        <v>2624.53</v>
      </c>
      <c r="F15" s="14">
        <v>1.38E-2</v>
      </c>
      <c r="G15" s="14">
        <v>6.5921999999999994E-2</v>
      </c>
    </row>
    <row r="16" spans="1:8" x14ac:dyDescent="0.35">
      <c r="A16" s="15" t="s">
        <v>122</v>
      </c>
      <c r="B16" s="30"/>
      <c r="C16" s="30"/>
      <c r="D16" s="16"/>
      <c r="E16" s="17">
        <v>2624.53</v>
      </c>
      <c r="F16" s="18">
        <v>1.38E-2</v>
      </c>
      <c r="G16" s="19"/>
    </row>
    <row r="17" spans="1:7" x14ac:dyDescent="0.35">
      <c r="A17" s="11"/>
      <c r="B17" s="29"/>
      <c r="C17" s="29"/>
      <c r="D17" s="12"/>
      <c r="E17" s="13"/>
      <c r="F17" s="14"/>
      <c r="G17" s="14"/>
    </row>
    <row r="18" spans="1:7" x14ac:dyDescent="0.35">
      <c r="A18" s="20" t="s">
        <v>154</v>
      </c>
      <c r="B18" s="31"/>
      <c r="C18" s="31"/>
      <c r="D18" s="21"/>
      <c r="E18" s="17">
        <v>2624.53</v>
      </c>
      <c r="F18" s="18">
        <v>1.38E-2</v>
      </c>
      <c r="G18" s="19"/>
    </row>
    <row r="19" spans="1:7" x14ac:dyDescent="0.35">
      <c r="A19" s="11" t="s">
        <v>157</v>
      </c>
      <c r="B19" s="29"/>
      <c r="C19" s="29"/>
      <c r="D19" s="12"/>
      <c r="E19" s="13">
        <v>0.47401100000000002</v>
      </c>
      <c r="F19" s="14">
        <v>1.9999999999999999E-6</v>
      </c>
      <c r="G19" s="14"/>
    </row>
    <row r="20" spans="1:7" x14ac:dyDescent="0.35">
      <c r="A20" s="11" t="s">
        <v>158</v>
      </c>
      <c r="B20" s="29"/>
      <c r="C20" s="29"/>
      <c r="D20" s="12"/>
      <c r="E20" s="22">
        <v>-538.02401099999997</v>
      </c>
      <c r="F20" s="23">
        <v>-2.8019999999999998E-3</v>
      </c>
      <c r="G20" s="14">
        <v>6.5921999999999994E-2</v>
      </c>
    </row>
    <row r="21" spans="1:7" x14ac:dyDescent="0.35">
      <c r="A21" s="24" t="s">
        <v>159</v>
      </c>
      <c r="B21" s="32"/>
      <c r="C21" s="32"/>
      <c r="D21" s="25"/>
      <c r="E21" s="26">
        <v>189783.83</v>
      </c>
      <c r="F21" s="27">
        <v>1</v>
      </c>
      <c r="G21" s="27"/>
    </row>
    <row r="26" spans="1:7" x14ac:dyDescent="0.35">
      <c r="A26" s="56" t="s">
        <v>162</v>
      </c>
    </row>
    <row r="27" spans="1:7" x14ac:dyDescent="0.35">
      <c r="A27" s="46" t="s">
        <v>163</v>
      </c>
      <c r="B27" s="33" t="s">
        <v>114</v>
      </c>
    </row>
    <row r="28" spans="1:7" x14ac:dyDescent="0.35">
      <c r="A28" t="s">
        <v>164</v>
      </c>
    </row>
    <row r="29" spans="1:7" x14ac:dyDescent="0.35">
      <c r="A29" t="s">
        <v>165</v>
      </c>
      <c r="B29" t="s">
        <v>166</v>
      </c>
      <c r="C29" t="s">
        <v>166</v>
      </c>
    </row>
    <row r="30" spans="1:7" x14ac:dyDescent="0.35">
      <c r="B30" s="47">
        <v>44957</v>
      </c>
      <c r="C30" s="47">
        <v>44985</v>
      </c>
    </row>
    <row r="31" spans="1:7" x14ac:dyDescent="0.35">
      <c r="A31" t="s">
        <v>170</v>
      </c>
      <c r="B31">
        <v>44.314999999999998</v>
      </c>
      <c r="C31">
        <v>42.162999999999997</v>
      </c>
      <c r="E31" s="1"/>
    </row>
    <row r="32" spans="1:7" x14ac:dyDescent="0.35">
      <c r="A32" t="s">
        <v>629</v>
      </c>
      <c r="B32">
        <v>40.334000000000003</v>
      </c>
      <c r="C32">
        <v>38.347999999999999</v>
      </c>
      <c r="E32" s="1"/>
    </row>
    <row r="33" spans="1:6" x14ac:dyDescent="0.35">
      <c r="E33" s="1"/>
    </row>
    <row r="34" spans="1:6" x14ac:dyDescent="0.35">
      <c r="A34" t="s">
        <v>181</v>
      </c>
      <c r="B34" s="33" t="s">
        <v>114</v>
      </c>
    </row>
    <row r="35" spans="1:6" x14ac:dyDescent="0.35">
      <c r="A35" t="s">
        <v>182</v>
      </c>
      <c r="B35" s="33" t="s">
        <v>114</v>
      </c>
    </row>
    <row r="36" spans="1:6" ht="29" customHeight="1" x14ac:dyDescent="0.35">
      <c r="A36" s="46" t="s">
        <v>183</v>
      </c>
      <c r="B36" s="33" t="s">
        <v>114</v>
      </c>
    </row>
    <row r="37" spans="1:6" ht="29" customHeight="1" x14ac:dyDescent="0.35">
      <c r="A37" s="46" t="s">
        <v>184</v>
      </c>
      <c r="B37" s="48">
        <v>187696.85188840001</v>
      </c>
    </row>
    <row r="38" spans="1:6" ht="43.5" customHeight="1" x14ac:dyDescent="0.35">
      <c r="A38" s="46" t="s">
        <v>2628</v>
      </c>
      <c r="B38" s="33" t="s">
        <v>114</v>
      </c>
    </row>
    <row r="39" spans="1:6" ht="29" customHeight="1" x14ac:dyDescent="0.35">
      <c r="A39" s="46" t="s">
        <v>2629</v>
      </c>
      <c r="B39" s="33" t="s">
        <v>114</v>
      </c>
    </row>
    <row r="40" spans="1:6" ht="29" customHeight="1" x14ac:dyDescent="0.35">
      <c r="A40" s="46" t="s">
        <v>2630</v>
      </c>
      <c r="B40" s="33" t="s">
        <v>114</v>
      </c>
    </row>
    <row r="41" spans="1:6" x14ac:dyDescent="0.35">
      <c r="A41" t="s">
        <v>2631</v>
      </c>
      <c r="B41" s="33" t="s">
        <v>114</v>
      </c>
    </row>
    <row r="42" spans="1:6" x14ac:dyDescent="0.35">
      <c r="A42" t="s">
        <v>2632</v>
      </c>
      <c r="B42" s="33" t="s">
        <v>114</v>
      </c>
    </row>
    <row r="44" spans="1:6" ht="70" customHeight="1" x14ac:dyDescent="0.35">
      <c r="A44" s="57" t="s">
        <v>200</v>
      </c>
      <c r="B44" s="57" t="s">
        <v>201</v>
      </c>
      <c r="C44" s="57" t="s">
        <v>5</v>
      </c>
      <c r="D44" s="57" t="s">
        <v>6</v>
      </c>
      <c r="E44" s="57" t="s">
        <v>5</v>
      </c>
      <c r="F44" s="57" t="s">
        <v>6</v>
      </c>
    </row>
    <row r="45" spans="1:6" ht="70" customHeight="1" x14ac:dyDescent="0.35">
      <c r="A45" s="57" t="s">
        <v>2638</v>
      </c>
      <c r="B45" s="57"/>
      <c r="C45" s="57" t="s">
        <v>93</v>
      </c>
      <c r="D45" s="57"/>
      <c r="E45" s="57"/>
      <c r="F45"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96"/>
  <sheetViews>
    <sheetView showGridLines="0" workbookViewId="0">
      <pane ySplit="4" topLeftCell="A97" activePane="bottomLeft" state="frozen"/>
      <selection sqref="A1:XFD2"/>
      <selection pane="bottomLeft" sqref="A1:XFD2"/>
    </sheetView>
  </sheetViews>
  <sheetFormatPr defaultRowHeight="14.5" x14ac:dyDescent="0.35"/>
  <cols>
    <col min="1" max="1" width="54.54296875" bestFit="1"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2639</v>
      </c>
      <c r="B1" s="60"/>
      <c r="C1" s="60"/>
      <c r="D1" s="60"/>
      <c r="E1" s="60"/>
      <c r="F1" s="60"/>
      <c r="G1" s="61"/>
      <c r="H1" s="50" t="str">
        <f>HYPERLINK("[EDEL_Portfolio Monthly Notes 28-Feb-2023.xlsx]Index!A1","Index")</f>
        <v>Index</v>
      </c>
    </row>
    <row r="2" spans="1:8" ht="37.5" customHeight="1" x14ac:dyDescent="0.35">
      <c r="A2" s="59" t="s">
        <v>2640</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5" t="s">
        <v>113</v>
      </c>
      <c r="B6" s="29"/>
      <c r="C6" s="29"/>
      <c r="D6" s="12"/>
      <c r="E6" s="13"/>
      <c r="F6" s="14"/>
      <c r="G6" s="14"/>
    </row>
    <row r="7" spans="1:8" x14ac:dyDescent="0.35">
      <c r="A7" s="15" t="s">
        <v>1096</v>
      </c>
      <c r="B7" s="29"/>
      <c r="C7" s="29"/>
      <c r="D7" s="12"/>
      <c r="E7" s="13"/>
      <c r="F7" s="14"/>
      <c r="G7" s="14"/>
    </row>
    <row r="8" spans="1:8" x14ac:dyDescent="0.35">
      <c r="A8" s="11" t="s">
        <v>1154</v>
      </c>
      <c r="B8" s="29" t="s">
        <v>1155</v>
      </c>
      <c r="C8" s="29" t="s">
        <v>1156</v>
      </c>
      <c r="D8" s="12">
        <v>187356</v>
      </c>
      <c r="E8" s="13">
        <v>1792.25</v>
      </c>
      <c r="F8" s="14">
        <v>0.14130000000000001</v>
      </c>
      <c r="G8" s="14"/>
    </row>
    <row r="9" spans="1:8" x14ac:dyDescent="0.35">
      <c r="A9" s="11" t="s">
        <v>1171</v>
      </c>
      <c r="B9" s="29" t="s">
        <v>1172</v>
      </c>
      <c r="C9" s="29" t="s">
        <v>1156</v>
      </c>
      <c r="D9" s="12">
        <v>22745</v>
      </c>
      <c r="E9" s="13">
        <v>981.81</v>
      </c>
      <c r="F9" s="14">
        <v>7.7399999999999997E-2</v>
      </c>
      <c r="G9" s="14"/>
    </row>
    <row r="10" spans="1:8" x14ac:dyDescent="0.35">
      <c r="A10" s="11" t="s">
        <v>1399</v>
      </c>
      <c r="B10" s="29" t="s">
        <v>1400</v>
      </c>
      <c r="C10" s="29" t="s">
        <v>1295</v>
      </c>
      <c r="D10" s="12">
        <v>19649</v>
      </c>
      <c r="E10" s="13">
        <v>864.88</v>
      </c>
      <c r="F10" s="14">
        <v>6.8199999999999997E-2</v>
      </c>
      <c r="G10" s="14"/>
    </row>
    <row r="11" spans="1:8" x14ac:dyDescent="0.35">
      <c r="A11" s="11" t="s">
        <v>1180</v>
      </c>
      <c r="B11" s="29" t="s">
        <v>1181</v>
      </c>
      <c r="C11" s="29" t="s">
        <v>1156</v>
      </c>
      <c r="D11" s="12">
        <v>94526</v>
      </c>
      <c r="E11" s="13">
        <v>856.78</v>
      </c>
      <c r="F11" s="14">
        <v>6.7500000000000004E-2</v>
      </c>
      <c r="G11" s="14"/>
    </row>
    <row r="12" spans="1:8" x14ac:dyDescent="0.35">
      <c r="A12" s="11" t="s">
        <v>1925</v>
      </c>
      <c r="B12" s="29" t="s">
        <v>1926</v>
      </c>
      <c r="C12" s="29" t="s">
        <v>1156</v>
      </c>
      <c r="D12" s="12">
        <v>25913</v>
      </c>
      <c r="E12" s="13">
        <v>732.2</v>
      </c>
      <c r="F12" s="14">
        <v>5.7700000000000001E-2</v>
      </c>
      <c r="G12" s="14"/>
    </row>
    <row r="13" spans="1:8" x14ac:dyDescent="0.35">
      <c r="A13" s="11" t="s">
        <v>1674</v>
      </c>
      <c r="B13" s="29" t="s">
        <v>1675</v>
      </c>
      <c r="C13" s="29" t="s">
        <v>1295</v>
      </c>
      <c r="D13" s="12">
        <v>151434</v>
      </c>
      <c r="E13" s="13">
        <v>645.26</v>
      </c>
      <c r="F13" s="14">
        <v>5.0900000000000001E-2</v>
      </c>
      <c r="G13" s="14"/>
    </row>
    <row r="14" spans="1:8" x14ac:dyDescent="0.35">
      <c r="A14" s="11" t="s">
        <v>1358</v>
      </c>
      <c r="B14" s="29" t="s">
        <v>1359</v>
      </c>
      <c r="C14" s="29" t="s">
        <v>1156</v>
      </c>
      <c r="D14" s="12">
        <v>19821</v>
      </c>
      <c r="E14" s="13">
        <v>289.36</v>
      </c>
      <c r="F14" s="14">
        <v>2.2800000000000001E-2</v>
      </c>
      <c r="G14" s="14"/>
    </row>
    <row r="15" spans="1:8" x14ac:dyDescent="0.35">
      <c r="A15" s="11" t="s">
        <v>1434</v>
      </c>
      <c r="B15" s="29" t="s">
        <v>1435</v>
      </c>
      <c r="C15" s="29" t="s">
        <v>1156</v>
      </c>
      <c r="D15" s="12">
        <v>39943</v>
      </c>
      <c r="E15" s="13">
        <v>263.32</v>
      </c>
      <c r="F15" s="14">
        <v>2.0799999999999999E-2</v>
      </c>
      <c r="G15" s="14"/>
    </row>
    <row r="16" spans="1:8" x14ac:dyDescent="0.35">
      <c r="A16" s="11" t="s">
        <v>1315</v>
      </c>
      <c r="B16" s="29" t="s">
        <v>1316</v>
      </c>
      <c r="C16" s="29" t="s">
        <v>1156</v>
      </c>
      <c r="D16" s="12">
        <v>51474</v>
      </c>
      <c r="E16" s="13">
        <v>238.2</v>
      </c>
      <c r="F16" s="14">
        <v>1.8800000000000001E-2</v>
      </c>
      <c r="G16" s="14"/>
    </row>
    <row r="17" spans="1:7" x14ac:dyDescent="0.35">
      <c r="A17" s="11" t="s">
        <v>1968</v>
      </c>
      <c r="B17" s="29" t="s">
        <v>1969</v>
      </c>
      <c r="C17" s="29" t="s">
        <v>1295</v>
      </c>
      <c r="D17" s="12">
        <v>88430</v>
      </c>
      <c r="E17" s="13">
        <v>236.33</v>
      </c>
      <c r="F17" s="14">
        <v>1.8599999999999998E-2</v>
      </c>
      <c r="G17" s="14"/>
    </row>
    <row r="18" spans="1:7" x14ac:dyDescent="0.35">
      <c r="A18" s="11" t="s">
        <v>1805</v>
      </c>
      <c r="B18" s="29" t="s">
        <v>1806</v>
      </c>
      <c r="C18" s="29" t="s">
        <v>1156</v>
      </c>
      <c r="D18" s="12">
        <v>27241</v>
      </c>
      <c r="E18" s="13">
        <v>220.09</v>
      </c>
      <c r="F18" s="14">
        <v>1.7299999999999999E-2</v>
      </c>
      <c r="G18" s="14"/>
    </row>
    <row r="19" spans="1:7" x14ac:dyDescent="0.35">
      <c r="A19" s="11" t="s">
        <v>1287</v>
      </c>
      <c r="B19" s="29" t="s">
        <v>1288</v>
      </c>
      <c r="C19" s="29" t="s">
        <v>1156</v>
      </c>
      <c r="D19" s="12">
        <v>68188</v>
      </c>
      <c r="E19" s="13">
        <v>214.35</v>
      </c>
      <c r="F19" s="14">
        <v>1.6899999999999998E-2</v>
      </c>
      <c r="G19" s="14"/>
    </row>
    <row r="20" spans="1:7" x14ac:dyDescent="0.35">
      <c r="A20" s="11" t="s">
        <v>1409</v>
      </c>
      <c r="B20" s="29" t="s">
        <v>1410</v>
      </c>
      <c r="C20" s="29" t="s">
        <v>1156</v>
      </c>
      <c r="D20" s="12">
        <v>1037</v>
      </c>
      <c r="E20" s="13">
        <v>209.58</v>
      </c>
      <c r="F20" s="14">
        <v>1.6500000000000001E-2</v>
      </c>
      <c r="G20" s="14"/>
    </row>
    <row r="21" spans="1:7" x14ac:dyDescent="0.35">
      <c r="A21" s="11" t="s">
        <v>1426</v>
      </c>
      <c r="B21" s="29" t="s">
        <v>1427</v>
      </c>
      <c r="C21" s="29" t="s">
        <v>1156</v>
      </c>
      <c r="D21" s="12">
        <v>82034</v>
      </c>
      <c r="E21" s="13">
        <v>187.98</v>
      </c>
      <c r="F21" s="14">
        <v>1.4800000000000001E-2</v>
      </c>
      <c r="G21" s="14"/>
    </row>
    <row r="22" spans="1:7" x14ac:dyDescent="0.35">
      <c r="A22" s="11" t="s">
        <v>2007</v>
      </c>
      <c r="B22" s="29" t="s">
        <v>2008</v>
      </c>
      <c r="C22" s="29" t="s">
        <v>1295</v>
      </c>
      <c r="D22" s="12">
        <v>7278</v>
      </c>
      <c r="E22" s="13">
        <v>144.78</v>
      </c>
      <c r="F22" s="14">
        <v>1.14E-2</v>
      </c>
      <c r="G22" s="14"/>
    </row>
    <row r="23" spans="1:7" x14ac:dyDescent="0.35">
      <c r="A23" s="11" t="s">
        <v>1293</v>
      </c>
      <c r="B23" s="29" t="s">
        <v>1294</v>
      </c>
      <c r="C23" s="29" t="s">
        <v>1295</v>
      </c>
      <c r="D23" s="12">
        <v>23511</v>
      </c>
      <c r="E23" s="13">
        <v>136.54</v>
      </c>
      <c r="F23" s="14">
        <v>1.0800000000000001E-2</v>
      </c>
      <c r="G23" s="14"/>
    </row>
    <row r="24" spans="1:7" x14ac:dyDescent="0.35">
      <c r="A24" s="11" t="s">
        <v>1778</v>
      </c>
      <c r="B24" s="29" t="s">
        <v>1779</v>
      </c>
      <c r="C24" s="29" t="s">
        <v>1156</v>
      </c>
      <c r="D24" s="12">
        <v>6793</v>
      </c>
      <c r="E24" s="13">
        <v>131.69999999999999</v>
      </c>
      <c r="F24" s="14">
        <v>1.04E-2</v>
      </c>
      <c r="G24" s="14"/>
    </row>
    <row r="25" spans="1:7" x14ac:dyDescent="0.35">
      <c r="A25" s="11" t="s">
        <v>2208</v>
      </c>
      <c r="B25" s="29" t="s">
        <v>2209</v>
      </c>
      <c r="C25" s="29" t="s">
        <v>1156</v>
      </c>
      <c r="D25" s="12">
        <v>27543</v>
      </c>
      <c r="E25" s="13">
        <v>118.09</v>
      </c>
      <c r="F25" s="14">
        <v>9.2999999999999992E-3</v>
      </c>
      <c r="G25" s="14"/>
    </row>
    <row r="26" spans="1:7" x14ac:dyDescent="0.35">
      <c r="A26" s="11" t="s">
        <v>2226</v>
      </c>
      <c r="B26" s="29" t="s">
        <v>2227</v>
      </c>
      <c r="C26" s="29" t="s">
        <v>1295</v>
      </c>
      <c r="D26" s="12">
        <v>13867</v>
      </c>
      <c r="E26" s="13">
        <v>103.88</v>
      </c>
      <c r="F26" s="14">
        <v>8.2000000000000007E-3</v>
      </c>
      <c r="G26" s="14"/>
    </row>
    <row r="27" spans="1:7" x14ac:dyDescent="0.35">
      <c r="A27" s="11" t="s">
        <v>2011</v>
      </c>
      <c r="B27" s="29" t="s">
        <v>2012</v>
      </c>
      <c r="C27" s="29" t="s">
        <v>1156</v>
      </c>
      <c r="D27" s="12">
        <v>2679</v>
      </c>
      <c r="E27" s="13">
        <v>101.65</v>
      </c>
      <c r="F27" s="14">
        <v>8.0000000000000002E-3</v>
      </c>
      <c r="G27" s="14"/>
    </row>
    <row r="28" spans="1:7" x14ac:dyDescent="0.35">
      <c r="A28" s="11" t="s">
        <v>1840</v>
      </c>
      <c r="B28" s="29" t="s">
        <v>1841</v>
      </c>
      <c r="C28" s="29" t="s">
        <v>1156</v>
      </c>
      <c r="D28" s="12">
        <v>19879</v>
      </c>
      <c r="E28" s="13">
        <v>95.41</v>
      </c>
      <c r="F28" s="14">
        <v>7.4999999999999997E-3</v>
      </c>
      <c r="G28" s="14"/>
    </row>
    <row r="29" spans="1:7" x14ac:dyDescent="0.35">
      <c r="A29" s="11" t="s">
        <v>2033</v>
      </c>
      <c r="B29" s="29" t="s">
        <v>2034</v>
      </c>
      <c r="C29" s="29" t="s">
        <v>1156</v>
      </c>
      <c r="D29" s="12">
        <v>1574</v>
      </c>
      <c r="E29" s="13">
        <v>91.97</v>
      </c>
      <c r="F29" s="14">
        <v>7.1999999999999998E-3</v>
      </c>
      <c r="G29" s="14"/>
    </row>
    <row r="30" spans="1:7" x14ac:dyDescent="0.35">
      <c r="A30" s="11" t="s">
        <v>2049</v>
      </c>
      <c r="B30" s="29" t="s">
        <v>2050</v>
      </c>
      <c r="C30" s="29" t="s">
        <v>1156</v>
      </c>
      <c r="D30" s="12">
        <v>7504</v>
      </c>
      <c r="E30" s="13">
        <v>88.71</v>
      </c>
      <c r="F30" s="14">
        <v>7.0000000000000001E-3</v>
      </c>
      <c r="G30" s="14"/>
    </row>
    <row r="31" spans="1:7" x14ac:dyDescent="0.35">
      <c r="A31" s="11" t="s">
        <v>2017</v>
      </c>
      <c r="B31" s="29" t="s">
        <v>2018</v>
      </c>
      <c r="C31" s="29" t="s">
        <v>1156</v>
      </c>
      <c r="D31" s="12">
        <v>6614</v>
      </c>
      <c r="E31" s="13">
        <v>88.38</v>
      </c>
      <c r="F31" s="14">
        <v>7.0000000000000001E-3</v>
      </c>
      <c r="G31" s="14"/>
    </row>
    <row r="32" spans="1:7" x14ac:dyDescent="0.35">
      <c r="A32" s="11" t="s">
        <v>2077</v>
      </c>
      <c r="B32" s="29" t="s">
        <v>2078</v>
      </c>
      <c r="C32" s="29" t="s">
        <v>1156</v>
      </c>
      <c r="D32" s="12">
        <v>11512</v>
      </c>
      <c r="E32" s="13">
        <v>58.86</v>
      </c>
      <c r="F32" s="14">
        <v>4.5999999999999999E-3</v>
      </c>
      <c r="G32" s="14"/>
    </row>
    <row r="33" spans="1:7" x14ac:dyDescent="0.35">
      <c r="A33" s="15" t="s">
        <v>122</v>
      </c>
      <c r="B33" s="30"/>
      <c r="C33" s="30"/>
      <c r="D33" s="16"/>
      <c r="E33" s="36">
        <v>8892.3599999999951</v>
      </c>
      <c r="F33" s="37">
        <v>0.70089999999999997</v>
      </c>
      <c r="G33" s="19"/>
    </row>
    <row r="34" spans="1:7" x14ac:dyDescent="0.35">
      <c r="A34" s="15" t="s">
        <v>1455</v>
      </c>
      <c r="B34" s="29"/>
      <c r="C34" s="29"/>
      <c r="D34" s="12"/>
      <c r="E34" s="13"/>
      <c r="F34" s="14"/>
      <c r="G34" s="14"/>
    </row>
    <row r="35" spans="1:7" x14ac:dyDescent="0.35">
      <c r="A35" s="15" t="s">
        <v>122</v>
      </c>
      <c r="B35" s="29"/>
      <c r="C35" s="29"/>
      <c r="D35" s="12"/>
      <c r="E35" s="38" t="s">
        <v>114</v>
      </c>
      <c r="F35" s="39" t="s">
        <v>114</v>
      </c>
      <c r="G35" s="14"/>
    </row>
    <row r="36" spans="1:7" x14ac:dyDescent="0.35">
      <c r="A36" s="15"/>
      <c r="B36" s="29"/>
      <c r="C36" s="29"/>
      <c r="D36" s="12"/>
      <c r="E36" s="13"/>
      <c r="F36" s="14"/>
      <c r="G36" s="14"/>
    </row>
    <row r="37" spans="1:7" x14ac:dyDescent="0.35">
      <c r="A37" s="15" t="s">
        <v>2641</v>
      </c>
      <c r="B37" s="29"/>
      <c r="C37" s="29"/>
      <c r="D37" s="12"/>
      <c r="E37" s="13"/>
      <c r="F37" s="14"/>
      <c r="G37" s="14"/>
    </row>
    <row r="38" spans="1:7" x14ac:dyDescent="0.35">
      <c r="A38" s="11" t="s">
        <v>2642</v>
      </c>
      <c r="B38" s="29" t="s">
        <v>2643</v>
      </c>
      <c r="C38" s="29" t="s">
        <v>2644</v>
      </c>
      <c r="D38" s="12">
        <v>4044</v>
      </c>
      <c r="E38" s="13">
        <v>512.45000000000005</v>
      </c>
      <c r="F38" s="14">
        <v>4.0399999999999998E-2</v>
      </c>
      <c r="G38" s="14"/>
    </row>
    <row r="39" spans="1:7" x14ac:dyDescent="0.35">
      <c r="A39" s="11" t="s">
        <v>2645</v>
      </c>
      <c r="B39" s="29" t="s">
        <v>2646</v>
      </c>
      <c r="C39" s="29" t="s">
        <v>2647</v>
      </c>
      <c r="D39" s="12">
        <v>2720</v>
      </c>
      <c r="E39" s="13">
        <v>346.11</v>
      </c>
      <c r="F39" s="14">
        <v>2.7300000000000001E-2</v>
      </c>
      <c r="G39" s="14"/>
    </row>
    <row r="40" spans="1:7" x14ac:dyDescent="0.35">
      <c r="A40" s="11" t="s">
        <v>2648</v>
      </c>
      <c r="B40" s="29" t="s">
        <v>2649</v>
      </c>
      <c r="C40" s="29" t="s">
        <v>2644</v>
      </c>
      <c r="D40" s="12">
        <v>3896</v>
      </c>
      <c r="E40" s="13">
        <v>342.23</v>
      </c>
      <c r="F40" s="14">
        <v>2.7E-2</v>
      </c>
      <c r="G40" s="14"/>
    </row>
    <row r="41" spans="1:7" x14ac:dyDescent="0.35">
      <c r="A41" s="11" t="s">
        <v>2650</v>
      </c>
      <c r="B41" s="29" t="s">
        <v>2651</v>
      </c>
      <c r="C41" s="29" t="s">
        <v>2644</v>
      </c>
      <c r="D41" s="12">
        <v>1243</v>
      </c>
      <c r="E41" s="13">
        <v>319.85000000000002</v>
      </c>
      <c r="F41" s="14">
        <v>2.52E-2</v>
      </c>
      <c r="G41" s="14"/>
    </row>
    <row r="42" spans="1:7" x14ac:dyDescent="0.35">
      <c r="A42" s="11" t="s">
        <v>2652</v>
      </c>
      <c r="B42" s="29" t="s">
        <v>2653</v>
      </c>
      <c r="C42" s="29" t="s">
        <v>2644</v>
      </c>
      <c r="D42" s="12">
        <v>8631</v>
      </c>
      <c r="E42" s="13">
        <v>289.52</v>
      </c>
      <c r="F42" s="14">
        <v>2.2800000000000001E-2</v>
      </c>
      <c r="G42" s="14"/>
    </row>
    <row r="43" spans="1:7" x14ac:dyDescent="0.35">
      <c r="A43" s="11" t="s">
        <v>2654</v>
      </c>
      <c r="B43" s="29" t="s">
        <v>2655</v>
      </c>
      <c r="C43" s="29" t="s">
        <v>2656</v>
      </c>
      <c r="D43" s="12">
        <v>604</v>
      </c>
      <c r="E43" s="13">
        <v>270.55</v>
      </c>
      <c r="F43" s="14">
        <v>2.1299999999999999E-2</v>
      </c>
      <c r="G43" s="14"/>
    </row>
    <row r="44" spans="1:7" x14ac:dyDescent="0.35">
      <c r="A44" s="11" t="s">
        <v>2657</v>
      </c>
      <c r="B44" s="29" t="s">
        <v>2658</v>
      </c>
      <c r="C44" s="29" t="s">
        <v>2644</v>
      </c>
      <c r="D44" s="12">
        <v>3328</v>
      </c>
      <c r="E44" s="13">
        <v>231.47</v>
      </c>
      <c r="F44" s="14">
        <v>1.8200000000000001E-2</v>
      </c>
      <c r="G44" s="14"/>
    </row>
    <row r="45" spans="1:7" x14ac:dyDescent="0.35">
      <c r="A45" s="11" t="s">
        <v>2659</v>
      </c>
      <c r="B45" s="29" t="s">
        <v>2660</v>
      </c>
      <c r="C45" s="29" t="s">
        <v>2661</v>
      </c>
      <c r="D45" s="12">
        <v>2693</v>
      </c>
      <c r="E45" s="13">
        <v>226.49</v>
      </c>
      <c r="F45" s="14">
        <v>1.7899999999999999E-2</v>
      </c>
      <c r="G45" s="14"/>
    </row>
    <row r="46" spans="1:7" x14ac:dyDescent="0.35">
      <c r="A46" s="11" t="s">
        <v>2662</v>
      </c>
      <c r="B46" s="29" t="s">
        <v>2663</v>
      </c>
      <c r="C46" s="29" t="s">
        <v>2661</v>
      </c>
      <c r="D46" s="12">
        <v>1063</v>
      </c>
      <c r="E46" s="13">
        <v>217.56</v>
      </c>
      <c r="F46" s="14">
        <v>1.7100000000000001E-2</v>
      </c>
      <c r="G46" s="14"/>
    </row>
    <row r="47" spans="1:7" x14ac:dyDescent="0.35">
      <c r="A47" s="11" t="s">
        <v>2664</v>
      </c>
      <c r="B47" s="29" t="s">
        <v>2665</v>
      </c>
      <c r="C47" s="29" t="s">
        <v>2647</v>
      </c>
      <c r="D47" s="12">
        <v>823</v>
      </c>
      <c r="E47" s="13">
        <v>157.63999999999999</v>
      </c>
      <c r="F47" s="14">
        <v>1.24E-2</v>
      </c>
      <c r="G47" s="14"/>
    </row>
    <row r="48" spans="1:7" x14ac:dyDescent="0.35">
      <c r="A48" s="11" t="s">
        <v>2666</v>
      </c>
      <c r="B48" s="29" t="s">
        <v>2667</v>
      </c>
      <c r="C48" s="29" t="s">
        <v>2661</v>
      </c>
      <c r="D48" s="12">
        <v>2046</v>
      </c>
      <c r="E48" s="13">
        <v>140.07</v>
      </c>
      <c r="F48" s="14">
        <v>1.0999999999999999E-2</v>
      </c>
      <c r="G48" s="14"/>
    </row>
    <row r="49" spans="1:7" x14ac:dyDescent="0.35">
      <c r="A49" s="11" t="s">
        <v>2668</v>
      </c>
      <c r="B49" s="29" t="s">
        <v>2669</v>
      </c>
      <c r="C49" s="29" t="s">
        <v>2647</v>
      </c>
      <c r="D49" s="12">
        <v>1928</v>
      </c>
      <c r="E49" s="13">
        <v>128.37</v>
      </c>
      <c r="F49" s="14">
        <v>1.01E-2</v>
      </c>
      <c r="G49" s="14"/>
    </row>
    <row r="50" spans="1:7" x14ac:dyDescent="0.35">
      <c r="A50" s="11" t="s">
        <v>2670</v>
      </c>
      <c r="B50" s="29" t="s">
        <v>2671</v>
      </c>
      <c r="C50" s="29" t="s">
        <v>2661</v>
      </c>
      <c r="D50" s="12">
        <v>525</v>
      </c>
      <c r="E50" s="13">
        <v>114.11</v>
      </c>
      <c r="F50" s="14">
        <v>8.9999999999999993E-3</v>
      </c>
      <c r="G50" s="14"/>
    </row>
    <row r="51" spans="1:7" x14ac:dyDescent="0.35">
      <c r="A51" s="11" t="s">
        <v>2672</v>
      </c>
      <c r="B51" s="29" t="s">
        <v>2673</v>
      </c>
      <c r="C51" s="29" t="s">
        <v>2661</v>
      </c>
      <c r="D51" s="12">
        <v>550</v>
      </c>
      <c r="E51" s="13">
        <v>104.31</v>
      </c>
      <c r="F51" s="14">
        <v>8.2000000000000007E-3</v>
      </c>
      <c r="G51" s="14"/>
    </row>
    <row r="52" spans="1:7" x14ac:dyDescent="0.35">
      <c r="A52" s="11" t="s">
        <v>2674</v>
      </c>
      <c r="B52" s="29" t="s">
        <v>2675</v>
      </c>
      <c r="C52" s="29" t="s">
        <v>2647</v>
      </c>
      <c r="D52" s="12">
        <v>395</v>
      </c>
      <c r="E52" s="13">
        <v>94.81</v>
      </c>
      <c r="F52" s="14">
        <v>7.4999999999999997E-3</v>
      </c>
      <c r="G52" s="14"/>
    </row>
    <row r="53" spans="1:7" x14ac:dyDescent="0.35">
      <c r="A53" s="11" t="s">
        <v>2676</v>
      </c>
      <c r="B53" s="29" t="s">
        <v>2677</v>
      </c>
      <c r="C53" s="29" t="s">
        <v>2661</v>
      </c>
      <c r="D53" s="12">
        <v>439</v>
      </c>
      <c r="E53" s="13">
        <v>85.14</v>
      </c>
      <c r="F53" s="14">
        <v>6.7000000000000002E-3</v>
      </c>
      <c r="G53" s="14"/>
    </row>
    <row r="54" spans="1:7" x14ac:dyDescent="0.35">
      <c r="A54" s="11" t="s">
        <v>2678</v>
      </c>
      <c r="B54" s="29" t="s">
        <v>2679</v>
      </c>
      <c r="C54" s="29" t="s">
        <v>2680</v>
      </c>
      <c r="D54" s="12">
        <v>512</v>
      </c>
      <c r="E54" s="13">
        <v>58.76</v>
      </c>
      <c r="F54" s="14">
        <v>4.5999999999999999E-3</v>
      </c>
      <c r="G54" s="14"/>
    </row>
    <row r="55" spans="1:7" x14ac:dyDescent="0.35">
      <c r="A55" s="11" t="s">
        <v>2681</v>
      </c>
      <c r="B55" s="29" t="s">
        <v>2682</v>
      </c>
      <c r="C55" s="29" t="s">
        <v>2656</v>
      </c>
      <c r="D55" s="12">
        <v>456</v>
      </c>
      <c r="E55" s="13">
        <v>53.53</v>
      </c>
      <c r="F55" s="14">
        <v>4.1999999999999997E-3</v>
      </c>
      <c r="G55" s="14"/>
    </row>
    <row r="56" spans="1:7" x14ac:dyDescent="0.35">
      <c r="A56" s="11" t="s">
        <v>2683</v>
      </c>
      <c r="B56" s="29" t="s">
        <v>2684</v>
      </c>
      <c r="C56" s="29" t="s">
        <v>2656</v>
      </c>
      <c r="D56" s="12">
        <v>288</v>
      </c>
      <c r="E56" s="13">
        <v>49.64</v>
      </c>
      <c r="F56" s="14">
        <v>3.8999999999999998E-3</v>
      </c>
      <c r="G56" s="14"/>
    </row>
    <row r="57" spans="1:7" x14ac:dyDescent="0.35">
      <c r="A57" s="11" t="s">
        <v>2685</v>
      </c>
      <c r="B57" s="29" t="s">
        <v>2686</v>
      </c>
      <c r="C57" s="29" t="s">
        <v>2656</v>
      </c>
      <c r="D57" s="12">
        <v>242</v>
      </c>
      <c r="E57" s="13">
        <v>39.86</v>
      </c>
      <c r="F57" s="14">
        <v>3.0999999999999999E-3</v>
      </c>
      <c r="G57" s="14"/>
    </row>
    <row r="58" spans="1:7" x14ac:dyDescent="0.35">
      <c r="A58" s="15"/>
      <c r="B58" s="29"/>
      <c r="C58" s="29"/>
      <c r="D58" s="12"/>
      <c r="E58" s="13"/>
      <c r="F58" s="14"/>
      <c r="G58" s="14"/>
    </row>
    <row r="59" spans="1:7" x14ac:dyDescent="0.35">
      <c r="A59" s="15" t="s">
        <v>122</v>
      </c>
      <c r="B59" s="29"/>
      <c r="C59" s="29"/>
      <c r="D59" s="12"/>
      <c r="E59" s="36">
        <v>3782.47</v>
      </c>
      <c r="F59" s="37">
        <v>0.29789999999999989</v>
      </c>
      <c r="G59" s="14"/>
    </row>
    <row r="60" spans="1:7" x14ac:dyDescent="0.35">
      <c r="A60" s="15"/>
      <c r="B60" s="29"/>
      <c r="C60" s="29"/>
      <c r="D60" s="12"/>
      <c r="E60" s="13"/>
      <c r="F60" s="14"/>
      <c r="G60" s="14"/>
    </row>
    <row r="61" spans="1:7" x14ac:dyDescent="0.35">
      <c r="A61" s="20" t="s">
        <v>154</v>
      </c>
      <c r="B61" s="31"/>
      <c r="C61" s="31"/>
      <c r="D61" s="21"/>
      <c r="E61" s="36">
        <v>12674.83</v>
      </c>
      <c r="F61" s="37">
        <v>0.99880000000000002</v>
      </c>
      <c r="G61" s="19"/>
    </row>
    <row r="62" spans="1:7" x14ac:dyDescent="0.35">
      <c r="A62" s="11"/>
      <c r="B62" s="29"/>
      <c r="C62" s="29"/>
      <c r="D62" s="12"/>
      <c r="E62" s="13"/>
      <c r="F62" s="14"/>
      <c r="G62" s="14"/>
    </row>
    <row r="63" spans="1:7" x14ac:dyDescent="0.35">
      <c r="A63" s="15" t="s">
        <v>155</v>
      </c>
      <c r="B63" s="29"/>
      <c r="C63" s="29"/>
      <c r="D63" s="12"/>
      <c r="E63" s="13"/>
      <c r="F63" s="14"/>
      <c r="G63" s="14"/>
    </row>
    <row r="64" spans="1:7" x14ac:dyDescent="0.35">
      <c r="A64" s="11" t="s">
        <v>156</v>
      </c>
      <c r="B64" s="29"/>
      <c r="C64" s="29"/>
      <c r="D64" s="12"/>
      <c r="E64" s="13">
        <v>9</v>
      </c>
      <c r="F64" s="14">
        <v>6.9999999999999999E-4</v>
      </c>
      <c r="G64" s="14">
        <v>6.5921999999999994E-2</v>
      </c>
    </row>
    <row r="65" spans="1:7" x14ac:dyDescent="0.35">
      <c r="A65" s="15" t="s">
        <v>122</v>
      </c>
      <c r="B65" s="30"/>
      <c r="C65" s="30"/>
      <c r="D65" s="16"/>
      <c r="E65" s="36">
        <v>9</v>
      </c>
      <c r="F65" s="37">
        <v>6.9999999999999999E-4</v>
      </c>
      <c r="G65" s="19"/>
    </row>
    <row r="66" spans="1:7" x14ac:dyDescent="0.35">
      <c r="A66" s="11"/>
      <c r="B66" s="29"/>
      <c r="C66" s="29"/>
      <c r="D66" s="12"/>
      <c r="E66" s="13"/>
      <c r="F66" s="14"/>
      <c r="G66" s="14"/>
    </row>
    <row r="67" spans="1:7" x14ac:dyDescent="0.35">
      <c r="A67" s="20" t="s">
        <v>154</v>
      </c>
      <c r="B67" s="31"/>
      <c r="C67" s="31"/>
      <c r="D67" s="21"/>
      <c r="E67" s="17">
        <v>9</v>
      </c>
      <c r="F67" s="18">
        <v>6.9999999999999999E-4</v>
      </c>
      <c r="G67" s="19"/>
    </row>
    <row r="68" spans="1:7" x14ac:dyDescent="0.35">
      <c r="A68" s="11" t="s">
        <v>157</v>
      </c>
      <c r="B68" s="29"/>
      <c r="C68" s="29"/>
      <c r="D68" s="12"/>
      <c r="E68" s="13">
        <v>1.6252E-3</v>
      </c>
      <c r="F68" s="14">
        <v>0</v>
      </c>
      <c r="G68" s="14"/>
    </row>
    <row r="69" spans="1:7" x14ac:dyDescent="0.35">
      <c r="A69" s="11" t="s">
        <v>158</v>
      </c>
      <c r="B69" s="29"/>
      <c r="C69" s="29"/>
      <c r="D69" s="12"/>
      <c r="E69" s="13">
        <v>2.7183747999999999</v>
      </c>
      <c r="F69" s="14">
        <v>5.0000000000000001E-4</v>
      </c>
      <c r="G69" s="14">
        <v>6.5921999999999994E-2</v>
      </c>
    </row>
    <row r="70" spans="1:7" x14ac:dyDescent="0.35">
      <c r="A70" s="24" t="s">
        <v>159</v>
      </c>
      <c r="B70" s="32"/>
      <c r="C70" s="32"/>
      <c r="D70" s="25"/>
      <c r="E70" s="26">
        <v>12686.55</v>
      </c>
      <c r="F70" s="27">
        <v>1</v>
      </c>
      <c r="G70" s="27"/>
    </row>
    <row r="75" spans="1:7" x14ac:dyDescent="0.35">
      <c r="A75" s="56" t="s">
        <v>162</v>
      </c>
    </row>
    <row r="76" spans="1:7" x14ac:dyDescent="0.35">
      <c r="A76" s="46" t="s">
        <v>163</v>
      </c>
      <c r="B76" s="33" t="s">
        <v>114</v>
      </c>
    </row>
    <row r="77" spans="1:7" x14ac:dyDescent="0.35">
      <c r="A77" t="s">
        <v>164</v>
      </c>
    </row>
    <row r="78" spans="1:7" x14ac:dyDescent="0.35">
      <c r="A78" t="s">
        <v>165</v>
      </c>
      <c r="B78" t="s">
        <v>166</v>
      </c>
      <c r="C78" t="s">
        <v>166</v>
      </c>
    </row>
    <row r="79" spans="1:7" x14ac:dyDescent="0.35">
      <c r="B79" s="47">
        <v>44957</v>
      </c>
      <c r="C79" s="47">
        <v>44985</v>
      </c>
    </row>
    <row r="80" spans="1:7" x14ac:dyDescent="0.35">
      <c r="A80" t="s">
        <v>170</v>
      </c>
      <c r="B80">
        <v>12.1995</v>
      </c>
      <c r="C80">
        <v>11.6623</v>
      </c>
      <c r="E80" s="1"/>
    </row>
    <row r="81" spans="1:6" x14ac:dyDescent="0.35">
      <c r="A81" t="s">
        <v>171</v>
      </c>
      <c r="B81">
        <v>12.1995</v>
      </c>
      <c r="C81">
        <v>11.6623</v>
      </c>
      <c r="E81" s="1"/>
    </row>
    <row r="82" spans="1:6" x14ac:dyDescent="0.35">
      <c r="A82" t="s">
        <v>629</v>
      </c>
      <c r="B82">
        <v>12.035600000000001</v>
      </c>
      <c r="C82">
        <v>11.5009</v>
      </c>
      <c r="E82" s="1"/>
    </row>
    <row r="83" spans="1:6" x14ac:dyDescent="0.35">
      <c r="A83" t="s">
        <v>630</v>
      </c>
      <c r="B83">
        <v>12.035600000000001</v>
      </c>
      <c r="C83">
        <v>11.5009</v>
      </c>
      <c r="E83" s="1"/>
    </row>
    <row r="84" spans="1:6" x14ac:dyDescent="0.35">
      <c r="E84" s="1"/>
    </row>
    <row r="85" spans="1:6" x14ac:dyDescent="0.35">
      <c r="A85" t="s">
        <v>181</v>
      </c>
      <c r="B85" s="33" t="s">
        <v>114</v>
      </c>
    </row>
    <row r="86" spans="1:6" x14ac:dyDescent="0.35">
      <c r="A86" t="s">
        <v>182</v>
      </c>
      <c r="B86" s="33" t="s">
        <v>114</v>
      </c>
    </row>
    <row r="87" spans="1:6" ht="29" customHeight="1" x14ac:dyDescent="0.35">
      <c r="A87" s="46" t="s">
        <v>183</v>
      </c>
      <c r="B87" s="33" t="s">
        <v>114</v>
      </c>
    </row>
    <row r="88" spans="1:6" ht="29" customHeight="1" x14ac:dyDescent="0.35">
      <c r="A88" s="46" t="s">
        <v>184</v>
      </c>
      <c r="B88" s="48">
        <v>3782.47</v>
      </c>
    </row>
    <row r="89" spans="1:6" ht="29" customHeight="1" x14ac:dyDescent="0.35">
      <c r="A89" s="46" t="s">
        <v>2628</v>
      </c>
      <c r="B89" s="33" t="s">
        <v>114</v>
      </c>
    </row>
    <row r="90" spans="1:6" ht="29" customHeight="1" x14ac:dyDescent="0.35">
      <c r="A90" s="46" t="s">
        <v>2629</v>
      </c>
      <c r="B90" s="33" t="s">
        <v>114</v>
      </c>
    </row>
    <row r="91" spans="1:6" ht="29" customHeight="1" x14ac:dyDescent="0.35">
      <c r="A91" s="46" t="s">
        <v>2630</v>
      </c>
      <c r="B91" s="33" t="s">
        <v>114</v>
      </c>
    </row>
    <row r="92" spans="1:6" x14ac:dyDescent="0.35">
      <c r="A92" t="s">
        <v>2631</v>
      </c>
      <c r="B92" s="33" t="s">
        <v>114</v>
      </c>
    </row>
    <row r="93" spans="1:6" x14ac:dyDescent="0.35">
      <c r="A93" t="s">
        <v>2632</v>
      </c>
      <c r="B93" s="33" t="s">
        <v>114</v>
      </c>
    </row>
    <row r="95" spans="1:6" ht="70" customHeight="1" x14ac:dyDescent="0.35">
      <c r="A95" s="57" t="s">
        <v>200</v>
      </c>
      <c r="B95" s="57" t="s">
        <v>201</v>
      </c>
      <c r="C95" s="57" t="s">
        <v>5</v>
      </c>
      <c r="D95" s="57" t="s">
        <v>6</v>
      </c>
      <c r="E95" s="57" t="s">
        <v>5</v>
      </c>
      <c r="F95" s="57" t="s">
        <v>6</v>
      </c>
    </row>
    <row r="96" spans="1:6" ht="70" customHeight="1" x14ac:dyDescent="0.35">
      <c r="A96" s="57" t="s">
        <v>2687</v>
      </c>
      <c r="B96" s="57"/>
      <c r="C96" s="57" t="s">
        <v>95</v>
      </c>
      <c r="D96" s="57"/>
      <c r="E96" s="57"/>
      <c r="F96"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45"/>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2688</v>
      </c>
      <c r="B1" s="60"/>
      <c r="C1" s="60"/>
      <c r="D1" s="60"/>
      <c r="E1" s="60"/>
      <c r="F1" s="60"/>
      <c r="G1" s="61"/>
      <c r="H1" s="50" t="str">
        <f>HYPERLINK("[EDEL_Portfolio Monthly Notes 28-Feb-2023.xlsx]Index!A1","Index")</f>
        <v>Index</v>
      </c>
    </row>
    <row r="2" spans="1:8" ht="37.5" customHeight="1" x14ac:dyDescent="0.35">
      <c r="A2" s="59" t="s">
        <v>2689</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2624</v>
      </c>
      <c r="B7" s="29"/>
      <c r="C7" s="29"/>
      <c r="D7" s="12"/>
      <c r="E7" s="13"/>
      <c r="F7" s="14"/>
      <c r="G7" s="14"/>
    </row>
    <row r="8" spans="1:8" x14ac:dyDescent="0.35">
      <c r="A8" s="15" t="s">
        <v>2625</v>
      </c>
      <c r="B8" s="30"/>
      <c r="C8" s="30"/>
      <c r="D8" s="16"/>
      <c r="E8" s="45"/>
      <c r="F8" s="19"/>
      <c r="G8" s="19"/>
    </row>
    <row r="9" spans="1:8" x14ac:dyDescent="0.35">
      <c r="A9" s="11" t="s">
        <v>2690</v>
      </c>
      <c r="B9" s="29" t="s">
        <v>2691</v>
      </c>
      <c r="C9" s="29"/>
      <c r="D9" s="12">
        <v>236377.99400000001</v>
      </c>
      <c r="E9" s="13">
        <v>8331.49</v>
      </c>
      <c r="F9" s="14">
        <v>0.99490000000000001</v>
      </c>
      <c r="G9" s="14"/>
    </row>
    <row r="10" spans="1:8" x14ac:dyDescent="0.35">
      <c r="A10" s="15" t="s">
        <v>122</v>
      </c>
      <c r="B10" s="30"/>
      <c r="C10" s="30"/>
      <c r="D10" s="16"/>
      <c r="E10" s="17">
        <v>8331.49</v>
      </c>
      <c r="F10" s="18">
        <v>0.99490000000000001</v>
      </c>
      <c r="G10" s="19"/>
    </row>
    <row r="11" spans="1:8" x14ac:dyDescent="0.35">
      <c r="A11" s="11"/>
      <c r="B11" s="29"/>
      <c r="C11" s="29"/>
      <c r="D11" s="12"/>
      <c r="E11" s="13"/>
      <c r="F11" s="14"/>
      <c r="G11" s="14"/>
    </row>
    <row r="12" spans="1:8" x14ac:dyDescent="0.35">
      <c r="A12" s="20" t="s">
        <v>154</v>
      </c>
      <c r="B12" s="31"/>
      <c r="C12" s="31"/>
      <c r="D12" s="21"/>
      <c r="E12" s="17">
        <v>8331.49</v>
      </c>
      <c r="F12" s="18">
        <v>0.99490000000000001</v>
      </c>
      <c r="G12" s="19"/>
    </row>
    <row r="13" spans="1:8" x14ac:dyDescent="0.35">
      <c r="A13" s="11"/>
      <c r="B13" s="29"/>
      <c r="C13" s="29"/>
      <c r="D13" s="12"/>
      <c r="E13" s="13"/>
      <c r="F13" s="14"/>
      <c r="G13" s="14"/>
    </row>
    <row r="14" spans="1:8" x14ac:dyDescent="0.35">
      <c r="A14" s="15" t="s">
        <v>155</v>
      </c>
      <c r="B14" s="29"/>
      <c r="C14" s="29"/>
      <c r="D14" s="12"/>
      <c r="E14" s="13"/>
      <c r="F14" s="14"/>
      <c r="G14" s="14"/>
    </row>
    <row r="15" spans="1:8" x14ac:dyDescent="0.35">
      <c r="A15" s="11" t="s">
        <v>156</v>
      </c>
      <c r="B15" s="29"/>
      <c r="C15" s="29"/>
      <c r="D15" s="12"/>
      <c r="E15" s="13">
        <v>55.99</v>
      </c>
      <c r="F15" s="14">
        <v>6.7000000000000002E-3</v>
      </c>
      <c r="G15" s="14">
        <v>6.5921999999999994E-2</v>
      </c>
    </row>
    <row r="16" spans="1:8" x14ac:dyDescent="0.35">
      <c r="A16" s="15" t="s">
        <v>122</v>
      </c>
      <c r="B16" s="30"/>
      <c r="C16" s="30"/>
      <c r="D16" s="16"/>
      <c r="E16" s="17">
        <v>55.99</v>
      </c>
      <c r="F16" s="18">
        <v>6.7000000000000002E-3</v>
      </c>
      <c r="G16" s="19"/>
    </row>
    <row r="17" spans="1:7" x14ac:dyDescent="0.35">
      <c r="A17" s="11"/>
      <c r="B17" s="29"/>
      <c r="C17" s="29"/>
      <c r="D17" s="12"/>
      <c r="E17" s="13"/>
      <c r="F17" s="14"/>
      <c r="G17" s="14"/>
    </row>
    <row r="18" spans="1:7" x14ac:dyDescent="0.35">
      <c r="A18" s="20" t="s">
        <v>154</v>
      </c>
      <c r="B18" s="31"/>
      <c r="C18" s="31"/>
      <c r="D18" s="21"/>
      <c r="E18" s="17">
        <v>55.99</v>
      </c>
      <c r="F18" s="18">
        <v>6.7000000000000002E-3</v>
      </c>
      <c r="G18" s="19"/>
    </row>
    <row r="19" spans="1:7" x14ac:dyDescent="0.35">
      <c r="A19" s="11" t="s">
        <v>157</v>
      </c>
      <c r="B19" s="29"/>
      <c r="C19" s="29"/>
      <c r="D19" s="12"/>
      <c r="E19" s="13">
        <v>1.01122E-2</v>
      </c>
      <c r="F19" s="14">
        <v>9.9999999999999995E-7</v>
      </c>
      <c r="G19" s="14"/>
    </row>
    <row r="20" spans="1:7" x14ac:dyDescent="0.35">
      <c r="A20" s="11" t="s">
        <v>158</v>
      </c>
      <c r="B20" s="29"/>
      <c r="C20" s="29"/>
      <c r="D20" s="12"/>
      <c r="E20" s="22">
        <v>-13.1601122</v>
      </c>
      <c r="F20" s="23">
        <v>-1.601E-3</v>
      </c>
      <c r="G20" s="14">
        <v>6.5921999999999994E-2</v>
      </c>
    </row>
    <row r="21" spans="1:7" x14ac:dyDescent="0.35">
      <c r="A21" s="24" t="s">
        <v>159</v>
      </c>
      <c r="B21" s="32"/>
      <c r="C21" s="32"/>
      <c r="D21" s="25"/>
      <c r="E21" s="26">
        <v>8374.33</v>
      </c>
      <c r="F21" s="27">
        <v>1</v>
      </c>
      <c r="G21" s="27"/>
    </row>
    <row r="26" spans="1:7" x14ac:dyDescent="0.35">
      <c r="A26" s="56" t="s">
        <v>162</v>
      </c>
    </row>
    <row r="27" spans="1:7" x14ac:dyDescent="0.35">
      <c r="A27" s="46" t="s">
        <v>163</v>
      </c>
      <c r="B27" s="33" t="s">
        <v>114</v>
      </c>
    </row>
    <row r="28" spans="1:7" x14ac:dyDescent="0.35">
      <c r="A28" t="s">
        <v>164</v>
      </c>
    </row>
    <row r="29" spans="1:7" x14ac:dyDescent="0.35">
      <c r="A29" t="s">
        <v>165</v>
      </c>
      <c r="B29" t="s">
        <v>166</v>
      </c>
      <c r="C29" t="s">
        <v>166</v>
      </c>
    </row>
    <row r="30" spans="1:7" x14ac:dyDescent="0.35">
      <c r="B30" s="47">
        <v>44957</v>
      </c>
      <c r="C30" s="47">
        <v>44985</v>
      </c>
    </row>
    <row r="31" spans="1:7" x14ac:dyDescent="0.35">
      <c r="A31" t="s">
        <v>170</v>
      </c>
      <c r="B31">
        <v>17.174900000000001</v>
      </c>
      <c r="C31">
        <v>17.362100000000002</v>
      </c>
      <c r="E31" s="1"/>
    </row>
    <row r="32" spans="1:7" x14ac:dyDescent="0.35">
      <c r="A32" t="s">
        <v>629</v>
      </c>
      <c r="B32">
        <v>15.89</v>
      </c>
      <c r="C32">
        <v>16.052900000000001</v>
      </c>
      <c r="E32" s="1"/>
    </row>
    <row r="33" spans="1:6" x14ac:dyDescent="0.35">
      <c r="E33" s="1"/>
    </row>
    <row r="34" spans="1:6" x14ac:dyDescent="0.35">
      <c r="A34" t="s">
        <v>181</v>
      </c>
      <c r="B34" s="33" t="s">
        <v>114</v>
      </c>
    </row>
    <row r="35" spans="1:6" x14ac:dyDescent="0.35">
      <c r="A35" t="s">
        <v>182</v>
      </c>
      <c r="B35" s="33" t="s">
        <v>114</v>
      </c>
    </row>
    <row r="36" spans="1:6" ht="29" customHeight="1" x14ac:dyDescent="0.35">
      <c r="A36" s="46" t="s">
        <v>183</v>
      </c>
      <c r="B36" s="33" t="s">
        <v>114</v>
      </c>
    </row>
    <row r="37" spans="1:6" ht="29" customHeight="1" x14ac:dyDescent="0.35">
      <c r="A37" s="46" t="s">
        <v>184</v>
      </c>
      <c r="B37" s="48">
        <v>8331.489869699999</v>
      </c>
    </row>
    <row r="38" spans="1:6" ht="43.5" customHeight="1" x14ac:dyDescent="0.35">
      <c r="A38" s="46" t="s">
        <v>2628</v>
      </c>
      <c r="B38" s="33" t="s">
        <v>114</v>
      </c>
    </row>
    <row r="39" spans="1:6" ht="29" customHeight="1" x14ac:dyDescent="0.35">
      <c r="A39" s="46" t="s">
        <v>2629</v>
      </c>
      <c r="B39" s="33" t="s">
        <v>114</v>
      </c>
    </row>
    <row r="40" spans="1:6" ht="29" customHeight="1" x14ac:dyDescent="0.35">
      <c r="A40" s="46" t="s">
        <v>2630</v>
      </c>
      <c r="B40" s="33" t="s">
        <v>114</v>
      </c>
    </row>
    <row r="41" spans="1:6" x14ac:dyDescent="0.35">
      <c r="A41" t="s">
        <v>2631</v>
      </c>
      <c r="B41" s="33" t="s">
        <v>114</v>
      </c>
    </row>
    <row r="42" spans="1:6" x14ac:dyDescent="0.35">
      <c r="A42" t="s">
        <v>2632</v>
      </c>
      <c r="B42" s="33" t="s">
        <v>114</v>
      </c>
    </row>
    <row r="44" spans="1:6" ht="70" customHeight="1" x14ac:dyDescent="0.35">
      <c r="A44" s="57" t="s">
        <v>200</v>
      </c>
      <c r="B44" s="57" t="s">
        <v>201</v>
      </c>
      <c r="C44" s="57" t="s">
        <v>5</v>
      </c>
      <c r="D44" s="57" t="s">
        <v>6</v>
      </c>
      <c r="E44" s="57" t="s">
        <v>5</v>
      </c>
      <c r="F44" s="57" t="s">
        <v>6</v>
      </c>
    </row>
    <row r="45" spans="1:6" ht="70" customHeight="1" x14ac:dyDescent="0.35">
      <c r="A45" s="57" t="s">
        <v>2692</v>
      </c>
      <c r="B45" s="57"/>
      <c r="C45" s="57" t="s">
        <v>97</v>
      </c>
      <c r="D45" s="57"/>
      <c r="E45" s="57"/>
      <c r="F45"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6"/>
  <sheetViews>
    <sheetView showGridLines="0" workbookViewId="0">
      <pane ySplit="4" topLeftCell="A5" activePane="bottomLeft" state="frozen"/>
      <selection sqref="A1:XFD2"/>
      <selection pane="bottomLeft" sqref="A1:G1"/>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352</v>
      </c>
      <c r="B1" s="60"/>
      <c r="C1" s="60"/>
      <c r="D1" s="60"/>
      <c r="E1" s="60"/>
      <c r="F1" s="60"/>
      <c r="G1" s="61"/>
      <c r="H1" s="50" t="str">
        <f>HYPERLINK("[EDEL_Portfolio Monthly Notes 28-Feb-2023.xlsx]Index!A1","Index")</f>
        <v>Index</v>
      </c>
    </row>
    <row r="2" spans="1:8" ht="37.5" customHeight="1" x14ac:dyDescent="0.35">
      <c r="A2" s="59" t="s">
        <v>353</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354</v>
      </c>
      <c r="B11" s="29" t="s">
        <v>355</v>
      </c>
      <c r="C11" s="29" t="s">
        <v>208</v>
      </c>
      <c r="D11" s="12">
        <v>97500000</v>
      </c>
      <c r="E11" s="13">
        <v>94286.79</v>
      </c>
      <c r="F11" s="14">
        <v>5.9200000000000003E-2</v>
      </c>
      <c r="G11" s="14">
        <v>7.6495999999999995E-2</v>
      </c>
    </row>
    <row r="12" spans="1:8" x14ac:dyDescent="0.35">
      <c r="A12" s="11" t="s">
        <v>356</v>
      </c>
      <c r="B12" s="29" t="s">
        <v>357</v>
      </c>
      <c r="C12" s="29" t="s">
        <v>208</v>
      </c>
      <c r="D12" s="12">
        <v>90000000</v>
      </c>
      <c r="E12" s="13">
        <v>88322.67</v>
      </c>
      <c r="F12" s="14">
        <v>5.5500000000000001E-2</v>
      </c>
      <c r="G12" s="14">
        <v>7.7649999999999997E-2</v>
      </c>
    </row>
    <row r="13" spans="1:8" x14ac:dyDescent="0.35">
      <c r="A13" s="11" t="s">
        <v>358</v>
      </c>
      <c r="B13" s="29" t="s">
        <v>359</v>
      </c>
      <c r="C13" s="29" t="s">
        <v>211</v>
      </c>
      <c r="D13" s="12">
        <v>83000000</v>
      </c>
      <c r="E13" s="13">
        <v>81703.960000000006</v>
      </c>
      <c r="F13" s="14">
        <v>5.1299999999999998E-2</v>
      </c>
      <c r="G13" s="14">
        <v>7.6349E-2</v>
      </c>
    </row>
    <row r="14" spans="1:8" x14ac:dyDescent="0.35">
      <c r="A14" s="11" t="s">
        <v>360</v>
      </c>
      <c r="B14" s="29" t="s">
        <v>361</v>
      </c>
      <c r="C14" s="29" t="s">
        <v>208</v>
      </c>
      <c r="D14" s="12">
        <v>81000000</v>
      </c>
      <c r="E14" s="13">
        <v>81672.539999999994</v>
      </c>
      <c r="F14" s="14">
        <v>5.1299999999999998E-2</v>
      </c>
      <c r="G14" s="14">
        <v>7.7292E-2</v>
      </c>
    </row>
    <row r="15" spans="1:8" x14ac:dyDescent="0.35">
      <c r="A15" s="11" t="s">
        <v>362</v>
      </c>
      <c r="B15" s="29" t="s">
        <v>363</v>
      </c>
      <c r="C15" s="29" t="s">
        <v>208</v>
      </c>
      <c r="D15" s="12">
        <v>80500000</v>
      </c>
      <c r="E15" s="13">
        <v>79848.509999999995</v>
      </c>
      <c r="F15" s="14">
        <v>5.0200000000000002E-2</v>
      </c>
      <c r="G15" s="14">
        <v>7.6974000000000001E-2</v>
      </c>
    </row>
    <row r="16" spans="1:8" x14ac:dyDescent="0.35">
      <c r="A16" s="11" t="s">
        <v>364</v>
      </c>
      <c r="B16" s="29" t="s">
        <v>365</v>
      </c>
      <c r="C16" s="29" t="s">
        <v>208</v>
      </c>
      <c r="D16" s="12">
        <v>75000000</v>
      </c>
      <c r="E16" s="13">
        <v>75378.3</v>
      </c>
      <c r="F16" s="14">
        <v>4.7399999999999998E-2</v>
      </c>
      <c r="G16" s="14">
        <v>7.7649999999999997E-2</v>
      </c>
    </row>
    <row r="17" spans="1:7" x14ac:dyDescent="0.35">
      <c r="A17" s="11" t="s">
        <v>366</v>
      </c>
      <c r="B17" s="29" t="s">
        <v>367</v>
      </c>
      <c r="C17" s="29" t="s">
        <v>208</v>
      </c>
      <c r="D17" s="12">
        <v>73000000</v>
      </c>
      <c r="E17" s="13">
        <v>72528.639999999999</v>
      </c>
      <c r="F17" s="14">
        <v>4.5600000000000002E-2</v>
      </c>
      <c r="G17" s="14">
        <v>7.6596999999999998E-2</v>
      </c>
    </row>
    <row r="18" spans="1:7" x14ac:dyDescent="0.35">
      <c r="A18" s="11" t="s">
        <v>368</v>
      </c>
      <c r="B18" s="29" t="s">
        <v>369</v>
      </c>
      <c r="C18" s="29" t="s">
        <v>208</v>
      </c>
      <c r="D18" s="12">
        <v>61500000</v>
      </c>
      <c r="E18" s="13">
        <v>60089.62</v>
      </c>
      <c r="F18" s="14">
        <v>3.78E-2</v>
      </c>
      <c r="G18" s="14">
        <v>7.8324000000000005E-2</v>
      </c>
    </row>
    <row r="19" spans="1:7" x14ac:dyDescent="0.35">
      <c r="A19" s="11" t="s">
        <v>370</v>
      </c>
      <c r="B19" s="29" t="s">
        <v>371</v>
      </c>
      <c r="C19" s="29" t="s">
        <v>208</v>
      </c>
      <c r="D19" s="12">
        <v>56500000</v>
      </c>
      <c r="E19" s="13">
        <v>56615.77</v>
      </c>
      <c r="F19" s="14">
        <v>3.56E-2</v>
      </c>
      <c r="G19" s="14">
        <v>7.6449000000000003E-2</v>
      </c>
    </row>
    <row r="20" spans="1:7" x14ac:dyDescent="0.35">
      <c r="A20" s="11" t="s">
        <v>372</v>
      </c>
      <c r="B20" s="29" t="s">
        <v>373</v>
      </c>
      <c r="C20" s="29" t="s">
        <v>374</v>
      </c>
      <c r="D20" s="12">
        <v>48000000</v>
      </c>
      <c r="E20" s="13">
        <v>47230.37</v>
      </c>
      <c r="F20" s="14">
        <v>2.9700000000000001E-2</v>
      </c>
      <c r="G20" s="14">
        <v>7.7149999999999996E-2</v>
      </c>
    </row>
    <row r="21" spans="1:7" x14ac:dyDescent="0.35">
      <c r="A21" s="11" t="s">
        <v>375</v>
      </c>
      <c r="B21" s="29" t="s">
        <v>376</v>
      </c>
      <c r="C21" s="29" t="s">
        <v>208</v>
      </c>
      <c r="D21" s="12">
        <v>46500000</v>
      </c>
      <c r="E21" s="13">
        <v>45695.55</v>
      </c>
      <c r="F21" s="14">
        <v>2.87E-2</v>
      </c>
      <c r="G21" s="14">
        <v>7.6600000000000001E-2</v>
      </c>
    </row>
    <row r="22" spans="1:7" x14ac:dyDescent="0.35">
      <c r="A22" s="11" t="s">
        <v>377</v>
      </c>
      <c r="B22" s="29" t="s">
        <v>378</v>
      </c>
      <c r="C22" s="29" t="s">
        <v>208</v>
      </c>
      <c r="D22" s="12">
        <v>43700000</v>
      </c>
      <c r="E22" s="13">
        <v>43173.46</v>
      </c>
      <c r="F22" s="14">
        <v>2.7099999999999999E-2</v>
      </c>
      <c r="G22" s="14">
        <v>7.7292E-2</v>
      </c>
    </row>
    <row r="23" spans="1:7" x14ac:dyDescent="0.35">
      <c r="A23" s="11" t="s">
        <v>379</v>
      </c>
      <c r="B23" s="29" t="s">
        <v>380</v>
      </c>
      <c r="C23" s="29" t="s">
        <v>208</v>
      </c>
      <c r="D23" s="12">
        <v>39200000</v>
      </c>
      <c r="E23" s="13">
        <v>38874.29</v>
      </c>
      <c r="F23" s="14">
        <v>2.4400000000000002E-2</v>
      </c>
      <c r="G23" s="14">
        <v>7.6449000000000003E-2</v>
      </c>
    </row>
    <row r="24" spans="1:7" x14ac:dyDescent="0.35">
      <c r="A24" s="11" t="s">
        <v>381</v>
      </c>
      <c r="B24" s="29" t="s">
        <v>382</v>
      </c>
      <c r="C24" s="29" t="s">
        <v>208</v>
      </c>
      <c r="D24" s="12">
        <v>38500000</v>
      </c>
      <c r="E24" s="13">
        <v>38326.79</v>
      </c>
      <c r="F24" s="14">
        <v>2.41E-2</v>
      </c>
      <c r="G24" s="14">
        <v>7.8324000000000005E-2</v>
      </c>
    </row>
    <row r="25" spans="1:7" x14ac:dyDescent="0.35">
      <c r="A25" s="11" t="s">
        <v>383</v>
      </c>
      <c r="B25" s="29" t="s">
        <v>384</v>
      </c>
      <c r="C25" s="29" t="s">
        <v>208</v>
      </c>
      <c r="D25" s="12">
        <v>37500000</v>
      </c>
      <c r="E25" s="13">
        <v>36909.49</v>
      </c>
      <c r="F25" s="14">
        <v>2.3199999999999998E-2</v>
      </c>
      <c r="G25" s="14">
        <v>7.6749999999999999E-2</v>
      </c>
    </row>
    <row r="26" spans="1:7" x14ac:dyDescent="0.35">
      <c r="A26" s="11" t="s">
        <v>385</v>
      </c>
      <c r="B26" s="29" t="s">
        <v>386</v>
      </c>
      <c r="C26" s="29" t="s">
        <v>208</v>
      </c>
      <c r="D26" s="12">
        <v>35500000</v>
      </c>
      <c r="E26" s="13">
        <v>34338.480000000003</v>
      </c>
      <c r="F26" s="14">
        <v>2.1600000000000001E-2</v>
      </c>
      <c r="G26" s="14">
        <v>7.6974000000000001E-2</v>
      </c>
    </row>
    <row r="27" spans="1:7" x14ac:dyDescent="0.35">
      <c r="A27" s="11" t="s">
        <v>387</v>
      </c>
      <c r="B27" s="29" t="s">
        <v>388</v>
      </c>
      <c r="C27" s="29" t="s">
        <v>208</v>
      </c>
      <c r="D27" s="12">
        <v>33000000</v>
      </c>
      <c r="E27" s="13">
        <v>32623.64</v>
      </c>
      <c r="F27" s="14">
        <v>2.0500000000000001E-2</v>
      </c>
      <c r="G27" s="14">
        <v>7.7124999999999999E-2</v>
      </c>
    </row>
    <row r="28" spans="1:7" x14ac:dyDescent="0.35">
      <c r="A28" s="11" t="s">
        <v>389</v>
      </c>
      <c r="B28" s="29" t="s">
        <v>390</v>
      </c>
      <c r="C28" s="29" t="s">
        <v>208</v>
      </c>
      <c r="D28" s="12">
        <v>30500000</v>
      </c>
      <c r="E28" s="13">
        <v>30231.39</v>
      </c>
      <c r="F28" s="14">
        <v>1.9E-2</v>
      </c>
      <c r="G28" s="14">
        <v>7.7124999999999999E-2</v>
      </c>
    </row>
    <row r="29" spans="1:7" x14ac:dyDescent="0.35">
      <c r="A29" s="11" t="s">
        <v>391</v>
      </c>
      <c r="B29" s="29" t="s">
        <v>392</v>
      </c>
      <c r="C29" s="29" t="s">
        <v>393</v>
      </c>
      <c r="D29" s="12">
        <v>24000000</v>
      </c>
      <c r="E29" s="13">
        <v>23809.32</v>
      </c>
      <c r="F29" s="14">
        <v>1.4999999999999999E-2</v>
      </c>
      <c r="G29" s="14">
        <v>7.7857999999999997E-2</v>
      </c>
    </row>
    <row r="30" spans="1:7" x14ac:dyDescent="0.35">
      <c r="A30" s="11" t="s">
        <v>394</v>
      </c>
      <c r="B30" s="29" t="s">
        <v>395</v>
      </c>
      <c r="C30" s="29" t="s">
        <v>220</v>
      </c>
      <c r="D30" s="12">
        <v>19500000</v>
      </c>
      <c r="E30" s="13">
        <v>20147.28</v>
      </c>
      <c r="F30" s="14">
        <v>1.2699999999999999E-2</v>
      </c>
      <c r="G30" s="14">
        <v>7.5716000000000006E-2</v>
      </c>
    </row>
    <row r="31" spans="1:7" x14ac:dyDescent="0.35">
      <c r="A31" s="11" t="s">
        <v>396</v>
      </c>
      <c r="B31" s="29" t="s">
        <v>397</v>
      </c>
      <c r="C31" s="29" t="s">
        <v>211</v>
      </c>
      <c r="D31" s="12">
        <v>20000000</v>
      </c>
      <c r="E31" s="13">
        <v>19857.939999999999</v>
      </c>
      <c r="F31" s="14">
        <v>1.2500000000000001E-2</v>
      </c>
      <c r="G31" s="14">
        <v>7.7060000000000003E-2</v>
      </c>
    </row>
    <row r="32" spans="1:7" x14ac:dyDescent="0.35">
      <c r="A32" s="11" t="s">
        <v>398</v>
      </c>
      <c r="B32" s="29" t="s">
        <v>399</v>
      </c>
      <c r="C32" s="29" t="s">
        <v>208</v>
      </c>
      <c r="D32" s="12">
        <v>18150000</v>
      </c>
      <c r="E32" s="13">
        <v>19084.36</v>
      </c>
      <c r="F32" s="14">
        <v>1.2E-2</v>
      </c>
      <c r="G32" s="14">
        <v>7.7549000000000007E-2</v>
      </c>
    </row>
    <row r="33" spans="1:7" x14ac:dyDescent="0.35">
      <c r="A33" s="11" t="s">
        <v>400</v>
      </c>
      <c r="B33" s="29" t="s">
        <v>401</v>
      </c>
      <c r="C33" s="29" t="s">
        <v>208</v>
      </c>
      <c r="D33" s="12">
        <v>16500000</v>
      </c>
      <c r="E33" s="13">
        <v>16925.12</v>
      </c>
      <c r="F33" s="14">
        <v>1.06E-2</v>
      </c>
      <c r="G33" s="14">
        <v>7.7549000000000007E-2</v>
      </c>
    </row>
    <row r="34" spans="1:7" x14ac:dyDescent="0.35">
      <c r="A34" s="11" t="s">
        <v>402</v>
      </c>
      <c r="B34" s="29" t="s">
        <v>403</v>
      </c>
      <c r="C34" s="29" t="s">
        <v>208</v>
      </c>
      <c r="D34" s="12">
        <v>14500000</v>
      </c>
      <c r="E34" s="13">
        <v>14990.8</v>
      </c>
      <c r="F34" s="14">
        <v>9.4000000000000004E-3</v>
      </c>
      <c r="G34" s="14">
        <v>7.6449000000000003E-2</v>
      </c>
    </row>
    <row r="35" spans="1:7" x14ac:dyDescent="0.35">
      <c r="A35" s="11" t="s">
        <v>404</v>
      </c>
      <c r="B35" s="29" t="s">
        <v>405</v>
      </c>
      <c r="C35" s="29" t="s">
        <v>208</v>
      </c>
      <c r="D35" s="12">
        <v>14000000</v>
      </c>
      <c r="E35" s="13">
        <v>14508.06</v>
      </c>
      <c r="F35" s="14">
        <v>9.1000000000000004E-3</v>
      </c>
      <c r="G35" s="14">
        <v>7.7242000000000005E-2</v>
      </c>
    </row>
    <row r="36" spans="1:7" x14ac:dyDescent="0.35">
      <c r="A36" s="11" t="s">
        <v>406</v>
      </c>
      <c r="B36" s="29" t="s">
        <v>407</v>
      </c>
      <c r="C36" s="29" t="s">
        <v>208</v>
      </c>
      <c r="D36" s="12">
        <v>13500000</v>
      </c>
      <c r="E36" s="13">
        <v>13358.63</v>
      </c>
      <c r="F36" s="14">
        <v>8.3999999999999995E-3</v>
      </c>
      <c r="G36" s="14">
        <v>7.7124999999999999E-2</v>
      </c>
    </row>
    <row r="37" spans="1:7" x14ac:dyDescent="0.35">
      <c r="A37" s="11" t="s">
        <v>408</v>
      </c>
      <c r="B37" s="29" t="s">
        <v>409</v>
      </c>
      <c r="C37" s="29" t="s">
        <v>211</v>
      </c>
      <c r="D37" s="12">
        <v>11500000</v>
      </c>
      <c r="E37" s="13">
        <v>11712.38</v>
      </c>
      <c r="F37" s="14">
        <v>7.4000000000000003E-3</v>
      </c>
      <c r="G37" s="14">
        <v>7.6949000000000004E-2</v>
      </c>
    </row>
    <row r="38" spans="1:7" x14ac:dyDescent="0.35">
      <c r="A38" s="11" t="s">
        <v>410</v>
      </c>
      <c r="B38" s="29" t="s">
        <v>411</v>
      </c>
      <c r="C38" s="29" t="s">
        <v>208</v>
      </c>
      <c r="D38" s="12">
        <v>9000000</v>
      </c>
      <c r="E38" s="13">
        <v>8903.2900000000009</v>
      </c>
      <c r="F38" s="14">
        <v>5.5999999999999999E-3</v>
      </c>
      <c r="G38" s="14">
        <v>7.6899999999999996E-2</v>
      </c>
    </row>
    <row r="39" spans="1:7" x14ac:dyDescent="0.35">
      <c r="A39" s="11" t="s">
        <v>412</v>
      </c>
      <c r="B39" s="29" t="s">
        <v>413</v>
      </c>
      <c r="C39" s="29" t="s">
        <v>208</v>
      </c>
      <c r="D39" s="12">
        <v>8800000</v>
      </c>
      <c r="E39" s="13">
        <v>8887.0499999999993</v>
      </c>
      <c r="F39" s="14">
        <v>5.5999999999999999E-3</v>
      </c>
      <c r="G39" s="14">
        <v>7.7292E-2</v>
      </c>
    </row>
    <row r="40" spans="1:7" x14ac:dyDescent="0.35">
      <c r="A40" s="11" t="s">
        <v>414</v>
      </c>
      <c r="B40" s="29" t="s">
        <v>415</v>
      </c>
      <c r="C40" s="29" t="s">
        <v>208</v>
      </c>
      <c r="D40" s="12">
        <v>7500000</v>
      </c>
      <c r="E40" s="13">
        <v>7681.1</v>
      </c>
      <c r="F40" s="14">
        <v>4.7999999999999996E-3</v>
      </c>
      <c r="G40" s="14">
        <v>7.7124999999999999E-2</v>
      </c>
    </row>
    <row r="41" spans="1:7" x14ac:dyDescent="0.35">
      <c r="A41" s="11" t="s">
        <v>416</v>
      </c>
      <c r="B41" s="29" t="s">
        <v>417</v>
      </c>
      <c r="C41" s="29" t="s">
        <v>208</v>
      </c>
      <c r="D41" s="12">
        <v>6500000</v>
      </c>
      <c r="E41" s="13">
        <v>6826.46</v>
      </c>
      <c r="F41" s="14">
        <v>4.3E-3</v>
      </c>
      <c r="G41" s="14">
        <v>7.7899999999999997E-2</v>
      </c>
    </row>
    <row r="42" spans="1:7" x14ac:dyDescent="0.35">
      <c r="A42" s="11" t="s">
        <v>418</v>
      </c>
      <c r="B42" s="29" t="s">
        <v>419</v>
      </c>
      <c r="C42" s="29" t="s">
        <v>374</v>
      </c>
      <c r="D42" s="12">
        <v>6500000</v>
      </c>
      <c r="E42" s="13">
        <v>6469.23</v>
      </c>
      <c r="F42" s="14">
        <v>4.1000000000000003E-3</v>
      </c>
      <c r="G42" s="14">
        <v>7.5809000000000001E-2</v>
      </c>
    </row>
    <row r="43" spans="1:7" x14ac:dyDescent="0.35">
      <c r="A43" s="11" t="s">
        <v>420</v>
      </c>
      <c r="B43" s="29" t="s">
        <v>421</v>
      </c>
      <c r="C43" s="29" t="s">
        <v>208</v>
      </c>
      <c r="D43" s="12">
        <v>6500000</v>
      </c>
      <c r="E43" s="13">
        <v>6344.61</v>
      </c>
      <c r="F43" s="14">
        <v>4.0000000000000001E-3</v>
      </c>
      <c r="G43" s="14">
        <v>7.7248999999999998E-2</v>
      </c>
    </row>
    <row r="44" spans="1:7" x14ac:dyDescent="0.35">
      <c r="A44" s="11" t="s">
        <v>422</v>
      </c>
      <c r="B44" s="29" t="s">
        <v>423</v>
      </c>
      <c r="C44" s="29" t="s">
        <v>208</v>
      </c>
      <c r="D44" s="12">
        <v>5500000</v>
      </c>
      <c r="E44" s="13">
        <v>5771.88</v>
      </c>
      <c r="F44" s="14">
        <v>3.5999999999999999E-3</v>
      </c>
      <c r="G44" s="14">
        <v>7.7549000000000007E-2</v>
      </c>
    </row>
    <row r="45" spans="1:7" x14ac:dyDescent="0.35">
      <c r="A45" s="11" t="s">
        <v>424</v>
      </c>
      <c r="B45" s="29" t="s">
        <v>425</v>
      </c>
      <c r="C45" s="29" t="s">
        <v>208</v>
      </c>
      <c r="D45" s="12">
        <v>5500000</v>
      </c>
      <c r="E45" s="13">
        <v>5424.39</v>
      </c>
      <c r="F45" s="14">
        <v>3.3999999999999998E-3</v>
      </c>
      <c r="G45" s="14">
        <v>7.6499999999999999E-2</v>
      </c>
    </row>
    <row r="46" spans="1:7" x14ac:dyDescent="0.35">
      <c r="A46" s="11" t="s">
        <v>426</v>
      </c>
      <c r="B46" s="29" t="s">
        <v>427</v>
      </c>
      <c r="C46" s="29" t="s">
        <v>208</v>
      </c>
      <c r="D46" s="12">
        <v>5000000</v>
      </c>
      <c r="E46" s="13">
        <v>5145.3900000000003</v>
      </c>
      <c r="F46" s="14">
        <v>3.2000000000000002E-3</v>
      </c>
      <c r="G46" s="14">
        <v>7.6599E-2</v>
      </c>
    </row>
    <row r="47" spans="1:7" x14ac:dyDescent="0.35">
      <c r="A47" s="11" t="s">
        <v>428</v>
      </c>
      <c r="B47" s="29" t="s">
        <v>429</v>
      </c>
      <c r="C47" s="29" t="s">
        <v>208</v>
      </c>
      <c r="D47" s="12">
        <v>5000000</v>
      </c>
      <c r="E47" s="13">
        <v>5144.18</v>
      </c>
      <c r="F47" s="14">
        <v>3.2000000000000002E-3</v>
      </c>
      <c r="G47" s="14">
        <v>7.7353000000000005E-2</v>
      </c>
    </row>
    <row r="48" spans="1:7" x14ac:dyDescent="0.35">
      <c r="A48" s="11" t="s">
        <v>430</v>
      </c>
      <c r="B48" s="29" t="s">
        <v>431</v>
      </c>
      <c r="C48" s="29" t="s">
        <v>208</v>
      </c>
      <c r="D48" s="12">
        <v>5000000</v>
      </c>
      <c r="E48" s="13">
        <v>5137.08</v>
      </c>
      <c r="F48" s="14">
        <v>3.2000000000000002E-3</v>
      </c>
      <c r="G48" s="14">
        <v>7.7260999999999996E-2</v>
      </c>
    </row>
    <row r="49" spans="1:7" x14ac:dyDescent="0.35">
      <c r="A49" s="11" t="s">
        <v>432</v>
      </c>
      <c r="B49" s="29" t="s">
        <v>433</v>
      </c>
      <c r="C49" s="29" t="s">
        <v>220</v>
      </c>
      <c r="D49" s="12">
        <v>5100000</v>
      </c>
      <c r="E49" s="13">
        <v>4973.21</v>
      </c>
      <c r="F49" s="14">
        <v>3.0999999999999999E-3</v>
      </c>
      <c r="G49" s="14">
        <v>7.6012999999999997E-2</v>
      </c>
    </row>
    <row r="50" spans="1:7" x14ac:dyDescent="0.35">
      <c r="A50" s="11" t="s">
        <v>434</v>
      </c>
      <c r="B50" s="29" t="s">
        <v>435</v>
      </c>
      <c r="C50" s="29" t="s">
        <v>211</v>
      </c>
      <c r="D50" s="12">
        <v>5000000</v>
      </c>
      <c r="E50" s="13">
        <v>4876.71</v>
      </c>
      <c r="F50" s="14">
        <v>3.0999999999999999E-3</v>
      </c>
      <c r="G50" s="14">
        <v>7.7049999999999993E-2</v>
      </c>
    </row>
    <row r="51" spans="1:7" x14ac:dyDescent="0.35">
      <c r="A51" s="11" t="s">
        <v>436</v>
      </c>
      <c r="B51" s="29" t="s">
        <v>437</v>
      </c>
      <c r="C51" s="29" t="s">
        <v>208</v>
      </c>
      <c r="D51" s="12">
        <v>4500000</v>
      </c>
      <c r="E51" s="13">
        <v>4530.62</v>
      </c>
      <c r="F51" s="14">
        <v>2.8E-3</v>
      </c>
      <c r="G51" s="14">
        <v>7.7899999999999997E-2</v>
      </c>
    </row>
    <row r="52" spans="1:7" x14ac:dyDescent="0.35">
      <c r="A52" s="11" t="s">
        <v>438</v>
      </c>
      <c r="B52" s="29" t="s">
        <v>439</v>
      </c>
      <c r="C52" s="29" t="s">
        <v>211</v>
      </c>
      <c r="D52" s="12">
        <v>3800000</v>
      </c>
      <c r="E52" s="13">
        <v>3755.04</v>
      </c>
      <c r="F52" s="14">
        <v>2.3999999999999998E-3</v>
      </c>
      <c r="G52" s="14">
        <v>7.6012999999999997E-2</v>
      </c>
    </row>
    <row r="53" spans="1:7" x14ac:dyDescent="0.35">
      <c r="A53" s="11" t="s">
        <v>440</v>
      </c>
      <c r="B53" s="29" t="s">
        <v>441</v>
      </c>
      <c r="C53" s="29" t="s">
        <v>208</v>
      </c>
      <c r="D53" s="12">
        <v>3000000</v>
      </c>
      <c r="E53" s="13">
        <v>3075.01</v>
      </c>
      <c r="F53" s="14">
        <v>1.9E-3</v>
      </c>
      <c r="G53" s="14">
        <v>7.6749999999999999E-2</v>
      </c>
    </row>
    <row r="54" spans="1:7" x14ac:dyDescent="0.35">
      <c r="A54" s="11" t="s">
        <v>442</v>
      </c>
      <c r="B54" s="29" t="s">
        <v>443</v>
      </c>
      <c r="C54" s="29" t="s">
        <v>208</v>
      </c>
      <c r="D54" s="12">
        <v>2500000</v>
      </c>
      <c r="E54" s="13">
        <v>2609.5500000000002</v>
      </c>
      <c r="F54" s="14">
        <v>1.6000000000000001E-3</v>
      </c>
      <c r="G54" s="14">
        <v>7.7215000000000006E-2</v>
      </c>
    </row>
    <row r="55" spans="1:7" x14ac:dyDescent="0.35">
      <c r="A55" s="11" t="s">
        <v>444</v>
      </c>
      <c r="B55" s="29" t="s">
        <v>445</v>
      </c>
      <c r="C55" s="29" t="s">
        <v>208</v>
      </c>
      <c r="D55" s="12">
        <v>2500000</v>
      </c>
      <c r="E55" s="13">
        <v>2585.75</v>
      </c>
      <c r="F55" s="14">
        <v>1.6000000000000001E-3</v>
      </c>
      <c r="G55" s="14">
        <v>7.6351000000000002E-2</v>
      </c>
    </row>
    <row r="56" spans="1:7" x14ac:dyDescent="0.35">
      <c r="A56" s="11" t="s">
        <v>446</v>
      </c>
      <c r="B56" s="29" t="s">
        <v>447</v>
      </c>
      <c r="C56" s="29" t="s">
        <v>208</v>
      </c>
      <c r="D56" s="12">
        <v>2500000</v>
      </c>
      <c r="E56" s="13">
        <v>2574.0300000000002</v>
      </c>
      <c r="F56" s="14">
        <v>1.6000000000000001E-3</v>
      </c>
      <c r="G56" s="14">
        <v>7.7124999999999999E-2</v>
      </c>
    </row>
    <row r="57" spans="1:7" x14ac:dyDescent="0.35">
      <c r="A57" s="11" t="s">
        <v>448</v>
      </c>
      <c r="B57" s="29" t="s">
        <v>449</v>
      </c>
      <c r="C57" s="29" t="s">
        <v>208</v>
      </c>
      <c r="D57" s="12">
        <v>2000000</v>
      </c>
      <c r="E57" s="13">
        <v>2158.56</v>
      </c>
      <c r="F57" s="14">
        <v>1.4E-3</v>
      </c>
      <c r="G57" s="14">
        <v>7.6899999999999996E-2</v>
      </c>
    </row>
    <row r="58" spans="1:7" x14ac:dyDescent="0.35">
      <c r="A58" s="11" t="s">
        <v>450</v>
      </c>
      <c r="B58" s="29" t="s">
        <v>451</v>
      </c>
      <c r="C58" s="29" t="s">
        <v>208</v>
      </c>
      <c r="D58" s="12">
        <v>2000000</v>
      </c>
      <c r="E58" s="13">
        <v>2022.82</v>
      </c>
      <c r="F58" s="14">
        <v>1.2999999999999999E-3</v>
      </c>
      <c r="G58" s="14">
        <v>7.7124999999999999E-2</v>
      </c>
    </row>
    <row r="59" spans="1:7" x14ac:dyDescent="0.35">
      <c r="A59" s="11" t="s">
        <v>452</v>
      </c>
      <c r="B59" s="29" t="s">
        <v>453</v>
      </c>
      <c r="C59" s="29" t="s">
        <v>208</v>
      </c>
      <c r="D59" s="12">
        <v>1500000</v>
      </c>
      <c r="E59" s="13">
        <v>1551.13</v>
      </c>
      <c r="F59" s="14">
        <v>1E-3</v>
      </c>
      <c r="G59" s="14">
        <v>7.6610999999999999E-2</v>
      </c>
    </row>
    <row r="60" spans="1:7" x14ac:dyDescent="0.35">
      <c r="A60" s="11" t="s">
        <v>454</v>
      </c>
      <c r="B60" s="29" t="s">
        <v>455</v>
      </c>
      <c r="C60" s="29" t="s">
        <v>208</v>
      </c>
      <c r="D60" s="12">
        <v>1500000</v>
      </c>
      <c r="E60" s="13">
        <v>1535.46</v>
      </c>
      <c r="F60" s="14">
        <v>1E-3</v>
      </c>
      <c r="G60" s="14">
        <v>7.6898999999999995E-2</v>
      </c>
    </row>
    <row r="61" spans="1:7" x14ac:dyDescent="0.35">
      <c r="A61" s="11" t="s">
        <v>456</v>
      </c>
      <c r="B61" s="29" t="s">
        <v>457</v>
      </c>
      <c r="C61" s="29" t="s">
        <v>208</v>
      </c>
      <c r="D61" s="12">
        <v>1000000</v>
      </c>
      <c r="E61" s="13">
        <v>1059.3399999999999</v>
      </c>
      <c r="F61" s="14">
        <v>6.9999999999999999E-4</v>
      </c>
      <c r="G61" s="14">
        <v>7.6850000000000002E-2</v>
      </c>
    </row>
    <row r="62" spans="1:7" x14ac:dyDescent="0.35">
      <c r="A62" s="11" t="s">
        <v>458</v>
      </c>
      <c r="B62" s="29" t="s">
        <v>459</v>
      </c>
      <c r="C62" s="29" t="s">
        <v>211</v>
      </c>
      <c r="D62" s="12">
        <v>1000000</v>
      </c>
      <c r="E62" s="13">
        <v>983.13</v>
      </c>
      <c r="F62" s="14">
        <v>5.9999999999999995E-4</v>
      </c>
      <c r="G62" s="14">
        <v>7.6797000000000004E-2</v>
      </c>
    </row>
    <row r="63" spans="1:7" x14ac:dyDescent="0.35">
      <c r="A63" s="11" t="s">
        <v>460</v>
      </c>
      <c r="B63" s="29" t="s">
        <v>461</v>
      </c>
      <c r="C63" s="29" t="s">
        <v>208</v>
      </c>
      <c r="D63" s="12">
        <v>1000000</v>
      </c>
      <c r="E63" s="13">
        <v>982.26</v>
      </c>
      <c r="F63" s="14">
        <v>5.9999999999999995E-4</v>
      </c>
      <c r="G63" s="14">
        <v>7.6899999999999996E-2</v>
      </c>
    </row>
    <row r="64" spans="1:7" x14ac:dyDescent="0.35">
      <c r="A64" s="11" t="s">
        <v>462</v>
      </c>
      <c r="B64" s="29" t="s">
        <v>463</v>
      </c>
      <c r="C64" s="29" t="s">
        <v>208</v>
      </c>
      <c r="D64" s="12">
        <v>500000</v>
      </c>
      <c r="E64" s="13">
        <v>516.79999999999995</v>
      </c>
      <c r="F64" s="14">
        <v>2.9999999999999997E-4</v>
      </c>
      <c r="G64" s="14">
        <v>7.6899999999999996E-2</v>
      </c>
    </row>
    <row r="65" spans="1:7" x14ac:dyDescent="0.35">
      <c r="A65" s="11" t="s">
        <v>464</v>
      </c>
      <c r="B65" s="29" t="s">
        <v>465</v>
      </c>
      <c r="C65" s="29" t="s">
        <v>208</v>
      </c>
      <c r="D65" s="12">
        <v>500000</v>
      </c>
      <c r="E65" s="13">
        <v>514.64</v>
      </c>
      <c r="F65" s="14">
        <v>2.9999999999999997E-4</v>
      </c>
      <c r="G65" s="14">
        <v>7.6449000000000003E-2</v>
      </c>
    </row>
    <row r="66" spans="1:7" x14ac:dyDescent="0.35">
      <c r="A66" s="11" t="s">
        <v>466</v>
      </c>
      <c r="B66" s="29" t="s">
        <v>467</v>
      </c>
      <c r="C66" s="29" t="s">
        <v>208</v>
      </c>
      <c r="D66" s="12">
        <v>400000</v>
      </c>
      <c r="E66" s="13">
        <v>422.96</v>
      </c>
      <c r="F66" s="14">
        <v>2.9999999999999997E-4</v>
      </c>
      <c r="G66" s="14">
        <v>7.6850000000000002E-2</v>
      </c>
    </row>
    <row r="67" spans="1:7" x14ac:dyDescent="0.35">
      <c r="A67" s="15" t="s">
        <v>122</v>
      </c>
      <c r="B67" s="30"/>
      <c r="C67" s="30"/>
      <c r="D67" s="16"/>
      <c r="E67" s="17">
        <v>1304705.83</v>
      </c>
      <c r="F67" s="18">
        <v>0.81989999999999996</v>
      </c>
      <c r="G67" s="19"/>
    </row>
    <row r="68" spans="1:7" x14ac:dyDescent="0.35">
      <c r="A68" s="11"/>
      <c r="B68" s="29"/>
      <c r="C68" s="29"/>
      <c r="D68" s="12"/>
      <c r="E68" s="13"/>
      <c r="F68" s="14"/>
      <c r="G68" s="14"/>
    </row>
    <row r="69" spans="1:7" x14ac:dyDescent="0.35">
      <c r="A69" s="15" t="s">
        <v>468</v>
      </c>
      <c r="B69" s="29"/>
      <c r="C69" s="29"/>
      <c r="D69" s="12"/>
      <c r="E69" s="13"/>
      <c r="F69" s="14"/>
      <c r="G69" s="14"/>
    </row>
    <row r="70" spans="1:7" x14ac:dyDescent="0.35">
      <c r="A70" s="11" t="s">
        <v>469</v>
      </c>
      <c r="B70" s="29" t="s">
        <v>470</v>
      </c>
      <c r="C70" s="29" t="s">
        <v>119</v>
      </c>
      <c r="D70" s="12">
        <v>170500000</v>
      </c>
      <c r="E70" s="13">
        <v>167630.66</v>
      </c>
      <c r="F70" s="14">
        <v>0.1053</v>
      </c>
      <c r="G70" s="14">
        <v>7.5828440061999999E-2</v>
      </c>
    </row>
    <row r="71" spans="1:7" x14ac:dyDescent="0.35">
      <c r="A71" s="11" t="s">
        <v>471</v>
      </c>
      <c r="B71" s="29" t="s">
        <v>472</v>
      </c>
      <c r="C71" s="29" t="s">
        <v>119</v>
      </c>
      <c r="D71" s="12">
        <v>31500000</v>
      </c>
      <c r="E71" s="13">
        <v>29857.24</v>
      </c>
      <c r="F71" s="14">
        <v>1.8800000000000001E-2</v>
      </c>
      <c r="G71" s="14">
        <v>7.6024483855999997E-2</v>
      </c>
    </row>
    <row r="72" spans="1:7" x14ac:dyDescent="0.35">
      <c r="A72" s="11" t="s">
        <v>473</v>
      </c>
      <c r="B72" s="29" t="s">
        <v>474</v>
      </c>
      <c r="C72" s="29" t="s">
        <v>119</v>
      </c>
      <c r="D72" s="12">
        <v>25500000</v>
      </c>
      <c r="E72" s="13">
        <v>24619.26</v>
      </c>
      <c r="F72" s="14">
        <v>1.55E-2</v>
      </c>
      <c r="G72" s="14">
        <v>7.5807695731999997E-2</v>
      </c>
    </row>
    <row r="73" spans="1:7" x14ac:dyDescent="0.35">
      <c r="A73" s="15" t="s">
        <v>122</v>
      </c>
      <c r="B73" s="30"/>
      <c r="C73" s="30"/>
      <c r="D73" s="16"/>
      <c r="E73" s="17">
        <v>222107.16</v>
      </c>
      <c r="F73" s="18">
        <v>0.1396</v>
      </c>
      <c r="G73" s="19"/>
    </row>
    <row r="74" spans="1:7" x14ac:dyDescent="0.35">
      <c r="A74" s="11"/>
      <c r="B74" s="29"/>
      <c r="C74" s="29"/>
      <c r="D74" s="12"/>
      <c r="E74" s="13"/>
      <c r="F74" s="14"/>
      <c r="G74" s="14"/>
    </row>
    <row r="75" spans="1:7" x14ac:dyDescent="0.35">
      <c r="A75" s="15" t="s">
        <v>249</v>
      </c>
      <c r="B75" s="29"/>
      <c r="C75" s="29"/>
      <c r="D75" s="12"/>
      <c r="E75" s="13"/>
      <c r="F75" s="14"/>
      <c r="G75" s="14"/>
    </row>
    <row r="76" spans="1:7" x14ac:dyDescent="0.35">
      <c r="A76" s="15" t="s">
        <v>122</v>
      </c>
      <c r="B76" s="29"/>
      <c r="C76" s="29"/>
      <c r="D76" s="12"/>
      <c r="E76" s="34" t="s">
        <v>114</v>
      </c>
      <c r="F76" s="35" t="s">
        <v>114</v>
      </c>
      <c r="G76" s="14"/>
    </row>
    <row r="77" spans="1:7" x14ac:dyDescent="0.35">
      <c r="A77" s="11"/>
      <c r="B77" s="29"/>
      <c r="C77" s="29"/>
      <c r="D77" s="12"/>
      <c r="E77" s="13"/>
      <c r="F77" s="14"/>
      <c r="G77" s="14"/>
    </row>
    <row r="78" spans="1:7" x14ac:dyDescent="0.35">
      <c r="A78" s="15" t="s">
        <v>250</v>
      </c>
      <c r="B78" s="29"/>
      <c r="C78" s="29"/>
      <c r="D78" s="12"/>
      <c r="E78" s="13"/>
      <c r="F78" s="14"/>
      <c r="G78" s="14"/>
    </row>
    <row r="79" spans="1:7" x14ac:dyDescent="0.35">
      <c r="A79" s="15" t="s">
        <v>122</v>
      </c>
      <c r="B79" s="29"/>
      <c r="C79" s="29"/>
      <c r="D79" s="12"/>
      <c r="E79" s="34" t="s">
        <v>114</v>
      </c>
      <c r="F79" s="35" t="s">
        <v>114</v>
      </c>
      <c r="G79" s="14"/>
    </row>
    <row r="80" spans="1:7" x14ac:dyDescent="0.35">
      <c r="A80" s="11"/>
      <c r="B80" s="29"/>
      <c r="C80" s="29"/>
      <c r="D80" s="12"/>
      <c r="E80" s="13"/>
      <c r="F80" s="14"/>
      <c r="G80" s="14"/>
    </row>
    <row r="81" spans="1:7" x14ac:dyDescent="0.35">
      <c r="A81" s="20" t="s">
        <v>154</v>
      </c>
      <c r="B81" s="31"/>
      <c r="C81" s="31"/>
      <c r="D81" s="21"/>
      <c r="E81" s="17">
        <v>1526812.99</v>
      </c>
      <c r="F81" s="18">
        <v>0.95950000000000002</v>
      </c>
      <c r="G81" s="19"/>
    </row>
    <row r="82" spans="1:7" x14ac:dyDescent="0.35">
      <c r="A82" s="11"/>
      <c r="B82" s="29"/>
      <c r="C82" s="29"/>
      <c r="D82" s="12"/>
      <c r="E82" s="13"/>
      <c r="F82" s="14"/>
      <c r="G82" s="14"/>
    </row>
    <row r="83" spans="1:7" x14ac:dyDescent="0.35">
      <c r="A83" s="11"/>
      <c r="B83" s="29"/>
      <c r="C83" s="29"/>
      <c r="D83" s="12"/>
      <c r="E83" s="13"/>
      <c r="F83" s="14"/>
      <c r="G83" s="14"/>
    </row>
    <row r="84" spans="1:7" x14ac:dyDescent="0.35">
      <c r="A84" s="15" t="s">
        <v>155</v>
      </c>
      <c r="B84" s="29"/>
      <c r="C84" s="29"/>
      <c r="D84" s="12"/>
      <c r="E84" s="13"/>
      <c r="F84" s="14"/>
      <c r="G84" s="14"/>
    </row>
    <row r="85" spans="1:7" x14ac:dyDescent="0.35">
      <c r="A85" s="11" t="s">
        <v>156</v>
      </c>
      <c r="B85" s="29"/>
      <c r="C85" s="29"/>
      <c r="D85" s="12"/>
      <c r="E85" s="13">
        <v>19619.46</v>
      </c>
      <c r="F85" s="14">
        <v>1.23E-2</v>
      </c>
      <c r="G85" s="14">
        <v>6.5921999999999994E-2</v>
      </c>
    </row>
    <row r="86" spans="1:7" x14ac:dyDescent="0.35">
      <c r="A86" s="15" t="s">
        <v>122</v>
      </c>
      <c r="B86" s="30"/>
      <c r="C86" s="30"/>
      <c r="D86" s="16"/>
      <c r="E86" s="17">
        <v>19619.46</v>
      </c>
      <c r="F86" s="18">
        <v>1.23E-2</v>
      </c>
      <c r="G86" s="19"/>
    </row>
    <row r="87" spans="1:7" x14ac:dyDescent="0.35">
      <c r="A87" s="11"/>
      <c r="B87" s="29"/>
      <c r="C87" s="29"/>
      <c r="D87" s="12"/>
      <c r="E87" s="13"/>
      <c r="F87" s="14"/>
      <c r="G87" s="14"/>
    </row>
    <row r="88" spans="1:7" x14ac:dyDescent="0.35">
      <c r="A88" s="20" t="s">
        <v>154</v>
      </c>
      <c r="B88" s="31"/>
      <c r="C88" s="31"/>
      <c r="D88" s="21"/>
      <c r="E88" s="17">
        <v>19619.46</v>
      </c>
      <c r="F88" s="18">
        <v>1.23E-2</v>
      </c>
      <c r="G88" s="19"/>
    </row>
    <row r="89" spans="1:7" x14ac:dyDescent="0.35">
      <c r="A89" s="11" t="s">
        <v>157</v>
      </c>
      <c r="B89" s="29"/>
      <c r="C89" s="29"/>
      <c r="D89" s="12"/>
      <c r="E89" s="13">
        <v>44827.734868599997</v>
      </c>
      <c r="F89" s="14">
        <v>2.8167999999999999E-2</v>
      </c>
      <c r="G89" s="14"/>
    </row>
    <row r="90" spans="1:7" x14ac:dyDescent="0.35">
      <c r="A90" s="11" t="s">
        <v>158</v>
      </c>
      <c r="B90" s="29"/>
      <c r="C90" s="29"/>
      <c r="D90" s="12"/>
      <c r="E90" s="13">
        <v>144.94513140000001</v>
      </c>
      <c r="F90" s="14">
        <v>3.1999999999999999E-5</v>
      </c>
      <c r="G90" s="14">
        <v>6.5921999999999994E-2</v>
      </c>
    </row>
    <row r="91" spans="1:7" x14ac:dyDescent="0.35">
      <c r="A91" s="24" t="s">
        <v>159</v>
      </c>
      <c r="B91" s="32"/>
      <c r="C91" s="32"/>
      <c r="D91" s="25"/>
      <c r="E91" s="26">
        <v>1591405.13</v>
      </c>
      <c r="F91" s="27">
        <v>1</v>
      </c>
      <c r="G91" s="27"/>
    </row>
    <row r="93" spans="1:7" x14ac:dyDescent="0.35">
      <c r="A93" s="56" t="s">
        <v>161</v>
      </c>
    </row>
    <row r="96" spans="1:7" x14ac:dyDescent="0.35">
      <c r="A96" s="56" t="s">
        <v>162</v>
      </c>
    </row>
    <row r="97" spans="1:5" x14ac:dyDescent="0.35">
      <c r="A97" s="46" t="s">
        <v>163</v>
      </c>
      <c r="B97" s="33" t="s">
        <v>114</v>
      </c>
    </row>
    <row r="98" spans="1:5" x14ac:dyDescent="0.35">
      <c r="A98" t="s">
        <v>164</v>
      </c>
    </row>
    <row r="99" spans="1:5" x14ac:dyDescent="0.35">
      <c r="A99" t="s">
        <v>259</v>
      </c>
      <c r="B99" t="s">
        <v>166</v>
      </c>
      <c r="C99" t="s">
        <v>166</v>
      </c>
    </row>
    <row r="100" spans="1:5" x14ac:dyDescent="0.35">
      <c r="B100" s="47">
        <v>44957</v>
      </c>
      <c r="C100" s="47">
        <v>44985</v>
      </c>
    </row>
    <row r="101" spans="1:5" x14ac:dyDescent="0.35">
      <c r="A101" t="s">
        <v>260</v>
      </c>
      <c r="B101">
        <v>1238.3209999999999</v>
      </c>
      <c r="C101">
        <v>1237.2403999999999</v>
      </c>
      <c r="E101" s="1"/>
    </row>
    <row r="102" spans="1:5" x14ac:dyDescent="0.35">
      <c r="E102" s="1"/>
    </row>
    <row r="103" spans="1:5" x14ac:dyDescent="0.35">
      <c r="A103" t="s">
        <v>181</v>
      </c>
      <c r="B103" s="33" t="s">
        <v>114</v>
      </c>
    </row>
    <row r="104" spans="1:5" x14ac:dyDescent="0.35">
      <c r="A104" t="s">
        <v>182</v>
      </c>
      <c r="B104" s="33" t="s">
        <v>114</v>
      </c>
    </row>
    <row r="105" spans="1:5" ht="29" customHeight="1" x14ac:dyDescent="0.35">
      <c r="A105" s="46" t="s">
        <v>183</v>
      </c>
      <c r="B105" s="33" t="s">
        <v>114</v>
      </c>
    </row>
    <row r="106" spans="1:5" ht="29" customHeight="1" x14ac:dyDescent="0.35">
      <c r="A106" s="46" t="s">
        <v>184</v>
      </c>
      <c r="B106" s="33" t="s">
        <v>114</v>
      </c>
    </row>
    <row r="107" spans="1:5" x14ac:dyDescent="0.35">
      <c r="A107" t="s">
        <v>185</v>
      </c>
      <c r="B107" s="48">
        <f>B121</f>
        <v>6.6649655002589316</v>
      </c>
    </row>
    <row r="108" spans="1:5" ht="43.5" customHeight="1" x14ac:dyDescent="0.35">
      <c r="A108" s="46" t="s">
        <v>186</v>
      </c>
      <c r="B108" s="33" t="s">
        <v>114</v>
      </c>
    </row>
    <row r="109" spans="1:5" ht="29" customHeight="1" x14ac:dyDescent="0.35">
      <c r="A109" s="46" t="s">
        <v>187</v>
      </c>
      <c r="B109" s="33" t="s">
        <v>114</v>
      </c>
    </row>
    <row r="110" spans="1:5" ht="29" customHeight="1" x14ac:dyDescent="0.35">
      <c r="A110" s="46" t="s">
        <v>188</v>
      </c>
      <c r="B110" s="33" t="s">
        <v>114</v>
      </c>
    </row>
    <row r="111" spans="1:5" x14ac:dyDescent="0.35">
      <c r="A111" t="s">
        <v>189</v>
      </c>
      <c r="B111" s="33" t="s">
        <v>114</v>
      </c>
    </row>
    <row r="112" spans="1:5" x14ac:dyDescent="0.35">
      <c r="A112" t="s">
        <v>190</v>
      </c>
      <c r="B112" s="33" t="s">
        <v>114</v>
      </c>
    </row>
    <row r="114" spans="1:6" x14ac:dyDescent="0.35">
      <c r="A114" t="s">
        <v>191</v>
      </c>
    </row>
    <row r="115" spans="1:6" x14ac:dyDescent="0.35">
      <c r="A115" s="51" t="s">
        <v>192</v>
      </c>
      <c r="B115" s="51" t="s">
        <v>475</v>
      </c>
    </row>
    <row r="116" spans="1:6" x14ac:dyDescent="0.35">
      <c r="A116" s="51" t="s">
        <v>194</v>
      </c>
      <c r="B116" s="51" t="s">
        <v>262</v>
      </c>
    </row>
    <row r="117" spans="1:6" x14ac:dyDescent="0.35">
      <c r="A117" s="51"/>
      <c r="B117" s="51"/>
    </row>
    <row r="118" spans="1:6" x14ac:dyDescent="0.35">
      <c r="A118" s="51" t="s">
        <v>196</v>
      </c>
      <c r="B118" s="52">
        <v>7.6958489555651859</v>
      </c>
    </row>
    <row r="119" spans="1:6" x14ac:dyDescent="0.35">
      <c r="A119" s="51"/>
      <c r="B119" s="51"/>
    </row>
    <row r="120" spans="1:6" x14ac:dyDescent="0.35">
      <c r="A120" s="51" t="s">
        <v>197</v>
      </c>
      <c r="B120" s="53">
        <v>5.2840999999999996</v>
      </c>
    </row>
    <row r="121" spans="1:6" x14ac:dyDescent="0.35">
      <c r="A121" s="51" t="s">
        <v>198</v>
      </c>
      <c r="B121" s="53">
        <v>6.6649655002589316</v>
      </c>
    </row>
    <row r="122" spans="1:6" x14ac:dyDescent="0.35">
      <c r="A122" s="51"/>
      <c r="B122" s="51"/>
    </row>
    <row r="123" spans="1:6" x14ac:dyDescent="0.35">
      <c r="A123" s="51" t="s">
        <v>199</v>
      </c>
      <c r="B123" s="54">
        <v>44985</v>
      </c>
    </row>
    <row r="125" spans="1:6" ht="70" customHeight="1" x14ac:dyDescent="0.35">
      <c r="A125" s="57" t="s">
        <v>200</v>
      </c>
      <c r="B125" s="57" t="s">
        <v>201</v>
      </c>
      <c r="C125" s="57" t="s">
        <v>5</v>
      </c>
      <c r="D125" s="57" t="s">
        <v>6</v>
      </c>
      <c r="E125" s="57" t="s">
        <v>5</v>
      </c>
      <c r="F125" s="57" t="s">
        <v>6</v>
      </c>
    </row>
    <row r="126" spans="1:6" ht="70" customHeight="1" x14ac:dyDescent="0.35">
      <c r="A126" s="57" t="s">
        <v>475</v>
      </c>
      <c r="B126" s="57"/>
      <c r="C126" s="57" t="s">
        <v>15</v>
      </c>
      <c r="D126" s="57"/>
      <c r="E126" s="57"/>
      <c r="F126"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45"/>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2693</v>
      </c>
      <c r="B1" s="60"/>
      <c r="C1" s="60"/>
      <c r="D1" s="60"/>
      <c r="E1" s="60"/>
      <c r="F1" s="60"/>
      <c r="G1" s="61"/>
      <c r="H1" s="50" t="str">
        <f>HYPERLINK("[EDEL_Portfolio Monthly Notes 28-Feb-2023.xlsx]Index!A1","Index")</f>
        <v>Index</v>
      </c>
    </row>
    <row r="2" spans="1:8" ht="37.5" customHeight="1" x14ac:dyDescent="0.35">
      <c r="A2" s="59" t="s">
        <v>2694</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2624</v>
      </c>
      <c r="B7" s="29"/>
      <c r="C7" s="29"/>
      <c r="D7" s="12"/>
      <c r="E7" s="13"/>
      <c r="F7" s="14"/>
      <c r="G7" s="14"/>
    </row>
    <row r="8" spans="1:8" x14ac:dyDescent="0.35">
      <c r="A8" s="15" t="s">
        <v>2625</v>
      </c>
      <c r="B8" s="30"/>
      <c r="C8" s="30"/>
      <c r="D8" s="16"/>
      <c r="E8" s="45"/>
      <c r="F8" s="19"/>
      <c r="G8" s="19"/>
    </row>
    <row r="9" spans="1:8" x14ac:dyDescent="0.35">
      <c r="A9" s="11" t="s">
        <v>2695</v>
      </c>
      <c r="B9" s="29" t="s">
        <v>2696</v>
      </c>
      <c r="C9" s="29"/>
      <c r="D9" s="12">
        <v>123581.39930999999</v>
      </c>
      <c r="E9" s="13">
        <v>12939.96</v>
      </c>
      <c r="F9" s="14">
        <v>0.99629999999999996</v>
      </c>
      <c r="G9" s="14"/>
    </row>
    <row r="10" spans="1:8" x14ac:dyDescent="0.35">
      <c r="A10" s="15" t="s">
        <v>122</v>
      </c>
      <c r="B10" s="30"/>
      <c r="C10" s="30"/>
      <c r="D10" s="16"/>
      <c r="E10" s="17">
        <v>12939.96</v>
      </c>
      <c r="F10" s="18">
        <v>0.99629999999999996</v>
      </c>
      <c r="G10" s="19"/>
    </row>
    <row r="11" spans="1:8" x14ac:dyDescent="0.35">
      <c r="A11" s="11"/>
      <c r="B11" s="29"/>
      <c r="C11" s="29"/>
      <c r="D11" s="12"/>
      <c r="E11" s="13"/>
      <c r="F11" s="14"/>
      <c r="G11" s="14"/>
    </row>
    <row r="12" spans="1:8" x14ac:dyDescent="0.35">
      <c r="A12" s="20" t="s">
        <v>154</v>
      </c>
      <c r="B12" s="31"/>
      <c r="C12" s="31"/>
      <c r="D12" s="21"/>
      <c r="E12" s="17">
        <v>12939.96</v>
      </c>
      <c r="F12" s="18">
        <v>0.99629999999999996</v>
      </c>
      <c r="G12" s="19"/>
    </row>
    <row r="13" spans="1:8" x14ac:dyDescent="0.35">
      <c r="A13" s="11"/>
      <c r="B13" s="29"/>
      <c r="C13" s="29"/>
      <c r="D13" s="12"/>
      <c r="E13" s="13"/>
      <c r="F13" s="14"/>
      <c r="G13" s="14"/>
    </row>
    <row r="14" spans="1:8" x14ac:dyDescent="0.35">
      <c r="A14" s="15" t="s">
        <v>155</v>
      </c>
      <c r="B14" s="29"/>
      <c r="C14" s="29"/>
      <c r="D14" s="12"/>
      <c r="E14" s="13"/>
      <c r="F14" s="14"/>
      <c r="G14" s="14"/>
    </row>
    <row r="15" spans="1:8" x14ac:dyDescent="0.35">
      <c r="A15" s="11" t="s">
        <v>156</v>
      </c>
      <c r="B15" s="29"/>
      <c r="C15" s="29"/>
      <c r="D15" s="12"/>
      <c r="E15" s="13">
        <v>95.98</v>
      </c>
      <c r="F15" s="14">
        <v>7.4000000000000003E-3</v>
      </c>
      <c r="G15" s="14">
        <v>6.5921999999999994E-2</v>
      </c>
    </row>
    <row r="16" spans="1:8" x14ac:dyDescent="0.35">
      <c r="A16" s="15" t="s">
        <v>122</v>
      </c>
      <c r="B16" s="30"/>
      <c r="C16" s="30"/>
      <c r="D16" s="16"/>
      <c r="E16" s="17">
        <v>95.98</v>
      </c>
      <c r="F16" s="18">
        <v>7.4000000000000003E-3</v>
      </c>
      <c r="G16" s="19"/>
    </row>
    <row r="17" spans="1:7" x14ac:dyDescent="0.35">
      <c r="A17" s="11"/>
      <c r="B17" s="29"/>
      <c r="C17" s="29"/>
      <c r="D17" s="12"/>
      <c r="E17" s="13"/>
      <c r="F17" s="14"/>
      <c r="G17" s="14"/>
    </row>
    <row r="18" spans="1:7" x14ac:dyDescent="0.35">
      <c r="A18" s="20" t="s">
        <v>154</v>
      </c>
      <c r="B18" s="31"/>
      <c r="C18" s="31"/>
      <c r="D18" s="21"/>
      <c r="E18" s="17">
        <v>95.98</v>
      </c>
      <c r="F18" s="18">
        <v>7.4000000000000003E-3</v>
      </c>
      <c r="G18" s="19"/>
    </row>
    <row r="19" spans="1:7" x14ac:dyDescent="0.35">
      <c r="A19" s="11" t="s">
        <v>157</v>
      </c>
      <c r="B19" s="29"/>
      <c r="C19" s="29"/>
      <c r="D19" s="12"/>
      <c r="E19" s="13">
        <v>1.7335300000000001E-2</v>
      </c>
      <c r="F19" s="14">
        <v>9.9999999999999995E-7</v>
      </c>
      <c r="G19" s="14"/>
    </row>
    <row r="20" spans="1:7" x14ac:dyDescent="0.35">
      <c r="A20" s="11" t="s">
        <v>158</v>
      </c>
      <c r="B20" s="29"/>
      <c r="C20" s="29"/>
      <c r="D20" s="12"/>
      <c r="E20" s="22">
        <v>-48.217335300000002</v>
      </c>
      <c r="F20" s="23">
        <v>-3.7009999999999999E-3</v>
      </c>
      <c r="G20" s="14">
        <v>6.5921999999999994E-2</v>
      </c>
    </row>
    <row r="21" spans="1:7" x14ac:dyDescent="0.35">
      <c r="A21" s="24" t="s">
        <v>159</v>
      </c>
      <c r="B21" s="32"/>
      <c r="C21" s="32"/>
      <c r="D21" s="25"/>
      <c r="E21" s="26">
        <v>12987.74</v>
      </c>
      <c r="F21" s="27">
        <v>1</v>
      </c>
      <c r="G21" s="27"/>
    </row>
    <row r="26" spans="1:7" x14ac:dyDescent="0.35">
      <c r="A26" s="56" t="s">
        <v>162</v>
      </c>
    </row>
    <row r="27" spans="1:7" x14ac:dyDescent="0.35">
      <c r="A27" s="46" t="s">
        <v>163</v>
      </c>
      <c r="B27" s="33" t="s">
        <v>114</v>
      </c>
    </row>
    <row r="28" spans="1:7" x14ac:dyDescent="0.35">
      <c r="A28" t="s">
        <v>164</v>
      </c>
    </row>
    <row r="29" spans="1:7" x14ac:dyDescent="0.35">
      <c r="A29" t="s">
        <v>165</v>
      </c>
      <c r="B29" t="s">
        <v>166</v>
      </c>
      <c r="C29" t="s">
        <v>166</v>
      </c>
    </row>
    <row r="30" spans="1:7" x14ac:dyDescent="0.35">
      <c r="B30" s="47">
        <v>44957</v>
      </c>
      <c r="C30" s="47">
        <v>44985</v>
      </c>
    </row>
    <row r="31" spans="1:7" x14ac:dyDescent="0.35">
      <c r="A31" t="s">
        <v>170</v>
      </c>
      <c r="B31">
        <v>15.311</v>
      </c>
      <c r="C31">
        <v>14.51</v>
      </c>
      <c r="E31" s="1"/>
    </row>
    <row r="32" spans="1:7" x14ac:dyDescent="0.35">
      <c r="A32" t="s">
        <v>629</v>
      </c>
      <c r="B32">
        <v>14.3987</v>
      </c>
      <c r="C32">
        <v>13.636100000000001</v>
      </c>
      <c r="E32" s="1"/>
    </row>
    <row r="33" spans="1:6" x14ac:dyDescent="0.35">
      <c r="E33" s="1"/>
    </row>
    <row r="34" spans="1:6" x14ac:dyDescent="0.35">
      <c r="A34" t="s">
        <v>181</v>
      </c>
      <c r="B34" s="33" t="s">
        <v>114</v>
      </c>
    </row>
    <row r="35" spans="1:6" x14ac:dyDescent="0.35">
      <c r="A35" t="s">
        <v>182</v>
      </c>
      <c r="B35" s="33" t="s">
        <v>114</v>
      </c>
    </row>
    <row r="36" spans="1:6" ht="29" customHeight="1" x14ac:dyDescent="0.35">
      <c r="A36" s="46" t="s">
        <v>183</v>
      </c>
      <c r="B36" s="33" t="s">
        <v>114</v>
      </c>
    </row>
    <row r="37" spans="1:6" ht="29" customHeight="1" x14ac:dyDescent="0.35">
      <c r="A37" s="46" t="s">
        <v>184</v>
      </c>
      <c r="B37" s="48">
        <v>12939.958471</v>
      </c>
    </row>
    <row r="38" spans="1:6" ht="43.5" customHeight="1" x14ac:dyDescent="0.35">
      <c r="A38" s="46" t="s">
        <v>2628</v>
      </c>
      <c r="B38" s="33" t="s">
        <v>114</v>
      </c>
    </row>
    <row r="39" spans="1:6" ht="29" customHeight="1" x14ac:dyDescent="0.35">
      <c r="A39" s="46" t="s">
        <v>2629</v>
      </c>
      <c r="B39" s="33" t="s">
        <v>114</v>
      </c>
    </row>
    <row r="40" spans="1:6" ht="29" customHeight="1" x14ac:dyDescent="0.35">
      <c r="A40" s="46" t="s">
        <v>2630</v>
      </c>
      <c r="B40" s="33" t="s">
        <v>114</v>
      </c>
    </row>
    <row r="41" spans="1:6" x14ac:dyDescent="0.35">
      <c r="A41" t="s">
        <v>2631</v>
      </c>
      <c r="B41" s="33" t="s">
        <v>114</v>
      </c>
    </row>
    <row r="42" spans="1:6" x14ac:dyDescent="0.35">
      <c r="A42" t="s">
        <v>2632</v>
      </c>
      <c r="B42" s="33" t="s">
        <v>114</v>
      </c>
    </row>
    <row r="44" spans="1:6" ht="70" customHeight="1" x14ac:dyDescent="0.35">
      <c r="A44" s="57" t="s">
        <v>200</v>
      </c>
      <c r="B44" s="57" t="s">
        <v>201</v>
      </c>
      <c r="C44" s="57" t="s">
        <v>5</v>
      </c>
      <c r="D44" s="57" t="s">
        <v>6</v>
      </c>
      <c r="E44" s="57" t="s">
        <v>5</v>
      </c>
      <c r="F44" s="57" t="s">
        <v>6</v>
      </c>
    </row>
    <row r="45" spans="1:6" ht="70" customHeight="1" x14ac:dyDescent="0.35">
      <c r="A45" s="57" t="s">
        <v>2697</v>
      </c>
      <c r="B45" s="57"/>
      <c r="C45" s="57" t="s">
        <v>99</v>
      </c>
      <c r="D45" s="57"/>
      <c r="E45" s="57"/>
      <c r="F45"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45"/>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2698</v>
      </c>
      <c r="B1" s="60"/>
      <c r="C1" s="60"/>
      <c r="D1" s="60"/>
      <c r="E1" s="60"/>
      <c r="F1" s="60"/>
      <c r="G1" s="61"/>
      <c r="H1" s="50" t="str">
        <f>HYPERLINK("[EDEL_Portfolio Monthly Notes 28-Feb-2023.xlsx]Index!A1","Index")</f>
        <v>Index</v>
      </c>
    </row>
    <row r="2" spans="1:8" ht="37.5" customHeight="1" x14ac:dyDescent="0.35">
      <c r="A2" s="59" t="s">
        <v>2699</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2624</v>
      </c>
      <c r="B7" s="29"/>
      <c r="C7" s="29"/>
      <c r="D7" s="12"/>
      <c r="E7" s="13"/>
      <c r="F7" s="14"/>
      <c r="G7" s="14"/>
    </row>
    <row r="8" spans="1:8" x14ac:dyDescent="0.35">
      <c r="A8" s="15" t="s">
        <v>2625</v>
      </c>
      <c r="B8" s="30"/>
      <c r="C8" s="30"/>
      <c r="D8" s="16"/>
      <c r="E8" s="45"/>
      <c r="F8" s="19"/>
      <c r="G8" s="19"/>
    </row>
    <row r="9" spans="1:8" x14ac:dyDescent="0.35">
      <c r="A9" s="11" t="s">
        <v>2700</v>
      </c>
      <c r="B9" s="29" t="s">
        <v>2701</v>
      </c>
      <c r="C9" s="29"/>
      <c r="D9" s="12">
        <v>35518.459000000003</v>
      </c>
      <c r="E9" s="13">
        <v>8950.84</v>
      </c>
      <c r="F9" s="14">
        <v>0.99219999999999997</v>
      </c>
      <c r="G9" s="14"/>
    </row>
    <row r="10" spans="1:8" x14ac:dyDescent="0.35">
      <c r="A10" s="15" t="s">
        <v>122</v>
      </c>
      <c r="B10" s="30"/>
      <c r="C10" s="30"/>
      <c r="D10" s="16"/>
      <c r="E10" s="17">
        <v>8950.84</v>
      </c>
      <c r="F10" s="18">
        <v>0.99219999999999997</v>
      </c>
      <c r="G10" s="19"/>
    </row>
    <row r="11" spans="1:8" x14ac:dyDescent="0.35">
      <c r="A11" s="11"/>
      <c r="B11" s="29"/>
      <c r="C11" s="29"/>
      <c r="D11" s="12"/>
      <c r="E11" s="13"/>
      <c r="F11" s="14"/>
      <c r="G11" s="14"/>
    </row>
    <row r="12" spans="1:8" x14ac:dyDescent="0.35">
      <c r="A12" s="20" t="s">
        <v>154</v>
      </c>
      <c r="B12" s="31"/>
      <c r="C12" s="31"/>
      <c r="D12" s="21"/>
      <c r="E12" s="17">
        <v>8950.84</v>
      </c>
      <c r="F12" s="18">
        <v>0.99219999999999997</v>
      </c>
      <c r="G12" s="19"/>
    </row>
    <row r="13" spans="1:8" x14ac:dyDescent="0.35">
      <c r="A13" s="11"/>
      <c r="B13" s="29"/>
      <c r="C13" s="29"/>
      <c r="D13" s="12"/>
      <c r="E13" s="13"/>
      <c r="F13" s="14"/>
      <c r="G13" s="14"/>
    </row>
    <row r="14" spans="1:8" x14ac:dyDescent="0.35">
      <c r="A14" s="15" t="s">
        <v>155</v>
      </c>
      <c r="B14" s="29"/>
      <c r="C14" s="29"/>
      <c r="D14" s="12"/>
      <c r="E14" s="13"/>
      <c r="F14" s="14"/>
      <c r="G14" s="14"/>
    </row>
    <row r="15" spans="1:8" x14ac:dyDescent="0.35">
      <c r="A15" s="11" t="s">
        <v>156</v>
      </c>
      <c r="B15" s="29"/>
      <c r="C15" s="29"/>
      <c r="D15" s="12"/>
      <c r="E15" s="13">
        <v>72.989999999999995</v>
      </c>
      <c r="F15" s="14">
        <v>8.0999999999999996E-3</v>
      </c>
      <c r="G15" s="14">
        <v>6.5921999999999994E-2</v>
      </c>
    </row>
    <row r="16" spans="1:8" x14ac:dyDescent="0.35">
      <c r="A16" s="15" t="s">
        <v>122</v>
      </c>
      <c r="B16" s="30"/>
      <c r="C16" s="30"/>
      <c r="D16" s="16"/>
      <c r="E16" s="17">
        <v>72.989999999999995</v>
      </c>
      <c r="F16" s="18">
        <v>8.0999999999999996E-3</v>
      </c>
      <c r="G16" s="19"/>
    </row>
    <row r="17" spans="1:7" x14ac:dyDescent="0.35">
      <c r="A17" s="11"/>
      <c r="B17" s="29"/>
      <c r="C17" s="29"/>
      <c r="D17" s="12"/>
      <c r="E17" s="13"/>
      <c r="F17" s="14"/>
      <c r="G17" s="14"/>
    </row>
    <row r="18" spans="1:7" x14ac:dyDescent="0.35">
      <c r="A18" s="20" t="s">
        <v>154</v>
      </c>
      <c r="B18" s="31"/>
      <c r="C18" s="31"/>
      <c r="D18" s="21"/>
      <c r="E18" s="17">
        <v>72.989999999999995</v>
      </c>
      <c r="F18" s="18">
        <v>8.0999999999999996E-3</v>
      </c>
      <c r="G18" s="19"/>
    </row>
    <row r="19" spans="1:7" x14ac:dyDescent="0.35">
      <c r="A19" s="11" t="s">
        <v>157</v>
      </c>
      <c r="B19" s="29"/>
      <c r="C19" s="29"/>
      <c r="D19" s="12"/>
      <c r="E19" s="13">
        <v>1.3181999999999999E-2</v>
      </c>
      <c r="F19" s="14">
        <v>9.9999999999999995E-7</v>
      </c>
      <c r="G19" s="14"/>
    </row>
    <row r="20" spans="1:7" x14ac:dyDescent="0.35">
      <c r="A20" s="11" t="s">
        <v>158</v>
      </c>
      <c r="B20" s="29"/>
      <c r="C20" s="29"/>
      <c r="D20" s="12"/>
      <c r="E20" s="22">
        <v>-2.3731819999999999</v>
      </c>
      <c r="F20" s="23">
        <v>-3.01E-4</v>
      </c>
      <c r="G20" s="14">
        <v>6.5921999999999994E-2</v>
      </c>
    </row>
    <row r="21" spans="1:7" x14ac:dyDescent="0.35">
      <c r="A21" s="24" t="s">
        <v>159</v>
      </c>
      <c r="B21" s="32"/>
      <c r="C21" s="32"/>
      <c r="D21" s="25"/>
      <c r="E21" s="26">
        <v>9021.4699999999993</v>
      </c>
      <c r="F21" s="27">
        <v>1</v>
      </c>
      <c r="G21" s="27"/>
    </row>
    <row r="26" spans="1:7" x14ac:dyDescent="0.35">
      <c r="A26" s="56" t="s">
        <v>162</v>
      </c>
    </row>
    <row r="27" spans="1:7" x14ac:dyDescent="0.35">
      <c r="A27" s="46" t="s">
        <v>163</v>
      </c>
      <c r="B27" s="33" t="s">
        <v>114</v>
      </c>
    </row>
    <row r="28" spans="1:7" x14ac:dyDescent="0.35">
      <c r="A28" t="s">
        <v>164</v>
      </c>
    </row>
    <row r="29" spans="1:7" x14ac:dyDescent="0.35">
      <c r="A29" t="s">
        <v>165</v>
      </c>
      <c r="B29" t="s">
        <v>166</v>
      </c>
      <c r="C29" t="s">
        <v>166</v>
      </c>
    </row>
    <row r="30" spans="1:7" x14ac:dyDescent="0.35">
      <c r="B30" s="47">
        <v>44957</v>
      </c>
      <c r="C30" s="47">
        <v>44985</v>
      </c>
    </row>
    <row r="31" spans="1:7" x14ac:dyDescent="0.35">
      <c r="A31" t="s">
        <v>170</v>
      </c>
      <c r="B31">
        <v>27.593800000000002</v>
      </c>
      <c r="C31">
        <v>27.3902</v>
      </c>
      <c r="E31" s="1"/>
    </row>
    <row r="32" spans="1:7" x14ac:dyDescent="0.35">
      <c r="A32" t="s">
        <v>629</v>
      </c>
      <c r="B32">
        <v>25.518000000000001</v>
      </c>
      <c r="C32">
        <v>25.3125</v>
      </c>
      <c r="E32" s="1"/>
    </row>
    <row r="33" spans="1:6" x14ac:dyDescent="0.35">
      <c r="E33" s="1"/>
    </row>
    <row r="34" spans="1:6" x14ac:dyDescent="0.35">
      <c r="A34" t="s">
        <v>181</v>
      </c>
      <c r="B34" s="33" t="s">
        <v>114</v>
      </c>
    </row>
    <row r="35" spans="1:6" x14ac:dyDescent="0.35">
      <c r="A35" t="s">
        <v>182</v>
      </c>
      <c r="B35" s="33" t="s">
        <v>114</v>
      </c>
    </row>
    <row r="36" spans="1:6" ht="29" customHeight="1" x14ac:dyDescent="0.35">
      <c r="A36" s="46" t="s">
        <v>183</v>
      </c>
      <c r="B36" s="33" t="s">
        <v>114</v>
      </c>
    </row>
    <row r="37" spans="1:6" ht="29" customHeight="1" x14ac:dyDescent="0.35">
      <c r="A37" s="46" t="s">
        <v>184</v>
      </c>
      <c r="B37" s="48">
        <v>8950.8380928000006</v>
      </c>
    </row>
    <row r="38" spans="1:6" ht="43.5" customHeight="1" x14ac:dyDescent="0.35">
      <c r="A38" s="46" t="s">
        <v>2628</v>
      </c>
      <c r="B38" s="33" t="s">
        <v>114</v>
      </c>
    </row>
    <row r="39" spans="1:6" ht="29" customHeight="1" x14ac:dyDescent="0.35">
      <c r="A39" s="46" t="s">
        <v>2629</v>
      </c>
      <c r="B39" s="33" t="s">
        <v>114</v>
      </c>
    </row>
    <row r="40" spans="1:6" ht="29" customHeight="1" x14ac:dyDescent="0.35">
      <c r="A40" s="46" t="s">
        <v>2630</v>
      </c>
      <c r="B40" s="33" t="s">
        <v>114</v>
      </c>
    </row>
    <row r="41" spans="1:6" x14ac:dyDescent="0.35">
      <c r="A41" t="s">
        <v>2631</v>
      </c>
      <c r="B41" s="33" t="s">
        <v>114</v>
      </c>
    </row>
    <row r="42" spans="1:6" x14ac:dyDescent="0.35">
      <c r="A42" t="s">
        <v>2632</v>
      </c>
      <c r="B42" s="33" t="s">
        <v>114</v>
      </c>
    </row>
    <row r="44" spans="1:6" ht="70" customHeight="1" x14ac:dyDescent="0.35">
      <c r="A44" s="57" t="s">
        <v>200</v>
      </c>
      <c r="B44" s="57" t="s">
        <v>201</v>
      </c>
      <c r="C44" s="57" t="s">
        <v>5</v>
      </c>
      <c r="D44" s="57" t="s">
        <v>6</v>
      </c>
      <c r="E44" s="57" t="s">
        <v>5</v>
      </c>
      <c r="F44" s="57" t="s">
        <v>6</v>
      </c>
    </row>
    <row r="45" spans="1:6" ht="70" customHeight="1" x14ac:dyDescent="0.35">
      <c r="A45" s="57" t="s">
        <v>2702</v>
      </c>
      <c r="B45" s="57"/>
      <c r="C45" s="57" t="s">
        <v>101</v>
      </c>
      <c r="D45" s="57"/>
      <c r="E45" s="57"/>
      <c r="F45"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45"/>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2703</v>
      </c>
      <c r="B1" s="60"/>
      <c r="C1" s="60"/>
      <c r="D1" s="60"/>
      <c r="E1" s="60"/>
      <c r="F1" s="60"/>
      <c r="G1" s="61"/>
      <c r="H1" s="50" t="str">
        <f>HYPERLINK("[EDEL_Portfolio Monthly Notes 28-Feb-2023.xlsx]Index!A1","Index")</f>
        <v>Index</v>
      </c>
    </row>
    <row r="2" spans="1:8" ht="37.5" customHeight="1" x14ac:dyDescent="0.35">
      <c r="A2" s="59" t="s">
        <v>2704</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2624</v>
      </c>
      <c r="B7" s="29"/>
      <c r="C7" s="29"/>
      <c r="D7" s="12"/>
      <c r="E7" s="13"/>
      <c r="F7" s="14"/>
      <c r="G7" s="14"/>
    </row>
    <row r="8" spans="1:8" x14ac:dyDescent="0.35">
      <c r="A8" s="15" t="s">
        <v>2625</v>
      </c>
      <c r="B8" s="30"/>
      <c r="C8" s="30"/>
      <c r="D8" s="16"/>
      <c r="E8" s="45"/>
      <c r="F8" s="19"/>
      <c r="G8" s="19"/>
    </row>
    <row r="9" spans="1:8" x14ac:dyDescent="0.35">
      <c r="A9" s="11" t="s">
        <v>2705</v>
      </c>
      <c r="B9" s="29" t="s">
        <v>2706</v>
      </c>
      <c r="C9" s="29"/>
      <c r="D9" s="12">
        <v>1278219.443</v>
      </c>
      <c r="E9" s="13">
        <v>171801.91</v>
      </c>
      <c r="F9" s="14">
        <v>0.997</v>
      </c>
      <c r="G9" s="14"/>
    </row>
    <row r="10" spans="1:8" x14ac:dyDescent="0.35">
      <c r="A10" s="15" t="s">
        <v>122</v>
      </c>
      <c r="B10" s="30"/>
      <c r="C10" s="30"/>
      <c r="D10" s="16"/>
      <c r="E10" s="17">
        <v>171801.91</v>
      </c>
      <c r="F10" s="18">
        <v>0.997</v>
      </c>
      <c r="G10" s="19"/>
    </row>
    <row r="11" spans="1:8" x14ac:dyDescent="0.35">
      <c r="A11" s="11"/>
      <c r="B11" s="29"/>
      <c r="C11" s="29"/>
      <c r="D11" s="12"/>
      <c r="E11" s="13"/>
      <c r="F11" s="14"/>
      <c r="G11" s="14"/>
    </row>
    <row r="12" spans="1:8" x14ac:dyDescent="0.35">
      <c r="A12" s="20" t="s">
        <v>154</v>
      </c>
      <c r="B12" s="31"/>
      <c r="C12" s="31"/>
      <c r="D12" s="21"/>
      <c r="E12" s="17">
        <v>171801.91</v>
      </c>
      <c r="F12" s="18">
        <v>0.997</v>
      </c>
      <c r="G12" s="19"/>
    </row>
    <row r="13" spans="1:8" x14ac:dyDescent="0.35">
      <c r="A13" s="11"/>
      <c r="B13" s="29"/>
      <c r="C13" s="29"/>
      <c r="D13" s="12"/>
      <c r="E13" s="13"/>
      <c r="F13" s="14"/>
      <c r="G13" s="14"/>
    </row>
    <row r="14" spans="1:8" x14ac:dyDescent="0.35">
      <c r="A14" s="15" t="s">
        <v>155</v>
      </c>
      <c r="B14" s="29"/>
      <c r="C14" s="29"/>
      <c r="D14" s="12"/>
      <c r="E14" s="13"/>
      <c r="F14" s="14"/>
      <c r="G14" s="14"/>
    </row>
    <row r="15" spans="1:8" x14ac:dyDescent="0.35">
      <c r="A15" s="11" t="s">
        <v>156</v>
      </c>
      <c r="B15" s="29"/>
      <c r="C15" s="29"/>
      <c r="D15" s="12"/>
      <c r="E15" s="13">
        <v>987.82</v>
      </c>
      <c r="F15" s="14">
        <v>5.7000000000000002E-3</v>
      </c>
      <c r="G15" s="14">
        <v>6.5921999999999994E-2</v>
      </c>
    </row>
    <row r="16" spans="1:8" x14ac:dyDescent="0.35">
      <c r="A16" s="15" t="s">
        <v>122</v>
      </c>
      <c r="B16" s="30"/>
      <c r="C16" s="30"/>
      <c r="D16" s="16"/>
      <c r="E16" s="17">
        <v>987.82</v>
      </c>
      <c r="F16" s="18">
        <v>5.7000000000000002E-3</v>
      </c>
      <c r="G16" s="19"/>
    </row>
    <row r="17" spans="1:7" x14ac:dyDescent="0.35">
      <c r="A17" s="11"/>
      <c r="B17" s="29"/>
      <c r="C17" s="29"/>
      <c r="D17" s="12"/>
      <c r="E17" s="13"/>
      <c r="F17" s="14"/>
      <c r="G17" s="14"/>
    </row>
    <row r="18" spans="1:7" x14ac:dyDescent="0.35">
      <c r="A18" s="20" t="s">
        <v>154</v>
      </c>
      <c r="B18" s="31"/>
      <c r="C18" s="31"/>
      <c r="D18" s="21"/>
      <c r="E18" s="17">
        <v>987.82</v>
      </c>
      <c r="F18" s="18">
        <v>5.7000000000000002E-3</v>
      </c>
      <c r="G18" s="19"/>
    </row>
    <row r="19" spans="1:7" x14ac:dyDescent="0.35">
      <c r="A19" s="11" t="s">
        <v>157</v>
      </c>
      <c r="B19" s="29"/>
      <c r="C19" s="29"/>
      <c r="D19" s="12"/>
      <c r="E19" s="13">
        <v>0.1784087</v>
      </c>
      <c r="F19" s="14">
        <v>9.9999999999999995E-7</v>
      </c>
      <c r="G19" s="14"/>
    </row>
    <row r="20" spans="1:7" x14ac:dyDescent="0.35">
      <c r="A20" s="11" t="s">
        <v>158</v>
      </c>
      <c r="B20" s="29"/>
      <c r="C20" s="29"/>
      <c r="D20" s="12"/>
      <c r="E20" s="22">
        <v>-463.36840869999997</v>
      </c>
      <c r="F20" s="23">
        <v>-2.7009999999999998E-3</v>
      </c>
      <c r="G20" s="14">
        <v>6.5921999999999994E-2</v>
      </c>
    </row>
    <row r="21" spans="1:7" x14ac:dyDescent="0.35">
      <c r="A21" s="24" t="s">
        <v>159</v>
      </c>
      <c r="B21" s="32"/>
      <c r="C21" s="32"/>
      <c r="D21" s="25"/>
      <c r="E21" s="26">
        <v>172326.54</v>
      </c>
      <c r="F21" s="27">
        <v>1</v>
      </c>
      <c r="G21" s="27"/>
    </row>
    <row r="26" spans="1:7" x14ac:dyDescent="0.35">
      <c r="A26" s="56" t="s">
        <v>162</v>
      </c>
    </row>
    <row r="27" spans="1:7" x14ac:dyDescent="0.35">
      <c r="A27" s="46" t="s">
        <v>163</v>
      </c>
      <c r="B27" s="33" t="s">
        <v>114</v>
      </c>
    </row>
    <row r="28" spans="1:7" x14ac:dyDescent="0.35">
      <c r="A28" t="s">
        <v>164</v>
      </c>
    </row>
    <row r="29" spans="1:7" x14ac:dyDescent="0.35">
      <c r="A29" t="s">
        <v>165</v>
      </c>
      <c r="B29" t="s">
        <v>166</v>
      </c>
      <c r="C29" t="s">
        <v>166</v>
      </c>
    </row>
    <row r="30" spans="1:7" x14ac:dyDescent="0.35">
      <c r="B30" s="47">
        <v>44957</v>
      </c>
      <c r="C30" s="47">
        <v>44985</v>
      </c>
    </row>
    <row r="31" spans="1:7" x14ac:dyDescent="0.35">
      <c r="A31" t="s">
        <v>170</v>
      </c>
      <c r="B31">
        <v>14.1518</v>
      </c>
      <c r="C31">
        <v>14.6722</v>
      </c>
      <c r="E31" s="1"/>
    </row>
    <row r="32" spans="1:7" x14ac:dyDescent="0.35">
      <c r="A32" t="s">
        <v>629</v>
      </c>
      <c r="B32">
        <v>13.742699999999999</v>
      </c>
      <c r="C32">
        <v>14.238</v>
      </c>
      <c r="E32" s="1"/>
    </row>
    <row r="33" spans="1:6" x14ac:dyDescent="0.35">
      <c r="E33" s="1"/>
    </row>
    <row r="34" spans="1:6" x14ac:dyDescent="0.35">
      <c r="A34" t="s">
        <v>181</v>
      </c>
      <c r="B34" s="33" t="s">
        <v>114</v>
      </c>
    </row>
    <row r="35" spans="1:6" x14ac:dyDescent="0.35">
      <c r="A35" t="s">
        <v>182</v>
      </c>
      <c r="B35" s="33" t="s">
        <v>114</v>
      </c>
    </row>
    <row r="36" spans="1:6" ht="29" customHeight="1" x14ac:dyDescent="0.35">
      <c r="A36" s="46" t="s">
        <v>183</v>
      </c>
      <c r="B36" s="33" t="s">
        <v>114</v>
      </c>
    </row>
    <row r="37" spans="1:6" ht="29" customHeight="1" x14ac:dyDescent="0.35">
      <c r="A37" s="46" t="s">
        <v>184</v>
      </c>
      <c r="B37" s="48">
        <v>171801.90776870001</v>
      </c>
    </row>
    <row r="38" spans="1:6" ht="43.5" customHeight="1" x14ac:dyDescent="0.35">
      <c r="A38" s="46" t="s">
        <v>2628</v>
      </c>
      <c r="B38" s="33" t="s">
        <v>114</v>
      </c>
    </row>
    <row r="39" spans="1:6" ht="29" customHeight="1" x14ac:dyDescent="0.35">
      <c r="A39" s="46" t="s">
        <v>2629</v>
      </c>
      <c r="B39" s="33" t="s">
        <v>114</v>
      </c>
    </row>
    <row r="40" spans="1:6" ht="29" customHeight="1" x14ac:dyDescent="0.35">
      <c r="A40" s="46" t="s">
        <v>2630</v>
      </c>
      <c r="B40" s="33" t="s">
        <v>114</v>
      </c>
    </row>
    <row r="41" spans="1:6" x14ac:dyDescent="0.35">
      <c r="A41" t="s">
        <v>2631</v>
      </c>
      <c r="B41" s="33" t="s">
        <v>114</v>
      </c>
    </row>
    <row r="42" spans="1:6" x14ac:dyDescent="0.35">
      <c r="A42" t="s">
        <v>2632</v>
      </c>
      <c r="B42" s="33" t="s">
        <v>114</v>
      </c>
    </row>
    <row r="44" spans="1:6" ht="70" customHeight="1" x14ac:dyDescent="0.35">
      <c r="A44" s="57" t="s">
        <v>200</v>
      </c>
      <c r="B44" s="57" t="s">
        <v>201</v>
      </c>
      <c r="C44" s="57" t="s">
        <v>5</v>
      </c>
      <c r="D44" s="57" t="s">
        <v>6</v>
      </c>
      <c r="E44" s="57" t="s">
        <v>5</v>
      </c>
      <c r="F44" s="57" t="s">
        <v>6</v>
      </c>
    </row>
    <row r="45" spans="1:6" ht="70" customHeight="1" x14ac:dyDescent="0.35">
      <c r="A45" s="57" t="s">
        <v>2707</v>
      </c>
      <c r="B45" s="57"/>
      <c r="C45" s="57" t="s">
        <v>103</v>
      </c>
      <c r="D45" s="57"/>
      <c r="E45" s="57"/>
      <c r="F45"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9"/>
  <sheetViews>
    <sheetView showGridLines="0" workbookViewId="0">
      <pane ySplit="4" topLeftCell="A5" activePane="bottomLeft" state="frozen"/>
      <selection sqref="A1:XFD2"/>
      <selection pane="bottomLeft" sqref="A1:G1"/>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476</v>
      </c>
      <c r="B1" s="60"/>
      <c r="C1" s="60"/>
      <c r="D1" s="60"/>
      <c r="E1" s="60"/>
      <c r="F1" s="60"/>
      <c r="G1" s="61"/>
      <c r="H1" s="50" t="str">
        <f>HYPERLINK("[EDEL_Portfolio Monthly Notes 28-Feb-2023.xlsx]Index!A1","Index")</f>
        <v>Index</v>
      </c>
    </row>
    <row r="2" spans="1:8" ht="37.5" customHeight="1" x14ac:dyDescent="0.35">
      <c r="A2" s="59" t="s">
        <v>477</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478</v>
      </c>
      <c r="B11" s="29" t="s">
        <v>479</v>
      </c>
      <c r="C11" s="29" t="s">
        <v>208</v>
      </c>
      <c r="D11" s="12">
        <v>102000000</v>
      </c>
      <c r="E11" s="13">
        <v>94120.6</v>
      </c>
      <c r="F11" s="14">
        <v>8.0199999999999994E-2</v>
      </c>
      <c r="G11" s="14">
        <v>7.7225000000000002E-2</v>
      </c>
    </row>
    <row r="12" spans="1:8" x14ac:dyDescent="0.35">
      <c r="A12" s="11" t="s">
        <v>480</v>
      </c>
      <c r="B12" s="29" t="s">
        <v>481</v>
      </c>
      <c r="C12" s="29" t="s">
        <v>208</v>
      </c>
      <c r="D12" s="12">
        <v>97500000</v>
      </c>
      <c r="E12" s="13">
        <v>92543.1</v>
      </c>
      <c r="F12" s="14">
        <v>7.8899999999999998E-2</v>
      </c>
      <c r="G12" s="14">
        <v>7.7648999999999996E-2</v>
      </c>
    </row>
    <row r="13" spans="1:8" x14ac:dyDescent="0.35">
      <c r="A13" s="11" t="s">
        <v>482</v>
      </c>
      <c r="B13" s="29" t="s">
        <v>483</v>
      </c>
      <c r="C13" s="29" t="s">
        <v>211</v>
      </c>
      <c r="D13" s="12">
        <v>100000000</v>
      </c>
      <c r="E13" s="13">
        <v>92301.1</v>
      </c>
      <c r="F13" s="14">
        <v>7.8700000000000006E-2</v>
      </c>
      <c r="G13" s="14">
        <v>7.7600000000000002E-2</v>
      </c>
    </row>
    <row r="14" spans="1:8" x14ac:dyDescent="0.35">
      <c r="A14" s="11" t="s">
        <v>484</v>
      </c>
      <c r="B14" s="29" t="s">
        <v>485</v>
      </c>
      <c r="C14" s="29" t="s">
        <v>208</v>
      </c>
      <c r="D14" s="12">
        <v>98500000</v>
      </c>
      <c r="E14" s="13">
        <v>91612.88</v>
      </c>
      <c r="F14" s="14">
        <v>7.8100000000000003E-2</v>
      </c>
      <c r="G14" s="14">
        <v>7.6848E-2</v>
      </c>
    </row>
    <row r="15" spans="1:8" x14ac:dyDescent="0.35">
      <c r="A15" s="11" t="s">
        <v>486</v>
      </c>
      <c r="B15" s="29" t="s">
        <v>487</v>
      </c>
      <c r="C15" s="29" t="s">
        <v>211</v>
      </c>
      <c r="D15" s="12">
        <v>96000000</v>
      </c>
      <c r="E15" s="13">
        <v>91166.78</v>
      </c>
      <c r="F15" s="14">
        <v>7.7700000000000005E-2</v>
      </c>
      <c r="G15" s="14">
        <v>7.6580999999999996E-2</v>
      </c>
    </row>
    <row r="16" spans="1:8" x14ac:dyDescent="0.35">
      <c r="A16" s="11" t="s">
        <v>488</v>
      </c>
      <c r="B16" s="29" t="s">
        <v>489</v>
      </c>
      <c r="C16" s="29" t="s">
        <v>208</v>
      </c>
      <c r="D16" s="12">
        <v>95500000</v>
      </c>
      <c r="E16" s="13">
        <v>90382.92</v>
      </c>
      <c r="F16" s="14">
        <v>7.7100000000000002E-2</v>
      </c>
      <c r="G16" s="14">
        <v>7.7899999999999997E-2</v>
      </c>
    </row>
    <row r="17" spans="1:7" x14ac:dyDescent="0.35">
      <c r="A17" s="11" t="s">
        <v>490</v>
      </c>
      <c r="B17" s="29" t="s">
        <v>491</v>
      </c>
      <c r="C17" s="29" t="s">
        <v>211</v>
      </c>
      <c r="D17" s="12">
        <v>82000000</v>
      </c>
      <c r="E17" s="13">
        <v>75716.009999999995</v>
      </c>
      <c r="F17" s="14">
        <v>6.4600000000000005E-2</v>
      </c>
      <c r="G17" s="14">
        <v>7.6999999999999999E-2</v>
      </c>
    </row>
    <row r="18" spans="1:7" x14ac:dyDescent="0.35">
      <c r="A18" s="11" t="s">
        <v>492</v>
      </c>
      <c r="B18" s="29" t="s">
        <v>493</v>
      </c>
      <c r="C18" s="29" t="s">
        <v>208</v>
      </c>
      <c r="D18" s="12">
        <v>80000000</v>
      </c>
      <c r="E18" s="13">
        <v>73420</v>
      </c>
      <c r="F18" s="14">
        <v>6.2600000000000003E-2</v>
      </c>
      <c r="G18" s="14">
        <v>7.6848E-2</v>
      </c>
    </row>
    <row r="19" spans="1:7" x14ac:dyDescent="0.35">
      <c r="A19" s="11" t="s">
        <v>494</v>
      </c>
      <c r="B19" s="29" t="s">
        <v>495</v>
      </c>
      <c r="C19" s="29" t="s">
        <v>208</v>
      </c>
      <c r="D19" s="12">
        <v>71500000</v>
      </c>
      <c r="E19" s="13">
        <v>67048.55</v>
      </c>
      <c r="F19" s="14">
        <v>5.7200000000000001E-2</v>
      </c>
      <c r="G19" s="14">
        <v>7.6848E-2</v>
      </c>
    </row>
    <row r="20" spans="1:7" x14ac:dyDescent="0.35">
      <c r="A20" s="11" t="s">
        <v>496</v>
      </c>
      <c r="B20" s="29" t="s">
        <v>497</v>
      </c>
      <c r="C20" s="29" t="s">
        <v>498</v>
      </c>
      <c r="D20" s="12">
        <v>66500000</v>
      </c>
      <c r="E20" s="13">
        <v>62142.79</v>
      </c>
      <c r="F20" s="14">
        <v>5.2999999999999999E-2</v>
      </c>
      <c r="G20" s="14">
        <v>7.8100000000000003E-2</v>
      </c>
    </row>
    <row r="21" spans="1:7" x14ac:dyDescent="0.35">
      <c r="A21" s="11" t="s">
        <v>499</v>
      </c>
      <c r="B21" s="29" t="s">
        <v>500</v>
      </c>
      <c r="C21" s="29" t="s">
        <v>208</v>
      </c>
      <c r="D21" s="12">
        <v>38500000</v>
      </c>
      <c r="E21" s="13">
        <v>35278.36</v>
      </c>
      <c r="F21" s="14">
        <v>3.0099999999999998E-2</v>
      </c>
      <c r="G21" s="14">
        <v>7.6999999999999999E-2</v>
      </c>
    </row>
    <row r="22" spans="1:7" x14ac:dyDescent="0.35">
      <c r="A22" s="11" t="s">
        <v>501</v>
      </c>
      <c r="B22" s="29" t="s">
        <v>502</v>
      </c>
      <c r="C22" s="29" t="s">
        <v>208</v>
      </c>
      <c r="D22" s="12">
        <v>33000000</v>
      </c>
      <c r="E22" s="13">
        <v>31626.94</v>
      </c>
      <c r="F22" s="14">
        <v>2.7E-2</v>
      </c>
      <c r="G22" s="14">
        <v>7.7648999999999996E-2</v>
      </c>
    </row>
    <row r="23" spans="1:7" x14ac:dyDescent="0.35">
      <c r="A23" s="11" t="s">
        <v>503</v>
      </c>
      <c r="B23" s="29" t="s">
        <v>504</v>
      </c>
      <c r="C23" s="29" t="s">
        <v>208</v>
      </c>
      <c r="D23" s="12">
        <v>27000000</v>
      </c>
      <c r="E23" s="13">
        <v>26728.6</v>
      </c>
      <c r="F23" s="14">
        <v>2.2800000000000001E-2</v>
      </c>
      <c r="G23" s="14">
        <v>7.7292E-2</v>
      </c>
    </row>
    <row r="24" spans="1:7" x14ac:dyDescent="0.35">
      <c r="A24" s="11" t="s">
        <v>505</v>
      </c>
      <c r="B24" s="29" t="s">
        <v>506</v>
      </c>
      <c r="C24" s="29" t="s">
        <v>208</v>
      </c>
      <c r="D24" s="12">
        <v>24500000</v>
      </c>
      <c r="E24" s="13">
        <v>23521.42</v>
      </c>
      <c r="F24" s="14">
        <v>2.01E-2</v>
      </c>
      <c r="G24" s="14">
        <v>7.7649999999999997E-2</v>
      </c>
    </row>
    <row r="25" spans="1:7" x14ac:dyDescent="0.35">
      <c r="A25" s="11" t="s">
        <v>507</v>
      </c>
      <c r="B25" s="29" t="s">
        <v>508</v>
      </c>
      <c r="C25" s="29" t="s">
        <v>208</v>
      </c>
      <c r="D25" s="12">
        <v>11500000</v>
      </c>
      <c r="E25" s="13">
        <v>10925.31</v>
      </c>
      <c r="F25" s="14">
        <v>9.2999999999999992E-3</v>
      </c>
      <c r="G25" s="14">
        <v>7.7648999999999996E-2</v>
      </c>
    </row>
    <row r="26" spans="1:7" x14ac:dyDescent="0.35">
      <c r="A26" s="11" t="s">
        <v>509</v>
      </c>
      <c r="B26" s="29" t="s">
        <v>510</v>
      </c>
      <c r="C26" s="29" t="s">
        <v>208</v>
      </c>
      <c r="D26" s="12">
        <v>6000000</v>
      </c>
      <c r="E26" s="13">
        <v>6348.25</v>
      </c>
      <c r="F26" s="14">
        <v>5.4000000000000003E-3</v>
      </c>
      <c r="G26" s="14">
        <v>7.7649999999999997E-2</v>
      </c>
    </row>
    <row r="27" spans="1:7" x14ac:dyDescent="0.35">
      <c r="A27" s="11" t="s">
        <v>511</v>
      </c>
      <c r="B27" s="29" t="s">
        <v>512</v>
      </c>
      <c r="C27" s="29" t="s">
        <v>208</v>
      </c>
      <c r="D27" s="12">
        <v>5500000</v>
      </c>
      <c r="E27" s="13">
        <v>5492.33</v>
      </c>
      <c r="F27" s="14">
        <v>4.7000000000000002E-3</v>
      </c>
      <c r="G27" s="14">
        <v>7.7649999999999997E-2</v>
      </c>
    </row>
    <row r="28" spans="1:7" x14ac:dyDescent="0.35">
      <c r="A28" s="11" t="s">
        <v>513</v>
      </c>
      <c r="B28" s="29" t="s">
        <v>514</v>
      </c>
      <c r="C28" s="29" t="s">
        <v>208</v>
      </c>
      <c r="D28" s="12">
        <v>5000000</v>
      </c>
      <c r="E28" s="13">
        <v>5013.84</v>
      </c>
      <c r="F28" s="14">
        <v>4.3E-3</v>
      </c>
      <c r="G28" s="14">
        <v>7.7292E-2</v>
      </c>
    </row>
    <row r="29" spans="1:7" x14ac:dyDescent="0.35">
      <c r="A29" s="11" t="s">
        <v>515</v>
      </c>
      <c r="B29" s="29" t="s">
        <v>516</v>
      </c>
      <c r="C29" s="29" t="s">
        <v>208</v>
      </c>
      <c r="D29" s="12">
        <v>3300000</v>
      </c>
      <c r="E29" s="13">
        <v>3420.18</v>
      </c>
      <c r="F29" s="14">
        <v>2.8999999999999998E-3</v>
      </c>
      <c r="G29" s="14">
        <v>7.6749999999999999E-2</v>
      </c>
    </row>
    <row r="30" spans="1:7" x14ac:dyDescent="0.35">
      <c r="A30" s="11" t="s">
        <v>517</v>
      </c>
      <c r="B30" s="29" t="s">
        <v>518</v>
      </c>
      <c r="C30" s="29" t="s">
        <v>208</v>
      </c>
      <c r="D30" s="12">
        <v>3500000</v>
      </c>
      <c r="E30" s="13">
        <v>3246.01</v>
      </c>
      <c r="F30" s="14">
        <v>2.8E-3</v>
      </c>
      <c r="G30" s="14">
        <v>7.6848E-2</v>
      </c>
    </row>
    <row r="31" spans="1:7" x14ac:dyDescent="0.35">
      <c r="A31" s="11" t="s">
        <v>519</v>
      </c>
      <c r="B31" s="29" t="s">
        <v>520</v>
      </c>
      <c r="C31" s="29" t="s">
        <v>208</v>
      </c>
      <c r="D31" s="12">
        <v>2500000</v>
      </c>
      <c r="E31" s="13">
        <v>2590.9899999999998</v>
      </c>
      <c r="F31" s="14">
        <v>2.2000000000000001E-3</v>
      </c>
      <c r="G31" s="14">
        <v>7.6602000000000003E-2</v>
      </c>
    </row>
    <row r="32" spans="1:7" x14ac:dyDescent="0.35">
      <c r="A32" s="11" t="s">
        <v>521</v>
      </c>
      <c r="B32" s="29" t="s">
        <v>522</v>
      </c>
      <c r="C32" s="29" t="s">
        <v>208</v>
      </c>
      <c r="D32" s="12">
        <v>2500000</v>
      </c>
      <c r="E32" s="13">
        <v>2487.8000000000002</v>
      </c>
      <c r="F32" s="14">
        <v>2.0999999999999999E-3</v>
      </c>
      <c r="G32" s="14">
        <v>7.7649999999999997E-2</v>
      </c>
    </row>
    <row r="33" spans="1:7" x14ac:dyDescent="0.35">
      <c r="A33" s="11" t="s">
        <v>523</v>
      </c>
      <c r="B33" s="29" t="s">
        <v>524</v>
      </c>
      <c r="C33" s="29" t="s">
        <v>208</v>
      </c>
      <c r="D33" s="12">
        <v>2000000</v>
      </c>
      <c r="E33" s="13">
        <v>2047.92</v>
      </c>
      <c r="F33" s="14">
        <v>1.6999999999999999E-3</v>
      </c>
      <c r="G33" s="14">
        <v>7.6749999999999999E-2</v>
      </c>
    </row>
    <row r="34" spans="1:7" x14ac:dyDescent="0.35">
      <c r="A34" s="11" t="s">
        <v>525</v>
      </c>
      <c r="B34" s="29" t="s">
        <v>526</v>
      </c>
      <c r="C34" s="29" t="s">
        <v>208</v>
      </c>
      <c r="D34" s="12">
        <v>2000000</v>
      </c>
      <c r="E34" s="13">
        <v>1893.24</v>
      </c>
      <c r="F34" s="14">
        <v>1.6000000000000001E-3</v>
      </c>
      <c r="G34" s="14">
        <v>7.7292E-2</v>
      </c>
    </row>
    <row r="35" spans="1:7" x14ac:dyDescent="0.35">
      <c r="A35" s="11" t="s">
        <v>527</v>
      </c>
      <c r="B35" s="29" t="s">
        <v>528</v>
      </c>
      <c r="C35" s="29" t="s">
        <v>208</v>
      </c>
      <c r="D35" s="12">
        <v>1000000</v>
      </c>
      <c r="E35" s="13">
        <v>985.61</v>
      </c>
      <c r="F35" s="14">
        <v>8.0000000000000004E-4</v>
      </c>
      <c r="G35" s="14">
        <v>7.6347999999999999E-2</v>
      </c>
    </row>
    <row r="36" spans="1:7" x14ac:dyDescent="0.35">
      <c r="A36" s="11" t="s">
        <v>529</v>
      </c>
      <c r="B36" s="29" t="s">
        <v>530</v>
      </c>
      <c r="C36" s="29" t="s">
        <v>208</v>
      </c>
      <c r="D36" s="12">
        <v>1000000</v>
      </c>
      <c r="E36" s="13">
        <v>980.04</v>
      </c>
      <c r="F36" s="14">
        <v>8.0000000000000004E-4</v>
      </c>
      <c r="G36" s="14">
        <v>7.7649999999999997E-2</v>
      </c>
    </row>
    <row r="37" spans="1:7" x14ac:dyDescent="0.35">
      <c r="A37" s="11" t="s">
        <v>531</v>
      </c>
      <c r="B37" s="29" t="s">
        <v>532</v>
      </c>
      <c r="C37" s="29" t="s">
        <v>208</v>
      </c>
      <c r="D37" s="12">
        <v>1000000</v>
      </c>
      <c r="E37" s="13">
        <v>954.43</v>
      </c>
      <c r="F37" s="14">
        <v>8.0000000000000004E-4</v>
      </c>
      <c r="G37" s="14">
        <v>7.7899999999999997E-2</v>
      </c>
    </row>
    <row r="38" spans="1:7" x14ac:dyDescent="0.35">
      <c r="A38" s="11" t="s">
        <v>533</v>
      </c>
      <c r="B38" s="29" t="s">
        <v>534</v>
      </c>
      <c r="C38" s="29" t="s">
        <v>208</v>
      </c>
      <c r="D38" s="12">
        <v>500000</v>
      </c>
      <c r="E38" s="13">
        <v>519.29</v>
      </c>
      <c r="F38" s="14">
        <v>4.0000000000000002E-4</v>
      </c>
      <c r="G38" s="14">
        <v>7.6749999999999999E-2</v>
      </c>
    </row>
    <row r="39" spans="1:7" x14ac:dyDescent="0.35">
      <c r="A39" s="11" t="s">
        <v>535</v>
      </c>
      <c r="B39" s="29" t="s">
        <v>536</v>
      </c>
      <c r="C39" s="29" t="s">
        <v>208</v>
      </c>
      <c r="D39" s="12">
        <v>500000</v>
      </c>
      <c r="E39" s="13">
        <v>491.53</v>
      </c>
      <c r="F39" s="14">
        <v>4.0000000000000002E-4</v>
      </c>
      <c r="G39" s="14">
        <v>7.6596999999999998E-2</v>
      </c>
    </row>
    <row r="40" spans="1:7" x14ac:dyDescent="0.35">
      <c r="A40" s="11" t="s">
        <v>537</v>
      </c>
      <c r="B40" s="29" t="s">
        <v>538</v>
      </c>
      <c r="C40" s="29" t="s">
        <v>211</v>
      </c>
      <c r="D40" s="12">
        <v>500000</v>
      </c>
      <c r="E40" s="13">
        <v>473.91</v>
      </c>
      <c r="F40" s="14">
        <v>4.0000000000000002E-4</v>
      </c>
      <c r="G40" s="14">
        <v>7.7080999999999997E-2</v>
      </c>
    </row>
    <row r="41" spans="1:7" x14ac:dyDescent="0.35">
      <c r="A41" s="15" t="s">
        <v>122</v>
      </c>
      <c r="B41" s="30"/>
      <c r="C41" s="30"/>
      <c r="D41" s="16"/>
      <c r="E41" s="17">
        <v>995480.73</v>
      </c>
      <c r="F41" s="18">
        <v>0.84870000000000001</v>
      </c>
      <c r="G41" s="19"/>
    </row>
    <row r="42" spans="1:7" x14ac:dyDescent="0.35">
      <c r="A42" s="11"/>
      <c r="B42" s="29"/>
      <c r="C42" s="29"/>
      <c r="D42" s="12"/>
      <c r="E42" s="13"/>
      <c r="F42" s="14"/>
      <c r="G42" s="14"/>
    </row>
    <row r="43" spans="1:7" x14ac:dyDescent="0.35">
      <c r="A43" s="15" t="s">
        <v>468</v>
      </c>
      <c r="B43" s="29"/>
      <c r="C43" s="29"/>
      <c r="D43" s="12"/>
      <c r="E43" s="13"/>
      <c r="F43" s="14"/>
      <c r="G43" s="14"/>
    </row>
    <row r="44" spans="1:7" x14ac:dyDescent="0.35">
      <c r="A44" s="11" t="s">
        <v>469</v>
      </c>
      <c r="B44" s="29" t="s">
        <v>470</v>
      </c>
      <c r="C44" s="29" t="s">
        <v>119</v>
      </c>
      <c r="D44" s="12">
        <v>71500000</v>
      </c>
      <c r="E44" s="13">
        <v>70296.73</v>
      </c>
      <c r="F44" s="14">
        <v>5.9900000000000002E-2</v>
      </c>
      <c r="G44" s="14">
        <v>7.5828440061999999E-2</v>
      </c>
    </row>
    <row r="45" spans="1:7" x14ac:dyDescent="0.35">
      <c r="A45" s="11" t="s">
        <v>539</v>
      </c>
      <c r="B45" s="29" t="s">
        <v>540</v>
      </c>
      <c r="C45" s="29" t="s">
        <v>119</v>
      </c>
      <c r="D45" s="12">
        <v>56000000</v>
      </c>
      <c r="E45" s="13">
        <v>56533.57</v>
      </c>
      <c r="F45" s="14">
        <v>4.82E-2</v>
      </c>
      <c r="G45" s="14">
        <v>7.5716423056000001E-2</v>
      </c>
    </row>
    <row r="46" spans="1:7" x14ac:dyDescent="0.35">
      <c r="A46" s="15" t="s">
        <v>122</v>
      </c>
      <c r="B46" s="30"/>
      <c r="C46" s="30"/>
      <c r="D46" s="16"/>
      <c r="E46" s="17">
        <v>126830.3</v>
      </c>
      <c r="F46" s="18">
        <v>0.1081</v>
      </c>
      <c r="G46" s="19"/>
    </row>
    <row r="47" spans="1:7" x14ac:dyDescent="0.35">
      <c r="A47" s="11"/>
      <c r="B47" s="29"/>
      <c r="C47" s="29"/>
      <c r="D47" s="12"/>
      <c r="E47" s="13"/>
      <c r="F47" s="14"/>
      <c r="G47" s="14"/>
    </row>
    <row r="48" spans="1:7" x14ac:dyDescent="0.35">
      <c r="A48" s="15" t="s">
        <v>249</v>
      </c>
      <c r="B48" s="29"/>
      <c r="C48" s="29"/>
      <c r="D48" s="12"/>
      <c r="E48" s="13"/>
      <c r="F48" s="14"/>
      <c r="G48" s="14"/>
    </row>
    <row r="49" spans="1:7" x14ac:dyDescent="0.35">
      <c r="A49" s="15" t="s">
        <v>122</v>
      </c>
      <c r="B49" s="29"/>
      <c r="C49" s="29"/>
      <c r="D49" s="12"/>
      <c r="E49" s="34" t="s">
        <v>114</v>
      </c>
      <c r="F49" s="35" t="s">
        <v>114</v>
      </c>
      <c r="G49" s="14"/>
    </row>
    <row r="50" spans="1:7" x14ac:dyDescent="0.35">
      <c r="A50" s="11"/>
      <c r="B50" s="29"/>
      <c r="C50" s="29"/>
      <c r="D50" s="12"/>
      <c r="E50" s="13"/>
      <c r="F50" s="14"/>
      <c r="G50" s="14"/>
    </row>
    <row r="51" spans="1:7" x14ac:dyDescent="0.35">
      <c r="A51" s="15" t="s">
        <v>250</v>
      </c>
      <c r="B51" s="29"/>
      <c r="C51" s="29"/>
      <c r="D51" s="12"/>
      <c r="E51" s="13"/>
      <c r="F51" s="14"/>
      <c r="G51" s="14"/>
    </row>
    <row r="52" spans="1:7" x14ac:dyDescent="0.35">
      <c r="A52" s="15" t="s">
        <v>122</v>
      </c>
      <c r="B52" s="29"/>
      <c r="C52" s="29"/>
      <c r="D52" s="12"/>
      <c r="E52" s="34" t="s">
        <v>114</v>
      </c>
      <c r="F52" s="35" t="s">
        <v>114</v>
      </c>
      <c r="G52" s="14"/>
    </row>
    <row r="53" spans="1:7" x14ac:dyDescent="0.35">
      <c r="A53" s="11"/>
      <c r="B53" s="29"/>
      <c r="C53" s="29"/>
      <c r="D53" s="12"/>
      <c r="E53" s="13"/>
      <c r="F53" s="14"/>
      <c r="G53" s="14"/>
    </row>
    <row r="54" spans="1:7" x14ac:dyDescent="0.35">
      <c r="A54" s="20" t="s">
        <v>154</v>
      </c>
      <c r="B54" s="31"/>
      <c r="C54" s="31"/>
      <c r="D54" s="21"/>
      <c r="E54" s="17">
        <v>1122311.03</v>
      </c>
      <c r="F54" s="18">
        <v>0.95679999999999998</v>
      </c>
      <c r="G54" s="19"/>
    </row>
    <row r="55" spans="1:7" x14ac:dyDescent="0.35">
      <c r="A55" s="11"/>
      <c r="B55" s="29"/>
      <c r="C55" s="29"/>
      <c r="D55" s="12"/>
      <c r="E55" s="13"/>
      <c r="F55" s="14"/>
      <c r="G55" s="14"/>
    </row>
    <row r="56" spans="1:7" x14ac:dyDescent="0.35">
      <c r="A56" s="11"/>
      <c r="B56" s="29"/>
      <c r="C56" s="29"/>
      <c r="D56" s="12"/>
      <c r="E56" s="13"/>
      <c r="F56" s="14"/>
      <c r="G56" s="14"/>
    </row>
    <row r="57" spans="1:7" x14ac:dyDescent="0.35">
      <c r="A57" s="15" t="s">
        <v>155</v>
      </c>
      <c r="B57" s="29"/>
      <c r="C57" s="29"/>
      <c r="D57" s="12"/>
      <c r="E57" s="13"/>
      <c r="F57" s="14"/>
      <c r="G57" s="14"/>
    </row>
    <row r="58" spans="1:7" x14ac:dyDescent="0.35">
      <c r="A58" s="11" t="s">
        <v>156</v>
      </c>
      <c r="B58" s="29"/>
      <c r="C58" s="29"/>
      <c r="D58" s="12"/>
      <c r="E58" s="13">
        <v>463.92</v>
      </c>
      <c r="F58" s="14">
        <v>4.0000000000000002E-4</v>
      </c>
      <c r="G58" s="14">
        <v>6.5921999999999994E-2</v>
      </c>
    </row>
    <row r="59" spans="1:7" x14ac:dyDescent="0.35">
      <c r="A59" s="15" t="s">
        <v>122</v>
      </c>
      <c r="B59" s="30"/>
      <c r="C59" s="30"/>
      <c r="D59" s="16"/>
      <c r="E59" s="17">
        <v>463.92</v>
      </c>
      <c r="F59" s="18">
        <v>4.0000000000000002E-4</v>
      </c>
      <c r="G59" s="19"/>
    </row>
    <row r="60" spans="1:7" x14ac:dyDescent="0.35">
      <c r="A60" s="11"/>
      <c r="B60" s="29"/>
      <c r="C60" s="29"/>
      <c r="D60" s="12"/>
      <c r="E60" s="13"/>
      <c r="F60" s="14"/>
      <c r="G60" s="14"/>
    </row>
    <row r="61" spans="1:7" x14ac:dyDescent="0.35">
      <c r="A61" s="20" t="s">
        <v>154</v>
      </c>
      <c r="B61" s="31"/>
      <c r="C61" s="31"/>
      <c r="D61" s="21"/>
      <c r="E61" s="17">
        <v>463.92</v>
      </c>
      <c r="F61" s="18">
        <v>4.0000000000000002E-4</v>
      </c>
      <c r="G61" s="19"/>
    </row>
    <row r="62" spans="1:7" x14ac:dyDescent="0.35">
      <c r="A62" s="11" t="s">
        <v>157</v>
      </c>
      <c r="B62" s="29"/>
      <c r="C62" s="29"/>
      <c r="D62" s="12"/>
      <c r="E62" s="13">
        <v>50307.2564146</v>
      </c>
      <c r="F62" s="14">
        <v>4.2892E-2</v>
      </c>
      <c r="G62" s="14"/>
    </row>
    <row r="63" spans="1:7" x14ac:dyDescent="0.35">
      <c r="A63" s="11" t="s">
        <v>158</v>
      </c>
      <c r="B63" s="29"/>
      <c r="C63" s="29"/>
      <c r="D63" s="12"/>
      <c r="E63" s="22">
        <v>-222.77641460000001</v>
      </c>
      <c r="F63" s="23">
        <v>-9.2E-5</v>
      </c>
      <c r="G63" s="14">
        <v>6.5921999999999994E-2</v>
      </c>
    </row>
    <row r="64" spans="1:7" x14ac:dyDescent="0.35">
      <c r="A64" s="24" t="s">
        <v>159</v>
      </c>
      <c r="B64" s="32"/>
      <c r="C64" s="32"/>
      <c r="D64" s="25"/>
      <c r="E64" s="26">
        <v>1172859.43</v>
      </c>
      <c r="F64" s="27">
        <v>1</v>
      </c>
      <c r="G64" s="27"/>
    </row>
    <row r="66" spans="1:5" x14ac:dyDescent="0.35">
      <c r="A66" s="56" t="s">
        <v>161</v>
      </c>
    </row>
    <row r="69" spans="1:5" x14ac:dyDescent="0.35">
      <c r="A69" s="56" t="s">
        <v>162</v>
      </c>
    </row>
    <row r="70" spans="1:5" x14ac:dyDescent="0.35">
      <c r="A70" s="46" t="s">
        <v>163</v>
      </c>
      <c r="B70" s="33" t="s">
        <v>114</v>
      </c>
    </row>
    <row r="71" spans="1:5" x14ac:dyDescent="0.35">
      <c r="A71" t="s">
        <v>164</v>
      </c>
    </row>
    <row r="72" spans="1:5" x14ac:dyDescent="0.35">
      <c r="A72" t="s">
        <v>259</v>
      </c>
      <c r="B72" t="s">
        <v>166</v>
      </c>
      <c r="C72" t="s">
        <v>166</v>
      </c>
    </row>
    <row r="73" spans="1:5" x14ac:dyDescent="0.35">
      <c r="B73" s="47">
        <v>44957</v>
      </c>
      <c r="C73" s="47">
        <v>44985</v>
      </c>
    </row>
    <row r="74" spans="1:5" x14ac:dyDescent="0.35">
      <c r="A74" t="s">
        <v>260</v>
      </c>
      <c r="B74">
        <v>1103.1402</v>
      </c>
      <c r="C74">
        <v>1102.8842</v>
      </c>
      <c r="E74" s="1"/>
    </row>
    <row r="75" spans="1:5" x14ac:dyDescent="0.35">
      <c r="E75" s="1"/>
    </row>
    <row r="76" spans="1:5" x14ac:dyDescent="0.35">
      <c r="A76" t="s">
        <v>181</v>
      </c>
      <c r="B76" s="33" t="s">
        <v>114</v>
      </c>
    </row>
    <row r="77" spans="1:5" x14ac:dyDescent="0.35">
      <c r="A77" t="s">
        <v>182</v>
      </c>
      <c r="B77" s="33" t="s">
        <v>114</v>
      </c>
    </row>
    <row r="78" spans="1:5" ht="29" customHeight="1" x14ac:dyDescent="0.35">
      <c r="A78" s="46" t="s">
        <v>183</v>
      </c>
      <c r="B78" s="33" t="s">
        <v>114</v>
      </c>
    </row>
    <row r="79" spans="1:5" ht="29" customHeight="1" x14ac:dyDescent="0.35">
      <c r="A79" s="46" t="s">
        <v>184</v>
      </c>
      <c r="B79" s="33" t="s">
        <v>114</v>
      </c>
    </row>
    <row r="80" spans="1:5" x14ac:dyDescent="0.35">
      <c r="A80" t="s">
        <v>185</v>
      </c>
      <c r="B80" s="48">
        <f>B94</f>
        <v>7.8483629042204592</v>
      </c>
    </row>
    <row r="81" spans="1:2" ht="43.5" customHeight="1" x14ac:dyDescent="0.35">
      <c r="A81" s="46" t="s">
        <v>186</v>
      </c>
      <c r="B81" s="33" t="s">
        <v>114</v>
      </c>
    </row>
    <row r="82" spans="1:2" ht="29" customHeight="1" x14ac:dyDescent="0.35">
      <c r="A82" s="46" t="s">
        <v>187</v>
      </c>
      <c r="B82" s="33" t="s">
        <v>114</v>
      </c>
    </row>
    <row r="83" spans="1:2" ht="29" customHeight="1" x14ac:dyDescent="0.35">
      <c r="A83" s="46" t="s">
        <v>188</v>
      </c>
      <c r="B83" s="33" t="s">
        <v>114</v>
      </c>
    </row>
    <row r="84" spans="1:2" x14ac:dyDescent="0.35">
      <c r="A84" t="s">
        <v>189</v>
      </c>
      <c r="B84" s="33" t="s">
        <v>114</v>
      </c>
    </row>
    <row r="85" spans="1:2" x14ac:dyDescent="0.35">
      <c r="A85" t="s">
        <v>190</v>
      </c>
      <c r="B85" s="33" t="s">
        <v>114</v>
      </c>
    </row>
    <row r="87" spans="1:2" x14ac:dyDescent="0.35">
      <c r="A87" t="s">
        <v>191</v>
      </c>
    </row>
    <row r="88" spans="1:2" x14ac:dyDescent="0.35">
      <c r="A88" s="51" t="s">
        <v>192</v>
      </c>
      <c r="B88" s="51" t="s">
        <v>541</v>
      </c>
    </row>
    <row r="89" spans="1:2" x14ac:dyDescent="0.35">
      <c r="A89" s="51" t="s">
        <v>194</v>
      </c>
      <c r="B89" s="51" t="s">
        <v>262</v>
      </c>
    </row>
    <row r="90" spans="1:2" x14ac:dyDescent="0.35">
      <c r="A90" s="51"/>
      <c r="B90" s="51"/>
    </row>
    <row r="91" spans="1:2" x14ac:dyDescent="0.35">
      <c r="A91" s="51" t="s">
        <v>196</v>
      </c>
      <c r="B91" s="52">
        <v>7.7262675525832334</v>
      </c>
    </row>
    <row r="92" spans="1:2" x14ac:dyDescent="0.35">
      <c r="A92" s="51"/>
      <c r="B92" s="51"/>
    </row>
    <row r="93" spans="1:2" x14ac:dyDescent="0.35">
      <c r="A93" s="51" t="s">
        <v>197</v>
      </c>
      <c r="B93" s="53">
        <v>6.0110000000000001</v>
      </c>
    </row>
    <row r="94" spans="1:2" x14ac:dyDescent="0.35">
      <c r="A94" s="51" t="s">
        <v>198</v>
      </c>
      <c r="B94" s="53">
        <v>7.8483629042204592</v>
      </c>
    </row>
    <row r="95" spans="1:2" x14ac:dyDescent="0.35">
      <c r="A95" s="51"/>
      <c r="B95" s="51"/>
    </row>
    <row r="96" spans="1:2" x14ac:dyDescent="0.35">
      <c r="A96" s="51" t="s">
        <v>199</v>
      </c>
      <c r="B96" s="54">
        <v>44985</v>
      </c>
    </row>
    <row r="98" spans="1:6" ht="70" customHeight="1" x14ac:dyDescent="0.35">
      <c r="A98" s="57" t="s">
        <v>200</v>
      </c>
      <c r="B98" s="57" t="s">
        <v>201</v>
      </c>
      <c r="C98" s="57" t="s">
        <v>5</v>
      </c>
      <c r="D98" s="57" t="s">
        <v>6</v>
      </c>
      <c r="E98" s="57" t="s">
        <v>5</v>
      </c>
      <c r="F98" s="57" t="s">
        <v>6</v>
      </c>
    </row>
    <row r="99" spans="1:6" ht="70" customHeight="1" x14ac:dyDescent="0.35">
      <c r="A99" s="57" t="s">
        <v>541</v>
      </c>
      <c r="B99" s="57"/>
      <c r="C99" s="57" t="s">
        <v>17</v>
      </c>
      <c r="D99" s="57"/>
      <c r="E99" s="57"/>
      <c r="F99"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5"/>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542</v>
      </c>
      <c r="B1" s="60"/>
      <c r="C1" s="60"/>
      <c r="D1" s="60"/>
      <c r="E1" s="60"/>
      <c r="F1" s="60"/>
      <c r="G1" s="61"/>
      <c r="H1" s="50" t="str">
        <f>HYPERLINK("[EDEL_Portfolio Monthly Notes 28-Feb-2023.xlsx]Index!A1","Index")</f>
        <v>Index</v>
      </c>
    </row>
    <row r="2" spans="1:8" ht="37.5" customHeight="1" x14ac:dyDescent="0.35">
      <c r="A2" s="59" t="s">
        <v>543</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544</v>
      </c>
      <c r="B11" s="29" t="s">
        <v>545</v>
      </c>
      <c r="C11" s="29" t="s">
        <v>220</v>
      </c>
      <c r="D11" s="12">
        <v>83700000</v>
      </c>
      <c r="E11" s="13">
        <v>81687.27</v>
      </c>
      <c r="F11" s="14">
        <v>9.4100000000000003E-2</v>
      </c>
      <c r="G11" s="14">
        <v>7.8575000000000006E-2</v>
      </c>
    </row>
    <row r="12" spans="1:8" x14ac:dyDescent="0.35">
      <c r="A12" s="11" t="s">
        <v>546</v>
      </c>
      <c r="B12" s="29" t="s">
        <v>547</v>
      </c>
      <c r="C12" s="29" t="s">
        <v>208</v>
      </c>
      <c r="D12" s="12">
        <v>84500000</v>
      </c>
      <c r="E12" s="13">
        <v>79388.850000000006</v>
      </c>
      <c r="F12" s="14">
        <v>9.1399999999999995E-2</v>
      </c>
      <c r="G12" s="14">
        <v>7.6848E-2</v>
      </c>
    </row>
    <row r="13" spans="1:8" x14ac:dyDescent="0.35">
      <c r="A13" s="11" t="s">
        <v>548</v>
      </c>
      <c r="B13" s="29" t="s">
        <v>549</v>
      </c>
      <c r="C13" s="29" t="s">
        <v>208</v>
      </c>
      <c r="D13" s="12">
        <v>82000000</v>
      </c>
      <c r="E13" s="13">
        <v>77721.570000000007</v>
      </c>
      <c r="F13" s="14">
        <v>8.9499999999999996E-2</v>
      </c>
      <c r="G13" s="14">
        <v>7.6848E-2</v>
      </c>
    </row>
    <row r="14" spans="1:8" x14ac:dyDescent="0.35">
      <c r="A14" s="11" t="s">
        <v>550</v>
      </c>
      <c r="B14" s="29" t="s">
        <v>551</v>
      </c>
      <c r="C14" s="29" t="s">
        <v>208</v>
      </c>
      <c r="D14" s="12">
        <v>80000000</v>
      </c>
      <c r="E14" s="13">
        <v>75708.240000000005</v>
      </c>
      <c r="F14" s="14">
        <v>8.72E-2</v>
      </c>
      <c r="G14" s="14">
        <v>7.7648999999999996E-2</v>
      </c>
    </row>
    <row r="15" spans="1:8" x14ac:dyDescent="0.35">
      <c r="A15" s="11" t="s">
        <v>552</v>
      </c>
      <c r="B15" s="29" t="s">
        <v>553</v>
      </c>
      <c r="C15" s="29" t="s">
        <v>208</v>
      </c>
      <c r="D15" s="12">
        <v>80000000</v>
      </c>
      <c r="E15" s="13">
        <v>75562.960000000006</v>
      </c>
      <c r="F15" s="14">
        <v>8.6999999999999994E-2</v>
      </c>
      <c r="G15" s="14">
        <v>7.7899999999999997E-2</v>
      </c>
    </row>
    <row r="16" spans="1:8" x14ac:dyDescent="0.35">
      <c r="A16" s="11" t="s">
        <v>554</v>
      </c>
      <c r="B16" s="29" t="s">
        <v>555</v>
      </c>
      <c r="C16" s="29" t="s">
        <v>208</v>
      </c>
      <c r="D16" s="12">
        <v>75000000</v>
      </c>
      <c r="E16" s="13">
        <v>70900.800000000003</v>
      </c>
      <c r="F16" s="14">
        <v>8.1699999999999995E-2</v>
      </c>
      <c r="G16" s="14">
        <v>7.7225000000000002E-2</v>
      </c>
    </row>
    <row r="17" spans="1:7" x14ac:dyDescent="0.35">
      <c r="A17" s="11" t="s">
        <v>556</v>
      </c>
      <c r="B17" s="29" t="s">
        <v>557</v>
      </c>
      <c r="C17" s="29" t="s">
        <v>208</v>
      </c>
      <c r="D17" s="12">
        <v>50500000</v>
      </c>
      <c r="E17" s="13">
        <v>50609.13</v>
      </c>
      <c r="F17" s="14">
        <v>5.8299999999999998E-2</v>
      </c>
      <c r="G17" s="14">
        <v>7.7499999999999999E-2</v>
      </c>
    </row>
    <row r="18" spans="1:7" x14ac:dyDescent="0.35">
      <c r="A18" s="11" t="s">
        <v>558</v>
      </c>
      <c r="B18" s="29" t="s">
        <v>559</v>
      </c>
      <c r="C18" s="29" t="s">
        <v>208</v>
      </c>
      <c r="D18" s="12">
        <v>50000000</v>
      </c>
      <c r="E18" s="13">
        <v>47088.6</v>
      </c>
      <c r="F18" s="14">
        <v>5.4199999999999998E-2</v>
      </c>
      <c r="G18" s="14">
        <v>7.7600000000000002E-2</v>
      </c>
    </row>
    <row r="19" spans="1:7" x14ac:dyDescent="0.35">
      <c r="A19" s="11" t="s">
        <v>560</v>
      </c>
      <c r="B19" s="29" t="s">
        <v>561</v>
      </c>
      <c r="C19" s="29" t="s">
        <v>208</v>
      </c>
      <c r="D19" s="12">
        <v>39500000</v>
      </c>
      <c r="E19" s="13">
        <v>39800.44</v>
      </c>
      <c r="F19" s="14">
        <v>4.58E-2</v>
      </c>
      <c r="G19" s="14">
        <v>7.6848E-2</v>
      </c>
    </row>
    <row r="20" spans="1:7" x14ac:dyDescent="0.35">
      <c r="A20" s="11" t="s">
        <v>562</v>
      </c>
      <c r="B20" s="29" t="s">
        <v>563</v>
      </c>
      <c r="C20" s="29" t="s">
        <v>208</v>
      </c>
      <c r="D20" s="12">
        <v>38000000</v>
      </c>
      <c r="E20" s="13">
        <v>35922.080000000002</v>
      </c>
      <c r="F20" s="14">
        <v>4.1399999999999999E-2</v>
      </c>
      <c r="G20" s="14">
        <v>7.7048000000000005E-2</v>
      </c>
    </row>
    <row r="21" spans="1:7" x14ac:dyDescent="0.35">
      <c r="A21" s="11" t="s">
        <v>564</v>
      </c>
      <c r="B21" s="29" t="s">
        <v>565</v>
      </c>
      <c r="C21" s="29" t="s">
        <v>208</v>
      </c>
      <c r="D21" s="12">
        <v>25000000</v>
      </c>
      <c r="E21" s="13">
        <v>23783.95</v>
      </c>
      <c r="F21" s="14">
        <v>2.7400000000000001E-2</v>
      </c>
      <c r="G21" s="14">
        <v>7.7225000000000002E-2</v>
      </c>
    </row>
    <row r="22" spans="1:7" x14ac:dyDescent="0.35">
      <c r="A22" s="11" t="s">
        <v>566</v>
      </c>
      <c r="B22" s="29" t="s">
        <v>567</v>
      </c>
      <c r="C22" s="29" t="s">
        <v>208</v>
      </c>
      <c r="D22" s="12">
        <v>14000000</v>
      </c>
      <c r="E22" s="13">
        <v>13299.64</v>
      </c>
      <c r="F22" s="14">
        <v>1.5299999999999999E-2</v>
      </c>
      <c r="G22" s="14">
        <v>7.7225000000000002E-2</v>
      </c>
    </row>
    <row r="23" spans="1:7" x14ac:dyDescent="0.35">
      <c r="A23" s="11" t="s">
        <v>568</v>
      </c>
      <c r="B23" s="29" t="s">
        <v>569</v>
      </c>
      <c r="C23" s="29" t="s">
        <v>208</v>
      </c>
      <c r="D23" s="12">
        <v>10000000</v>
      </c>
      <c r="E23" s="13">
        <v>9760.73</v>
      </c>
      <c r="F23" s="14">
        <v>1.12E-2</v>
      </c>
      <c r="G23" s="14">
        <v>7.7600000000000002E-2</v>
      </c>
    </row>
    <row r="24" spans="1:7" x14ac:dyDescent="0.35">
      <c r="A24" s="11" t="s">
        <v>570</v>
      </c>
      <c r="B24" s="29" t="s">
        <v>571</v>
      </c>
      <c r="C24" s="29" t="s">
        <v>208</v>
      </c>
      <c r="D24" s="12">
        <v>8000000</v>
      </c>
      <c r="E24" s="13">
        <v>7510.02</v>
      </c>
      <c r="F24" s="14">
        <v>8.6E-3</v>
      </c>
      <c r="G24" s="14">
        <v>7.6848E-2</v>
      </c>
    </row>
    <row r="25" spans="1:7" x14ac:dyDescent="0.35">
      <c r="A25" s="11" t="s">
        <v>572</v>
      </c>
      <c r="B25" s="29" t="s">
        <v>573</v>
      </c>
      <c r="C25" s="29" t="s">
        <v>208</v>
      </c>
      <c r="D25" s="12">
        <v>3500000</v>
      </c>
      <c r="E25" s="13">
        <v>3431.67</v>
      </c>
      <c r="F25" s="14">
        <v>4.0000000000000001E-3</v>
      </c>
      <c r="G25" s="14">
        <v>7.7499999999999999E-2</v>
      </c>
    </row>
    <row r="26" spans="1:7" x14ac:dyDescent="0.35">
      <c r="A26" s="11" t="s">
        <v>574</v>
      </c>
      <c r="B26" s="29" t="s">
        <v>575</v>
      </c>
      <c r="C26" s="29" t="s">
        <v>220</v>
      </c>
      <c r="D26" s="12">
        <v>1000000</v>
      </c>
      <c r="E26" s="13">
        <v>1036.1300000000001</v>
      </c>
      <c r="F26" s="14">
        <v>1.1999999999999999E-3</v>
      </c>
      <c r="G26" s="14">
        <v>7.6267000000000001E-2</v>
      </c>
    </row>
    <row r="27" spans="1:7" x14ac:dyDescent="0.35">
      <c r="A27" s="15" t="s">
        <v>122</v>
      </c>
      <c r="B27" s="30"/>
      <c r="C27" s="30"/>
      <c r="D27" s="16"/>
      <c r="E27" s="17">
        <v>693212.08</v>
      </c>
      <c r="F27" s="18">
        <v>0.79830000000000001</v>
      </c>
      <c r="G27" s="19"/>
    </row>
    <row r="28" spans="1:7" x14ac:dyDescent="0.35">
      <c r="A28" s="11"/>
      <c r="B28" s="29"/>
      <c r="C28" s="29"/>
      <c r="D28" s="12"/>
      <c r="E28" s="13"/>
      <c r="F28" s="14"/>
      <c r="G28" s="14"/>
    </row>
    <row r="29" spans="1:7" x14ac:dyDescent="0.35">
      <c r="A29" s="15" t="s">
        <v>468</v>
      </c>
      <c r="B29" s="29"/>
      <c r="C29" s="29"/>
      <c r="D29" s="12"/>
      <c r="E29" s="13"/>
      <c r="F29" s="14"/>
      <c r="G29" s="14"/>
    </row>
    <row r="30" spans="1:7" x14ac:dyDescent="0.35">
      <c r="A30" s="11" t="s">
        <v>576</v>
      </c>
      <c r="B30" s="29" t="s">
        <v>577</v>
      </c>
      <c r="C30" s="29" t="s">
        <v>119</v>
      </c>
      <c r="D30" s="12">
        <v>157500000</v>
      </c>
      <c r="E30" s="13">
        <v>148216.16</v>
      </c>
      <c r="F30" s="14">
        <v>0.17069999999999999</v>
      </c>
      <c r="G30" s="14">
        <v>7.5970544099999995E-2</v>
      </c>
    </row>
    <row r="31" spans="1:7" x14ac:dyDescent="0.35">
      <c r="A31" s="15" t="s">
        <v>122</v>
      </c>
      <c r="B31" s="30"/>
      <c r="C31" s="30"/>
      <c r="D31" s="16"/>
      <c r="E31" s="17">
        <v>148216.16</v>
      </c>
      <c r="F31" s="18">
        <v>0.17069999999999999</v>
      </c>
      <c r="G31" s="19"/>
    </row>
    <row r="32" spans="1:7" x14ac:dyDescent="0.35">
      <c r="A32" s="11"/>
      <c r="B32" s="29"/>
      <c r="C32" s="29"/>
      <c r="D32" s="12"/>
      <c r="E32" s="13"/>
      <c r="F32" s="14"/>
      <c r="G32" s="14"/>
    </row>
    <row r="33" spans="1:7" x14ac:dyDescent="0.35">
      <c r="A33" s="15" t="s">
        <v>249</v>
      </c>
      <c r="B33" s="29"/>
      <c r="C33" s="29"/>
      <c r="D33" s="12"/>
      <c r="E33" s="13"/>
      <c r="F33" s="14"/>
      <c r="G33" s="14"/>
    </row>
    <row r="34" spans="1:7" x14ac:dyDescent="0.35">
      <c r="A34" s="15" t="s">
        <v>122</v>
      </c>
      <c r="B34" s="29"/>
      <c r="C34" s="29"/>
      <c r="D34" s="12"/>
      <c r="E34" s="34" t="s">
        <v>114</v>
      </c>
      <c r="F34" s="35" t="s">
        <v>114</v>
      </c>
      <c r="G34" s="14"/>
    </row>
    <row r="35" spans="1:7" x14ac:dyDescent="0.35">
      <c r="A35" s="11"/>
      <c r="B35" s="29"/>
      <c r="C35" s="29"/>
      <c r="D35" s="12"/>
      <c r="E35" s="13"/>
      <c r="F35" s="14"/>
      <c r="G35" s="14"/>
    </row>
    <row r="36" spans="1:7" x14ac:dyDescent="0.35">
      <c r="A36" s="15" t="s">
        <v>250</v>
      </c>
      <c r="B36" s="29"/>
      <c r="C36" s="29"/>
      <c r="D36" s="12"/>
      <c r="E36" s="13"/>
      <c r="F36" s="14"/>
      <c r="G36" s="14"/>
    </row>
    <row r="37" spans="1:7" x14ac:dyDescent="0.35">
      <c r="A37" s="15" t="s">
        <v>122</v>
      </c>
      <c r="B37" s="29"/>
      <c r="C37" s="29"/>
      <c r="D37" s="12"/>
      <c r="E37" s="34" t="s">
        <v>114</v>
      </c>
      <c r="F37" s="35" t="s">
        <v>114</v>
      </c>
      <c r="G37" s="14"/>
    </row>
    <row r="38" spans="1:7" x14ac:dyDescent="0.35">
      <c r="A38" s="11"/>
      <c r="B38" s="29"/>
      <c r="C38" s="29"/>
      <c r="D38" s="12"/>
      <c r="E38" s="13"/>
      <c r="F38" s="14"/>
      <c r="G38" s="14"/>
    </row>
    <row r="39" spans="1:7" x14ac:dyDescent="0.35">
      <c r="A39" s="20" t="s">
        <v>154</v>
      </c>
      <c r="B39" s="31"/>
      <c r="C39" s="31"/>
      <c r="D39" s="21"/>
      <c r="E39" s="17">
        <v>841428.24</v>
      </c>
      <c r="F39" s="18">
        <v>0.96899999999999997</v>
      </c>
      <c r="G39" s="19"/>
    </row>
    <row r="40" spans="1:7" x14ac:dyDescent="0.35">
      <c r="A40" s="11"/>
      <c r="B40" s="29"/>
      <c r="C40" s="29"/>
      <c r="D40" s="12"/>
      <c r="E40" s="13"/>
      <c r="F40" s="14"/>
      <c r="G40" s="14"/>
    </row>
    <row r="41" spans="1:7" x14ac:dyDescent="0.35">
      <c r="A41" s="11"/>
      <c r="B41" s="29"/>
      <c r="C41" s="29"/>
      <c r="D41" s="12"/>
      <c r="E41" s="13"/>
      <c r="F41" s="14"/>
      <c r="G41" s="14"/>
    </row>
    <row r="42" spans="1:7" x14ac:dyDescent="0.35">
      <c r="A42" s="15" t="s">
        <v>155</v>
      </c>
      <c r="B42" s="29"/>
      <c r="C42" s="29"/>
      <c r="D42" s="12"/>
      <c r="E42" s="13"/>
      <c r="F42" s="14"/>
      <c r="G42" s="14"/>
    </row>
    <row r="43" spans="1:7" x14ac:dyDescent="0.35">
      <c r="A43" s="11" t="s">
        <v>156</v>
      </c>
      <c r="B43" s="29"/>
      <c r="C43" s="29"/>
      <c r="D43" s="12"/>
      <c r="E43" s="13">
        <v>2795.5</v>
      </c>
      <c r="F43" s="14">
        <v>3.2000000000000002E-3</v>
      </c>
      <c r="G43" s="14">
        <v>6.5921999999999994E-2</v>
      </c>
    </row>
    <row r="44" spans="1:7" x14ac:dyDescent="0.35">
      <c r="A44" s="15" t="s">
        <v>122</v>
      </c>
      <c r="B44" s="30"/>
      <c r="C44" s="30"/>
      <c r="D44" s="16"/>
      <c r="E44" s="17">
        <v>2795.5</v>
      </c>
      <c r="F44" s="18">
        <v>3.2000000000000002E-3</v>
      </c>
      <c r="G44" s="19"/>
    </row>
    <row r="45" spans="1:7" x14ac:dyDescent="0.35">
      <c r="A45" s="11"/>
      <c r="B45" s="29"/>
      <c r="C45" s="29"/>
      <c r="D45" s="12"/>
      <c r="E45" s="13"/>
      <c r="F45" s="14"/>
      <c r="G45" s="14"/>
    </row>
    <row r="46" spans="1:7" x14ac:dyDescent="0.35">
      <c r="A46" s="20" t="s">
        <v>154</v>
      </c>
      <c r="B46" s="31"/>
      <c r="C46" s="31"/>
      <c r="D46" s="21"/>
      <c r="E46" s="17">
        <v>2795.5</v>
      </c>
      <c r="F46" s="18">
        <v>3.2000000000000002E-3</v>
      </c>
      <c r="G46" s="19"/>
    </row>
    <row r="47" spans="1:7" x14ac:dyDescent="0.35">
      <c r="A47" s="11" t="s">
        <v>157</v>
      </c>
      <c r="B47" s="29"/>
      <c r="C47" s="29"/>
      <c r="D47" s="12"/>
      <c r="E47" s="13">
        <v>24152.726314</v>
      </c>
      <c r="F47" s="14">
        <v>2.7813999999999998E-2</v>
      </c>
      <c r="G47" s="14"/>
    </row>
    <row r="48" spans="1:7" x14ac:dyDescent="0.35">
      <c r="A48" s="11" t="s">
        <v>158</v>
      </c>
      <c r="B48" s="29"/>
      <c r="C48" s="29"/>
      <c r="D48" s="12"/>
      <c r="E48" s="22">
        <v>-31.036314000000001</v>
      </c>
      <c r="F48" s="23">
        <v>-1.4E-5</v>
      </c>
      <c r="G48" s="14">
        <v>6.5921999999999994E-2</v>
      </c>
    </row>
    <row r="49" spans="1:7" x14ac:dyDescent="0.35">
      <c r="A49" s="24" t="s">
        <v>159</v>
      </c>
      <c r="B49" s="32"/>
      <c r="C49" s="32"/>
      <c r="D49" s="25"/>
      <c r="E49" s="26">
        <v>868345.43</v>
      </c>
      <c r="F49" s="27">
        <v>1</v>
      </c>
      <c r="G49" s="27"/>
    </row>
    <row r="51" spans="1:7" x14ac:dyDescent="0.35">
      <c r="A51" s="56" t="s">
        <v>161</v>
      </c>
    </row>
    <row r="54" spans="1:7" x14ac:dyDescent="0.35">
      <c r="A54" s="56" t="s">
        <v>162</v>
      </c>
    </row>
    <row r="55" spans="1:7" x14ac:dyDescent="0.35">
      <c r="A55" s="46" t="s">
        <v>163</v>
      </c>
      <c r="B55" s="33" t="s">
        <v>114</v>
      </c>
    </row>
    <row r="56" spans="1:7" x14ac:dyDescent="0.35">
      <c r="A56" t="s">
        <v>164</v>
      </c>
    </row>
    <row r="57" spans="1:7" x14ac:dyDescent="0.35">
      <c r="A57" t="s">
        <v>259</v>
      </c>
      <c r="B57" t="s">
        <v>166</v>
      </c>
      <c r="C57" t="s">
        <v>166</v>
      </c>
    </row>
    <row r="58" spans="1:7" x14ac:dyDescent="0.35">
      <c r="B58" s="47">
        <v>44957</v>
      </c>
      <c r="C58" s="47">
        <v>44985</v>
      </c>
    </row>
    <row r="59" spans="1:7" x14ac:dyDescent="0.35">
      <c r="A59" t="s">
        <v>260</v>
      </c>
      <c r="B59">
        <v>1031.528</v>
      </c>
      <c r="C59">
        <v>1031.8630000000001</v>
      </c>
      <c r="E59" s="1"/>
    </row>
    <row r="60" spans="1:7" x14ac:dyDescent="0.35">
      <c r="E60" s="1"/>
    </row>
    <row r="61" spans="1:7" x14ac:dyDescent="0.35">
      <c r="A61" t="s">
        <v>181</v>
      </c>
      <c r="B61" s="33" t="s">
        <v>114</v>
      </c>
    </row>
    <row r="62" spans="1:7" x14ac:dyDescent="0.35">
      <c r="A62" t="s">
        <v>182</v>
      </c>
      <c r="B62" s="33" t="s">
        <v>114</v>
      </c>
    </row>
    <row r="63" spans="1:7" ht="29" customHeight="1" x14ac:dyDescent="0.35">
      <c r="A63" s="46" t="s">
        <v>183</v>
      </c>
      <c r="B63" s="33" t="s">
        <v>114</v>
      </c>
    </row>
    <row r="64" spans="1:7" ht="29" customHeight="1" x14ac:dyDescent="0.35">
      <c r="A64" s="46" t="s">
        <v>184</v>
      </c>
      <c r="B64" s="33" t="s">
        <v>114</v>
      </c>
    </row>
    <row r="65" spans="1:2" x14ac:dyDescent="0.35">
      <c r="A65" t="s">
        <v>185</v>
      </c>
      <c r="B65" s="48">
        <f>B80</f>
        <v>9.0077776030549259</v>
      </c>
    </row>
    <row r="66" spans="1:2" ht="43.5" customHeight="1" x14ac:dyDescent="0.35">
      <c r="A66" s="46" t="s">
        <v>186</v>
      </c>
      <c r="B66" s="33" t="s">
        <v>114</v>
      </c>
    </row>
    <row r="67" spans="1:2" ht="29" customHeight="1" x14ac:dyDescent="0.35">
      <c r="A67" s="46" t="s">
        <v>187</v>
      </c>
      <c r="B67" s="33" t="s">
        <v>114</v>
      </c>
    </row>
    <row r="68" spans="1:2" ht="29" customHeight="1" x14ac:dyDescent="0.35">
      <c r="A68" s="46" t="s">
        <v>188</v>
      </c>
      <c r="B68" s="33" t="s">
        <v>114</v>
      </c>
    </row>
    <row r="69" spans="1:2" x14ac:dyDescent="0.35">
      <c r="A69" t="s">
        <v>189</v>
      </c>
      <c r="B69" s="33" t="s">
        <v>114</v>
      </c>
    </row>
    <row r="70" spans="1:2" x14ac:dyDescent="0.35">
      <c r="A70" t="s">
        <v>190</v>
      </c>
      <c r="B70" s="33" t="s">
        <v>114</v>
      </c>
    </row>
    <row r="73" spans="1:2" x14ac:dyDescent="0.35">
      <c r="A73" t="s">
        <v>191</v>
      </c>
    </row>
    <row r="74" spans="1:2" x14ac:dyDescent="0.35">
      <c r="A74" s="51" t="s">
        <v>192</v>
      </c>
      <c r="B74" s="51" t="s">
        <v>578</v>
      </c>
    </row>
    <row r="75" spans="1:2" x14ac:dyDescent="0.35">
      <c r="A75" s="51" t="s">
        <v>194</v>
      </c>
      <c r="B75" s="51" t="s">
        <v>262</v>
      </c>
    </row>
    <row r="76" spans="1:2" x14ac:dyDescent="0.35">
      <c r="A76" s="51"/>
      <c r="B76" s="51"/>
    </row>
    <row r="77" spans="1:2" x14ac:dyDescent="0.35">
      <c r="A77" s="51" t="s">
        <v>196</v>
      </c>
      <c r="B77" s="52">
        <v>7.7391415851732024</v>
      </c>
    </row>
    <row r="78" spans="1:2" x14ac:dyDescent="0.35">
      <c r="A78" s="51"/>
      <c r="B78" s="51"/>
    </row>
    <row r="79" spans="1:2" x14ac:dyDescent="0.35">
      <c r="A79" s="51" t="s">
        <v>197</v>
      </c>
      <c r="B79" s="53">
        <v>6.7053000000000003</v>
      </c>
    </row>
    <row r="80" spans="1:2" x14ac:dyDescent="0.35">
      <c r="A80" s="51" t="s">
        <v>198</v>
      </c>
      <c r="B80" s="53">
        <v>9.0077776030549259</v>
      </c>
    </row>
    <row r="81" spans="1:6" x14ac:dyDescent="0.35">
      <c r="A81" s="51"/>
      <c r="B81" s="51"/>
    </row>
    <row r="82" spans="1:6" x14ac:dyDescent="0.35">
      <c r="A82" s="51" t="s">
        <v>199</v>
      </c>
      <c r="B82" s="54">
        <v>44985</v>
      </c>
    </row>
    <row r="84" spans="1:6" ht="70" customHeight="1" x14ac:dyDescent="0.35">
      <c r="A84" s="57" t="s">
        <v>200</v>
      </c>
      <c r="B84" s="57" t="s">
        <v>201</v>
      </c>
      <c r="C84" s="57" t="s">
        <v>5</v>
      </c>
      <c r="D84" s="57" t="s">
        <v>6</v>
      </c>
      <c r="E84" s="57" t="s">
        <v>5</v>
      </c>
      <c r="F84" s="57" t="s">
        <v>6</v>
      </c>
    </row>
    <row r="85" spans="1:6" ht="70" customHeight="1" x14ac:dyDescent="0.35">
      <c r="A85" s="57" t="s">
        <v>578</v>
      </c>
      <c r="B85" s="57"/>
      <c r="C85" s="57" t="s">
        <v>19</v>
      </c>
      <c r="D85" s="57"/>
      <c r="E85" s="57"/>
      <c r="F85"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9"/>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579</v>
      </c>
      <c r="B1" s="60"/>
      <c r="C1" s="60"/>
      <c r="D1" s="60"/>
      <c r="E1" s="60"/>
      <c r="F1" s="60"/>
      <c r="G1" s="61"/>
      <c r="H1" s="50" t="str">
        <f>HYPERLINK("[EDEL_Portfolio Monthly Notes 28-Feb-2023.xlsx]Index!A1","Index")</f>
        <v>Index</v>
      </c>
    </row>
    <row r="2" spans="1:8" ht="37.5" customHeight="1" x14ac:dyDescent="0.35">
      <c r="A2" s="59" t="s">
        <v>580</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581</v>
      </c>
      <c r="B11" s="29" t="s">
        <v>582</v>
      </c>
      <c r="C11" s="29" t="s">
        <v>211</v>
      </c>
      <c r="D11" s="12">
        <v>43000000</v>
      </c>
      <c r="E11" s="13">
        <v>42663.96</v>
      </c>
      <c r="F11" s="14">
        <v>0.13769999999999999</v>
      </c>
      <c r="G11" s="14">
        <v>7.6599E-2</v>
      </c>
    </row>
    <row r="12" spans="1:8" x14ac:dyDescent="0.35">
      <c r="A12" s="11" t="s">
        <v>583</v>
      </c>
      <c r="B12" s="29" t="s">
        <v>584</v>
      </c>
      <c r="C12" s="29" t="s">
        <v>208</v>
      </c>
      <c r="D12" s="12">
        <v>37500000</v>
      </c>
      <c r="E12" s="13">
        <v>36928.910000000003</v>
      </c>
      <c r="F12" s="14">
        <v>0.1192</v>
      </c>
      <c r="G12" s="14">
        <v>7.7649999999999997E-2</v>
      </c>
    </row>
    <row r="13" spans="1:8" x14ac:dyDescent="0.35">
      <c r="A13" s="11" t="s">
        <v>585</v>
      </c>
      <c r="B13" s="29" t="s">
        <v>586</v>
      </c>
      <c r="C13" s="29" t="s">
        <v>208</v>
      </c>
      <c r="D13" s="12">
        <v>35000000</v>
      </c>
      <c r="E13" s="13">
        <v>34562.57</v>
      </c>
      <c r="F13" s="14">
        <v>0.1115</v>
      </c>
      <c r="G13" s="14">
        <v>7.7200000000000005E-2</v>
      </c>
    </row>
    <row r="14" spans="1:8" x14ac:dyDescent="0.35">
      <c r="A14" s="11" t="s">
        <v>587</v>
      </c>
      <c r="B14" s="29" t="s">
        <v>588</v>
      </c>
      <c r="C14" s="29" t="s">
        <v>208</v>
      </c>
      <c r="D14" s="12">
        <v>35000000</v>
      </c>
      <c r="E14" s="13">
        <v>34557.29</v>
      </c>
      <c r="F14" s="14">
        <v>0.1115</v>
      </c>
      <c r="G14" s="14">
        <v>7.7623999999999999E-2</v>
      </c>
    </row>
    <row r="15" spans="1:8" x14ac:dyDescent="0.35">
      <c r="A15" s="11" t="s">
        <v>589</v>
      </c>
      <c r="B15" s="29" t="s">
        <v>590</v>
      </c>
      <c r="C15" s="29" t="s">
        <v>211</v>
      </c>
      <c r="D15" s="12">
        <v>35000000</v>
      </c>
      <c r="E15" s="13">
        <v>34483.82</v>
      </c>
      <c r="F15" s="14">
        <v>0.1113</v>
      </c>
      <c r="G15" s="14">
        <v>7.7330999999999997E-2</v>
      </c>
    </row>
    <row r="16" spans="1:8" x14ac:dyDescent="0.35">
      <c r="A16" s="11" t="s">
        <v>591</v>
      </c>
      <c r="B16" s="29" t="s">
        <v>592</v>
      </c>
      <c r="C16" s="29" t="s">
        <v>208</v>
      </c>
      <c r="D16" s="12">
        <v>35000000</v>
      </c>
      <c r="E16" s="13">
        <v>34442.660000000003</v>
      </c>
      <c r="F16" s="14">
        <v>0.1111</v>
      </c>
      <c r="G16" s="14">
        <v>7.7424000000000007E-2</v>
      </c>
    </row>
    <row r="17" spans="1:7" x14ac:dyDescent="0.35">
      <c r="A17" s="11" t="s">
        <v>593</v>
      </c>
      <c r="B17" s="29" t="s">
        <v>594</v>
      </c>
      <c r="C17" s="29" t="s">
        <v>208</v>
      </c>
      <c r="D17" s="12">
        <v>35000000</v>
      </c>
      <c r="E17" s="13">
        <v>34406.370000000003</v>
      </c>
      <c r="F17" s="14">
        <v>0.111</v>
      </c>
      <c r="G17" s="14">
        <v>7.6848E-2</v>
      </c>
    </row>
    <row r="18" spans="1:7" x14ac:dyDescent="0.35">
      <c r="A18" s="11" t="s">
        <v>595</v>
      </c>
      <c r="B18" s="29" t="s">
        <v>596</v>
      </c>
      <c r="C18" s="29" t="s">
        <v>208</v>
      </c>
      <c r="D18" s="12">
        <v>35000000</v>
      </c>
      <c r="E18" s="13">
        <v>34338.33</v>
      </c>
      <c r="F18" s="14">
        <v>0.1108</v>
      </c>
      <c r="G18" s="14">
        <v>7.7499999999999999E-2</v>
      </c>
    </row>
    <row r="19" spans="1:7" x14ac:dyDescent="0.35">
      <c r="A19" s="11" t="s">
        <v>597</v>
      </c>
      <c r="B19" s="29" t="s">
        <v>598</v>
      </c>
      <c r="C19" s="29" t="s">
        <v>208</v>
      </c>
      <c r="D19" s="12">
        <v>10000000</v>
      </c>
      <c r="E19" s="13">
        <v>10009.790000000001</v>
      </c>
      <c r="F19" s="14">
        <v>3.2300000000000002E-2</v>
      </c>
      <c r="G19" s="14">
        <v>7.7499999999999999E-2</v>
      </c>
    </row>
    <row r="20" spans="1:7" x14ac:dyDescent="0.35">
      <c r="A20" s="11" t="s">
        <v>599</v>
      </c>
      <c r="B20" s="29" t="s">
        <v>600</v>
      </c>
      <c r="C20" s="29" t="s">
        <v>208</v>
      </c>
      <c r="D20" s="12">
        <v>500000</v>
      </c>
      <c r="E20" s="13">
        <v>527.57000000000005</v>
      </c>
      <c r="F20" s="14">
        <v>1.6999999999999999E-3</v>
      </c>
      <c r="G20" s="14">
        <v>7.6899999999999996E-2</v>
      </c>
    </row>
    <row r="21" spans="1:7" x14ac:dyDescent="0.35">
      <c r="A21" s="11" t="s">
        <v>601</v>
      </c>
      <c r="B21" s="29" t="s">
        <v>602</v>
      </c>
      <c r="C21" s="29" t="s">
        <v>208</v>
      </c>
      <c r="D21" s="12">
        <v>500000</v>
      </c>
      <c r="E21" s="13">
        <v>491.62</v>
      </c>
      <c r="F21" s="14">
        <v>1.6000000000000001E-3</v>
      </c>
      <c r="G21" s="14">
        <v>7.6848E-2</v>
      </c>
    </row>
    <row r="22" spans="1:7" x14ac:dyDescent="0.35">
      <c r="A22" s="15" t="s">
        <v>122</v>
      </c>
      <c r="B22" s="30"/>
      <c r="C22" s="30"/>
      <c r="D22" s="16"/>
      <c r="E22" s="17">
        <v>297412.89</v>
      </c>
      <c r="F22" s="18">
        <v>0.9597</v>
      </c>
      <c r="G22" s="19"/>
    </row>
    <row r="23" spans="1:7" x14ac:dyDescent="0.35">
      <c r="A23" s="11"/>
      <c r="B23" s="29"/>
      <c r="C23" s="29"/>
      <c r="D23" s="12"/>
      <c r="E23" s="13"/>
      <c r="F23" s="14"/>
      <c r="G23" s="14"/>
    </row>
    <row r="24" spans="1:7" x14ac:dyDescent="0.35">
      <c r="A24" s="15" t="s">
        <v>468</v>
      </c>
      <c r="B24" s="29"/>
      <c r="C24" s="29"/>
      <c r="D24" s="12"/>
      <c r="E24" s="13"/>
      <c r="F24" s="14"/>
      <c r="G24" s="14"/>
    </row>
    <row r="25" spans="1:7" x14ac:dyDescent="0.35">
      <c r="A25" s="11" t="s">
        <v>603</v>
      </c>
      <c r="B25" s="29" t="s">
        <v>604</v>
      </c>
      <c r="C25" s="29" t="s">
        <v>119</v>
      </c>
      <c r="D25" s="12">
        <v>7000000</v>
      </c>
      <c r="E25" s="13">
        <v>6907.45</v>
      </c>
      <c r="F25" s="14">
        <v>2.23E-2</v>
      </c>
      <c r="G25" s="14">
        <v>7.5956022089E-2</v>
      </c>
    </row>
    <row r="26" spans="1:7" x14ac:dyDescent="0.35">
      <c r="A26" s="15" t="s">
        <v>122</v>
      </c>
      <c r="B26" s="30"/>
      <c r="C26" s="30"/>
      <c r="D26" s="16"/>
      <c r="E26" s="17">
        <v>6907.45</v>
      </c>
      <c r="F26" s="18">
        <v>2.23E-2</v>
      </c>
      <c r="G26" s="19"/>
    </row>
    <row r="27" spans="1:7" x14ac:dyDescent="0.35">
      <c r="A27" s="11"/>
      <c r="B27" s="29"/>
      <c r="C27" s="29"/>
      <c r="D27" s="12"/>
      <c r="E27" s="13"/>
      <c r="F27" s="14"/>
      <c r="G27" s="14"/>
    </row>
    <row r="28" spans="1:7" x14ac:dyDescent="0.35">
      <c r="A28" s="15" t="s">
        <v>249</v>
      </c>
      <c r="B28" s="29"/>
      <c r="C28" s="29"/>
      <c r="D28" s="12"/>
      <c r="E28" s="13"/>
      <c r="F28" s="14"/>
      <c r="G28" s="14"/>
    </row>
    <row r="29" spans="1:7" x14ac:dyDescent="0.35">
      <c r="A29" s="15" t="s">
        <v>122</v>
      </c>
      <c r="B29" s="29"/>
      <c r="C29" s="29"/>
      <c r="D29" s="12"/>
      <c r="E29" s="34" t="s">
        <v>114</v>
      </c>
      <c r="F29" s="35" t="s">
        <v>114</v>
      </c>
      <c r="G29" s="14"/>
    </row>
    <row r="30" spans="1:7" x14ac:dyDescent="0.35">
      <c r="A30" s="11"/>
      <c r="B30" s="29"/>
      <c r="C30" s="29"/>
      <c r="D30" s="12"/>
      <c r="E30" s="13"/>
      <c r="F30" s="14"/>
      <c r="G30" s="14"/>
    </row>
    <row r="31" spans="1:7" x14ac:dyDescent="0.35">
      <c r="A31" s="15" t="s">
        <v>250</v>
      </c>
      <c r="B31" s="29"/>
      <c r="C31" s="29"/>
      <c r="D31" s="12"/>
      <c r="E31" s="13"/>
      <c r="F31" s="14"/>
      <c r="G31" s="14"/>
    </row>
    <row r="32" spans="1:7" x14ac:dyDescent="0.35">
      <c r="A32" s="15" t="s">
        <v>122</v>
      </c>
      <c r="B32" s="29"/>
      <c r="C32" s="29"/>
      <c r="D32" s="12"/>
      <c r="E32" s="34" t="s">
        <v>114</v>
      </c>
      <c r="F32" s="35" t="s">
        <v>114</v>
      </c>
      <c r="G32" s="14"/>
    </row>
    <row r="33" spans="1:7" x14ac:dyDescent="0.35">
      <c r="A33" s="11"/>
      <c r="B33" s="29"/>
      <c r="C33" s="29"/>
      <c r="D33" s="12"/>
      <c r="E33" s="13"/>
      <c r="F33" s="14"/>
      <c r="G33" s="14"/>
    </row>
    <row r="34" spans="1:7" x14ac:dyDescent="0.35">
      <c r="A34" s="20" t="s">
        <v>154</v>
      </c>
      <c r="B34" s="31"/>
      <c r="C34" s="31"/>
      <c r="D34" s="21"/>
      <c r="E34" s="17">
        <v>304320.34000000003</v>
      </c>
      <c r="F34" s="18">
        <v>0.98199999999999998</v>
      </c>
      <c r="G34" s="19"/>
    </row>
    <row r="35" spans="1:7" x14ac:dyDescent="0.35">
      <c r="A35" s="11"/>
      <c r="B35" s="29"/>
      <c r="C35" s="29"/>
      <c r="D35" s="12"/>
      <c r="E35" s="13"/>
      <c r="F35" s="14"/>
      <c r="G35" s="14"/>
    </row>
    <row r="36" spans="1:7" x14ac:dyDescent="0.35">
      <c r="A36" s="11"/>
      <c r="B36" s="29"/>
      <c r="C36" s="29"/>
      <c r="D36" s="12"/>
      <c r="E36" s="13"/>
      <c r="F36" s="14"/>
      <c r="G36" s="14"/>
    </row>
    <row r="37" spans="1:7" x14ac:dyDescent="0.35">
      <c r="A37" s="15" t="s">
        <v>155</v>
      </c>
      <c r="B37" s="29"/>
      <c r="C37" s="29"/>
      <c r="D37" s="12"/>
      <c r="E37" s="13"/>
      <c r="F37" s="14"/>
      <c r="G37" s="14"/>
    </row>
    <row r="38" spans="1:7" x14ac:dyDescent="0.35">
      <c r="A38" s="11" t="s">
        <v>156</v>
      </c>
      <c r="B38" s="29"/>
      <c r="C38" s="29"/>
      <c r="D38" s="12"/>
      <c r="E38" s="13">
        <v>642.88</v>
      </c>
      <c r="F38" s="14">
        <v>2.0999999999999999E-3</v>
      </c>
      <c r="G38" s="14">
        <v>6.5921999999999994E-2</v>
      </c>
    </row>
    <row r="39" spans="1:7" x14ac:dyDescent="0.35">
      <c r="A39" s="15" t="s">
        <v>122</v>
      </c>
      <c r="B39" s="30"/>
      <c r="C39" s="30"/>
      <c r="D39" s="16"/>
      <c r="E39" s="17">
        <v>642.88</v>
      </c>
      <c r="F39" s="18">
        <v>2.0999999999999999E-3</v>
      </c>
      <c r="G39" s="19"/>
    </row>
    <row r="40" spans="1:7" x14ac:dyDescent="0.35">
      <c r="A40" s="11"/>
      <c r="B40" s="29"/>
      <c r="C40" s="29"/>
      <c r="D40" s="12"/>
      <c r="E40" s="13"/>
      <c r="F40" s="14"/>
      <c r="G40" s="14"/>
    </row>
    <row r="41" spans="1:7" x14ac:dyDescent="0.35">
      <c r="A41" s="20" t="s">
        <v>154</v>
      </c>
      <c r="B41" s="31"/>
      <c r="C41" s="31"/>
      <c r="D41" s="21"/>
      <c r="E41" s="17">
        <v>642.88</v>
      </c>
      <c r="F41" s="18">
        <v>2.0999999999999999E-3</v>
      </c>
      <c r="G41" s="19"/>
    </row>
    <row r="42" spans="1:7" x14ac:dyDescent="0.35">
      <c r="A42" s="11" t="s">
        <v>157</v>
      </c>
      <c r="B42" s="29"/>
      <c r="C42" s="29"/>
      <c r="D42" s="12"/>
      <c r="E42" s="13">
        <v>4466.8677746000003</v>
      </c>
      <c r="F42" s="14">
        <v>1.4413E-2</v>
      </c>
      <c r="G42" s="14"/>
    </row>
    <row r="43" spans="1:7" x14ac:dyDescent="0.35">
      <c r="A43" s="11" t="s">
        <v>158</v>
      </c>
      <c r="B43" s="29"/>
      <c r="C43" s="29"/>
      <c r="D43" s="12"/>
      <c r="E43" s="13">
        <v>477.6722254</v>
      </c>
      <c r="F43" s="14">
        <v>1.487E-3</v>
      </c>
      <c r="G43" s="14">
        <v>6.5921999999999994E-2</v>
      </c>
    </row>
    <row r="44" spans="1:7" x14ac:dyDescent="0.35">
      <c r="A44" s="24" t="s">
        <v>159</v>
      </c>
      <c r="B44" s="32"/>
      <c r="C44" s="32"/>
      <c r="D44" s="25"/>
      <c r="E44" s="26">
        <v>309907.76</v>
      </c>
      <c r="F44" s="27">
        <v>1</v>
      </c>
      <c r="G44" s="27"/>
    </row>
    <row r="46" spans="1:7" x14ac:dyDescent="0.35">
      <c r="A46" s="56" t="s">
        <v>161</v>
      </c>
    </row>
    <row r="49" spans="1:5" x14ac:dyDescent="0.35">
      <c r="A49" s="56" t="s">
        <v>162</v>
      </c>
    </row>
    <row r="50" spans="1:5" x14ac:dyDescent="0.35">
      <c r="A50" s="46" t="s">
        <v>163</v>
      </c>
      <c r="B50" s="33" t="s">
        <v>114</v>
      </c>
    </row>
    <row r="51" spans="1:5" x14ac:dyDescent="0.35">
      <c r="A51" t="s">
        <v>164</v>
      </c>
    </row>
    <row r="52" spans="1:5" x14ac:dyDescent="0.35">
      <c r="A52" t="s">
        <v>259</v>
      </c>
      <c r="B52" t="s">
        <v>166</v>
      </c>
      <c r="C52" t="s">
        <v>166</v>
      </c>
    </row>
    <row r="53" spans="1:5" x14ac:dyDescent="0.35">
      <c r="B53" s="47">
        <v>44957</v>
      </c>
      <c r="C53" s="47">
        <v>44985</v>
      </c>
    </row>
    <row r="54" spans="1:5" x14ac:dyDescent="0.35">
      <c r="A54" t="s">
        <v>260</v>
      </c>
      <c r="B54">
        <v>1001.822</v>
      </c>
      <c r="C54">
        <v>1001.8002</v>
      </c>
      <c r="E54" s="1"/>
    </row>
    <row r="55" spans="1:5" x14ac:dyDescent="0.35">
      <c r="E55" s="1"/>
    </row>
    <row r="56" spans="1:5" x14ac:dyDescent="0.35">
      <c r="A56" t="s">
        <v>181</v>
      </c>
      <c r="B56" s="33" t="s">
        <v>114</v>
      </c>
    </row>
    <row r="57" spans="1:5" x14ac:dyDescent="0.35">
      <c r="A57" t="s">
        <v>182</v>
      </c>
      <c r="B57" s="33" t="s">
        <v>114</v>
      </c>
    </row>
    <row r="58" spans="1:5" ht="29" customHeight="1" x14ac:dyDescent="0.35">
      <c r="A58" s="46" t="s">
        <v>183</v>
      </c>
      <c r="B58" s="33" t="s">
        <v>114</v>
      </c>
    </row>
    <row r="59" spans="1:5" ht="29" customHeight="1" x14ac:dyDescent="0.35">
      <c r="A59" s="46" t="s">
        <v>184</v>
      </c>
      <c r="B59" s="33" t="s">
        <v>114</v>
      </c>
    </row>
    <row r="60" spans="1:5" x14ac:dyDescent="0.35">
      <c r="A60" t="s">
        <v>185</v>
      </c>
      <c r="B60" s="48">
        <f>B74</f>
        <v>10.031371780835681</v>
      </c>
    </row>
    <row r="61" spans="1:5" ht="43.5" customHeight="1" x14ac:dyDescent="0.35">
      <c r="A61" s="46" t="s">
        <v>186</v>
      </c>
      <c r="B61" s="33" t="s">
        <v>114</v>
      </c>
    </row>
    <row r="62" spans="1:5" ht="29" customHeight="1" x14ac:dyDescent="0.35">
      <c r="A62" s="46" t="s">
        <v>187</v>
      </c>
      <c r="B62" s="33" t="s">
        <v>114</v>
      </c>
    </row>
    <row r="63" spans="1:5" ht="29" customHeight="1" x14ac:dyDescent="0.35">
      <c r="A63" s="46" t="s">
        <v>188</v>
      </c>
      <c r="B63" s="33" t="s">
        <v>114</v>
      </c>
    </row>
    <row r="64" spans="1:5" x14ac:dyDescent="0.35">
      <c r="A64" t="s">
        <v>189</v>
      </c>
      <c r="B64" s="33" t="s">
        <v>114</v>
      </c>
    </row>
    <row r="65" spans="1:6" x14ac:dyDescent="0.35">
      <c r="A65" t="s">
        <v>190</v>
      </c>
      <c r="B65" s="33" t="s">
        <v>114</v>
      </c>
    </row>
    <row r="67" spans="1:6" x14ac:dyDescent="0.35">
      <c r="A67" t="s">
        <v>191</v>
      </c>
    </row>
    <row r="68" spans="1:6" x14ac:dyDescent="0.35">
      <c r="A68" s="51" t="s">
        <v>192</v>
      </c>
      <c r="B68" s="51" t="s">
        <v>605</v>
      </c>
    </row>
    <row r="69" spans="1:6" x14ac:dyDescent="0.35">
      <c r="A69" s="51" t="s">
        <v>194</v>
      </c>
      <c r="B69" s="51" t="s">
        <v>262</v>
      </c>
    </row>
    <row r="70" spans="1:6" x14ac:dyDescent="0.35">
      <c r="A70" s="51"/>
      <c r="B70" s="51"/>
    </row>
    <row r="71" spans="1:6" x14ac:dyDescent="0.35">
      <c r="A71" s="51" t="s">
        <v>196</v>
      </c>
      <c r="B71" s="52">
        <v>7.7224972315795792</v>
      </c>
    </row>
    <row r="72" spans="1:6" x14ac:dyDescent="0.35">
      <c r="A72" s="51"/>
      <c r="B72" s="51"/>
    </row>
    <row r="73" spans="1:6" x14ac:dyDescent="0.35">
      <c r="A73" s="51" t="s">
        <v>197</v>
      </c>
      <c r="B73" s="53">
        <v>7.2504</v>
      </c>
    </row>
    <row r="74" spans="1:6" x14ac:dyDescent="0.35">
      <c r="A74" s="51" t="s">
        <v>198</v>
      </c>
      <c r="B74" s="53">
        <v>10.031371780835681</v>
      </c>
    </row>
    <row r="75" spans="1:6" x14ac:dyDescent="0.35">
      <c r="A75" s="51"/>
      <c r="B75" s="51"/>
    </row>
    <row r="76" spans="1:6" x14ac:dyDescent="0.35">
      <c r="A76" s="51" t="s">
        <v>199</v>
      </c>
      <c r="B76" s="54">
        <v>44985</v>
      </c>
    </row>
    <row r="78" spans="1:6" ht="70" customHeight="1" x14ac:dyDescent="0.35">
      <c r="A78" s="57" t="s">
        <v>200</v>
      </c>
      <c r="B78" s="57" t="s">
        <v>201</v>
      </c>
      <c r="C78" s="57" t="s">
        <v>5</v>
      </c>
      <c r="D78" s="57" t="s">
        <v>6</v>
      </c>
      <c r="E78" s="57" t="s">
        <v>5</v>
      </c>
      <c r="F78" s="57" t="s">
        <v>6</v>
      </c>
    </row>
    <row r="79" spans="1:6" ht="70" customHeight="1" x14ac:dyDescent="0.35">
      <c r="A79" s="57" t="s">
        <v>606</v>
      </c>
      <c r="B79" s="57"/>
      <c r="C79" s="57" t="s">
        <v>21</v>
      </c>
      <c r="D79" s="57"/>
      <c r="E79" s="57"/>
      <c r="F79"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9"/>
  <sheetViews>
    <sheetView showGridLines="0" workbookViewId="0">
      <pane ySplit="4" topLeftCell="A5" activePane="bottomLeft" state="frozen"/>
      <selection sqref="A1:XFD2"/>
      <selection pane="bottomLeft" sqref="A1:XFD2"/>
    </sheetView>
  </sheetViews>
  <sheetFormatPr defaultRowHeight="14.5" x14ac:dyDescent="0.35"/>
  <cols>
    <col min="1" max="1" width="50.453125" customWidth="1"/>
    <col min="2" max="2" width="22" bestFit="1" customWidth="1"/>
    <col min="3" max="3" width="26.6328125" customWidth="1"/>
    <col min="4" max="4" width="22" customWidth="1"/>
    <col min="5" max="5" width="16.453125" customWidth="1"/>
    <col min="6" max="6" width="22" customWidth="1"/>
    <col min="7" max="7" width="5.81640625" style="1" bestFit="1" customWidth="1"/>
    <col min="12" max="12" width="65.7265625" bestFit="1" customWidth="1"/>
    <col min="13" max="13" width="10" bestFit="1" customWidth="1"/>
    <col min="14" max="14" width="9.81640625" bestFit="1" customWidth="1"/>
    <col min="15" max="15" width="14.7265625" bestFit="1" customWidth="1"/>
    <col min="16" max="16" width="11.6328125" bestFit="1" customWidth="1"/>
  </cols>
  <sheetData>
    <row r="1" spans="1:8" ht="37.5" customHeight="1" x14ac:dyDescent="0.35">
      <c r="A1" s="59" t="s">
        <v>607</v>
      </c>
      <c r="B1" s="60"/>
      <c r="C1" s="60"/>
      <c r="D1" s="60"/>
      <c r="E1" s="60"/>
      <c r="F1" s="60"/>
      <c r="G1" s="61"/>
      <c r="H1" s="50" t="str">
        <f>HYPERLINK("[EDEL_Portfolio Monthly Notes 28-Feb-2023.xlsx]Index!A1","Index")</f>
        <v>Index</v>
      </c>
    </row>
    <row r="2" spans="1:8" ht="37.5" customHeight="1" x14ac:dyDescent="0.35">
      <c r="A2" s="59" t="s">
        <v>608</v>
      </c>
      <c r="B2" s="60"/>
      <c r="C2" s="60"/>
      <c r="D2" s="60"/>
      <c r="E2" s="60"/>
      <c r="F2" s="60"/>
      <c r="G2" s="61"/>
    </row>
    <row r="4" spans="1:8" ht="48" customHeight="1" x14ac:dyDescent="0.35">
      <c r="A4" s="2" t="s">
        <v>106</v>
      </c>
      <c r="B4" s="2" t="s">
        <v>107</v>
      </c>
      <c r="C4" s="2" t="s">
        <v>108</v>
      </c>
      <c r="D4" s="3" t="s">
        <v>109</v>
      </c>
      <c r="E4" s="4" t="s">
        <v>110</v>
      </c>
      <c r="F4" s="4" t="s">
        <v>111</v>
      </c>
      <c r="G4" s="5" t="s">
        <v>112</v>
      </c>
    </row>
    <row r="5" spans="1:8" x14ac:dyDescent="0.35">
      <c r="A5" s="6"/>
      <c r="B5" s="28"/>
      <c r="C5" s="28"/>
      <c r="D5" s="7"/>
      <c r="E5" s="8"/>
      <c r="F5" s="9"/>
      <c r="G5" s="10"/>
    </row>
    <row r="6" spans="1:8" x14ac:dyDescent="0.35">
      <c r="A6" s="11"/>
      <c r="B6" s="29"/>
      <c r="C6" s="29"/>
      <c r="D6" s="12"/>
      <c r="E6" s="13"/>
      <c r="F6" s="14"/>
      <c r="G6" s="14"/>
    </row>
    <row r="7" spans="1:8" x14ac:dyDescent="0.35">
      <c r="A7" s="15" t="s">
        <v>113</v>
      </c>
      <c r="B7" s="29"/>
      <c r="C7" s="29"/>
      <c r="D7" s="12"/>
      <c r="E7" s="13" t="s">
        <v>114</v>
      </c>
      <c r="F7" s="14" t="s">
        <v>114</v>
      </c>
      <c r="G7" s="14"/>
    </row>
    <row r="8" spans="1:8" x14ac:dyDescent="0.35">
      <c r="A8" s="11"/>
      <c r="B8" s="29"/>
      <c r="C8" s="29"/>
      <c r="D8" s="12"/>
      <c r="E8" s="13"/>
      <c r="F8" s="14"/>
      <c r="G8" s="14"/>
    </row>
    <row r="9" spans="1:8" x14ac:dyDescent="0.35">
      <c r="A9" s="15" t="s">
        <v>204</v>
      </c>
      <c r="B9" s="29"/>
      <c r="C9" s="29"/>
      <c r="D9" s="12"/>
      <c r="E9" s="13"/>
      <c r="F9" s="14"/>
      <c r="G9" s="14"/>
    </row>
    <row r="10" spans="1:8" x14ac:dyDescent="0.35">
      <c r="A10" s="15" t="s">
        <v>205</v>
      </c>
      <c r="B10" s="29"/>
      <c r="C10" s="29"/>
      <c r="D10" s="12"/>
      <c r="E10" s="13"/>
      <c r="F10" s="14"/>
      <c r="G10" s="14"/>
    </row>
    <row r="11" spans="1:8" x14ac:dyDescent="0.35">
      <c r="A11" s="11" t="s">
        <v>609</v>
      </c>
      <c r="B11" s="29" t="s">
        <v>610</v>
      </c>
      <c r="C11" s="29" t="s">
        <v>211</v>
      </c>
      <c r="D11" s="12">
        <v>3000000</v>
      </c>
      <c r="E11" s="13">
        <v>3115.42</v>
      </c>
      <c r="F11" s="14">
        <v>8.77E-2</v>
      </c>
      <c r="G11" s="14">
        <v>7.7092999999999995E-2</v>
      </c>
    </row>
    <row r="12" spans="1:8" x14ac:dyDescent="0.35">
      <c r="A12" s="11" t="s">
        <v>387</v>
      </c>
      <c r="B12" s="29" t="s">
        <v>388</v>
      </c>
      <c r="C12" s="29" t="s">
        <v>208</v>
      </c>
      <c r="D12" s="12">
        <v>3000000</v>
      </c>
      <c r="E12" s="13">
        <v>2965.79</v>
      </c>
      <c r="F12" s="14">
        <v>8.3400000000000002E-2</v>
      </c>
      <c r="G12" s="14">
        <v>7.7124999999999999E-2</v>
      </c>
    </row>
    <row r="13" spans="1:8" x14ac:dyDescent="0.35">
      <c r="A13" s="11" t="s">
        <v>372</v>
      </c>
      <c r="B13" s="29" t="s">
        <v>373</v>
      </c>
      <c r="C13" s="29" t="s">
        <v>374</v>
      </c>
      <c r="D13" s="12">
        <v>3000000</v>
      </c>
      <c r="E13" s="13">
        <v>2951.9</v>
      </c>
      <c r="F13" s="14">
        <v>8.3099999999999993E-2</v>
      </c>
      <c r="G13" s="14">
        <v>7.7149999999999996E-2</v>
      </c>
    </row>
    <row r="14" spans="1:8" x14ac:dyDescent="0.35">
      <c r="A14" s="11" t="s">
        <v>398</v>
      </c>
      <c r="B14" s="29" t="s">
        <v>399</v>
      </c>
      <c r="C14" s="29" t="s">
        <v>208</v>
      </c>
      <c r="D14" s="12">
        <v>1850000</v>
      </c>
      <c r="E14" s="13">
        <v>1945.24</v>
      </c>
      <c r="F14" s="14">
        <v>5.4699999999999999E-2</v>
      </c>
      <c r="G14" s="14">
        <v>7.7549000000000007E-2</v>
      </c>
    </row>
    <row r="15" spans="1:8" x14ac:dyDescent="0.35">
      <c r="A15" s="11" t="s">
        <v>354</v>
      </c>
      <c r="B15" s="29" t="s">
        <v>355</v>
      </c>
      <c r="C15" s="29" t="s">
        <v>208</v>
      </c>
      <c r="D15" s="12">
        <v>1990000</v>
      </c>
      <c r="E15" s="13">
        <v>1924.42</v>
      </c>
      <c r="F15" s="14">
        <v>5.4100000000000002E-2</v>
      </c>
      <c r="G15" s="14">
        <v>7.6495999999999995E-2</v>
      </c>
    </row>
    <row r="16" spans="1:8" x14ac:dyDescent="0.35">
      <c r="A16" s="11" t="s">
        <v>391</v>
      </c>
      <c r="B16" s="29" t="s">
        <v>392</v>
      </c>
      <c r="C16" s="29" t="s">
        <v>393</v>
      </c>
      <c r="D16" s="12">
        <v>1900000</v>
      </c>
      <c r="E16" s="13">
        <v>1884.9</v>
      </c>
      <c r="F16" s="14">
        <v>5.2999999999999999E-2</v>
      </c>
      <c r="G16" s="14">
        <v>7.7857999999999997E-2</v>
      </c>
    </row>
    <row r="17" spans="1:7" x14ac:dyDescent="0.35">
      <c r="A17" s="11" t="s">
        <v>379</v>
      </c>
      <c r="B17" s="29" t="s">
        <v>380</v>
      </c>
      <c r="C17" s="29" t="s">
        <v>208</v>
      </c>
      <c r="D17" s="12">
        <v>1300000</v>
      </c>
      <c r="E17" s="13">
        <v>1289.2</v>
      </c>
      <c r="F17" s="14">
        <v>3.6299999999999999E-2</v>
      </c>
      <c r="G17" s="14">
        <v>7.6449000000000003E-2</v>
      </c>
    </row>
    <row r="18" spans="1:7" x14ac:dyDescent="0.35">
      <c r="A18" s="11" t="s">
        <v>466</v>
      </c>
      <c r="B18" s="29" t="s">
        <v>467</v>
      </c>
      <c r="C18" s="29" t="s">
        <v>208</v>
      </c>
      <c r="D18" s="12">
        <v>1000000</v>
      </c>
      <c r="E18" s="13">
        <v>1057.4000000000001</v>
      </c>
      <c r="F18" s="14">
        <v>2.98E-2</v>
      </c>
      <c r="G18" s="14">
        <v>7.6850000000000002E-2</v>
      </c>
    </row>
    <row r="19" spans="1:7" x14ac:dyDescent="0.35">
      <c r="A19" s="11" t="s">
        <v>394</v>
      </c>
      <c r="B19" s="29" t="s">
        <v>395</v>
      </c>
      <c r="C19" s="29" t="s">
        <v>220</v>
      </c>
      <c r="D19" s="12">
        <v>1000000</v>
      </c>
      <c r="E19" s="13">
        <v>1033.19</v>
      </c>
      <c r="F19" s="14">
        <v>2.9100000000000001E-2</v>
      </c>
      <c r="G19" s="14">
        <v>7.5716000000000006E-2</v>
      </c>
    </row>
    <row r="20" spans="1:7" x14ac:dyDescent="0.35">
      <c r="A20" s="11" t="s">
        <v>611</v>
      </c>
      <c r="B20" s="29" t="s">
        <v>612</v>
      </c>
      <c r="C20" s="29" t="s">
        <v>208</v>
      </c>
      <c r="D20" s="12">
        <v>1000000</v>
      </c>
      <c r="E20" s="13">
        <v>1029.74</v>
      </c>
      <c r="F20" s="14">
        <v>2.9000000000000001E-2</v>
      </c>
      <c r="G20" s="14">
        <v>7.6502000000000001E-2</v>
      </c>
    </row>
    <row r="21" spans="1:7" x14ac:dyDescent="0.35">
      <c r="A21" s="11" t="s">
        <v>464</v>
      </c>
      <c r="B21" s="29" t="s">
        <v>465</v>
      </c>
      <c r="C21" s="29" t="s">
        <v>208</v>
      </c>
      <c r="D21" s="12">
        <v>1000000</v>
      </c>
      <c r="E21" s="13">
        <v>1029.29</v>
      </c>
      <c r="F21" s="14">
        <v>2.9000000000000001E-2</v>
      </c>
      <c r="G21" s="14">
        <v>7.6449000000000003E-2</v>
      </c>
    </row>
    <row r="22" spans="1:7" x14ac:dyDescent="0.35">
      <c r="A22" s="11" t="s">
        <v>408</v>
      </c>
      <c r="B22" s="29" t="s">
        <v>409</v>
      </c>
      <c r="C22" s="29" t="s">
        <v>211</v>
      </c>
      <c r="D22" s="12">
        <v>1000000</v>
      </c>
      <c r="E22" s="13">
        <v>1018.47</v>
      </c>
      <c r="F22" s="14">
        <v>2.87E-2</v>
      </c>
      <c r="G22" s="14">
        <v>7.6949000000000004E-2</v>
      </c>
    </row>
    <row r="23" spans="1:7" x14ac:dyDescent="0.35">
      <c r="A23" s="11" t="s">
        <v>460</v>
      </c>
      <c r="B23" s="29" t="s">
        <v>461</v>
      </c>
      <c r="C23" s="29" t="s">
        <v>208</v>
      </c>
      <c r="D23" s="12">
        <v>1000000</v>
      </c>
      <c r="E23" s="13">
        <v>982.26</v>
      </c>
      <c r="F23" s="14">
        <v>2.76E-2</v>
      </c>
      <c r="G23" s="14">
        <v>7.6899999999999996E-2</v>
      </c>
    </row>
    <row r="24" spans="1:7" x14ac:dyDescent="0.35">
      <c r="A24" s="11" t="s">
        <v>356</v>
      </c>
      <c r="B24" s="29" t="s">
        <v>357</v>
      </c>
      <c r="C24" s="29" t="s">
        <v>208</v>
      </c>
      <c r="D24" s="12">
        <v>1000000</v>
      </c>
      <c r="E24" s="13">
        <v>981.36</v>
      </c>
      <c r="F24" s="14">
        <v>2.76E-2</v>
      </c>
      <c r="G24" s="14">
        <v>7.7649999999999997E-2</v>
      </c>
    </row>
    <row r="25" spans="1:7" x14ac:dyDescent="0.35">
      <c r="A25" s="11" t="s">
        <v>377</v>
      </c>
      <c r="B25" s="29" t="s">
        <v>378</v>
      </c>
      <c r="C25" s="29" t="s">
        <v>208</v>
      </c>
      <c r="D25" s="12">
        <v>800000</v>
      </c>
      <c r="E25" s="13">
        <v>790.36</v>
      </c>
      <c r="F25" s="14">
        <v>2.2200000000000001E-2</v>
      </c>
      <c r="G25" s="14">
        <v>7.7292E-2</v>
      </c>
    </row>
    <row r="26" spans="1:7" x14ac:dyDescent="0.35">
      <c r="A26" s="11" t="s">
        <v>613</v>
      </c>
      <c r="B26" s="29" t="s">
        <v>614</v>
      </c>
      <c r="C26" s="29" t="s">
        <v>393</v>
      </c>
      <c r="D26" s="12">
        <v>500000</v>
      </c>
      <c r="E26" s="13">
        <v>527.1</v>
      </c>
      <c r="F26" s="14">
        <v>1.4800000000000001E-2</v>
      </c>
      <c r="G26" s="14">
        <v>7.7853000000000006E-2</v>
      </c>
    </row>
    <row r="27" spans="1:7" x14ac:dyDescent="0.35">
      <c r="A27" s="11" t="s">
        <v>615</v>
      </c>
      <c r="B27" s="29" t="s">
        <v>616</v>
      </c>
      <c r="C27" s="29" t="s">
        <v>208</v>
      </c>
      <c r="D27" s="12">
        <v>500000</v>
      </c>
      <c r="E27" s="13">
        <v>523.15</v>
      </c>
      <c r="F27" s="14">
        <v>1.47E-2</v>
      </c>
      <c r="G27" s="14">
        <v>7.6499999999999999E-2</v>
      </c>
    </row>
    <row r="28" spans="1:7" x14ac:dyDescent="0.35">
      <c r="A28" s="11" t="s">
        <v>617</v>
      </c>
      <c r="B28" s="29" t="s">
        <v>618</v>
      </c>
      <c r="C28" s="29" t="s">
        <v>208</v>
      </c>
      <c r="D28" s="12">
        <v>500000</v>
      </c>
      <c r="E28" s="13">
        <v>515.84</v>
      </c>
      <c r="F28" s="14">
        <v>1.4500000000000001E-2</v>
      </c>
      <c r="G28" s="14">
        <v>7.7257999999999993E-2</v>
      </c>
    </row>
    <row r="29" spans="1:7" x14ac:dyDescent="0.35">
      <c r="A29" s="11" t="s">
        <v>370</v>
      </c>
      <c r="B29" s="29" t="s">
        <v>371</v>
      </c>
      <c r="C29" s="29" t="s">
        <v>208</v>
      </c>
      <c r="D29" s="12">
        <v>500000</v>
      </c>
      <c r="E29" s="13">
        <v>501.02</v>
      </c>
      <c r="F29" s="14">
        <v>1.41E-2</v>
      </c>
      <c r="G29" s="14">
        <v>7.6449000000000003E-2</v>
      </c>
    </row>
    <row r="30" spans="1:7" x14ac:dyDescent="0.35">
      <c r="A30" s="11" t="s">
        <v>619</v>
      </c>
      <c r="B30" s="29" t="s">
        <v>620</v>
      </c>
      <c r="C30" s="29" t="s">
        <v>208</v>
      </c>
      <c r="D30" s="12">
        <v>120000</v>
      </c>
      <c r="E30" s="13">
        <v>128.09</v>
      </c>
      <c r="F30" s="14">
        <v>3.5999999999999999E-3</v>
      </c>
      <c r="G30" s="14">
        <v>7.6974000000000001E-2</v>
      </c>
    </row>
    <row r="31" spans="1:7" x14ac:dyDescent="0.35">
      <c r="A31" s="11" t="s">
        <v>621</v>
      </c>
      <c r="B31" s="29" t="s">
        <v>622</v>
      </c>
      <c r="C31" s="29" t="s">
        <v>208</v>
      </c>
      <c r="D31" s="12">
        <v>10000</v>
      </c>
      <c r="E31" s="13">
        <v>10.34</v>
      </c>
      <c r="F31" s="14">
        <v>2.9999999999999997E-4</v>
      </c>
      <c r="G31" s="14">
        <v>7.9750000000000001E-2</v>
      </c>
    </row>
    <row r="32" spans="1:7" x14ac:dyDescent="0.35">
      <c r="A32" s="15" t="s">
        <v>122</v>
      </c>
      <c r="B32" s="30"/>
      <c r="C32" s="30"/>
      <c r="D32" s="16"/>
      <c r="E32" s="17">
        <v>26204.48</v>
      </c>
      <c r="F32" s="18">
        <v>0.73729999999999996</v>
      </c>
      <c r="G32" s="19"/>
    </row>
    <row r="33" spans="1:7" x14ac:dyDescent="0.35">
      <c r="A33" s="11"/>
      <c r="B33" s="29"/>
      <c r="C33" s="29"/>
      <c r="D33" s="12"/>
      <c r="E33" s="13"/>
      <c r="F33" s="14"/>
      <c r="G33" s="14"/>
    </row>
    <row r="34" spans="1:7" x14ac:dyDescent="0.35">
      <c r="A34" s="15" t="s">
        <v>468</v>
      </c>
      <c r="B34" s="29"/>
      <c r="C34" s="29"/>
      <c r="D34" s="12"/>
      <c r="E34" s="13"/>
      <c r="F34" s="14"/>
      <c r="G34" s="14"/>
    </row>
    <row r="35" spans="1:7" x14ac:dyDescent="0.35">
      <c r="A35" s="11" t="s">
        <v>623</v>
      </c>
      <c r="B35" s="29" t="s">
        <v>624</v>
      </c>
      <c r="C35" s="29" t="s">
        <v>119</v>
      </c>
      <c r="D35" s="12">
        <v>6000000</v>
      </c>
      <c r="E35" s="13">
        <v>5988.85</v>
      </c>
      <c r="F35" s="14">
        <v>0.16850000000000001</v>
      </c>
      <c r="G35" s="14">
        <v>7.5646933956000001E-2</v>
      </c>
    </row>
    <row r="36" spans="1:7" x14ac:dyDescent="0.35">
      <c r="A36" s="11" t="s">
        <v>469</v>
      </c>
      <c r="B36" s="29" t="s">
        <v>470</v>
      </c>
      <c r="C36" s="29" t="s">
        <v>119</v>
      </c>
      <c r="D36" s="12">
        <v>500000</v>
      </c>
      <c r="E36" s="13">
        <v>491.59</v>
      </c>
      <c r="F36" s="14">
        <v>1.38E-2</v>
      </c>
      <c r="G36" s="14">
        <v>7.5828440061999999E-2</v>
      </c>
    </row>
    <row r="37" spans="1:7" x14ac:dyDescent="0.35">
      <c r="A37" s="15" t="s">
        <v>122</v>
      </c>
      <c r="B37" s="30"/>
      <c r="C37" s="30"/>
      <c r="D37" s="16"/>
      <c r="E37" s="17">
        <v>6480.44</v>
      </c>
      <c r="F37" s="18">
        <v>0.18229999999999999</v>
      </c>
      <c r="G37" s="19"/>
    </row>
    <row r="38" spans="1:7" x14ac:dyDescent="0.35">
      <c r="A38" s="11"/>
      <c r="B38" s="29"/>
      <c r="C38" s="29"/>
      <c r="D38" s="12"/>
      <c r="E38" s="13"/>
      <c r="F38" s="14"/>
      <c r="G38" s="14"/>
    </row>
    <row r="39" spans="1:7" x14ac:dyDescent="0.35">
      <c r="A39" s="15" t="s">
        <v>249</v>
      </c>
      <c r="B39" s="29"/>
      <c r="C39" s="29"/>
      <c r="D39" s="12"/>
      <c r="E39" s="13"/>
      <c r="F39" s="14"/>
      <c r="G39" s="14"/>
    </row>
    <row r="40" spans="1:7" x14ac:dyDescent="0.35">
      <c r="A40" s="15" t="s">
        <v>122</v>
      </c>
      <c r="B40" s="29"/>
      <c r="C40" s="29"/>
      <c r="D40" s="12"/>
      <c r="E40" s="34" t="s">
        <v>114</v>
      </c>
      <c r="F40" s="35" t="s">
        <v>114</v>
      </c>
      <c r="G40" s="14"/>
    </row>
    <row r="41" spans="1:7" x14ac:dyDescent="0.35">
      <c r="A41" s="11"/>
      <c r="B41" s="29"/>
      <c r="C41" s="29"/>
      <c r="D41" s="12"/>
      <c r="E41" s="13"/>
      <c r="F41" s="14"/>
      <c r="G41" s="14"/>
    </row>
    <row r="42" spans="1:7" x14ac:dyDescent="0.35">
      <c r="A42" s="15" t="s">
        <v>250</v>
      </c>
      <c r="B42" s="29"/>
      <c r="C42" s="29"/>
      <c r="D42" s="12"/>
      <c r="E42" s="13"/>
      <c r="F42" s="14"/>
      <c r="G42" s="14"/>
    </row>
    <row r="43" spans="1:7" x14ac:dyDescent="0.35">
      <c r="A43" s="15" t="s">
        <v>122</v>
      </c>
      <c r="B43" s="29"/>
      <c r="C43" s="29"/>
      <c r="D43" s="12"/>
      <c r="E43" s="34" t="s">
        <v>114</v>
      </c>
      <c r="F43" s="35" t="s">
        <v>114</v>
      </c>
      <c r="G43" s="14"/>
    </row>
    <row r="44" spans="1:7" x14ac:dyDescent="0.35">
      <c r="A44" s="11"/>
      <c r="B44" s="29"/>
      <c r="C44" s="29"/>
      <c r="D44" s="12"/>
      <c r="E44" s="13"/>
      <c r="F44" s="14"/>
      <c r="G44" s="14"/>
    </row>
    <row r="45" spans="1:7" x14ac:dyDescent="0.35">
      <c r="A45" s="20" t="s">
        <v>154</v>
      </c>
      <c r="B45" s="31"/>
      <c r="C45" s="31"/>
      <c r="D45" s="21"/>
      <c r="E45" s="17">
        <v>32684.92</v>
      </c>
      <c r="F45" s="18">
        <v>0.91959999999999997</v>
      </c>
      <c r="G45" s="19"/>
    </row>
    <row r="46" spans="1:7" x14ac:dyDescent="0.35">
      <c r="A46" s="11"/>
      <c r="B46" s="29"/>
      <c r="C46" s="29"/>
      <c r="D46" s="12"/>
      <c r="E46" s="13"/>
      <c r="F46" s="14"/>
      <c r="G46" s="14"/>
    </row>
    <row r="47" spans="1:7" x14ac:dyDescent="0.35">
      <c r="A47" s="11"/>
      <c r="B47" s="29"/>
      <c r="C47" s="29"/>
      <c r="D47" s="12"/>
      <c r="E47" s="13"/>
      <c r="F47" s="14"/>
      <c r="G47" s="14"/>
    </row>
    <row r="48" spans="1:7" x14ac:dyDescent="0.35">
      <c r="A48" s="15" t="s">
        <v>155</v>
      </c>
      <c r="B48" s="29"/>
      <c r="C48" s="29"/>
      <c r="D48" s="12"/>
      <c r="E48" s="13"/>
      <c r="F48" s="14"/>
      <c r="G48" s="14"/>
    </row>
    <row r="49" spans="1:7" x14ac:dyDescent="0.35">
      <c r="A49" s="11" t="s">
        <v>156</v>
      </c>
      <c r="B49" s="29"/>
      <c r="C49" s="29"/>
      <c r="D49" s="12"/>
      <c r="E49" s="13">
        <v>1573.72</v>
      </c>
      <c r="F49" s="14">
        <v>4.4299999999999999E-2</v>
      </c>
      <c r="G49" s="14">
        <v>6.5921999999999994E-2</v>
      </c>
    </row>
    <row r="50" spans="1:7" x14ac:dyDescent="0.35">
      <c r="A50" s="15" t="s">
        <v>122</v>
      </c>
      <c r="B50" s="30"/>
      <c r="C50" s="30"/>
      <c r="D50" s="16"/>
      <c r="E50" s="17">
        <v>1573.72</v>
      </c>
      <c r="F50" s="18">
        <v>4.4299999999999999E-2</v>
      </c>
      <c r="G50" s="19"/>
    </row>
    <row r="51" spans="1:7" x14ac:dyDescent="0.35">
      <c r="A51" s="11"/>
      <c r="B51" s="29"/>
      <c r="C51" s="29"/>
      <c r="D51" s="12"/>
      <c r="E51" s="13"/>
      <c r="F51" s="14"/>
      <c r="G51" s="14"/>
    </row>
    <row r="52" spans="1:7" x14ac:dyDescent="0.35">
      <c r="A52" s="20" t="s">
        <v>154</v>
      </c>
      <c r="B52" s="31"/>
      <c r="C52" s="31"/>
      <c r="D52" s="21"/>
      <c r="E52" s="17">
        <v>1573.72</v>
      </c>
      <c r="F52" s="18">
        <v>4.4299999999999999E-2</v>
      </c>
      <c r="G52" s="19"/>
    </row>
    <row r="53" spans="1:7" x14ac:dyDescent="0.35">
      <c r="A53" s="11" t="s">
        <v>157</v>
      </c>
      <c r="B53" s="29"/>
      <c r="C53" s="29"/>
      <c r="D53" s="12"/>
      <c r="E53" s="13">
        <v>1233.0265095</v>
      </c>
      <c r="F53" s="14">
        <v>3.4692000000000001E-2</v>
      </c>
      <c r="G53" s="14"/>
    </row>
    <row r="54" spans="1:7" x14ac:dyDescent="0.35">
      <c r="A54" s="11" t="s">
        <v>158</v>
      </c>
      <c r="B54" s="29"/>
      <c r="C54" s="29"/>
      <c r="D54" s="12"/>
      <c r="E54" s="13">
        <v>49.803490500000002</v>
      </c>
      <c r="F54" s="14">
        <v>1.408E-3</v>
      </c>
      <c r="G54" s="14">
        <v>6.5921999999999994E-2</v>
      </c>
    </row>
    <row r="55" spans="1:7" x14ac:dyDescent="0.35">
      <c r="A55" s="24" t="s">
        <v>159</v>
      </c>
      <c r="B55" s="32"/>
      <c r="C55" s="32"/>
      <c r="D55" s="25"/>
      <c r="E55" s="26">
        <v>35541.47</v>
      </c>
      <c r="F55" s="27">
        <v>1</v>
      </c>
      <c r="G55" s="27"/>
    </row>
    <row r="57" spans="1:7" x14ac:dyDescent="0.35">
      <c r="A57" s="56" t="s">
        <v>161</v>
      </c>
    </row>
    <row r="60" spans="1:7" x14ac:dyDescent="0.35">
      <c r="A60" s="56" t="s">
        <v>162</v>
      </c>
    </row>
    <row r="61" spans="1:7" x14ac:dyDescent="0.35">
      <c r="A61" s="46" t="s">
        <v>163</v>
      </c>
      <c r="B61" s="33" t="s">
        <v>114</v>
      </c>
    </row>
    <row r="62" spans="1:7" x14ac:dyDescent="0.35">
      <c r="A62" t="s">
        <v>164</v>
      </c>
    </row>
    <row r="63" spans="1:7" x14ac:dyDescent="0.35">
      <c r="A63" t="s">
        <v>165</v>
      </c>
      <c r="B63" t="s">
        <v>166</v>
      </c>
      <c r="C63" t="s">
        <v>166</v>
      </c>
    </row>
    <row r="64" spans="1:7" x14ac:dyDescent="0.35">
      <c r="B64" s="47">
        <v>44957</v>
      </c>
      <c r="C64" s="47">
        <v>44985</v>
      </c>
    </row>
    <row r="65" spans="1:5" x14ac:dyDescent="0.35">
      <c r="A65" t="s">
        <v>168</v>
      </c>
      <c r="B65" t="s">
        <v>169</v>
      </c>
      <c r="C65" t="s">
        <v>169</v>
      </c>
      <c r="E65" s="1"/>
    </row>
    <row r="66" spans="1:5" x14ac:dyDescent="0.35">
      <c r="A66" t="s">
        <v>625</v>
      </c>
      <c r="B66">
        <v>14.5748</v>
      </c>
      <c r="C66">
        <v>14.5627</v>
      </c>
      <c r="E66" s="1"/>
    </row>
    <row r="67" spans="1:5" x14ac:dyDescent="0.35">
      <c r="A67" t="s">
        <v>170</v>
      </c>
      <c r="B67">
        <v>21.128799999999998</v>
      </c>
      <c r="C67">
        <v>21.1112</v>
      </c>
      <c r="E67" s="1"/>
    </row>
    <row r="68" spans="1:5" x14ac:dyDescent="0.35">
      <c r="A68" t="s">
        <v>171</v>
      </c>
      <c r="B68">
        <v>18.066700000000001</v>
      </c>
      <c r="C68">
        <v>18.0517</v>
      </c>
      <c r="E68" s="1"/>
    </row>
    <row r="69" spans="1:5" x14ac:dyDescent="0.35">
      <c r="A69" t="s">
        <v>626</v>
      </c>
      <c r="B69">
        <v>10.919</v>
      </c>
      <c r="C69">
        <v>10.908099999999999</v>
      </c>
      <c r="E69" s="1"/>
    </row>
    <row r="70" spans="1:5" x14ac:dyDescent="0.35">
      <c r="A70" t="s">
        <v>627</v>
      </c>
      <c r="B70">
        <v>10.553699999999999</v>
      </c>
      <c r="C70">
        <v>10.5314</v>
      </c>
      <c r="E70" s="1"/>
    </row>
    <row r="71" spans="1:5" x14ac:dyDescent="0.35">
      <c r="A71" t="s">
        <v>179</v>
      </c>
      <c r="B71" t="s">
        <v>169</v>
      </c>
      <c r="C71" t="s">
        <v>169</v>
      </c>
      <c r="E71" s="1"/>
    </row>
    <row r="72" spans="1:5" x14ac:dyDescent="0.35">
      <c r="A72" t="s">
        <v>628</v>
      </c>
      <c r="B72">
        <v>14.2006</v>
      </c>
      <c r="C72">
        <v>14.1852</v>
      </c>
      <c r="E72" s="1"/>
    </row>
    <row r="73" spans="1:5" x14ac:dyDescent="0.35">
      <c r="A73" t="s">
        <v>629</v>
      </c>
      <c r="B73">
        <v>20.545200000000001</v>
      </c>
      <c r="C73">
        <v>20.5228</v>
      </c>
      <c r="E73" s="1"/>
    </row>
    <row r="74" spans="1:5" x14ac:dyDescent="0.35">
      <c r="A74" t="s">
        <v>630</v>
      </c>
      <c r="B74">
        <v>17.494599999999998</v>
      </c>
      <c r="C74">
        <v>17.4755</v>
      </c>
      <c r="E74" s="1"/>
    </row>
    <row r="75" spans="1:5" x14ac:dyDescent="0.35">
      <c r="A75" t="s">
        <v>631</v>
      </c>
      <c r="B75">
        <v>11.1622</v>
      </c>
      <c r="C75">
        <v>11.1501</v>
      </c>
      <c r="E75" s="1"/>
    </row>
    <row r="76" spans="1:5" x14ac:dyDescent="0.35">
      <c r="A76" t="s">
        <v>632</v>
      </c>
      <c r="B76">
        <v>10.1488</v>
      </c>
      <c r="C76">
        <v>10.125299999999999</v>
      </c>
      <c r="E76" s="1"/>
    </row>
    <row r="77" spans="1:5" x14ac:dyDescent="0.35">
      <c r="A77" t="s">
        <v>180</v>
      </c>
      <c r="E77" s="1"/>
    </row>
    <row r="79" spans="1:5" x14ac:dyDescent="0.35">
      <c r="A79" t="s">
        <v>633</v>
      </c>
    </row>
    <row r="81" spans="1:4" x14ac:dyDescent="0.35">
      <c r="A81" s="49" t="s">
        <v>634</v>
      </c>
      <c r="B81" s="49" t="s">
        <v>635</v>
      </c>
      <c r="C81" s="49" t="s">
        <v>636</v>
      </c>
      <c r="D81" s="49" t="s">
        <v>637</v>
      </c>
    </row>
    <row r="82" spans="1:4" x14ac:dyDescent="0.35">
      <c r="A82" s="49" t="s">
        <v>638</v>
      </c>
      <c r="B82" s="49"/>
      <c r="C82" s="49">
        <v>1.8254E-3</v>
      </c>
      <c r="D82" s="49">
        <v>1.8254E-3</v>
      </c>
    </row>
    <row r="83" spans="1:4" x14ac:dyDescent="0.35">
      <c r="A83" s="49" t="s">
        <v>639</v>
      </c>
      <c r="B83" s="49"/>
      <c r="C83" s="49">
        <v>1.36258E-2</v>
      </c>
      <c r="D83" s="49">
        <v>1.36258E-2</v>
      </c>
    </row>
    <row r="84" spans="1:4" x14ac:dyDescent="0.35">
      <c r="A84" s="49" t="s">
        <v>640</v>
      </c>
      <c r="B84" s="49"/>
      <c r="C84" s="49">
        <v>1.2463500000000001E-2</v>
      </c>
      <c r="D84" s="49">
        <v>1.2463500000000001E-2</v>
      </c>
    </row>
    <row r="86" spans="1:4" x14ac:dyDescent="0.35">
      <c r="A86" t="s">
        <v>182</v>
      </c>
      <c r="B86" s="33" t="s">
        <v>114</v>
      </c>
    </row>
    <row r="87" spans="1:4" ht="29" customHeight="1" x14ac:dyDescent="0.35">
      <c r="A87" s="46" t="s">
        <v>183</v>
      </c>
      <c r="B87" s="33" t="s">
        <v>114</v>
      </c>
    </row>
    <row r="88" spans="1:4" ht="29" customHeight="1" x14ac:dyDescent="0.35">
      <c r="A88" s="46" t="s">
        <v>184</v>
      </c>
      <c r="B88" s="33" t="s">
        <v>114</v>
      </c>
    </row>
    <row r="89" spans="1:4" x14ac:dyDescent="0.35">
      <c r="A89" t="s">
        <v>185</v>
      </c>
      <c r="B89" s="48">
        <f>B104</f>
        <v>5.7921519761275189</v>
      </c>
    </row>
    <row r="90" spans="1:4" ht="43.5" customHeight="1" x14ac:dyDescent="0.35">
      <c r="A90" s="46" t="s">
        <v>186</v>
      </c>
      <c r="B90" s="33" t="s">
        <v>114</v>
      </c>
    </row>
    <row r="91" spans="1:4" ht="29" customHeight="1" x14ac:dyDescent="0.35">
      <c r="A91" s="46" t="s">
        <v>187</v>
      </c>
      <c r="B91" s="33" t="s">
        <v>114</v>
      </c>
    </row>
    <row r="92" spans="1:4" ht="29" customHeight="1" x14ac:dyDescent="0.35">
      <c r="A92" s="46" t="s">
        <v>188</v>
      </c>
      <c r="B92" s="33" t="s">
        <v>114</v>
      </c>
    </row>
    <row r="93" spans="1:4" x14ac:dyDescent="0.35">
      <c r="A93" t="s">
        <v>189</v>
      </c>
      <c r="B93" s="33" t="s">
        <v>114</v>
      </c>
    </row>
    <row r="94" spans="1:4" x14ac:dyDescent="0.35">
      <c r="A94" t="s">
        <v>190</v>
      </c>
      <c r="B94" s="33" t="s">
        <v>114</v>
      </c>
    </row>
    <row r="97" spans="1:6" x14ac:dyDescent="0.35">
      <c r="A97" t="s">
        <v>191</v>
      </c>
    </row>
    <row r="98" spans="1:6" x14ac:dyDescent="0.35">
      <c r="A98" s="51" t="s">
        <v>192</v>
      </c>
      <c r="B98" s="51" t="s">
        <v>641</v>
      </c>
    </row>
    <row r="99" spans="1:6" x14ac:dyDescent="0.35">
      <c r="A99" s="51" t="s">
        <v>194</v>
      </c>
      <c r="B99" s="51" t="s">
        <v>642</v>
      </c>
    </row>
    <row r="100" spans="1:6" x14ac:dyDescent="0.35">
      <c r="A100" s="51"/>
      <c r="B100" s="51"/>
    </row>
    <row r="101" spans="1:6" x14ac:dyDescent="0.35">
      <c r="A101" s="51" t="s">
        <v>196</v>
      </c>
      <c r="B101" s="52">
        <v>7.652255997364799</v>
      </c>
    </row>
    <row r="102" spans="1:6" x14ac:dyDescent="0.35">
      <c r="A102" s="51"/>
      <c r="B102" s="51"/>
    </row>
    <row r="103" spans="1:6" x14ac:dyDescent="0.35">
      <c r="A103" s="51" t="s">
        <v>197</v>
      </c>
      <c r="B103" s="53">
        <v>4.6021000000000001</v>
      </c>
    </row>
    <row r="104" spans="1:6" x14ac:dyDescent="0.35">
      <c r="A104" s="51" t="s">
        <v>198</v>
      </c>
      <c r="B104" s="53">
        <v>5.7921519761275189</v>
      </c>
    </row>
    <row r="105" spans="1:6" x14ac:dyDescent="0.35">
      <c r="A105" s="51"/>
      <c r="B105" s="51"/>
    </row>
    <row r="106" spans="1:6" x14ac:dyDescent="0.35">
      <c r="A106" s="51" t="s">
        <v>199</v>
      </c>
      <c r="B106" s="54">
        <v>44985</v>
      </c>
    </row>
    <row r="108" spans="1:6" ht="70" customHeight="1" x14ac:dyDescent="0.35">
      <c r="A108" s="57" t="s">
        <v>200</v>
      </c>
      <c r="B108" s="57" t="s">
        <v>201</v>
      </c>
      <c r="C108" s="57" t="s">
        <v>5</v>
      </c>
      <c r="D108" s="57" t="s">
        <v>6</v>
      </c>
      <c r="E108" s="57" t="s">
        <v>5</v>
      </c>
      <c r="F108" s="57" t="s">
        <v>6</v>
      </c>
    </row>
    <row r="109" spans="1:6" ht="70" customHeight="1" x14ac:dyDescent="0.35">
      <c r="A109" s="57" t="s">
        <v>643</v>
      </c>
      <c r="B109" s="57"/>
      <c r="C109" s="57" t="s">
        <v>23</v>
      </c>
      <c r="D109" s="57"/>
      <c r="E109" s="57" t="s">
        <v>24</v>
      </c>
      <c r="F109" s="57"/>
    </row>
  </sheetData>
  <mergeCells count="2">
    <mergeCell ref="A1:G1"/>
    <mergeCell ref="A2:G2"/>
  </mergeCells>
  <pageMargins left="0.7" right="0.7" top="0.75" bottom="0.75" header="0.3" footer="0.3"/>
  <pageSetup orientation="portrait" horizontalDpi="300" verticalDpi="300"/>
  <headerFooter>
    <oddHeader>&amp;L&amp;"Arial"&amp;1 &amp;K0078D7INTERNAL#</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Index</vt:lpstr>
      <vt:lpstr>EDACBF</vt:lpstr>
      <vt:lpstr>EDBE23</vt:lpstr>
      <vt:lpstr>EDBE25</vt:lpstr>
      <vt:lpstr>EDBE30</vt:lpstr>
      <vt:lpstr>EDBE31</vt:lpstr>
      <vt:lpstr>EDBE32</vt:lpstr>
      <vt:lpstr>EDBE33</vt:lpstr>
      <vt:lpstr>EDBPDF</vt:lpstr>
      <vt:lpstr>EDCG27</vt:lpstr>
      <vt:lpstr>EDCG28</vt:lpstr>
      <vt:lpstr>EDCG37</vt:lpstr>
      <vt:lpstr>EDCPSF</vt:lpstr>
      <vt:lpstr>EDCSDF</vt:lpstr>
      <vt:lpstr>EDFF23</vt:lpstr>
      <vt:lpstr>EDFF25</vt:lpstr>
      <vt:lpstr>EDFF30</vt:lpstr>
      <vt:lpstr>EDFF31</vt:lpstr>
      <vt:lpstr>EDFF32</vt:lpstr>
      <vt:lpstr>EDFF33</vt:lpstr>
      <vt:lpstr>EDGSEC</vt:lpstr>
      <vt:lpstr>EDNP27</vt:lpstr>
      <vt:lpstr>EDNPSF</vt:lpstr>
      <vt:lpstr>EDONTF</vt:lpstr>
      <vt:lpstr>EEARBF</vt:lpstr>
      <vt:lpstr>EEARFD</vt:lpstr>
      <vt:lpstr>EEDGEF</vt:lpstr>
      <vt:lpstr>EEECRF</vt:lpstr>
      <vt:lpstr>EEELSS</vt:lpstr>
      <vt:lpstr>EEEQTF</vt:lpstr>
      <vt:lpstr>EEESCF</vt:lpstr>
      <vt:lpstr>EEESSF</vt:lpstr>
      <vt:lpstr>EEFOCF</vt:lpstr>
      <vt:lpstr>EEIF30</vt:lpstr>
      <vt:lpstr>EEIF50</vt:lpstr>
      <vt:lpstr>EELMIF</vt:lpstr>
      <vt:lpstr>EEM150</vt:lpstr>
      <vt:lpstr>EEMOF1</vt:lpstr>
      <vt:lpstr>EENFBA</vt:lpstr>
      <vt:lpstr>EENN50</vt:lpstr>
      <vt:lpstr>EEPRUA</vt:lpstr>
      <vt:lpstr>EES250</vt:lpstr>
      <vt:lpstr>EESMCF</vt:lpstr>
      <vt:lpstr>EGSFOF</vt:lpstr>
      <vt:lpstr>ELLIQF</vt:lpstr>
      <vt:lpstr>EOASEF</vt:lpstr>
      <vt:lpstr>EOCHIF</vt:lpstr>
      <vt:lpstr>EODWHF</vt:lpstr>
      <vt:lpstr>EOEDOF</vt:lpstr>
      <vt:lpstr>EOEMOP</vt:lpstr>
      <vt:lpstr>EOUSEF</vt:lpstr>
      <vt:lpstr>EOUSTF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g.greysoft.001</dc:creator>
  <cp:lastModifiedBy>Nidhi Tiwari - AMC</cp:lastModifiedBy>
  <dcterms:created xsi:type="dcterms:W3CDTF">2015-12-17T12:36:10Z</dcterms:created>
  <dcterms:modified xsi:type="dcterms:W3CDTF">2023-03-09T10:30:33Z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ae7b159-da8a-4f43-b4ed-ba6115f6e9fb_Enabled">
    <vt:lpwstr>true</vt:lpwstr>
  </property>
  <property fmtid="{D5CDD505-2E9C-101B-9397-08002B2CF9AE}" pid="3" name="MSIP_Label_fae7b159-da8a-4f43-b4ed-ba6115f6e9fb_SetDate">
    <vt:lpwstr>2023-03-09T09:55:16Z</vt:lpwstr>
  </property>
  <property fmtid="{D5CDD505-2E9C-101B-9397-08002B2CF9AE}" pid="4" name="MSIP_Label_fae7b159-da8a-4f43-b4ed-ba6115f6e9fb_Method">
    <vt:lpwstr>Standard</vt:lpwstr>
  </property>
  <property fmtid="{D5CDD505-2E9C-101B-9397-08002B2CF9AE}" pid="5" name="MSIP_Label_fae7b159-da8a-4f43-b4ed-ba6115f6e9fb_Name">
    <vt:lpwstr>Internal_0</vt:lpwstr>
  </property>
  <property fmtid="{D5CDD505-2E9C-101B-9397-08002B2CF9AE}" pid="6" name="MSIP_Label_fae7b159-da8a-4f43-b4ed-ba6115f6e9fb_SiteId">
    <vt:lpwstr>76fd78b2-83b7-4fc7-b5ba-5f59f5beb8cc</vt:lpwstr>
  </property>
  <property fmtid="{D5CDD505-2E9C-101B-9397-08002B2CF9AE}" pid="7" name="MSIP_Label_fae7b159-da8a-4f43-b4ed-ba6115f6e9fb_ActionId">
    <vt:lpwstr>56d7baf8-0d3f-42f5-b10a-42867235df35</vt:lpwstr>
  </property>
  <property fmtid="{D5CDD505-2E9C-101B-9397-08002B2CF9AE}" pid="8" name="MSIP_Label_fae7b159-da8a-4f43-b4ed-ba6115f6e9fb_ContentBits">
    <vt:lpwstr>0</vt:lpwstr>
  </property>
</Properties>
</file>