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3/7. July 2023/"/>
    </mc:Choice>
  </mc:AlternateContent>
  <xr:revisionPtr revIDLastSave="274" documentId="13_ncr:1_{A5E737AB-6AA1-4CC0-8B6F-ECD0F5A55584}" xr6:coauthVersionLast="47" xr6:coauthVersionMax="47" xr10:uidLastSave="{900CD0AC-23AC-4427-BE46-ABE534890882}"/>
  <bookViews>
    <workbookView xWindow="-108" yWindow="-108" windowWidth="23256" windowHeight="12576" xr2:uid="{00000000-000D-0000-FFFF-FFFF00000000}"/>
  </bookViews>
  <sheets>
    <sheet name="Index" sheetId="1" r:id="rId1"/>
    <sheet name="EDACBF" sheetId="2" r:id="rId2"/>
    <sheet name="EDBE25" sheetId="3" r:id="rId3"/>
    <sheet name="EDBE30" sheetId="4" r:id="rId4"/>
    <sheet name="EDBE31" sheetId="5" r:id="rId5"/>
    <sheet name="EDBE32" sheetId="6" r:id="rId6"/>
    <sheet name="EDBE33" sheetId="7" r:id="rId7"/>
    <sheet name="EDBPDF" sheetId="8" r:id="rId8"/>
    <sheet name="EDCG27" sheetId="9" r:id="rId9"/>
    <sheet name="EDCG28" sheetId="10" r:id="rId10"/>
    <sheet name="EDCG37" sheetId="11" r:id="rId11"/>
    <sheet name="EDCPSF" sheetId="12" r:id="rId12"/>
    <sheet name="EDCSDF" sheetId="13" r:id="rId13"/>
    <sheet name="EDFF25" sheetId="14" r:id="rId14"/>
    <sheet name="EDFF30" sheetId="15" r:id="rId15"/>
    <sheet name="EDFF31" sheetId="16" r:id="rId16"/>
    <sheet name="EDFF32" sheetId="17" r:id="rId17"/>
    <sheet name="EDFF33" sheetId="18" r:id="rId18"/>
    <sheet name="EDGSEC" sheetId="19" r:id="rId19"/>
    <sheet name="EDNP27" sheetId="20" r:id="rId20"/>
    <sheet name="EDNPSF" sheetId="21" r:id="rId21"/>
    <sheet name="EDONTF" sheetId="22" r:id="rId22"/>
    <sheet name="EEARBF" sheetId="23" r:id="rId23"/>
    <sheet name="EEARFD" sheetId="24" r:id="rId24"/>
    <sheet name="EEDGEF" sheetId="25" r:id="rId25"/>
    <sheet name="EEECRF" sheetId="26" r:id="rId26"/>
    <sheet name="EEELSS" sheetId="27" r:id="rId27"/>
    <sheet name="EEEQTF" sheetId="28" r:id="rId28"/>
    <sheet name="EEESCF" sheetId="29" r:id="rId29"/>
    <sheet name="EEESSF" sheetId="30" r:id="rId30"/>
    <sheet name="EEFOCF" sheetId="31" r:id="rId31"/>
    <sheet name="EEIF30" sheetId="32" r:id="rId32"/>
    <sheet name="EEIF50" sheetId="33" r:id="rId33"/>
    <sheet name="EELMIF" sheetId="34" r:id="rId34"/>
    <sheet name="EEM150" sheetId="35" r:id="rId35"/>
    <sheet name="EEMAAF" sheetId="36" r:id="rId36"/>
    <sheet name="EEMOF1" sheetId="37" r:id="rId37"/>
    <sheet name="EENFBA" sheetId="38" r:id="rId38"/>
    <sheet name="EENN50" sheetId="39" r:id="rId39"/>
    <sheet name="EEPRUA" sheetId="40" r:id="rId40"/>
    <sheet name="EES250" sheetId="41" r:id="rId41"/>
    <sheet name="EESMCF" sheetId="42" r:id="rId42"/>
    <sheet name="EGSFOF" sheetId="43" r:id="rId43"/>
    <sheet name="ELLIQF" sheetId="44" r:id="rId44"/>
    <sheet name="EOASEF" sheetId="45" r:id="rId45"/>
    <sheet name="EOCHIF" sheetId="46" r:id="rId46"/>
    <sheet name="EODWHF" sheetId="47" r:id="rId47"/>
    <sheet name="EOEDOF" sheetId="48" r:id="rId48"/>
    <sheet name="EOEMOP" sheetId="49" r:id="rId49"/>
    <sheet name="EOUSEF" sheetId="50" r:id="rId50"/>
    <sheet name="EOUSTF" sheetId="51" r:id="rId51"/>
  </sheets>
  <definedNames>
    <definedName name="Hedging_Positions_through_Futures_AS_ON_MMMM_DD__YYYY___NIL" localSheetId="2">EDBE25!#REF!</definedName>
    <definedName name="Hedging_Positions_through_Futures_AS_ON_MMMM_DD__YYYY___NIL" localSheetId="3">EDBE30!#REF!</definedName>
    <definedName name="Hedging_Positions_through_Futures_AS_ON_MMMM_DD__YYYY___NIL" localSheetId="4">EDBE31!#REF!</definedName>
    <definedName name="Hedging_Positions_through_Futures_AS_ON_MMMM_DD__YYYY___NIL" localSheetId="5">EDBE32!#REF!</definedName>
    <definedName name="Hedging_Positions_through_Futures_AS_ON_MMMM_DD__YYYY___NIL" localSheetId="6">EDBE33!#REF!</definedName>
    <definedName name="Hedging_Positions_through_Futures_AS_ON_MMMM_DD__YYYY___NIL" localSheetId="7">EDBPDF!#REF!</definedName>
    <definedName name="Hedging_Positions_through_Futures_AS_ON_MMMM_DD__YYYY___NIL" localSheetId="8">EDCG27!#REF!</definedName>
    <definedName name="Hedging_Positions_through_Futures_AS_ON_MMMM_DD__YYYY___NIL" localSheetId="9">EDCG28!#REF!</definedName>
    <definedName name="Hedging_Positions_through_Futures_AS_ON_MMMM_DD__YYYY___NIL" localSheetId="10">EDCG37!#REF!</definedName>
    <definedName name="Hedging_Positions_through_Futures_AS_ON_MMMM_DD__YYYY___NIL" localSheetId="11">EDCPSF!#REF!</definedName>
    <definedName name="Hedging_Positions_through_Futures_AS_ON_MMMM_DD__YYYY___NIL" localSheetId="12">EDCSDF!#REF!</definedName>
    <definedName name="Hedging_Positions_through_Futures_AS_ON_MMMM_DD__YYYY___NIL" localSheetId="13">EDFF25!#REF!</definedName>
    <definedName name="Hedging_Positions_through_Futures_AS_ON_MMMM_DD__YYYY___NIL" localSheetId="14">EDFF30!#REF!</definedName>
    <definedName name="Hedging_Positions_through_Futures_AS_ON_MMMM_DD__YYYY___NIL" localSheetId="15">EDFF31!#REF!</definedName>
    <definedName name="Hedging_Positions_through_Futures_AS_ON_MMMM_DD__YYYY___NIL" localSheetId="16">EDFF32!#REF!</definedName>
    <definedName name="Hedging_Positions_through_Futures_AS_ON_MMMM_DD__YYYY___NIL" localSheetId="17">EDFF33!#REF!</definedName>
    <definedName name="Hedging_Positions_through_Futures_AS_ON_MMMM_DD__YYYY___NIL" localSheetId="18">EDGSEC!#REF!</definedName>
    <definedName name="Hedging_Positions_through_Futures_AS_ON_MMMM_DD__YYYY___NIL" localSheetId="19">EDNP27!#REF!</definedName>
    <definedName name="Hedging_Positions_through_Futures_AS_ON_MMMM_DD__YYYY___NIL" localSheetId="20">EDNPSF!#REF!</definedName>
    <definedName name="Hedging_Positions_through_Futures_AS_ON_MMMM_DD__YYYY___NIL" localSheetId="21">EDONTF!#REF!</definedName>
    <definedName name="Hedging_Positions_through_Futures_AS_ON_MMMM_DD__YYYY___NIL" localSheetId="22">EEARBF!#REF!</definedName>
    <definedName name="Hedging_Positions_through_Futures_AS_ON_MMMM_DD__YYYY___NIL" localSheetId="23">EEARFD!#REF!</definedName>
    <definedName name="Hedging_Positions_through_Futures_AS_ON_MMMM_DD__YYYY___NIL" localSheetId="24">EEDGEF!#REF!</definedName>
    <definedName name="Hedging_Positions_through_Futures_AS_ON_MMMM_DD__YYYY___NIL" localSheetId="25">EEECRF!#REF!</definedName>
    <definedName name="Hedging_Positions_through_Futures_AS_ON_MMMM_DD__YYYY___NIL" localSheetId="26">EEELSS!#REF!</definedName>
    <definedName name="Hedging_Positions_through_Futures_AS_ON_MMMM_DD__YYYY___NIL" localSheetId="27">EEEQTF!#REF!</definedName>
    <definedName name="Hedging_Positions_through_Futures_AS_ON_MMMM_DD__YYYY___NIL" localSheetId="28">EEESCF!#REF!</definedName>
    <definedName name="Hedging_Positions_through_Futures_AS_ON_MMMM_DD__YYYY___NIL" localSheetId="29">EEESSF!#REF!</definedName>
    <definedName name="Hedging_Positions_through_Futures_AS_ON_MMMM_DD__YYYY___NIL" localSheetId="30">EEFOCF!#REF!</definedName>
    <definedName name="Hedging_Positions_through_Futures_AS_ON_MMMM_DD__YYYY___NIL" localSheetId="31">EEIF30!#REF!</definedName>
    <definedName name="Hedging_Positions_through_Futures_AS_ON_MMMM_DD__YYYY___NIL" localSheetId="32">EEIF50!#REF!</definedName>
    <definedName name="Hedging_Positions_through_Futures_AS_ON_MMMM_DD__YYYY___NIL" localSheetId="33">EELMIF!#REF!</definedName>
    <definedName name="Hedging_Positions_through_Futures_AS_ON_MMMM_DD__YYYY___NIL" localSheetId="34">'EEM150'!#REF!</definedName>
    <definedName name="Hedging_Positions_through_Futures_AS_ON_MMMM_DD__YYYY___NIL" localSheetId="35">EEMAAF!#REF!</definedName>
    <definedName name="Hedging_Positions_through_Futures_AS_ON_MMMM_DD__YYYY___NIL" localSheetId="36">EEMOF1!#REF!</definedName>
    <definedName name="Hedging_Positions_through_Futures_AS_ON_MMMM_DD__YYYY___NIL" localSheetId="37">EENFBA!#REF!</definedName>
    <definedName name="Hedging_Positions_through_Futures_AS_ON_MMMM_DD__YYYY___NIL" localSheetId="38">EENN50!#REF!</definedName>
    <definedName name="Hedging_Positions_through_Futures_AS_ON_MMMM_DD__YYYY___NIL" localSheetId="39">EEPRUA!#REF!</definedName>
    <definedName name="Hedging_Positions_through_Futures_AS_ON_MMMM_DD__YYYY___NIL" localSheetId="40">'EES250'!#REF!</definedName>
    <definedName name="Hedging_Positions_through_Futures_AS_ON_MMMM_DD__YYYY___NIL" localSheetId="41">EESMCF!#REF!</definedName>
    <definedName name="Hedging_Positions_through_Futures_AS_ON_MMMM_DD__YYYY___NIL" localSheetId="42">EGSFOF!#REF!</definedName>
    <definedName name="Hedging_Positions_through_Futures_AS_ON_MMMM_DD__YYYY___NIL" localSheetId="43">ELLIQF!#REF!</definedName>
    <definedName name="Hedging_Positions_through_Futures_AS_ON_MMMM_DD__YYYY___NIL" localSheetId="44">EOASEF!#REF!</definedName>
    <definedName name="Hedging_Positions_through_Futures_AS_ON_MMMM_DD__YYYY___NIL" localSheetId="45">EOCHIF!#REF!</definedName>
    <definedName name="Hedging_Positions_through_Futures_AS_ON_MMMM_DD__YYYY___NIL" localSheetId="46">EODWHF!#REF!</definedName>
    <definedName name="Hedging_Positions_through_Futures_AS_ON_MMMM_DD__YYYY___NIL" localSheetId="47">EOEDOF!#REF!</definedName>
    <definedName name="Hedging_Positions_through_Futures_AS_ON_MMMM_DD__YYYY___NIL" localSheetId="48">EOEMOP!#REF!</definedName>
    <definedName name="Hedging_Positions_through_Futures_AS_ON_MMMM_DD__YYYY___NIL" localSheetId="49">EOUSEF!#REF!</definedName>
    <definedName name="Hedging_Positions_through_Futures_AS_ON_MMMM_DD__YYYY___NIL" localSheetId="50">EOUSTF!#REF!</definedName>
    <definedName name="Hedging_Positions_through_Futures_AS_ON_MMMM_DD__YYYY___NIL">EDACBF!#REF!</definedName>
    <definedName name="JPM_Footer_disp" localSheetId="2">EDBE25!#REF!</definedName>
    <definedName name="JPM_Footer_disp" localSheetId="3">EDBE30!#REF!</definedName>
    <definedName name="JPM_Footer_disp" localSheetId="4">EDBE31!#REF!</definedName>
    <definedName name="JPM_Footer_disp" localSheetId="5">EDBE32!#REF!</definedName>
    <definedName name="JPM_Footer_disp" localSheetId="6">EDBE33!#REF!</definedName>
    <definedName name="JPM_Footer_disp" localSheetId="7">EDBPDF!#REF!</definedName>
    <definedName name="JPM_Footer_disp" localSheetId="8">EDCG27!#REF!</definedName>
    <definedName name="JPM_Footer_disp" localSheetId="9">EDCG28!#REF!</definedName>
    <definedName name="JPM_Footer_disp" localSheetId="10">EDCG37!#REF!</definedName>
    <definedName name="JPM_Footer_disp" localSheetId="11">EDCPSF!#REF!</definedName>
    <definedName name="JPM_Footer_disp" localSheetId="12">EDCSDF!#REF!</definedName>
    <definedName name="JPM_Footer_disp" localSheetId="13">EDFF25!#REF!</definedName>
    <definedName name="JPM_Footer_disp" localSheetId="14">EDFF30!#REF!</definedName>
    <definedName name="JPM_Footer_disp" localSheetId="15">EDFF31!#REF!</definedName>
    <definedName name="JPM_Footer_disp" localSheetId="16">EDFF32!#REF!</definedName>
    <definedName name="JPM_Footer_disp" localSheetId="17">EDFF33!#REF!</definedName>
    <definedName name="JPM_Footer_disp" localSheetId="18">EDGSEC!#REF!</definedName>
    <definedName name="JPM_Footer_disp" localSheetId="19">EDNP27!#REF!</definedName>
    <definedName name="JPM_Footer_disp" localSheetId="20">EDNPSF!#REF!</definedName>
    <definedName name="JPM_Footer_disp" localSheetId="21">EDONTF!#REF!</definedName>
    <definedName name="JPM_Footer_disp" localSheetId="22">EEARBF!#REF!</definedName>
    <definedName name="JPM_Footer_disp" localSheetId="23">EEARFD!#REF!</definedName>
    <definedName name="JPM_Footer_disp" localSheetId="24">EEDGEF!#REF!</definedName>
    <definedName name="JPM_Footer_disp" localSheetId="25">EEECRF!#REF!</definedName>
    <definedName name="JPM_Footer_disp" localSheetId="26">EEELSS!#REF!</definedName>
    <definedName name="JPM_Footer_disp" localSheetId="27">EEEQTF!#REF!</definedName>
    <definedName name="JPM_Footer_disp" localSheetId="28">EEESCF!#REF!</definedName>
    <definedName name="JPM_Footer_disp" localSheetId="29">EEESSF!#REF!</definedName>
    <definedName name="JPM_Footer_disp" localSheetId="30">EEFOCF!#REF!</definedName>
    <definedName name="JPM_Footer_disp" localSheetId="31">EEIF30!#REF!</definedName>
    <definedName name="JPM_Footer_disp" localSheetId="32">EEIF50!#REF!</definedName>
    <definedName name="JPM_Footer_disp" localSheetId="33">EELMIF!#REF!</definedName>
    <definedName name="JPM_Footer_disp" localSheetId="34">'EEM150'!#REF!</definedName>
    <definedName name="JPM_Footer_disp" localSheetId="35">EEMAAF!#REF!</definedName>
    <definedName name="JPM_Footer_disp" localSheetId="36">EEMOF1!#REF!</definedName>
    <definedName name="JPM_Footer_disp" localSheetId="37">EENFBA!#REF!</definedName>
    <definedName name="JPM_Footer_disp" localSheetId="38">EENN50!#REF!</definedName>
    <definedName name="JPM_Footer_disp" localSheetId="39">EEPRUA!#REF!</definedName>
    <definedName name="JPM_Footer_disp" localSheetId="40">'EES250'!#REF!</definedName>
    <definedName name="JPM_Footer_disp" localSheetId="41">EESMCF!#REF!</definedName>
    <definedName name="JPM_Footer_disp" localSheetId="42">EGSFOF!#REF!</definedName>
    <definedName name="JPM_Footer_disp" localSheetId="43">ELLIQF!#REF!</definedName>
    <definedName name="JPM_Footer_disp" localSheetId="44">EOASEF!#REF!</definedName>
    <definedName name="JPM_Footer_disp" localSheetId="45">EOCHIF!#REF!</definedName>
    <definedName name="JPM_Footer_disp" localSheetId="46">EODWHF!#REF!</definedName>
    <definedName name="JPM_Footer_disp" localSheetId="47">EOEDOF!#REF!</definedName>
    <definedName name="JPM_Footer_disp" localSheetId="48">EOEMOP!#REF!</definedName>
    <definedName name="JPM_Footer_disp" localSheetId="49">EOUSEF!#REF!</definedName>
    <definedName name="JPM_Footer_disp" localSheetId="50">EOUSTF!#REF!</definedName>
    <definedName name="JPM_Footer_disp">EDACBF!#REF!</definedName>
    <definedName name="JPM_Footer_disp12" localSheetId="2">EDBE25!#REF!</definedName>
    <definedName name="JPM_Footer_disp12" localSheetId="3">EDBE30!#REF!</definedName>
    <definedName name="JPM_Footer_disp12" localSheetId="4">EDBE31!#REF!</definedName>
    <definedName name="JPM_Footer_disp12" localSheetId="5">EDBE32!#REF!</definedName>
    <definedName name="JPM_Footer_disp12" localSheetId="6">EDBE33!#REF!</definedName>
    <definedName name="JPM_Footer_disp12" localSheetId="7">EDBPDF!#REF!</definedName>
    <definedName name="JPM_Footer_disp12" localSheetId="8">EDCG27!#REF!</definedName>
    <definedName name="JPM_Footer_disp12" localSheetId="9">EDCG28!#REF!</definedName>
    <definedName name="JPM_Footer_disp12" localSheetId="10">EDCG37!#REF!</definedName>
    <definedName name="JPM_Footer_disp12" localSheetId="11">EDCPSF!#REF!</definedName>
    <definedName name="JPM_Footer_disp12" localSheetId="12">EDCSDF!#REF!</definedName>
    <definedName name="JPM_Footer_disp12" localSheetId="13">EDFF25!#REF!</definedName>
    <definedName name="JPM_Footer_disp12" localSheetId="14">EDFF30!#REF!</definedName>
    <definedName name="JPM_Footer_disp12" localSheetId="15">EDFF31!#REF!</definedName>
    <definedName name="JPM_Footer_disp12" localSheetId="16">EDFF32!#REF!</definedName>
    <definedName name="JPM_Footer_disp12" localSheetId="17">EDFF33!#REF!</definedName>
    <definedName name="JPM_Footer_disp12" localSheetId="18">EDGSEC!#REF!</definedName>
    <definedName name="JPM_Footer_disp12" localSheetId="19">EDNP27!#REF!</definedName>
    <definedName name="JPM_Footer_disp12" localSheetId="20">EDNPSF!#REF!</definedName>
    <definedName name="JPM_Footer_disp12" localSheetId="21">EDONTF!#REF!</definedName>
    <definedName name="JPM_Footer_disp12" localSheetId="22">EEARBF!#REF!</definedName>
    <definedName name="JPM_Footer_disp12" localSheetId="23">EEARFD!#REF!</definedName>
    <definedName name="JPM_Footer_disp12" localSheetId="24">EEDGEF!#REF!</definedName>
    <definedName name="JPM_Footer_disp12" localSheetId="25">EEECRF!#REF!</definedName>
    <definedName name="JPM_Footer_disp12" localSheetId="26">EEELSS!#REF!</definedName>
    <definedName name="JPM_Footer_disp12" localSheetId="27">EEEQTF!#REF!</definedName>
    <definedName name="JPM_Footer_disp12" localSheetId="28">EEESCF!#REF!</definedName>
    <definedName name="JPM_Footer_disp12" localSheetId="29">EEESSF!#REF!</definedName>
    <definedName name="JPM_Footer_disp12" localSheetId="30">EEFOCF!#REF!</definedName>
    <definedName name="JPM_Footer_disp12" localSheetId="31">EEIF30!#REF!</definedName>
    <definedName name="JPM_Footer_disp12" localSheetId="32">EEIF50!#REF!</definedName>
    <definedName name="JPM_Footer_disp12" localSheetId="33">EELMIF!#REF!</definedName>
    <definedName name="JPM_Footer_disp12" localSheetId="34">'EEM150'!#REF!</definedName>
    <definedName name="JPM_Footer_disp12" localSheetId="35">EEMAAF!#REF!</definedName>
    <definedName name="JPM_Footer_disp12" localSheetId="36">EEMOF1!#REF!</definedName>
    <definedName name="JPM_Footer_disp12" localSheetId="37">EENFBA!#REF!</definedName>
    <definedName name="JPM_Footer_disp12" localSheetId="38">EENN50!#REF!</definedName>
    <definedName name="JPM_Footer_disp12" localSheetId="39">EEPRUA!#REF!</definedName>
    <definedName name="JPM_Footer_disp12" localSheetId="40">'EES250'!#REF!</definedName>
    <definedName name="JPM_Footer_disp12" localSheetId="41">EESMCF!#REF!</definedName>
    <definedName name="JPM_Footer_disp12" localSheetId="42">EGSFOF!#REF!</definedName>
    <definedName name="JPM_Footer_disp12" localSheetId="43">ELLIQF!#REF!</definedName>
    <definedName name="JPM_Footer_disp12" localSheetId="44">EOASEF!#REF!</definedName>
    <definedName name="JPM_Footer_disp12" localSheetId="45">EOCHIF!#REF!</definedName>
    <definedName name="JPM_Footer_disp12" localSheetId="46">EODWHF!#REF!</definedName>
    <definedName name="JPM_Footer_disp12" localSheetId="47">EOEDOF!#REF!</definedName>
    <definedName name="JPM_Footer_disp12" localSheetId="48">EOEMOP!#REF!</definedName>
    <definedName name="JPM_Footer_disp12" localSheetId="49">EOUSEF!#REF!</definedName>
    <definedName name="JPM_Footer_disp12" localSheetId="50">EOUSTF!#REF!</definedName>
    <definedName name="JPM_Footer_disp12">EDACBF!#REF!</definedName>
    <definedName name="_xlnm.Print_Area" localSheetId="1">EDACBF!$A$1:$G$92</definedName>
    <definedName name="_xlnm.Print_Area" localSheetId="2">EDBE25!$A$1:$G$118</definedName>
    <definedName name="_xlnm.Print_Area" localSheetId="3">EDBE30!$A$1:$G$135</definedName>
    <definedName name="_xlnm.Print_Area" localSheetId="4">EDBE31!$A$1:$G$104</definedName>
    <definedName name="_xlnm.Print_Area" localSheetId="5">EDBE32!$A$1:$G$88</definedName>
    <definedName name="_xlnm.Print_Area" localSheetId="6">EDBE33!$A$1:$G$86</definedName>
    <definedName name="_xlnm.Print_Area" localSheetId="7">EDBPDF!$A$1:$G$113</definedName>
    <definedName name="_xlnm.Print_Area" localSheetId="8">EDCG27!$A$1:$G$80</definedName>
    <definedName name="_xlnm.Print_Area" localSheetId="9">EDCG28!$A$1:$G$82</definedName>
    <definedName name="_xlnm.Print_Area" localSheetId="10">EDCG37!$A$1:$G$83</definedName>
    <definedName name="_xlnm.Print_Area" localSheetId="11">EDCPSF!$A$1:$G$102</definedName>
    <definedName name="_xlnm.Print_Area" localSheetId="12">EDCSDF!$A$1:$G$78</definedName>
    <definedName name="_xlnm.Print_Area" localSheetId="13">EDFF25!$A$1:$G$61</definedName>
    <definedName name="_xlnm.Print_Area" localSheetId="14">EDFF30!$A$1:$G$61</definedName>
    <definedName name="_xlnm.Print_Area" localSheetId="15">EDFF31!$A$1:$G$61</definedName>
    <definedName name="_xlnm.Print_Area" localSheetId="16">EDFF32!$A$1:$G$61</definedName>
    <definedName name="_xlnm.Print_Area" localSheetId="17">EDFF33!$A$1:$G$77</definedName>
    <definedName name="_xlnm.Print_Area" localSheetId="18">EDGSEC!$A$1:$G$95</definedName>
    <definedName name="_xlnm.Print_Area" localSheetId="19">EDNP27!$A$1:$G$121</definedName>
    <definedName name="_xlnm.Print_Area" localSheetId="20">EDNPSF!$A$1:$G$152</definedName>
    <definedName name="_xlnm.Print_Area" localSheetId="21">EDONTF!$A$1:$G$78</definedName>
    <definedName name="_xlnm.Print_Area" localSheetId="22">EEARBF!$A$1:$G$430</definedName>
    <definedName name="_xlnm.Print_Area" localSheetId="23">EEARFD!$A$1:$G$245</definedName>
    <definedName name="_xlnm.Print_Area" localSheetId="24">EEDGEF!$A$1:$G$140</definedName>
    <definedName name="_xlnm.Print_Area" localSheetId="25">EEECRF!$A$1:$G$107</definedName>
    <definedName name="_xlnm.Print_Area" localSheetId="26">EEELSS!$A$1:$G$100</definedName>
    <definedName name="_xlnm.Print_Area" localSheetId="27">EEEQTF!$A$1:$G$119</definedName>
    <definedName name="_xlnm.Print_Area" localSheetId="28">EEESCF!$A$1:$G$117</definedName>
    <definedName name="_xlnm.Print_Area" localSheetId="29">EEESSF!$A$1:$G$205</definedName>
    <definedName name="_xlnm.Print_Area" localSheetId="30">EEFOCF!$A$1:$G$80</definedName>
    <definedName name="_xlnm.Print_Area" localSheetId="31">EEIF30!$A$1:$G$78</definedName>
    <definedName name="_xlnm.Print_Area" localSheetId="32">EEIF50!$A$1:$G$100</definedName>
    <definedName name="_xlnm.Print_Area" localSheetId="33">EELMIF!$A$1:$G$300</definedName>
    <definedName name="_xlnm.Print_Area" localSheetId="34">'EEM150'!$A$1:$G$98</definedName>
    <definedName name="_xlnm.Print_Area" localSheetId="35">EEMAAF!$A$1:$G$131</definedName>
    <definedName name="_xlnm.Print_Area" localSheetId="36">EEMOF1!$A$1:$G$117</definedName>
    <definedName name="_xlnm.Print_Area" localSheetId="37">EENFBA!$A$1:$G$56</definedName>
    <definedName name="_xlnm.Print_Area" localSheetId="38">EENN50!$A$1:$G$98</definedName>
    <definedName name="_xlnm.Print_Area" localSheetId="39">EEPRUA!$A$1:$G$163</definedName>
    <definedName name="_xlnm.Print_Area" localSheetId="40">'EES250'!$A$1:$G$298</definedName>
    <definedName name="_xlnm.Print_Area" localSheetId="41">EESMCF!$A$1:$G$103</definedName>
    <definedName name="_xlnm.Print_Area" localSheetId="42">EGSFOF!$A$1:$G$51</definedName>
    <definedName name="_xlnm.Print_Area" localSheetId="43">ELLIQF!$A$1:$G$136</definedName>
    <definedName name="_xlnm.Print_Area" localSheetId="44">EOASEF!$A$1:$G$45</definedName>
    <definedName name="_xlnm.Print_Area" localSheetId="45">EOCHIF!$A$1:$G$45</definedName>
    <definedName name="_xlnm.Print_Area" localSheetId="46">EODWHF!$A$1:$G$95</definedName>
    <definedName name="_xlnm.Print_Area" localSheetId="47">EOEDOF!$A$1:$G$45</definedName>
    <definedName name="_xlnm.Print_Area" localSheetId="48">EOEMOP!$A$1:$G$45</definedName>
    <definedName name="_xlnm.Print_Area" localSheetId="49">EOUSEF!$A$1:$G$45</definedName>
    <definedName name="_xlnm.Print_Area" localSheetId="50">EOUSTF!$A$1:$G$45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51" l="1"/>
  <c r="H1" i="50"/>
  <c r="H1" i="49"/>
  <c r="H1" i="48"/>
  <c r="B87" i="47"/>
  <c r="H1" i="47"/>
  <c r="H1" i="46"/>
  <c r="H1" i="45"/>
  <c r="H1" i="44"/>
  <c r="H1" i="43"/>
  <c r="H1" i="42"/>
  <c r="H1" i="41"/>
  <c r="H1" i="40"/>
  <c r="H1" i="39"/>
  <c r="H1" i="38"/>
  <c r="H1" i="37"/>
  <c r="B124" i="36"/>
  <c r="F109" i="36"/>
  <c r="F105" i="36"/>
  <c r="F92" i="36"/>
  <c r="F88" i="36"/>
  <c r="F87" i="36"/>
  <c r="F86" i="36"/>
  <c r="F85" i="36"/>
  <c r="F84" i="36"/>
  <c r="F83" i="36"/>
  <c r="F76" i="36"/>
  <c r="F79" i="36" s="1"/>
  <c r="E76" i="36"/>
  <c r="E79" i="36" s="1"/>
  <c r="E110" i="36" s="1"/>
  <c r="F110" i="36" s="1"/>
  <c r="F75" i="36"/>
  <c r="F74" i="36"/>
  <c r="F73" i="36"/>
  <c r="F72" i="36"/>
  <c r="F71" i="36"/>
  <c r="F70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H1" i="36"/>
  <c r="H1" i="35"/>
  <c r="H1" i="34"/>
  <c r="H1" i="33"/>
  <c r="H1" i="32"/>
  <c r="H1" i="31"/>
  <c r="H1" i="30"/>
  <c r="H1" i="29"/>
  <c r="H1" i="28"/>
  <c r="H1" i="27"/>
  <c r="H1" i="26"/>
  <c r="H1" i="25"/>
  <c r="H1" i="24"/>
  <c r="H1" i="23"/>
  <c r="B59" i="22"/>
  <c r="H1" i="22"/>
  <c r="B133" i="21"/>
  <c r="H1" i="21"/>
  <c r="B102" i="20"/>
  <c r="H1" i="20"/>
  <c r="B76" i="19"/>
  <c r="H1" i="19"/>
  <c r="B58" i="18"/>
  <c r="H1" i="18"/>
  <c r="B42" i="17"/>
  <c r="H1" i="17"/>
  <c r="B42" i="16"/>
  <c r="H1" i="16"/>
  <c r="B42" i="15"/>
  <c r="H1" i="15"/>
  <c r="B42" i="14"/>
  <c r="H1" i="14"/>
  <c r="B59" i="13"/>
  <c r="H1" i="13"/>
  <c r="B83" i="12"/>
  <c r="H1" i="12"/>
  <c r="B64" i="11"/>
  <c r="H1" i="11"/>
  <c r="B63" i="10"/>
  <c r="H1" i="10"/>
  <c r="B61" i="9"/>
  <c r="H1" i="9"/>
  <c r="B94" i="8"/>
  <c r="H1" i="8"/>
  <c r="B67" i="7"/>
  <c r="H1" i="7"/>
  <c r="B69" i="6"/>
  <c r="H1" i="6"/>
  <c r="B85" i="5"/>
  <c r="H1" i="5"/>
  <c r="B116" i="4"/>
  <c r="H1" i="4"/>
  <c r="B99" i="3"/>
  <c r="H1" i="3"/>
  <c r="B73" i="2"/>
  <c r="H1" i="2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<sst xmlns="http://schemas.openxmlformats.org/spreadsheetml/2006/main" count="10801" uniqueCount="2724">
  <si>
    <t>EDELWEISS MUTUAL FUND</t>
  </si>
  <si>
    <t>PORTFOLIO STATEMENT as on 31 Jul 02023</t>
  </si>
  <si>
    <t>Fund Id</t>
  </si>
  <si>
    <t>Fund Desc</t>
  </si>
  <si>
    <t>Scheme Risk- O - Meter</t>
  </si>
  <si>
    <t>Benchmark of the Scheme</t>
  </si>
  <si>
    <t>Benchmark Risk-o-meter</t>
  </si>
  <si>
    <t>EDACBF</t>
  </si>
  <si>
    <t>NIFTY Money Market Index  B-I (Tier I Benchmark)</t>
  </si>
  <si>
    <t>NIFTY Money Market Index A-I (Tier II Scheme Benchmark)</t>
  </si>
  <si>
    <t>EDBE25</t>
  </si>
  <si>
    <t>NIFTY BHARAT Bond Index - April 2025</t>
  </si>
  <si>
    <t>-</t>
  </si>
  <si>
    <t>EDBE30</t>
  </si>
  <si>
    <t>NIFTY BHARAT Bond Index - April 2030</t>
  </si>
  <si>
    <t>EDBE31</t>
  </si>
  <si>
    <t>NIFTY BHARAT Bond Index - April 2031</t>
  </si>
  <si>
    <t>EDBE32</t>
  </si>
  <si>
    <t>Nifty BHARAT Bond Index - April 2032</t>
  </si>
  <si>
    <t>EDBE33</t>
  </si>
  <si>
    <t>Nifty BHARAT Bond Index - April 2033</t>
  </si>
  <si>
    <t>EDBPDF</t>
  </si>
  <si>
    <t>NIFTY Banking and PSU Debt Index (Tier I Benchmark)</t>
  </si>
  <si>
    <t>Nifty Banking &amp; PSU Debt Index - A-III (Tier II Scheme Benchmark)</t>
  </si>
  <si>
    <t>EDCG27</t>
  </si>
  <si>
    <t>CRISIL IBX 50:50 Gilt Plus SDL - June 2027</t>
  </si>
  <si>
    <t>EDCG28</t>
  </si>
  <si>
    <t>CRISIL IBX 50:50 Gilt Plus SDL Index - Sep 2028</t>
  </si>
  <si>
    <t>EDCG37</t>
  </si>
  <si>
    <t>CRISIL IBX 50:50 Gilt Plus SDL Index – April 2037</t>
  </si>
  <si>
    <t>EDCPSF</t>
  </si>
  <si>
    <t>CRISIL IBX 50:50 PSU + SDL - October 2025</t>
  </si>
  <si>
    <t>EDCSDF</t>
  </si>
  <si>
    <t>CRISIL IBX 50:50 Gilt Plus SDL Short Duration Index</t>
  </si>
  <si>
    <t>EDFF25</t>
  </si>
  <si>
    <t>EDFF30</t>
  </si>
  <si>
    <t>EDFF31</t>
  </si>
  <si>
    <t>EDFF32</t>
  </si>
  <si>
    <t>EDFF33</t>
  </si>
  <si>
    <t>EDGSEC</t>
  </si>
  <si>
    <t>NIFTY All Duration G-Sec Index (Tier I Benchmark)</t>
  </si>
  <si>
    <t>NIFTY G-Sec Index - A-III (Tier II Scheme Benchmark)</t>
  </si>
  <si>
    <t>EDNP27</t>
  </si>
  <si>
    <t>Nifty PSU Bond Plus SDL Apr 2027 50:50 Index</t>
  </si>
  <si>
    <t>EDNPSF</t>
  </si>
  <si>
    <t>Nifty PSU Bond Plus SDL Apr 2026 50:50 Index</t>
  </si>
  <si>
    <t>EDONTF</t>
  </si>
  <si>
    <t>NIFTY 1D Rate Index (Tier I Benchmark)</t>
  </si>
  <si>
    <t>EEARBF</t>
  </si>
  <si>
    <t>Nifty 50 Arbitrage Index</t>
  </si>
  <si>
    <t>EEARFD</t>
  </si>
  <si>
    <t>NIFTY 50 Hybrid Composite debt 50:50 Index</t>
  </si>
  <si>
    <t>EEDGEF</t>
  </si>
  <si>
    <t>NIFTY 100 TRI</t>
  </si>
  <si>
    <t>EEECRF</t>
  </si>
  <si>
    <t>NIFTY 500 - TRI</t>
  </si>
  <si>
    <t>EEELSS</t>
  </si>
  <si>
    <t>EEEQTF</t>
  </si>
  <si>
    <t>Nifty LargeMidcap 250 Index - TRI</t>
  </si>
  <si>
    <t>EEESCF</t>
  </si>
  <si>
    <t>Nifty Smallcap 250 - TRI</t>
  </si>
  <si>
    <t>EEESSF</t>
  </si>
  <si>
    <t>NIFTY 50 Equity Savings Index</t>
  </si>
  <si>
    <t>EEFOCF</t>
  </si>
  <si>
    <t>EEIF30</t>
  </si>
  <si>
    <t>Nifty 100 Quality 30 Index - TRI</t>
  </si>
  <si>
    <t>EEIF50</t>
  </si>
  <si>
    <t>NIFTY 50 - TRI</t>
  </si>
  <si>
    <t>EELMIF</t>
  </si>
  <si>
    <t>EEM150</t>
  </si>
  <si>
    <t xml:space="preserve">NIFTY Midcap 150 Momentum 50 </t>
  </si>
  <si>
    <t>EEMAAF</t>
  </si>
  <si>
    <t>Nifty 500 TRI (40%) + Nifty 5 yr Benchmark
G-Sec Index (50%) + Domestic Gold Prices (5%)
+ Domestic Silver Prices (5%)</t>
  </si>
  <si>
    <t>EEMOF1</t>
  </si>
  <si>
    <t>India Recent 100 IPO TRI</t>
  </si>
  <si>
    <t>EENFBA</t>
  </si>
  <si>
    <t>NIFTY BANK - TRI</t>
  </si>
  <si>
    <t>EENN50</t>
  </si>
  <si>
    <t xml:space="preserve">Nifty Next 50 Index </t>
  </si>
  <si>
    <t>EEPRUA</t>
  </si>
  <si>
    <t>CRISIL Hybrid 35+65 - Aggressive Index</t>
  </si>
  <si>
    <t>EES250</t>
  </si>
  <si>
    <t>NIFTY Smallcap 250 Index</t>
  </si>
  <si>
    <t>EESMCF</t>
  </si>
  <si>
    <t>NIFTY Midcap 150 TRI</t>
  </si>
  <si>
    <t>EGSFOF</t>
  </si>
  <si>
    <t>Domestic Gold and Silver Prices</t>
  </si>
  <si>
    <t>ELLIQF</t>
  </si>
  <si>
    <t>NIFTY Liquid Index B-I (Tier I Benchmark)</t>
  </si>
  <si>
    <t>NIFTY Liquid Index A-I (Tier II Scheme Benchmark)</t>
  </si>
  <si>
    <t>EOASEF</t>
  </si>
  <si>
    <t>MSCI AC Asean 10/40 Total Return Index</t>
  </si>
  <si>
    <t>EOCHIF</t>
  </si>
  <si>
    <t>MSCI Golden Dragon Index (Total Return Net)</t>
  </si>
  <si>
    <t>EODWHF</t>
  </si>
  <si>
    <t>MSCI India Domestic &amp; World Healthcare 45 Index</t>
  </si>
  <si>
    <t>EOEDOF</t>
  </si>
  <si>
    <t>MSCI Europe Index (Total Return Net)</t>
  </si>
  <si>
    <t>EOEMOP</t>
  </si>
  <si>
    <t>MSCI Emerging Market Index</t>
  </si>
  <si>
    <t>EOUSEF</t>
  </si>
  <si>
    <t>Russell 1000 Index</t>
  </si>
  <si>
    <t>EOUSTF</t>
  </si>
  <si>
    <t>Russell 1000 Equal Weighted Technology Index</t>
  </si>
  <si>
    <t>PORTFOLIO STATEMENT OF EDELWEISS MONEY MARKET FUND AS ON JULY 31, 2023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</si>
  <si>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</si>
  <si>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</si>
  <si>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</si>
  <si>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</si>
  <si>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</si>
  <si>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</si>
  <si>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</si>
  <si>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</si>
  <si>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</si>
  <si>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</si>
  <si>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Money Market Instruments</t>
  </si>
  <si>
    <t>Treasury bills</t>
  </si>
  <si>
    <t>182 DAYS TBILL RED 11-01-2024</t>
  </si>
  <si>
    <t>IN002023Y151</t>
  </si>
  <si>
    <t>SOVEREIGN</t>
  </si>
  <si>
    <t>364 DAYS TBILL RED 07-12-2023</t>
  </si>
  <si>
    <t>IN002022Z366</t>
  </si>
  <si>
    <t>Sub Total</t>
  </si>
  <si>
    <t>Certificate of Deposit</t>
  </si>
  <si>
    <t>STATE BK OF INDIA CD 12-09-23#</t>
  </si>
  <si>
    <t>INE062A16465</t>
  </si>
  <si>
    <t>ICRA A1+</t>
  </si>
  <si>
    <t>HDFC BANK CD RED 12-09-2023#</t>
  </si>
  <si>
    <t>INE040A16DK9</t>
  </si>
  <si>
    <t>CARE A1+</t>
  </si>
  <si>
    <t>FEDERAL BANK LTD CD 13-11-2023#</t>
  </si>
  <si>
    <t>INE171A16KJ9</t>
  </si>
  <si>
    <t>CRISIL A1+</t>
  </si>
  <si>
    <t>CANARA BANK CD RED 10-01-2024#**</t>
  </si>
  <si>
    <t>INE476A16VZ5</t>
  </si>
  <si>
    <t>KOTAK MAHINDRA BANK CD RED 29-02-2024#**</t>
  </si>
  <si>
    <t>INE237A161T7</t>
  </si>
  <si>
    <t>ICICI BANK CD RED 28-03-2024#**</t>
  </si>
  <si>
    <t>INE090A165Z1</t>
  </si>
  <si>
    <t>AXIS BANK LTD CD RED 17-05-2024#</t>
  </si>
  <si>
    <t>INE238AD6413</t>
  </si>
  <si>
    <t>SIDBI CD RED 29-05-2024#**</t>
  </si>
  <si>
    <t>INE556F16AJ1</t>
  </si>
  <si>
    <t>Commercial Paper</t>
  </si>
  <si>
    <t>HINDUSTAN ZINC LTD. CP RED 04-09-2023**</t>
  </si>
  <si>
    <t>INE267A14556</t>
  </si>
  <si>
    <t>RELIANCE JIO INFO LTD CP 29-09-23**</t>
  </si>
  <si>
    <t>INE110L14RD7</t>
  </si>
  <si>
    <t>ADITYA BIRLA FIN LTD CP RED 15-12-2023**</t>
  </si>
  <si>
    <t>INE860H140S0</t>
  </si>
  <si>
    <t>LIC HSG FIN CP RED 21-12-2023**</t>
  </si>
  <si>
    <t>INE115A14EC9</t>
  </si>
  <si>
    <t>HDFC BANK LTD. CP RED 22-03-2024**</t>
  </si>
  <si>
    <t>INE040A14268</t>
  </si>
  <si>
    <t>KOTAK MAH PRIME CP RED 07-05-2024**</t>
  </si>
  <si>
    <t>INE916D142L9</t>
  </si>
  <si>
    <t>TOTAL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</si>
  <si>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</si>
  <si>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</si>
  <si>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</si>
  <si>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</si>
  <si>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</si>
  <si>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</si>
  <si>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</si>
  <si>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</si>
  <si>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</si>
  <si>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</si>
  <si>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</si>
  <si>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</si>
  <si>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Annual IDCW Option</t>
  </si>
  <si>
    <t>Direct Plan Bonus Option</t>
  </si>
  <si>
    <t>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</si>
  <si>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</si>
  <si>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</si>
  <si>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</si>
  <si>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</si>
  <si>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</si>
  <si>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</si>
  <si>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</si>
  <si>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</si>
  <si>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</si>
  <si>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</si>
  <si>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^ There were no investors in this option.</t>
  </si>
  <si>
    <t xml:space="preserve">3. Total Dividend (Net) declared during the month </t>
  </si>
  <si>
    <t>4. Bonus was declared during the month</t>
  </si>
  <si>
    <t>5. Investment in Repo of Corporate Debt Securities during the month ended July 31, 2023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</si>
  <si>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</si>
  <si>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</si>
  <si>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</si>
  <si>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</si>
  <si>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</si>
  <si>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</si>
  <si>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</si>
  <si>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</si>
  <si>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</si>
  <si>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</si>
  <si>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</si>
  <si>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</si>
  <si>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</si>
  <si>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</si>
  <si>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</si>
  <si>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</si>
  <si>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</si>
  <si>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</si>
  <si>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BHARAT BOND ETF – APRIL 2025 AS ON JULY 31, 2023</t>
  </si>
  <si>
    <t>(An open ended Target Maturity Exchange Traded Bond Fund predominantly investing in constituents of Nifty BHARAT Bond Index - April 2025)</t>
  </si>
  <si>
    <t>Debt Instruments</t>
  </si>
  <si>
    <t>(a)Listed / Awaiting listing on stock Exchanges</t>
  </si>
  <si>
    <t>5.59% SIDBI NCD RED 21-02-2025**</t>
  </si>
  <si>
    <t>INE556F08JU6</t>
  </si>
  <si>
    <t>CARE AAA</t>
  </si>
  <si>
    <t>5.4% INDIAN OIL CORP NCD 11-04-25**</t>
  </si>
  <si>
    <t>INE242A08478</t>
  </si>
  <si>
    <t>CRISIL AAA</t>
  </si>
  <si>
    <t>5.36% HPCL NCD RED 11-04-2025**</t>
  </si>
  <si>
    <t>INE094A08077</t>
  </si>
  <si>
    <t>6.88% NHB LTD NCD RED 21-01-2025**</t>
  </si>
  <si>
    <t>INE557F08FH9</t>
  </si>
  <si>
    <t>5.90% REC LTD. NCD RED 31-03-2025**</t>
  </si>
  <si>
    <t>INE020B08CZ6</t>
  </si>
  <si>
    <t>5.47% NABARD NCD RED 11-04-2025**</t>
  </si>
  <si>
    <t>INE261F08CI3</t>
  </si>
  <si>
    <t>ICRA AAA</t>
  </si>
  <si>
    <t>5.77% PFC LTD NCD RED 11-04-2025**</t>
  </si>
  <si>
    <t>INE134E08KX7</t>
  </si>
  <si>
    <t>5.35% HUDCO NCD RED 11-04-2025**</t>
  </si>
  <si>
    <t>INE031A08814</t>
  </si>
  <si>
    <t>6.35% EXIM BANK OF INDIA NCD 18-02-2025**</t>
  </si>
  <si>
    <t>INE514E08FT8</t>
  </si>
  <si>
    <t>7.42% POWER FIN CORP NCD RED 19-11-2024**</t>
  </si>
  <si>
    <t>INE134E08KH0</t>
  </si>
  <si>
    <t>5.25% ONGC NCD RED 11-04-2025**</t>
  </si>
  <si>
    <t>INE213A08016</t>
  </si>
  <si>
    <t>5.34% NLC INDIA LTD. NCD 11-04-25**</t>
  </si>
  <si>
    <t>INE589A08027</t>
  </si>
  <si>
    <t>6.88% REC LTD. NCD RED 20-03-2025**</t>
  </si>
  <si>
    <t>INE020B08CK8</t>
  </si>
  <si>
    <t>7.05% NAT HSG BANK NCD RED 18-12-2024**</t>
  </si>
  <si>
    <t>INE557F08FG1</t>
  </si>
  <si>
    <t>6.99% IRFC NCD RED 19-03-2025**</t>
  </si>
  <si>
    <t>INE053F07CB1</t>
  </si>
  <si>
    <t>8.23% REC LTD NCD RED 23-01-2025**</t>
  </si>
  <si>
    <t>INE020B08898</t>
  </si>
  <si>
    <t>5.70% SIDBI NCD RED 28-03-2025**</t>
  </si>
  <si>
    <t>INE556F08JX0</t>
  </si>
  <si>
    <t>8.27% REC LTD NCD RED 06-02-2025**</t>
  </si>
  <si>
    <t>INE020B08906</t>
  </si>
  <si>
    <t>6.39% INDIAN OIL CORP NCD RED 06-03-2025**</t>
  </si>
  <si>
    <t>INE242A08452</t>
  </si>
  <si>
    <t>9.18% NUCLEAR POWER CORP NCD RD 23-01-25**</t>
  </si>
  <si>
    <t>INE206D08170</t>
  </si>
  <si>
    <t>8.48% POWER FIN CORP NCD RED 09-12-2024**</t>
  </si>
  <si>
    <t>INE134E08GU1</t>
  </si>
  <si>
    <t>8.65% POWER FINANCE NCD RED 28-12-2024**</t>
  </si>
  <si>
    <t>INE134E08GV9</t>
  </si>
  <si>
    <t>8.30% REC LTD NCD RED 10-04-2025**</t>
  </si>
  <si>
    <t>INE020B08930</t>
  </si>
  <si>
    <t>5.96% NABARD NCD SR 22F RED 06-02-2025**</t>
  </si>
  <si>
    <t>INE261F08DM3</t>
  </si>
  <si>
    <t>5.63% NABARD NCD SR 22G RED 26-02-2025**</t>
  </si>
  <si>
    <t>INE261F08DN1</t>
  </si>
  <si>
    <t>6.85% POWER GRID CORP NCD RED 15-04-2025**</t>
  </si>
  <si>
    <t>INE752E08643</t>
  </si>
  <si>
    <t>9.34% REC LTD NCD RED 25-08-2024**</t>
  </si>
  <si>
    <t>INE020B07IZ5</t>
  </si>
  <si>
    <t>5.23% NABARD NCD RED 31-01-2025**</t>
  </si>
  <si>
    <t>INE261F08DI1</t>
  </si>
  <si>
    <t>8.60% POWER FINANCE NCD 07-08-2024**</t>
  </si>
  <si>
    <t>INE134E08BP2</t>
  </si>
  <si>
    <t>8.20% POWER GRID CORP NCD RED 23-01-2025**</t>
  </si>
  <si>
    <t>INE752E07MG9</t>
  </si>
  <si>
    <t>5.84% IOC NCD RED 19-04-2024**</t>
  </si>
  <si>
    <t>INE242A08510</t>
  </si>
  <si>
    <t>5.57% SIDBI NCD RED 03-03-2025**</t>
  </si>
  <si>
    <t>INE556F08JV4</t>
  </si>
  <si>
    <t>7.49% POWER GRID CORP NCD 25-10-2024**</t>
  </si>
  <si>
    <t>INE752E08593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</si>
  <si>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</si>
  <si>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</si>
  <si>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</si>
  <si>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</si>
  <si>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</si>
  <si>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</si>
  <si>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8.11% EXIM BANK NCD RED 03-02-2025**</t>
  </si>
  <si>
    <t>INE514E08EK0</t>
  </si>
  <si>
    <t>8.80% POWER FIN CORP NCD RED 15-01-2025**</t>
  </si>
  <si>
    <t>INE134E08CP0</t>
  </si>
  <si>
    <t>8.93% POWER GRID CORP NCD 19-10-2024**</t>
  </si>
  <si>
    <t>INE752E07LY4</t>
  </si>
  <si>
    <t>7.40% REC LTD. NCD RED 26-11-2024**</t>
  </si>
  <si>
    <t>INE020B08CF8</t>
  </si>
  <si>
    <t>8.95% INDIAN RAILWAY FIN NCD 10-03-2025**</t>
  </si>
  <si>
    <t>INE053F09GV6</t>
  </si>
  <si>
    <t>9% NTPC LTD NCD RED 25-01-2025**</t>
  </si>
  <si>
    <t>INE733E07HA2</t>
  </si>
  <si>
    <t>8.15% POWER GRID CORP NCD RED 09-03-2025**</t>
  </si>
  <si>
    <t>INE752E07MJ3</t>
  </si>
  <si>
    <t>Government Securities</t>
  </si>
  <si>
    <t>6.89% GOVT OF INDIA RED 16-01-2025</t>
  </si>
  <si>
    <t>IN0020220128</t>
  </si>
  <si>
    <t>(b)Privately Placed/Unlisted</t>
  </si>
  <si>
    <t>(c)Securitised Debt Instruments</t>
  </si>
  <si>
    <t>NABARD CD RED 15-04-2025#**</t>
  </si>
  <si>
    <t>INE261F16744</t>
  </si>
  <si>
    <t>Plan /option (Face Value 1000)</t>
  </si>
  <si>
    <t>Growth Option</t>
  </si>
  <si>
    <t>BHARAT Bond ETF - April 2025</t>
  </si>
  <si>
    <t>Debt ETFs</t>
  </si>
  <si>
    <t>PORTFOLIO STATEMENT OF BHARAT BOND ETF – APRIL 2030 AS ON JULY 31, 2023</t>
  </si>
  <si>
    <t>(An open ended Target Maturity Exchange Traded Bond Fund predominately investing in constituents of Nifty BHARAT Bond Index - April 2030)</t>
  </si>
  <si>
    <t>7.89% REC LTD. NCD RED 30-03-2030</t>
  </si>
  <si>
    <t>INE020B08CI2</t>
  </si>
  <si>
    <t>7.86% PFC LTD NCD RED 12-04-2030**</t>
  </si>
  <si>
    <t>INE134E08KK4</t>
  </si>
  <si>
    <t>7.03% HPCL NCD RED 12-04-2030**</t>
  </si>
  <si>
    <t>INE094A08069</t>
  </si>
  <si>
    <t>7.41% POWER FIN CORP NCD RED 25-02-2030**</t>
  </si>
  <si>
    <t>INE134E08KL2</t>
  </si>
  <si>
    <t>7.34% NPCIL NCD RED 23-01-2030**</t>
  </si>
  <si>
    <t>INE206D08469</t>
  </si>
  <si>
    <t>7.55% IRFC NCD RED 12-04-2030**</t>
  </si>
  <si>
    <t>INE053F07BY5</t>
  </si>
  <si>
    <t>7.54% NHAI NCD RED 25-01-2030**</t>
  </si>
  <si>
    <t>INE906B07HK9</t>
  </si>
  <si>
    <t>7.4% MANGALORE REF &amp; PET NCD 12-04-2030**</t>
  </si>
  <si>
    <t>INE103A08019</t>
  </si>
  <si>
    <t>7.70% NHAI NCD RED 13-09-2029**</t>
  </si>
  <si>
    <t>INE906B07HH5</t>
  </si>
  <si>
    <t>7.50% REC LTD. NCD RED 28-02-2030**</t>
  </si>
  <si>
    <t>INE020B08CP7</t>
  </si>
  <si>
    <t>7.41% IOC NCD RED 22-10-2029**</t>
  </si>
  <si>
    <t>INE242A08437</t>
  </si>
  <si>
    <t>FITCH AAA</t>
  </si>
  <si>
    <t>7.32% NTPC LTD NCD RED 17-07-2029**</t>
  </si>
  <si>
    <t>INE733E07KL3</t>
  </si>
  <si>
    <t>7.49% NHAI NCD RED 01-08-2029**</t>
  </si>
  <si>
    <t>INE906B07HG7</t>
  </si>
  <si>
    <t>7.75% MANGALORE REF &amp; PET NCD 29-01-2030**</t>
  </si>
  <si>
    <t>INE103A08035</t>
  </si>
  <si>
    <t>7.38% POWER GRID CORP NCD RED 12-04-2030**</t>
  </si>
  <si>
    <t>INE752E08635</t>
  </si>
  <si>
    <t>7.08% IRFC NCD RED 28-02-2030**</t>
  </si>
  <si>
    <t>INE053F07CA3</t>
  </si>
  <si>
    <t>7.48% IRFC NCD RED 13-08-2029**</t>
  </si>
  <si>
    <t>INE053F07BU3</t>
  </si>
  <si>
    <t>7.55% IRFC NCD RED 06-11-29**</t>
  </si>
  <si>
    <t>INE053F07BX7</t>
  </si>
  <si>
    <t>7.82% PFC SR BS225 NCD RED 13-03-2030**</t>
  </si>
  <si>
    <t>INE134E08MF0</t>
  </si>
  <si>
    <t>8.12% NHPC NCD GOI SERVICED 22-03-2029**</t>
  </si>
  <si>
    <t>INE848E08136</t>
  </si>
  <si>
    <t>7.5% IRFC NCD RED 07-09-2029**</t>
  </si>
  <si>
    <t>INE053F07BW9</t>
  </si>
  <si>
    <t>7.74% HPCL NCD RED 02-03-2028**</t>
  </si>
  <si>
    <t>INE094A08150</t>
  </si>
  <si>
    <t>7.43% NABARD GOI SERV NCD RED 31-01-2030**</t>
  </si>
  <si>
    <t>INE261F08BX4</t>
  </si>
  <si>
    <t>8.85% REC LTD. NCD RED 16-04-2029**</t>
  </si>
  <si>
    <t>INE020B08BQ7</t>
  </si>
  <si>
    <t>7.64% FOOD CORP GOI GRNT NCD 12-12-2029**</t>
  </si>
  <si>
    <t>INE861G08050</t>
  </si>
  <si>
    <t>CRISIL AAA(CE)</t>
  </si>
  <si>
    <t>8.3% REC LTD NCD RED 25-06-2029**</t>
  </si>
  <si>
    <t>INE020B08BU9</t>
  </si>
  <si>
    <t>8.36% NHAI NCD RED 20-05-2029**</t>
  </si>
  <si>
    <t>INE906B07HD4</t>
  </si>
  <si>
    <t>8.25% REC GOI SERVICED NCD RED 26-03-30**</t>
  </si>
  <si>
    <t>INE020B08CR3</t>
  </si>
  <si>
    <t>8.09% NLC INDIA LTD NCD RED 29-05-2029**</t>
  </si>
  <si>
    <t>INE589A07037</t>
  </si>
  <si>
    <t>7.92% REC LTD. NCD RED 30-03-2030**</t>
  </si>
  <si>
    <t>INE020B08CJ0</t>
  </si>
  <si>
    <t>7.49% POWER GRID CORP NCD 25-10-2029**</t>
  </si>
  <si>
    <t>INE752E08601</t>
  </si>
  <si>
    <t>8.35% IRFC NCD RED 13-03-2029**</t>
  </si>
  <si>
    <t>INE053F07BC1</t>
  </si>
  <si>
    <t>8.23% IRFC NCD RED 29-03-2029**</t>
  </si>
  <si>
    <t>INE053F07BE7</t>
  </si>
  <si>
    <t>7.27% NABARD NCD RED 14-02-2030**</t>
  </si>
  <si>
    <t>INE261F08BZ9</t>
  </si>
  <si>
    <t>8.85% POWER FIN CORP NCD RED 25-05-2029**</t>
  </si>
  <si>
    <t>INE134E08KC1</t>
  </si>
  <si>
    <t>8.3% NTPC LTD NCD RED 15-01-2029**</t>
  </si>
  <si>
    <t>INE733E07KJ7</t>
  </si>
  <si>
    <t>7.93% PFC LTD NCD RED 31-12-2029**</t>
  </si>
  <si>
    <t>INE134E08KI8</t>
  </si>
  <si>
    <t>7.5% NHPC NCD RED 06-10-2029**</t>
  </si>
  <si>
    <t>INE848E07AS5</t>
  </si>
  <si>
    <t>8.80% RECL NCD RED 14-05-2029**</t>
  </si>
  <si>
    <t>INE020B08BS3</t>
  </si>
  <si>
    <t>7.25% NPCIL NCD RED 15-12-2029 XXXIII C**</t>
  </si>
  <si>
    <t>INE206D08436</t>
  </si>
  <si>
    <t>8.15% NABARD NCD RED 28-03-2029**</t>
  </si>
  <si>
    <t>INE261F08BH7</t>
  </si>
  <si>
    <t>8.22% NABARD NCD RED 13-12-2028**</t>
  </si>
  <si>
    <t>INE261F08AV0</t>
  </si>
  <si>
    <t>7.13% NHPC LTD NCD 11-02-2030**</t>
  </si>
  <si>
    <t>INE848E07BC7</t>
  </si>
  <si>
    <t>7.10% NABARD GOI SERV NCD RED 08-02-2030**</t>
  </si>
  <si>
    <t>INE261F08BY2</t>
  </si>
  <si>
    <t>8.37% NHAI NCD RED 20-01-2029**</t>
  </si>
  <si>
    <t>INE906B07GN5</t>
  </si>
  <si>
    <t>8.4% POWER GRID NCD RED 26-05-2029**</t>
  </si>
  <si>
    <t>INE752E07MV8</t>
  </si>
  <si>
    <t>7.38% NHPC LTD NCD 03-01-2030**</t>
  </si>
  <si>
    <t>INE848E07AX5</t>
  </si>
  <si>
    <t>8.15% POWER GRID CORP NCD RED 09-03-2030**</t>
  </si>
  <si>
    <t>INE752E07MK1</t>
  </si>
  <si>
    <t>8.50% NABARD NCD GOI SERVICED 27-02-2029**</t>
  </si>
  <si>
    <t>INE261F08BC8</t>
  </si>
  <si>
    <t>8.55% IRFC NCD RED 21-02-2029**</t>
  </si>
  <si>
    <t>INE053F07BA5</t>
  </si>
  <si>
    <t>8.13% NUCLEAR POWER CORP NCD 28-03-2030**</t>
  </si>
  <si>
    <t>INE206D08394</t>
  </si>
  <si>
    <t>9.3% POWER GRID CORP NCD RED 04-09-2029**</t>
  </si>
  <si>
    <t>INE752E07LR8</t>
  </si>
  <si>
    <t>7.95% IRFC NCD RED 12-06-2029**</t>
  </si>
  <si>
    <t>INE053F07BR9</t>
  </si>
  <si>
    <t>8.24% POWER GRID NCD GOI SERV 14-02-2029**</t>
  </si>
  <si>
    <t>INE752E08551</t>
  </si>
  <si>
    <t>8.15% EXIM NCB 21-01-2030 R21 - 2030**</t>
  </si>
  <si>
    <t>INE514E08EJ2</t>
  </si>
  <si>
    <t>7.41% NABARD NCD RED 18-07-2029**</t>
  </si>
  <si>
    <t>INE261F08BM7</t>
  </si>
  <si>
    <t>8.87% EXIM BANK NCD RED 30-10-2029**</t>
  </si>
  <si>
    <t>INE514E08ED5</t>
  </si>
  <si>
    <t>7.34% POWER GRID CORP NCD 13-07-2029**</t>
  </si>
  <si>
    <t>INE752E08577</t>
  </si>
  <si>
    <t>7.36% NLC INDIA LTD. NCD RED 25-01-2030**</t>
  </si>
  <si>
    <t>INE589A07045</t>
  </si>
  <si>
    <t>8.70% POWER GRID CORP NCD RED 15-07-2028**</t>
  </si>
  <si>
    <t>INE752E07LC0</t>
  </si>
  <si>
    <t>8.27% NHAI NCD RED 28-03-2029**</t>
  </si>
  <si>
    <t>INE906B07GP0</t>
  </si>
  <si>
    <t>8.20% PGCIL NCD 23-01-2030 STRPPS D**</t>
  </si>
  <si>
    <t>INE752E07MH7</t>
  </si>
  <si>
    <t>8.13% PGCIL NCD 25-04-2029 LIII J**</t>
  </si>
  <si>
    <t>INE752E07NV6</t>
  </si>
  <si>
    <t>7.8% NHAI NCD RED 26-06-2029**</t>
  </si>
  <si>
    <t>INE906B07HF9</t>
  </si>
  <si>
    <t>8.83% EXIM BK OF INDIA NCD RED 03-11-29**</t>
  </si>
  <si>
    <t>INE514E08EE3</t>
  </si>
  <si>
    <t>7.10% GOVT OF INDIA RED 18-04-2029</t>
  </si>
  <si>
    <t>IN0020220011</t>
  </si>
  <si>
    <t>6.79% GOVT OF INDIA RED 26-12-2029</t>
  </si>
  <si>
    <t>IN0020160118</t>
  </si>
  <si>
    <t>6.45% GOVT OF INDIA RED 07-10-2029</t>
  </si>
  <si>
    <t>IN0020190362</t>
  </si>
  <si>
    <t>BHARAT Bond ETF - April 2030</t>
  </si>
  <si>
    <t>PORTFOLIO STATEMENT OF BHARAT BOND ETF – APRIL 2031 AS ON JULY 31, 2023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</si>
  <si>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</si>
  <si>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</si>
  <si>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</si>
  <si>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6.90% REC LTD. NCD RED 31-03-2031**</t>
  </si>
  <si>
    <t>INE020B08DA7</t>
  </si>
  <si>
    <t>6.45% NABARD NCD RED 11-04-2031**</t>
  </si>
  <si>
    <t>INE261F08CJ1</t>
  </si>
  <si>
    <t>6.50% NHAI NCD RED 11-04-2031**</t>
  </si>
  <si>
    <t>INE906B07IE0</t>
  </si>
  <si>
    <t>6.88% PFC LTD NCD RED 11-04-2031**</t>
  </si>
  <si>
    <t>INE134E08KY5</t>
  </si>
  <si>
    <t>6.80% NPCL NCD RED 21-03-2031**</t>
  </si>
  <si>
    <t>INE206D08477</t>
  </si>
  <si>
    <t>6.4% ONGC NCD RED 11-04-2031**</t>
  </si>
  <si>
    <t>INE213A08024</t>
  </si>
  <si>
    <t>6.29% NTPC LTD NCD RED 11-04-2031**</t>
  </si>
  <si>
    <t>INE733E08155</t>
  </si>
  <si>
    <t>6.63% HPCL NCD RED 11-04-2031**</t>
  </si>
  <si>
    <t>INE094A08093</t>
  </si>
  <si>
    <t>6.65% FOOD CORP GOI GRNT NCD 23-10-2030**</t>
  </si>
  <si>
    <t>INE861G08076</t>
  </si>
  <si>
    <t>ICRA AAA(CE)</t>
  </si>
  <si>
    <t>6.28% POWER GRID CORP NCD 11-04-31**</t>
  </si>
  <si>
    <t>INE752E08650</t>
  </si>
  <si>
    <t>7.55% REC LTD. NCD RED 10-05-2030**</t>
  </si>
  <si>
    <t>INE020B08CU7</t>
  </si>
  <si>
    <t>7.05% PFC LTD NCD RED 09-08-2030**</t>
  </si>
  <si>
    <t>INE134E08KZ2</t>
  </si>
  <si>
    <t>7.82% PFC SR BS225 NCD RED 13-03-2031**</t>
  </si>
  <si>
    <t>INE134E08MG8</t>
  </si>
  <si>
    <t>6.80% REC LTD NCD RED 20-12-2030**</t>
  </si>
  <si>
    <t>INE020B08DE9</t>
  </si>
  <si>
    <t>6.90% REC LTD. NCD RED 31-01-2031**</t>
  </si>
  <si>
    <t>INE020B08DG4</t>
  </si>
  <si>
    <t>7.04% PFC LTD NCD RED 16-12-2030**</t>
  </si>
  <si>
    <t>INE134E08LC9</t>
  </si>
  <si>
    <t>8.85% POWER FINANCE NCD 15-06-2030**</t>
  </si>
  <si>
    <t>INE134E08DB8</t>
  </si>
  <si>
    <t>7.79% REC LTD. NCD RED 21-05-2030**</t>
  </si>
  <si>
    <t>INE020B08CW3</t>
  </si>
  <si>
    <t>7.75% PFC LTD NCD RED 11-06-2030**</t>
  </si>
  <si>
    <t>INE134E08KV1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</si>
  <si>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</si>
  <si>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</si>
  <si>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</si>
  <si>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</si>
  <si>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</si>
  <si>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</si>
  <si>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7.68% POWER FIN CORP NCD RED 15-07-2030**</t>
  </si>
  <si>
    <t>INE134E08KR9</t>
  </si>
  <si>
    <t>8.13% PGCIL NCD 25-04-2030 LIII K**</t>
  </si>
  <si>
    <t>INE752E07NW4</t>
  </si>
  <si>
    <t>8.4% POWER GRID CORP NCD RED 27-05-2030**</t>
  </si>
  <si>
    <t>INE752E07MW6</t>
  </si>
  <si>
    <t>7.35% NHAI NCD RED 26-04-2030**</t>
  </si>
  <si>
    <t>INE906B07HP8</t>
  </si>
  <si>
    <t>7.25% NPCIL NCD RED 15-12-2030 XXXIII D**</t>
  </si>
  <si>
    <t>INE206D08444</t>
  </si>
  <si>
    <t>7.40% POWER FIN CORP NCD RED 08-05-2030**</t>
  </si>
  <si>
    <t>INE134E08KQ1</t>
  </si>
  <si>
    <t>7% POWER FIN CORP NCD RED 22-01-2031**</t>
  </si>
  <si>
    <t>INE134E07AN1</t>
  </si>
  <si>
    <t>6.8% NHPC SR AB STRPP E NCD 24-04-2030**</t>
  </si>
  <si>
    <t>INE848E07BN4</t>
  </si>
  <si>
    <t>6.75% HUDCO NCD RED 29-05-2030**</t>
  </si>
  <si>
    <t>INE031A08806</t>
  </si>
  <si>
    <t>7.17% GOVT OF INDIA RED 17-04-2030</t>
  </si>
  <si>
    <t>IN0020230036</t>
  </si>
  <si>
    <t>7.61% GOVT OF INDIA RED 09-05-2030</t>
  </si>
  <si>
    <t>IN0020160019</t>
  </si>
  <si>
    <t>BHARAT Bond ETF - April 2031</t>
  </si>
  <si>
    <t>PORTFOLIO STATEMENT OF BHARAT BOND ETF – APRIL 2032 AS ON JULY 31, 2023</t>
  </si>
  <si>
    <t>(An open ended Target Maturity Exchange Traded Bond Fund predominantly investing in constituents of Nifty BHARAT Bond Index - April 2032)</t>
  </si>
  <si>
    <t>6.92% REC LTD NCD RED 20-03-2032**</t>
  </si>
  <si>
    <t>INE020B08DV3</t>
  </si>
  <si>
    <t>6.92% POWER FINANCE NCD 14-04-32</t>
  </si>
  <si>
    <t>INE134E08LN6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</si>
  <si>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</si>
  <si>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</si>
  <si>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</si>
  <si>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</si>
  <si>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</si>
  <si>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</si>
  <si>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</si>
  <si>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</si>
  <si>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</si>
  <si>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</si>
  <si>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</si>
  <si>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</si>
  <si>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</si>
  <si>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</si>
  <si>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</si>
  <si>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</si>
  <si>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</si>
  <si>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</si>
  <si>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7.82% PFC SR BS225 NCD RED 12-03-2032**</t>
  </si>
  <si>
    <t>INE134E08ME3</t>
  </si>
  <si>
    <t>6.89% IRFC NCD RED 18-07-2031**</t>
  </si>
  <si>
    <t>INE053F08106</t>
  </si>
  <si>
    <t>7.38% NABARD NCD RED 20-10-2031**</t>
  </si>
  <si>
    <t>INE261F08683</t>
  </si>
  <si>
    <t>6.69% NTPC LTD NCD RED 12-09-2031**</t>
  </si>
  <si>
    <t>INE733E08197</t>
  </si>
  <si>
    <t>8.1% NTPC NCD RED 27-05-2031**</t>
  </si>
  <si>
    <t>INE733E07KD0</t>
  </si>
  <si>
    <t>7.30% NABARD NCD RED 26-12-2031**</t>
  </si>
  <si>
    <t>INE261F08717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</si>
  <si>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</si>
  <si>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</si>
  <si>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</si>
  <si>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</si>
  <si>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</si>
  <si>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</si>
  <si>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6.54% GOVT OF INDIA RED 17-01-2032</t>
  </si>
  <si>
    <t>IN0020210244</t>
  </si>
  <si>
    <t>BHARAT Bond ETF - April 2032</t>
  </si>
  <si>
    <t>PORTFOLIO STATEMENT OF BHARAT BOND ETF – APRIL 2033 AS ON JULY 31, 2023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</si>
  <si>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</si>
  <si>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</si>
  <si>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</si>
  <si>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7.58% POWER FIN NCD RED 15-04-2033**</t>
  </si>
  <si>
    <t>INE134E08LW7</t>
  </si>
  <si>
    <t>7.54% NABARD NCD RED 15-04-2033**</t>
  </si>
  <si>
    <t>INE261F08DU6</t>
  </si>
  <si>
    <t>7.47% IRFC SR166 NCD RED 15-04-2033**</t>
  </si>
  <si>
    <t>INE053F08213</t>
  </si>
  <si>
    <t>7.54% HPCL NCD RED 15-04-2033**</t>
  </si>
  <si>
    <t>INE094A08143</t>
  </si>
  <si>
    <t>7.44% NTPC LTD. SR 79 NCD RED 15-04-2033**</t>
  </si>
  <si>
    <t>INE733E08239</t>
  </si>
  <si>
    <t>7.53% RECL SR 217 NCD RED 31-03-2033**</t>
  </si>
  <si>
    <t>INE020B08EC1</t>
  </si>
  <si>
    <t>7.52% HUDCO SERIES B NCD RED 15-04-2033**</t>
  </si>
  <si>
    <t>INE031A08863</t>
  </si>
  <si>
    <t>7.75% IRFC NCD RED 15-04-2033**</t>
  </si>
  <si>
    <t>INE053F08270</t>
  </si>
  <si>
    <t>7.69% RECL SR 218 NCD RED 31-01-2033**</t>
  </si>
  <si>
    <t>INE020B08EE7</t>
  </si>
  <si>
    <t>7.70% PFC SR BS226 B NCD RED 15-04-2033</t>
  </si>
  <si>
    <t>INE134E08MI4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</si>
  <si>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</si>
  <si>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</si>
  <si>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</si>
  <si>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</si>
  <si>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</si>
  <si>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</si>
  <si>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8.5% EXIM BANK NCD RED 14-03-2033**</t>
  </si>
  <si>
    <t>INE514E08FS0</t>
  </si>
  <si>
    <t>7.26% GOVT OF INDIA RED 22-08-2032</t>
  </si>
  <si>
    <t>IN0020220060</t>
  </si>
  <si>
    <t>7.26% GOVT OF INDIA RED 06-02-2033</t>
  </si>
  <si>
    <t>IN0020220151</t>
  </si>
  <si>
    <t>BHARAT Bond ETF - April 2033</t>
  </si>
  <si>
    <t>BHARAT Bond ETF – April 2033</t>
  </si>
  <si>
    <t>PORTFOLIO STATEMENT OF EDELWEISS  BANKING AND PSU DEBT FUND AS ON JULY 31, 2023</t>
  </si>
  <si>
    <t>(An open ended debt scheme predominantly investing in Debt Instruments of Banks, Public Sector Undertakings,
Public Financial Institutions and Municipal Bonds.)</t>
  </si>
  <si>
    <t>8.37% HUDCO NCD RED 23-03-2029**</t>
  </si>
  <si>
    <t>INE031A08707</t>
  </si>
  <si>
    <t>8.13% NUCLEAR POWER CORP NCD 28-03-2029**</t>
  </si>
  <si>
    <t>INE206D08386</t>
  </si>
  <si>
    <t>8.95% FOOD CORP OF INDIA NCD 01-03-2029**</t>
  </si>
  <si>
    <t>INE861G08043</t>
  </si>
  <si>
    <t>8.40% NUCLEAR POW COR IN LTD NCD28-11-29**</t>
  </si>
  <si>
    <t>INE206D08253</t>
  </si>
  <si>
    <t>8.24% NABARD NCD GOI SERVICED 22-03-2029**</t>
  </si>
  <si>
    <t>INE261F08BF1</t>
  </si>
  <si>
    <t>8.79% INDIAN RAIL FIN NCD RED 04-05-2030**</t>
  </si>
  <si>
    <t>INE053F09GX2</t>
  </si>
  <si>
    <t>8.7% LIC HOUS FIN NCD RED 23-03-2029**</t>
  </si>
  <si>
    <t>INE115A07OB4</t>
  </si>
  <si>
    <t>7.38% GOVT OF INDIA RED 20-06-2027</t>
  </si>
  <si>
    <t>IN0020220037</t>
  </si>
  <si>
    <t>Direct Plan Fortnightly IDCW Option</t>
  </si>
  <si>
    <t>Direct Plan Monthly IDCW Option</t>
  </si>
  <si>
    <t>Direct Plan Weekly IDCW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</si>
  <si>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</si>
  <si>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</si>
  <si>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</si>
  <si>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</si>
  <si>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</si>
  <si>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</si>
  <si>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</si>
  <si>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</si>
  <si>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</si>
  <si>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</si>
  <si>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- IDCW</t>
  </si>
  <si>
    <t>Direct Plan Fortnightly IDCW</t>
  </si>
  <si>
    <t>Direct Plan Monthly IDCW</t>
  </si>
  <si>
    <t>Direct Plan weekly IDCW</t>
  </si>
  <si>
    <t>Regular Plan Fortnightly IDCW</t>
  </si>
  <si>
    <t>Regular Plan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</si>
  <si>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</si>
  <si>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</si>
  <si>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</si>
  <si>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</si>
  <si>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</si>
  <si>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 IBX 50:50 GILT PLUS SDL JUNE 2027 INDEX FUND AS ON JULY 31, 2023</t>
  </si>
  <si>
    <t>(An open-ended target maturity Index Fund investing in the constituents of CRISIL IBX 50:50 Gilt Plus SDL Index – June 2027. A relatively high interest)</t>
  </si>
  <si>
    <t>(a) Listed / Awaiting listing on Stock Exchanges</t>
  </si>
  <si>
    <t>State Development Loan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</si>
  <si>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</si>
  <si>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</si>
  <si>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</si>
  <si>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</si>
  <si>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</si>
  <si>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</si>
  <si>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7.52% UTTAR PRADESH SDL 24-05-2027</t>
  </si>
  <si>
    <t>IN3320170043</t>
  </si>
  <si>
    <t>7.51% MAHARASHTRA SDL RED 24-05-2027</t>
  </si>
  <si>
    <t>IN2220170020</t>
  </si>
  <si>
    <t>7.67% UTTAR PRADESH SDL 12-04-2027</t>
  </si>
  <si>
    <t>IN3320170019</t>
  </si>
  <si>
    <t>Direct Plan  Growth Option</t>
  </si>
  <si>
    <t>Regular Plan  Growth Option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</si>
  <si>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</si>
  <si>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</si>
  <si>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</si>
  <si>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CRISIL IBX 50:50 GILT PLUS SDL SEP 2028 INDEX FUND AS ON JULY 31, 2023</t>
  </si>
  <si>
    <t>(An open-ended target maturity Index Fund investing in the constituents of CRISIL IBX 50:50 Gilt Plus SDL Index – Sep 2028. A relatively high interest)</t>
  </si>
  <si>
    <t>7.06% GOVT OF INDIA RED 10-04-2028</t>
  </si>
  <si>
    <t>IN0020230010</t>
  </si>
  <si>
    <t>7.17% GOVT OF INDIA RED 08-01-2028</t>
  </si>
  <si>
    <t>IN0020170174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</si>
  <si>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</si>
  <si>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</si>
  <si>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</si>
  <si>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</si>
  <si>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</si>
  <si>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</si>
  <si>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8.03% KARNATAKA SDL RED 31-01-2028</t>
  </si>
  <si>
    <t>IN1920170165</t>
  </si>
  <si>
    <t>8.79% GUJARAT SDL RED 12-09-2028</t>
  </si>
  <si>
    <t>IN1520180101</t>
  </si>
  <si>
    <t>8.16% RAJASTHAN SDL RED 09-05-2028</t>
  </si>
  <si>
    <t>IN2920180030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</si>
  <si>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</si>
  <si>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</si>
  <si>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</si>
  <si>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CRISIL IBX 50:50 GILT PLUS SDL APRIL 2037 INDEX FUND AS ON JULY 31, 2023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</si>
  <si>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</si>
  <si>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</si>
  <si>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</si>
  <si>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</si>
  <si>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</si>
  <si>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</si>
  <si>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</si>
  <si>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8.03% ANDHRA PRADESH SDL RED 20-07-2036</t>
  </si>
  <si>
    <t>IN1020220332</t>
  </si>
  <si>
    <t>7.89% TELANGANA SDL RED 27-10-2036</t>
  </si>
  <si>
    <t>IN4520220224</t>
  </si>
  <si>
    <t>7.74% UTTAR PRADESH SDL 15-03-2037</t>
  </si>
  <si>
    <t>IN3320220152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</si>
  <si>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</si>
  <si>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</si>
  <si>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</si>
  <si>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</si>
  <si>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</si>
  <si>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</si>
  <si>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</si>
  <si>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</si>
  <si>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</si>
  <si>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</si>
  <si>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</si>
  <si>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EDELWEISS CRL PSU PL SDL 50:50 OCT-25 FD AS ON JULY 31, 2023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</si>
  <si>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</si>
  <si>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</si>
  <si>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</si>
  <si>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7.25% SIDBI NCD RED 31-07-2025**</t>
  </si>
  <si>
    <t>INE556F08KA6</t>
  </si>
  <si>
    <t>8.11% REC LTD NCD 07-10-2025 SR136**</t>
  </si>
  <si>
    <t>INE020B08963</t>
  </si>
  <si>
    <t>5.7% NABARD NCD RED SR 22D 31-07-2025**</t>
  </si>
  <si>
    <t>INE261F08DK7</t>
  </si>
  <si>
    <t>7.34% NHB LTD NCD RED 07-08-2025**</t>
  </si>
  <si>
    <t>INE557F08FN7</t>
  </si>
  <si>
    <t>6.50% POWER FIN CORP NCD RED 17-09-2025**</t>
  </si>
  <si>
    <t>INE134E08LD7</t>
  </si>
  <si>
    <t>7.50% NHPC LTD SR Y STR A NCD 07-10-2025**</t>
  </si>
  <si>
    <t>INE848E07AO4</t>
  </si>
  <si>
    <t>7.20% NABARD NCD RED 23-09-2025**</t>
  </si>
  <si>
    <t>INE261F08DR2</t>
  </si>
  <si>
    <t>7.12% HPCL NCD RED 30-07-2025**</t>
  </si>
  <si>
    <t>INE094A08127</t>
  </si>
  <si>
    <t>7.17% POWER FIN COR NCD SR 202B 22-05-25**</t>
  </si>
  <si>
    <t>INE134E08KT5</t>
  </si>
  <si>
    <t>7.25% NABARD NCD RED 01-08-2025</t>
  </si>
  <si>
    <t>INE261F08DQ4</t>
  </si>
  <si>
    <t>8.75% REC LTD NCD RED 12-07-2025**</t>
  </si>
  <si>
    <t>INE020B08443</t>
  </si>
  <si>
    <t>8.4% POWER GRID CORP NCD RED 27-05-2025**</t>
  </si>
  <si>
    <t>INE752E07MR6</t>
  </si>
  <si>
    <t>7.15% SIDBI NCD SR II NCD RED 21-07-2025</t>
  </si>
  <si>
    <t>INE556F08JZ5</t>
  </si>
  <si>
    <t>7.97% TAMIL NADU SDL RED 14-10-2025</t>
  </si>
  <si>
    <t>IN3120150112</t>
  </si>
  <si>
    <t>8.20% GUJARAT SDL RED 24-06-2025</t>
  </si>
  <si>
    <t>IN1520150021</t>
  </si>
  <si>
    <t>8.31% UTTAR PRADESH SDL 29-07-2025</t>
  </si>
  <si>
    <t>IN3320150250</t>
  </si>
  <si>
    <t>8.30% JHARKHAND SDL RED 29-07-2025</t>
  </si>
  <si>
    <t>IN3720150017</t>
  </si>
  <si>
    <t>8.27% KERALA SDL RED 12-08-2025</t>
  </si>
  <si>
    <t>IN2020150073</t>
  </si>
  <si>
    <t>8.21% WEST BENGAL SDL RED 24-06-2025</t>
  </si>
  <si>
    <t>IN3420150036</t>
  </si>
  <si>
    <t>7.99% MAHARASHTRA SDL RED 28-10-2025</t>
  </si>
  <si>
    <t>IN2220150113</t>
  </si>
  <si>
    <t>7.89% GUJARAT SDL RED 15-05-2025</t>
  </si>
  <si>
    <t>IN1520190043</t>
  </si>
  <si>
    <t>8.20% RAJASTHAN SDL RED 24-06-2025</t>
  </si>
  <si>
    <t>IN2920150157</t>
  </si>
  <si>
    <t>8.24% KERALA SDL RED 13-05-2025</t>
  </si>
  <si>
    <t>IN2020150032</t>
  </si>
  <si>
    <t>7.96% MAHARASHTRA SDL RED 14-10-2025</t>
  </si>
  <si>
    <t>IN2220150105</t>
  </si>
  <si>
    <t>8.36% MADHYA PRADESH SDL RED 15-07-2025</t>
  </si>
  <si>
    <t>IN2120150023</t>
  </si>
  <si>
    <t>8.25% MAHARASHTRA SDL RED 10-06-2025</t>
  </si>
  <si>
    <t>IN2220150030</t>
  </si>
  <si>
    <t>8.16% MAHARASHTRA SDL RED 23-09-2025</t>
  </si>
  <si>
    <t>IN2220150097</t>
  </si>
  <si>
    <t>5.95% TAMIL NADU SDL RED 13-05-2025</t>
  </si>
  <si>
    <t>IN3120200057</t>
  </si>
  <si>
    <t>8.28% MAHARASHTRA SDL RED 29-07-2025</t>
  </si>
  <si>
    <t>IN2220150055</t>
  </si>
  <si>
    <t>8.29% KERALA SDL RED 29-07-2025</t>
  </si>
  <si>
    <t>IN2020150065</t>
  </si>
  <si>
    <t>8% TAMIL NADU SDL RED 28-10-2025</t>
  </si>
  <si>
    <t>IN3120150120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</si>
  <si>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</si>
  <si>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</si>
  <si>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</si>
  <si>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JULY 31, 2023</t>
  </si>
  <si>
    <t>(An open-ended debt Index Fund investing in the constituents of CRISIL IBX 50:50 Gilt Plus SDL Short Duration Index. A relatively high interest rate ri)</t>
  </si>
  <si>
    <t>7.59% GUJARAT SDL RED 15-02-2027</t>
  </si>
  <si>
    <t>IN1520160194</t>
  </si>
  <si>
    <t>8.61% TAMIL NADU SDL RED 03-09-2027</t>
  </si>
  <si>
    <t>IN3120180119</t>
  </si>
  <si>
    <t>7.59% KARNATAKA SDL 15-02-2027</t>
  </si>
  <si>
    <t>IN1920160091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</si>
  <si>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</si>
  <si>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</si>
  <si>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</si>
  <si>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BHARAT BOND FOF – APRIL 2025 AS ON JULY 31, 2023</t>
  </si>
  <si>
    <t>(An open-ended Target Maturity fund of funds scheme investing in units of BHARAT Bond ETF – April 2025)</t>
  </si>
  <si>
    <t>Investment in Mutual fund</t>
  </si>
  <si>
    <t>BHARAT BOND ETF-APRIL 2025-GROWTH</t>
  </si>
  <si>
    <t>INF754K01LD3</t>
  </si>
  <si>
    <t>BHARAT Bond FOF - April 2025</t>
  </si>
  <si>
    <t>Fund of funds scheme (Domestic)</t>
  </si>
  <si>
    <t>PORTFOLIO STATEMENT OF BHARAT BOND FOF – APRIL 2030 AS ON JULY 31, 2023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</si>
  <si>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</si>
  <si>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</si>
  <si>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</si>
  <si>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</si>
  <si>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JULY 31, 2023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</si>
  <si>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</si>
  <si>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</si>
  <si>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</si>
  <si>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</si>
  <si>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BHARAT BOND FOF – APRIL 2032 AS ON JULY 31, 2023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</si>
  <si>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</si>
  <si>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</si>
  <si>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</si>
  <si>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</si>
  <si>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</si>
  <si>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BHARAT BOND FOF – APRIL 2033 AS ON JULY 31, 2023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</si>
  <si>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</si>
  <si>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</si>
  <si>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</si>
  <si>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</si>
  <si>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</si>
  <si>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JULY 31, 2023</t>
  </si>
  <si>
    <t>(An open ended debt scheme investing in government securities across maturity)</t>
  </si>
  <si>
    <t>8.38% GUJARAT SDL RED 27-02-2029</t>
  </si>
  <si>
    <t>IN1520180309</t>
  </si>
  <si>
    <t>Edelweiss Government Securities Fund</t>
  </si>
  <si>
    <t>Gilt Fund</t>
  </si>
  <si>
    <t>PORTFOLIO STATEMENT OF EDELWEISS NIFTY PSU BOND PLUS SDL APR 2027 50 50 INDEX AS ON JULY 31, 2023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</si>
  <si>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</si>
  <si>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</si>
  <si>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</si>
  <si>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7.32% EXIM NCD RED 08-06-2026**</t>
  </si>
  <si>
    <t>INE514E08FZ5</t>
  </si>
  <si>
    <t>7.83% IRFC LTD NCD RED 19-03-2027**</t>
  </si>
  <si>
    <t>INE053F07983</t>
  </si>
  <si>
    <t>7.18% POWER FIN GOI SERVICD NCD 20-01-27**</t>
  </si>
  <si>
    <t>INE134E08IR3</t>
  </si>
  <si>
    <t>7.75% POWER FIN COR GOI SER NCD 22-03-27**</t>
  </si>
  <si>
    <t>INE134E08IX1</t>
  </si>
  <si>
    <t>7.89% POWER GRID CORP NCD RED 09-03-2027**</t>
  </si>
  <si>
    <t>INE752E07OE0</t>
  </si>
  <si>
    <t>7.95% RECL SR 147 NCD RED 12-03-2027**</t>
  </si>
  <si>
    <t>INE020B08AH8</t>
  </si>
  <si>
    <t>7.54% REC LTD NCD RED 30-12-2026**</t>
  </si>
  <si>
    <t>INE020B08AC9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</si>
  <si>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</si>
  <si>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</si>
  <si>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</si>
  <si>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</si>
  <si>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</si>
  <si>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</si>
  <si>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</si>
  <si>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</si>
  <si>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</si>
  <si>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</si>
  <si>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7.5% NHPC NCD RED 07-10-2026**</t>
  </si>
  <si>
    <t>INE848E07AP1</t>
  </si>
  <si>
    <t>9.25% POWER GRID CORP NCD  RED 09-03-27**</t>
  </si>
  <si>
    <t>INE752E07JN1</t>
  </si>
  <si>
    <t>9% NTPC SRS XLII NCD RED 25-01-2027**</t>
  </si>
  <si>
    <t>INE733E07HC8</t>
  </si>
  <si>
    <t>6.09% HPCL NCD RED 26-02-2027**</t>
  </si>
  <si>
    <t>INE094A08101</t>
  </si>
  <si>
    <t>5.74% GOVT OF INDIA RED 15-11-2026</t>
  </si>
  <si>
    <t>IN0020210186</t>
  </si>
  <si>
    <t>6.58% GUJARAT SDL RED 31-03-2027</t>
  </si>
  <si>
    <t>IN1520200347</t>
  </si>
  <si>
    <t>7.78% BIHAR SDL RED 01-03-2027</t>
  </si>
  <si>
    <t>IN1320160170</t>
  </si>
  <si>
    <t>7.20% UTTAR PRADESH SDL 25-01-2027</t>
  </si>
  <si>
    <t>IN3320160309</t>
  </si>
  <si>
    <t>7.80% KERALA SDL RED 15-03-2027</t>
  </si>
  <si>
    <t>IN2020160155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</si>
  <si>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</si>
  <si>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</si>
  <si>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</si>
  <si>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</si>
  <si>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</si>
  <si>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</si>
  <si>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</si>
  <si>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</si>
  <si>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</si>
  <si>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</si>
  <si>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</si>
  <si>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</si>
  <si>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7.59% RAJASTHAN SDL RED 15-02-2027</t>
  </si>
  <si>
    <t>IN2920160412</t>
  </si>
  <si>
    <t>7.74% TAMIL NADU SDL RED 01-03-2027</t>
  </si>
  <si>
    <t>IN3120161309</t>
  </si>
  <si>
    <t>7.64% HARYANA SDL RED 29-03-2027</t>
  </si>
  <si>
    <t>IN1620160292</t>
  </si>
  <si>
    <t>7.61% ANDHRA PRADESH SDL RED 15-02-2027</t>
  </si>
  <si>
    <t>IN1020160439</t>
  </si>
  <si>
    <t>7.59% HARYANA SDL RED 15-02-2027</t>
  </si>
  <si>
    <t>IN1620160268</t>
  </si>
  <si>
    <t>7.57% GUJARAT SDL RED 09-11-2026</t>
  </si>
  <si>
    <t>IN1520220154</t>
  </si>
  <si>
    <t>7.39% MAHARASHTRA SDL RED 09-11-2026</t>
  </si>
  <si>
    <t>IN2220160104</t>
  </si>
  <si>
    <t>7.59% BIHAR SDL RED 15-02-2027</t>
  </si>
  <si>
    <t>IN1320160162</t>
  </si>
  <si>
    <t>6.72% KERALA SDL RED 24-03-2027</t>
  </si>
  <si>
    <t>IN2020200290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</si>
  <si>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</si>
  <si>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</si>
  <si>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</si>
  <si>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</si>
  <si>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</si>
  <si>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</si>
  <si>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</si>
  <si>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</si>
  <si>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7.15% KERALA SDL RED 11-01-2027</t>
  </si>
  <si>
    <t>IN2020160130</t>
  </si>
  <si>
    <t>7.62% Tamil Nadu SDL RED 29-03-2027</t>
  </si>
  <si>
    <t>IN3120161424</t>
  </si>
  <si>
    <t>7.21% WEST BENGAL SDL 25-01-2027</t>
  </si>
  <si>
    <t>IN3420160142</t>
  </si>
  <si>
    <t>7.14% ANDHRA PRADESH SDL RED 11-01-2027</t>
  </si>
  <si>
    <t>IN1020160421</t>
  </si>
  <si>
    <t>7.64% WEST BENGAL SDL RED 29-03-2027</t>
  </si>
  <si>
    <t>IN3420160183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</si>
  <si>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</si>
  <si>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</si>
  <si>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</si>
  <si>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NIFTY PSU BOND PLUS SDL APR 2026 50 50 INDEX FUND AS ON JULY 31, 2023</t>
  </si>
  <si>
    <t>(An open-ended target Maturuty index fund predominantly investing in the constituents of Nifty PSU Bond Plus SDL April 2026 50:50 Index)</t>
  </si>
  <si>
    <t>7.40% NABARD NCD RED 30-01-2026**</t>
  </si>
  <si>
    <t>INE261F08DO9</t>
  </si>
  <si>
    <t>7.58% POWER FIN SR 222 NCD RED 15-01-26**</t>
  </si>
  <si>
    <t>INE134E08LZ0</t>
  </si>
  <si>
    <t>7.54% SIDBI NCD SR VIII RED 12-01-2026**</t>
  </si>
  <si>
    <t>INE556F08KF5</t>
  </si>
  <si>
    <t>7.10% EXIM NCD RED 18-03-2026**</t>
  </si>
  <si>
    <t>INE514E08GA6</t>
  </si>
  <si>
    <t>7.23% SIDBI NCD RED 09-03-2026**</t>
  </si>
  <si>
    <t>INE556F08KC2</t>
  </si>
  <si>
    <t>7.35% NTPC LTD. SR 80 NCD RED 17-04-2026**</t>
  </si>
  <si>
    <t>INE733E08247</t>
  </si>
  <si>
    <t>5.94% REC LTD. NCD RED 31-01-2026**</t>
  </si>
  <si>
    <t>INE020B08DK6</t>
  </si>
  <si>
    <t>7.54% HUDCO NCD RED 11-02-2026**</t>
  </si>
  <si>
    <t>INE031A08855</t>
  </si>
  <si>
    <t>7.57% NABARD NCD SR 23 G RED 19-03-2026**</t>
  </si>
  <si>
    <t>INE261F08DW2</t>
  </si>
  <si>
    <t>5.85% REC LTD NCD RED 20-12-2025**</t>
  </si>
  <si>
    <t>INE020B08DF6</t>
  </si>
  <si>
    <t>7.50% NABARD NCD SR 23F RED 17-12-2025</t>
  </si>
  <si>
    <t>INE261F08DT8</t>
  </si>
  <si>
    <t>9.18% NUCLEAR POWER NCD RED 23-01-2026**</t>
  </si>
  <si>
    <t>INE206D08188</t>
  </si>
  <si>
    <t>7.11% SIDBI NCD RED 27-02-2026**</t>
  </si>
  <si>
    <t>INE556F08KB4</t>
  </si>
  <si>
    <t>6.18% MANGALORE REF &amp; PET NCD 29-12-2025**</t>
  </si>
  <si>
    <t>INE103A08043</t>
  </si>
  <si>
    <t>8.18% EXIM BANK NCD RED 07-12-2025**</t>
  </si>
  <si>
    <t>INE514E08EU9</t>
  </si>
  <si>
    <t>5.81% REC LTD. NCD RED 31-12-2025**</t>
  </si>
  <si>
    <t>INE020B08DH2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</si>
  <si>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</si>
  <si>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</si>
  <si>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</si>
  <si>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</si>
  <si>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</si>
  <si>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</si>
  <si>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</si>
  <si>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</si>
  <si>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7.60% REC LTD. NCD SR 219 RED 27-02-2026**</t>
  </si>
  <si>
    <t>INE020B08EF4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</si>
  <si>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</si>
  <si>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</si>
  <si>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</si>
  <si>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</si>
  <si>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</si>
  <si>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</si>
  <si>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</si>
  <si>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</si>
  <si>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</si>
  <si>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</si>
  <si>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</si>
  <si>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</si>
  <si>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</si>
  <si>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</si>
  <si>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</si>
  <si>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</si>
  <si>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</si>
  <si>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</si>
  <si>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</si>
  <si>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</si>
  <si>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5.63% GOVT OF INDIA RED 12-04-2026</t>
  </si>
  <si>
    <t>IN0020210012</t>
  </si>
  <si>
    <t>8.38% KARNATAKA SDL RED 27-01-2026</t>
  </si>
  <si>
    <t>IN1920150084</t>
  </si>
  <si>
    <t>6.18% GUJARAT SDL RED 31-03-2026</t>
  </si>
  <si>
    <t>IN1520200339</t>
  </si>
  <si>
    <t>8.51% MAHARASHTRA SDL RED 09-03-2026</t>
  </si>
  <si>
    <t>IN2220150204</t>
  </si>
  <si>
    <t>8.54% BIHAR SDL RED 10-02-2026</t>
  </si>
  <si>
    <t>IN1320150031</t>
  </si>
  <si>
    <t>8.28% KARNATAKA SDL RED 06-03-2026</t>
  </si>
  <si>
    <t>IN1920180198</t>
  </si>
  <si>
    <t>8.53% TAMIL NADU SDL RED 09-03-2026</t>
  </si>
  <si>
    <t>IN3120150211</t>
  </si>
  <si>
    <t>8.38% TAMILNADU SDL RED 27-01-2026</t>
  </si>
  <si>
    <t>IN3120150187</t>
  </si>
  <si>
    <t>8.67% KARNATAKA SDL RED 24-02-2026</t>
  </si>
  <si>
    <t>IN1920150092</t>
  </si>
  <si>
    <t>8.3% RAJASTHAN SDL RED 13-01-2026</t>
  </si>
  <si>
    <t>IN2920150223</t>
  </si>
  <si>
    <t>8.76% MADHYA PRADESH SDL RED 24-02-2026</t>
  </si>
  <si>
    <t>IN2120150106</t>
  </si>
  <si>
    <t>8.57% ANDHRA PRADESH SDL RED 09-03-2026</t>
  </si>
  <si>
    <t>IN1020150141</t>
  </si>
  <si>
    <t>8.39% MADHYA PRADESH SDL RED 27-01-2026</t>
  </si>
  <si>
    <t>IN2120150098</t>
  </si>
  <si>
    <t>8.48% RAJASTHAN SDL RED 10-02-2026</t>
  </si>
  <si>
    <t>IN2920150249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</si>
  <si>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</si>
  <si>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</si>
  <si>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</si>
  <si>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</si>
  <si>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</si>
  <si>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</si>
  <si>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8.27% TAMIL NADU SDL RED 13-01-2026</t>
  </si>
  <si>
    <t>IN3120150179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</si>
  <si>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</si>
  <si>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</si>
  <si>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</si>
  <si>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</si>
  <si>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</si>
  <si>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</si>
  <si>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8.30% MADHYA PRADESH SDL RED 13-01-2026</t>
  </si>
  <si>
    <t>IN2120150080</t>
  </si>
  <si>
    <t>8.29% ANDHRA PRADESH SDL RED 13-01-2026</t>
  </si>
  <si>
    <t>IN1020150117</t>
  </si>
  <si>
    <t>8.00% GUJARAT SDL RED 20-04-2026</t>
  </si>
  <si>
    <t>IN1520160012</t>
  </si>
  <si>
    <t>8.57% WEST BENGAL SDL RED 09-03-2026</t>
  </si>
  <si>
    <t>IN3420150168</t>
  </si>
  <si>
    <t>8.34% UTTAR PRADESH SDL 13-01-2026</t>
  </si>
  <si>
    <t>IN3320150359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</si>
  <si>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</si>
  <si>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</si>
  <si>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</si>
  <si>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</si>
  <si>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</si>
  <si>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</si>
  <si>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</si>
  <si>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</si>
  <si>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8.36% MAHARASHTRA SDL RED 27-01-2026</t>
  </si>
  <si>
    <t>IN2220150170</t>
  </si>
  <si>
    <t>8.38% HARYANA SDL RED 27-01-2026</t>
  </si>
  <si>
    <t>IN1620150129</t>
  </si>
  <si>
    <t>8.40% WEST BENGAL SDL RED 27-01-2026</t>
  </si>
  <si>
    <t>IN3420150135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</si>
  <si>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</si>
  <si>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</si>
  <si>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</si>
  <si>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</si>
  <si>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</si>
  <si>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</si>
  <si>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</si>
  <si>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</si>
  <si>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8.15% MAHARASHTRA SDL RED 26-11-2025</t>
  </si>
  <si>
    <t>IN2220150139</t>
  </si>
  <si>
    <t>7.90% RAJASTHAN SDL RED 08-04-2026</t>
  </si>
  <si>
    <t>IN2920200028</t>
  </si>
  <si>
    <t>8.39% ANDHRA PRADESH SDL RED 27-01-2026</t>
  </si>
  <si>
    <t>IN1020150125</t>
  </si>
  <si>
    <t>8.25% MAHARASHTRA SDL RED 13-01-2026</t>
  </si>
  <si>
    <t>IN2220150162</t>
  </si>
  <si>
    <t>8.27% KARNATAKA SDL RED 13-01-2026</t>
  </si>
  <si>
    <t>IN1920150076</t>
  </si>
  <si>
    <t>8.46% GUJARAT SDL RED 10-02-2026</t>
  </si>
  <si>
    <t>IN1520150120</t>
  </si>
  <si>
    <t>8.09% RAJASTHAN SDL RED 23-03-2026</t>
  </si>
  <si>
    <t>IN2920150363</t>
  </si>
  <si>
    <t>8.09% ANDHRA PRADESH SDL RED 23-03-2026</t>
  </si>
  <si>
    <t>IN1020150158</t>
  </si>
  <si>
    <t>7.96% GUJARAT SDL RED 27-04-2026</t>
  </si>
  <si>
    <t>IN1520160020</t>
  </si>
  <si>
    <t>7.96% TAMIL NADU SDL RED 27-04-2026</t>
  </si>
  <si>
    <t>IN3120160020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</si>
  <si>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</si>
  <si>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</si>
  <si>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</si>
  <si>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</si>
  <si>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</si>
  <si>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OVERNIGHT FUND AS ON JULY 31, 2023</t>
  </si>
  <si>
    <t>(An open-ended debt scheme investing in overnight instruments.)</t>
  </si>
  <si>
    <t>Reverse Repo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</si>
  <si>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</si>
  <si>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</si>
  <si>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</si>
  <si>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</si>
  <si>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</si>
  <si>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</si>
  <si>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</si>
  <si>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</si>
  <si>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</si>
  <si>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</si>
  <si>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</si>
  <si>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</si>
  <si>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</si>
  <si>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</si>
  <si>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</si>
  <si>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</si>
  <si>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EDELWEISS ARBITRAGE FUND AS ON JULY 31, 2023</t>
  </si>
  <si>
    <t>(An open ended scheme investing in arbitrage opportunities)</t>
  </si>
  <si>
    <t>(a)Listed / Awaiting listing on Stock Exchanges</t>
  </si>
  <si>
    <t>HDFC Bank Ltd.</t>
  </si>
  <si>
    <t>INE040A01034</t>
  </si>
  <si>
    <t>Banks</t>
  </si>
  <si>
    <t>Reliance Industries Ltd.</t>
  </si>
  <si>
    <t>INE002A01018</t>
  </si>
  <si>
    <t>Petroleum Products</t>
  </si>
  <si>
    <t>Adani Enterprises Ltd.</t>
  </si>
  <si>
    <t>INE423A01024</t>
  </si>
  <si>
    <t>Metals &amp; Minerals Trading</t>
  </si>
  <si>
    <t>ICICI Bank Ltd.</t>
  </si>
  <si>
    <t>INE090A01021</t>
  </si>
  <si>
    <t>Ashok Leyland Ltd.</t>
  </si>
  <si>
    <t>INE208A01029</t>
  </si>
  <si>
    <t>Agricultural, Commercial &amp; Construction Vehicles</t>
  </si>
  <si>
    <t>Jindal Steel &amp; Power Ltd.</t>
  </si>
  <si>
    <t>INE749A01030</t>
  </si>
  <si>
    <t>Ferrous Metals</t>
  </si>
  <si>
    <t>Adani Ports &amp; Special Economic Zone Ltd.</t>
  </si>
  <si>
    <t>INE742F01042</t>
  </si>
  <si>
    <t>Transport Infrastructure</t>
  </si>
  <si>
    <t>Bharti Airtel Ltd.</t>
  </si>
  <si>
    <t>INE397D01024</t>
  </si>
  <si>
    <t>Telecom - Services</t>
  </si>
  <si>
    <t>Bank of Baroda</t>
  </si>
  <si>
    <t>INE028A01039</t>
  </si>
  <si>
    <t>Zee Entertainment Enterprises Ltd.</t>
  </si>
  <si>
    <t>INE256A01028</t>
  </si>
  <si>
    <t>Entertainment</t>
  </si>
  <si>
    <t>IDFC Ltd.</t>
  </si>
  <si>
    <t>INE043D01016</t>
  </si>
  <si>
    <t>Finance</t>
  </si>
  <si>
    <t>Hindalco Industries Ltd.</t>
  </si>
  <si>
    <t>INE038A01020</t>
  </si>
  <si>
    <t>Non - Ferrous Metals</t>
  </si>
  <si>
    <t>Steel Authority of India Ltd.</t>
  </si>
  <si>
    <t>INE114A01011</t>
  </si>
  <si>
    <t>Tata Consultancy Services Ltd.</t>
  </si>
  <si>
    <t>INE467B01029</t>
  </si>
  <si>
    <t>IT - Software</t>
  </si>
  <si>
    <t>The Federal Bank Ltd.</t>
  </si>
  <si>
    <t>INE171A01029</t>
  </si>
  <si>
    <t>NMDC Ltd.</t>
  </si>
  <si>
    <t>INE584A01023</t>
  </si>
  <si>
    <t>Minerals &amp; Mining</t>
  </si>
  <si>
    <t>ITC Ltd.</t>
  </si>
  <si>
    <t>INE154A01025</t>
  </si>
  <si>
    <t>Diversified FMCG</t>
  </si>
  <si>
    <t>Sun Pharmaceutical Industries Ltd.</t>
  </si>
  <si>
    <t>INE044A01036</t>
  </si>
  <si>
    <t>Pharmaceuticals &amp; Biotechnology</t>
  </si>
  <si>
    <t>Infosys Ltd.</t>
  </si>
  <si>
    <t>INE009A01021</t>
  </si>
  <si>
    <t>TVS Motor Company Ltd.</t>
  </si>
  <si>
    <t>INE494B01023</t>
  </si>
  <si>
    <t>Automobiles</t>
  </si>
  <si>
    <t>Punjab National Bank</t>
  </si>
  <si>
    <t>INE160A01022</t>
  </si>
  <si>
    <t>Canara Bank</t>
  </si>
  <si>
    <t>INE476A01014</t>
  </si>
  <si>
    <t>Kotak Mahindra Bank Ltd.</t>
  </si>
  <si>
    <t>INE237A01028</t>
  </si>
  <si>
    <t>Axis Bank Ltd.</t>
  </si>
  <si>
    <t>INE238A01034</t>
  </si>
  <si>
    <t>Ambuja Cements Ltd.</t>
  </si>
  <si>
    <t>INE079A01024</t>
  </si>
  <si>
    <t>Cement &amp; Cement Products</t>
  </si>
  <si>
    <t>Bharat Forge Ltd.</t>
  </si>
  <si>
    <t>INE465A01025</t>
  </si>
  <si>
    <t>Industrial Products</t>
  </si>
  <si>
    <t>Bharat Heavy Electricals Ltd.</t>
  </si>
  <si>
    <t>INE257A01026</t>
  </si>
  <si>
    <t>Electrical Equipment</t>
  </si>
  <si>
    <t>Indus Towers Ltd.</t>
  </si>
  <si>
    <t>INE121J01017</t>
  </si>
  <si>
    <t>Bandhan Bank Ltd.</t>
  </si>
  <si>
    <t>INE545U01014</t>
  </si>
  <si>
    <t>Dr. Reddy's Laboratories Ltd.</t>
  </si>
  <si>
    <t>INE089A01023</t>
  </si>
  <si>
    <t>Tata Steel Ltd.</t>
  </si>
  <si>
    <t>INE081A01020</t>
  </si>
  <si>
    <t>UPL Ltd.</t>
  </si>
  <si>
    <t>INE628A01036</t>
  </si>
  <si>
    <t>Fertilizers &amp; Agrochemicals</t>
  </si>
  <si>
    <t>Biocon Ltd.</t>
  </si>
  <si>
    <t>INE376G01013</t>
  </si>
  <si>
    <t>IndusInd Bank Ltd.</t>
  </si>
  <si>
    <t>INE095A01012</t>
  </si>
  <si>
    <t>Grasim Industries Ltd.</t>
  </si>
  <si>
    <t>INE047A01021</t>
  </si>
  <si>
    <t>Shree Cement Ltd.</t>
  </si>
  <si>
    <t>INE070A01015</t>
  </si>
  <si>
    <t>PVR Inox Ltd.</t>
  </si>
  <si>
    <t>INE191H01014</t>
  </si>
  <si>
    <t>Manappuram Finance Ltd.</t>
  </si>
  <si>
    <t>INE522D01027</t>
  </si>
  <si>
    <t>GMR Airports Infrastructure Ltd.</t>
  </si>
  <si>
    <t>INE776C01039</t>
  </si>
  <si>
    <t>Voltas Ltd.</t>
  </si>
  <si>
    <t>INE226A01021</t>
  </si>
  <si>
    <t>Consumer Durables</t>
  </si>
  <si>
    <t>Indiabulls Housing Finance Ltd.</t>
  </si>
  <si>
    <t>INE148I01020</t>
  </si>
  <si>
    <t>Larsen &amp; Toubro Ltd.</t>
  </si>
  <si>
    <t>INE018A01030</t>
  </si>
  <si>
    <t>Construction</t>
  </si>
  <si>
    <t>REC Ltd.</t>
  </si>
  <si>
    <t>INE020B01018</t>
  </si>
  <si>
    <t>Indian Railway Catering &amp;Tou. Corp. Ltd.</t>
  </si>
  <si>
    <t>INE335Y01020</t>
  </si>
  <si>
    <t>Leisure Services</t>
  </si>
  <si>
    <t>Dalmia Bharat Ltd.</t>
  </si>
  <si>
    <t>INE00R701025</t>
  </si>
  <si>
    <t>Cholamandalam Investment &amp; Finance Company Ltd.</t>
  </si>
  <si>
    <t>INE121A01024</t>
  </si>
  <si>
    <t>Vodafone Idea Ltd.</t>
  </si>
  <si>
    <t>INE669E01016</t>
  </si>
  <si>
    <t>State Bank of India</t>
  </si>
  <si>
    <t>INE062A01020</t>
  </si>
  <si>
    <t>Power Finance Corporation Ltd.</t>
  </si>
  <si>
    <t>INE134E01011</t>
  </si>
  <si>
    <t>The Ramco Cements Ltd.</t>
  </si>
  <si>
    <t>INE331A01037</t>
  </si>
  <si>
    <t>Coal India Ltd.</t>
  </si>
  <si>
    <t>INE522F01014</t>
  </si>
  <si>
    <t>Consumable Fuels</t>
  </si>
  <si>
    <t>Hindustan Aeronautics Ltd.</t>
  </si>
  <si>
    <t>INE066F01012</t>
  </si>
  <si>
    <t>Aerospace &amp; Defense</t>
  </si>
  <si>
    <t>JSW Steel Ltd.</t>
  </si>
  <si>
    <t>INE019A01038</t>
  </si>
  <si>
    <t>Cummins India Ltd.</t>
  </si>
  <si>
    <t>INE298A01020</t>
  </si>
  <si>
    <t>RBL Bank Ltd.</t>
  </si>
  <si>
    <t>INE976G01028</t>
  </si>
  <si>
    <t>GAIL (India) Ltd.</t>
  </si>
  <si>
    <t>INE129A01019</t>
  </si>
  <si>
    <t>Gas</t>
  </si>
  <si>
    <t>United Breweries Ltd.</t>
  </si>
  <si>
    <t>INE686F01025</t>
  </si>
  <si>
    <t>Beverages</t>
  </si>
  <si>
    <t>Aurobindo Pharma Ltd.</t>
  </si>
  <si>
    <t>INE406A01037</t>
  </si>
  <si>
    <t>Hindustan Petroleum Corporation Ltd.</t>
  </si>
  <si>
    <t>INE094A01015</t>
  </si>
  <si>
    <t>National Aluminium Company Ltd.</t>
  </si>
  <si>
    <t>INE139A01034</t>
  </si>
  <si>
    <t>Multi Commodity Exchange Of India Ltd.</t>
  </si>
  <si>
    <t>INE745G01035</t>
  </si>
  <si>
    <t>Capital Markets</t>
  </si>
  <si>
    <t>Bajaj Finance Ltd.</t>
  </si>
  <si>
    <t>INE296A01024</t>
  </si>
  <si>
    <t>Tata Communications Ltd.</t>
  </si>
  <si>
    <t>INE151A01013</t>
  </si>
  <si>
    <t>Shriram Finance Ltd.</t>
  </si>
  <si>
    <t>INE721A01013</t>
  </si>
  <si>
    <t>Maruti Suzuki India Ltd.</t>
  </si>
  <si>
    <t>INE585B01010</t>
  </si>
  <si>
    <t>LTIMindtree Ltd.</t>
  </si>
  <si>
    <t>INE214T01019</t>
  </si>
  <si>
    <t>Astral Ltd.</t>
  </si>
  <si>
    <t>INE006I01046</t>
  </si>
  <si>
    <t>Container Corporation Of India Ltd.</t>
  </si>
  <si>
    <t>INE111A01025</t>
  </si>
  <si>
    <t>Transport Services</t>
  </si>
  <si>
    <t>Bosch Ltd.</t>
  </si>
  <si>
    <t>INE323A01026</t>
  </si>
  <si>
    <t>Auto Components</t>
  </si>
  <si>
    <t>IPCA Laboratories Ltd.</t>
  </si>
  <si>
    <t>INE571A01038</t>
  </si>
  <si>
    <t>Petronet LNG Ltd.</t>
  </si>
  <si>
    <t>INE347G01014</t>
  </si>
  <si>
    <t>Persistent Systems Ltd.</t>
  </si>
  <si>
    <t>INE262H01013</t>
  </si>
  <si>
    <t>Tata Consumer Products Ltd.</t>
  </si>
  <si>
    <t>INE192A01025</t>
  </si>
  <si>
    <t>Agricultural Food &amp; other Products</t>
  </si>
  <si>
    <t>Syngene International Ltd.</t>
  </si>
  <si>
    <t>INE398R01022</t>
  </si>
  <si>
    <t>Healthcare Services</t>
  </si>
  <si>
    <t>ACC Ltd.</t>
  </si>
  <si>
    <t>INE012A01025</t>
  </si>
  <si>
    <t>City Union Bank Ltd.</t>
  </si>
  <si>
    <t>INE491A01021</t>
  </si>
  <si>
    <t>Piramal Enterprises Ltd.</t>
  </si>
  <si>
    <t>INE140A01024</t>
  </si>
  <si>
    <t>Escorts Kubota Ltd.</t>
  </si>
  <si>
    <t>INE042A01014</t>
  </si>
  <si>
    <t>Alkem Laboratories Ltd.</t>
  </si>
  <si>
    <t>INE540L01014</t>
  </si>
  <si>
    <t>Laurus Labs Ltd.</t>
  </si>
  <si>
    <t>INE947Q01028</t>
  </si>
  <si>
    <t>HCL Technologies Ltd.</t>
  </si>
  <si>
    <t>INE860A01027</t>
  </si>
  <si>
    <t>Pidilite Industries Ltd.</t>
  </si>
  <si>
    <t>INE318A01026</t>
  </si>
  <si>
    <t>Chemicals &amp; Petrochemicals</t>
  </si>
  <si>
    <t>Metropolis Healthcare Ltd.</t>
  </si>
  <si>
    <t>INE112L01020</t>
  </si>
  <si>
    <t>Mphasis Ltd.</t>
  </si>
  <si>
    <t>INE356A01018</t>
  </si>
  <si>
    <t>Bharat Petroleum Corporation Ltd.</t>
  </si>
  <si>
    <t>INE029A01011</t>
  </si>
  <si>
    <t>Aarti Industries Ltd.</t>
  </si>
  <si>
    <t>INE769A01020</t>
  </si>
  <si>
    <t>Divi's Laboratories Ltd.</t>
  </si>
  <si>
    <t>INE361B01024</t>
  </si>
  <si>
    <t>SRF Ltd.</t>
  </si>
  <si>
    <t>INE647A01010</t>
  </si>
  <si>
    <t>Apollo Hospitals Enterprise Ltd.</t>
  </si>
  <si>
    <t>INE437A01024</t>
  </si>
  <si>
    <t>Gujarat Narmada Valley Fert &amp; Chem Ltd.</t>
  </si>
  <si>
    <t>INE113A01013</t>
  </si>
  <si>
    <t>Eicher Motors Ltd.</t>
  </si>
  <si>
    <t>INE066A01021</t>
  </si>
  <si>
    <t>Hindustan Unilever Ltd.</t>
  </si>
  <si>
    <t>INE030A01027</t>
  </si>
  <si>
    <t>Siemens Ltd.</t>
  </si>
  <si>
    <t>INE003A01024</t>
  </si>
  <si>
    <t>Indian Oil Corporation Ltd.</t>
  </si>
  <si>
    <t>INE242A01010</t>
  </si>
  <si>
    <t>Indian Energy Exchange Ltd.</t>
  </si>
  <si>
    <t>INE022Q01020</t>
  </si>
  <si>
    <t>Info Edge (India) Ltd.</t>
  </si>
  <si>
    <t>INE663F01024</t>
  </si>
  <si>
    <t>Retailing</t>
  </si>
  <si>
    <t>Coromandel International Ltd.</t>
  </si>
  <si>
    <t>INE169A01031</t>
  </si>
  <si>
    <t>Chambal Fertilizers &amp; Chemicals Ltd.</t>
  </si>
  <si>
    <t>INE085A01013</t>
  </si>
  <si>
    <t>HDFC Life Insurance Company Ltd.</t>
  </si>
  <si>
    <t>INE795G01014</t>
  </si>
  <si>
    <t>Insurance</t>
  </si>
  <si>
    <t>The India Cements Ltd.</t>
  </si>
  <si>
    <t>INE383A01012</t>
  </si>
  <si>
    <t>Max Financial Services Ltd.</t>
  </si>
  <si>
    <t>INE180A01020</t>
  </si>
  <si>
    <t>Hero MotoCorp Ltd.</t>
  </si>
  <si>
    <t>INE158A01026</t>
  </si>
  <si>
    <t>Wipro Ltd.</t>
  </si>
  <si>
    <t>INE075A01022</t>
  </si>
  <si>
    <t>Bajaj Auto Ltd.</t>
  </si>
  <si>
    <t>INE917I01010</t>
  </si>
  <si>
    <t>Havells India Ltd.</t>
  </si>
  <si>
    <t>INE176B01034</t>
  </si>
  <si>
    <t>LIC Housing Finance Ltd.</t>
  </si>
  <si>
    <t>INE115A01026</t>
  </si>
  <si>
    <t>Tech Mahindra Ltd.</t>
  </si>
  <si>
    <t>INE669C01036</t>
  </si>
  <si>
    <t>Tata Motors Ltd.</t>
  </si>
  <si>
    <t>INE155A01022</t>
  </si>
  <si>
    <t>Oil &amp; Natural Gas Corporation Ltd.</t>
  </si>
  <si>
    <t>INE213A01029</t>
  </si>
  <si>
    <t>Oil</t>
  </si>
  <si>
    <t>SBI Life Insurance Company Ltd.</t>
  </si>
  <si>
    <t>INE123W01016</t>
  </si>
  <si>
    <t>Can Fin Homes Ltd.</t>
  </si>
  <si>
    <t>INE477A01020</t>
  </si>
  <si>
    <t>United Spirits Ltd.</t>
  </si>
  <si>
    <t>INE854D01024</t>
  </si>
  <si>
    <t>Indiamart Intermesh Ltd.</t>
  </si>
  <si>
    <t>INE933S01016</t>
  </si>
  <si>
    <t>IDFC First Bank Ltd.</t>
  </si>
  <si>
    <t>INE092T01019</t>
  </si>
  <si>
    <t>Abbott India Ltd.</t>
  </si>
  <si>
    <t>INE358A01014</t>
  </si>
  <si>
    <t>Power Grid Corporation of India Ltd.</t>
  </si>
  <si>
    <t>INE752E01010</t>
  </si>
  <si>
    <t>Power</t>
  </si>
  <si>
    <t>Apollo Tyres Ltd.</t>
  </si>
  <si>
    <t>INE438A01022</t>
  </si>
  <si>
    <t>Crompton Greaves Cons Electrical Ltd.</t>
  </si>
  <si>
    <t>INE299U01018</t>
  </si>
  <si>
    <t>ABB India Ltd.</t>
  </si>
  <si>
    <t>INE117A01022</t>
  </si>
  <si>
    <t>ICICI Prudential Life Insurance Co Ltd.</t>
  </si>
  <si>
    <t>INE726G01019</t>
  </si>
  <si>
    <t>Titan Company Ltd.</t>
  </si>
  <si>
    <t>INE280A01028</t>
  </si>
  <si>
    <t>Trent Ltd.</t>
  </si>
  <si>
    <t>INE849A01020</t>
  </si>
  <si>
    <t>Glenmark Pharmaceuticals Ltd.</t>
  </si>
  <si>
    <t>INE935A01035</t>
  </si>
  <si>
    <t>DLF Ltd.</t>
  </si>
  <si>
    <t>INE271C01023</t>
  </si>
  <si>
    <t>Realty</t>
  </si>
  <si>
    <t>Bajaj Finserv Ltd.</t>
  </si>
  <si>
    <t>INE918I01026</t>
  </si>
  <si>
    <t>Dixon Technologies (India) Ltd.</t>
  </si>
  <si>
    <t>INE935N01020</t>
  </si>
  <si>
    <t>Mahindra &amp; Mahindra Ltd.</t>
  </si>
  <si>
    <t>INE101A01026</t>
  </si>
  <si>
    <t>Exide Industries Ltd.</t>
  </si>
  <si>
    <t>INE302A01020</t>
  </si>
  <si>
    <t>Mahanagar Gas Ltd.</t>
  </si>
  <si>
    <t>INE002S01010</t>
  </si>
  <si>
    <t>Lupin Ltd.</t>
  </si>
  <si>
    <t>INE326A01037</t>
  </si>
  <si>
    <t>Tata Chemicals Ltd.</t>
  </si>
  <si>
    <t>INE092A01019</t>
  </si>
  <si>
    <t>Britannia Industries Ltd.</t>
  </si>
  <si>
    <t>INE216A01030</t>
  </si>
  <si>
    <t>Food Products</t>
  </si>
  <si>
    <t>Hindustan Copper Ltd.</t>
  </si>
  <si>
    <t>INE531E01026</t>
  </si>
  <si>
    <t>P I INDUSTRIES LIMITED</t>
  </si>
  <si>
    <t>INE603J01030</t>
  </si>
  <si>
    <t>Oracle Financial Services Software Ltd.</t>
  </si>
  <si>
    <t>INE881D01027</t>
  </si>
  <si>
    <t>InterGlobe Aviation Ltd.</t>
  </si>
  <si>
    <t>INE646L01027</t>
  </si>
  <si>
    <t>Oberoi Realty Ltd.</t>
  </si>
  <si>
    <t>INE093I01010</t>
  </si>
  <si>
    <t>Page Industries Ltd.</t>
  </si>
  <si>
    <t>INE761H01022</t>
  </si>
  <si>
    <t>Textiles &amp; Apparels</t>
  </si>
  <si>
    <t>Bharat Electronics Ltd.</t>
  </si>
  <si>
    <t>INE263A01024</t>
  </si>
  <si>
    <t>Aditya Birla Capital Ltd.</t>
  </si>
  <si>
    <t>INE674K01013</t>
  </si>
  <si>
    <t>Zydus Lifesciences Ltd.</t>
  </si>
  <si>
    <t>INE010B01027</t>
  </si>
  <si>
    <t>Balrampur Chini Mills Ltd.</t>
  </si>
  <si>
    <t>INE119A01028</t>
  </si>
  <si>
    <t>Indraprastha Gas Ltd.</t>
  </si>
  <si>
    <t>INE203G01027</t>
  </si>
  <si>
    <t>L&amp;T Finance Holdings Ltd.</t>
  </si>
  <si>
    <t>INE498L01015</t>
  </si>
  <si>
    <t>ICICI Lombard General Insurance Co. Ltd.</t>
  </si>
  <si>
    <t>INE765G01017</t>
  </si>
  <si>
    <t>Godrej Properties Ltd.</t>
  </si>
  <si>
    <t>INE484J01027</t>
  </si>
  <si>
    <t>Nestle India Ltd.</t>
  </si>
  <si>
    <t>INE239A01016</t>
  </si>
  <si>
    <t>Dabur India Ltd.</t>
  </si>
  <si>
    <t>INE016A01026</t>
  </si>
  <si>
    <t>Personal Products</t>
  </si>
  <si>
    <t>Tata Power Company Ltd.</t>
  </si>
  <si>
    <t>INE245A01021</t>
  </si>
  <si>
    <t>Ultratech Cement Ltd.</t>
  </si>
  <si>
    <t>INE481G01011</t>
  </si>
  <si>
    <t>Granules India Ltd.</t>
  </si>
  <si>
    <t>INE101D01020</t>
  </si>
  <si>
    <t>Asian Paints Ltd.</t>
  </si>
  <si>
    <t>INE021A01026</t>
  </si>
  <si>
    <t>Aditya Birla Fashion and Retail Ltd.</t>
  </si>
  <si>
    <t>INE647O01011</t>
  </si>
  <si>
    <t>Godrej Consumer Products Ltd.</t>
  </si>
  <si>
    <t>INE102D01028</t>
  </si>
  <si>
    <t>Sun TV Network Ltd.</t>
  </si>
  <si>
    <t>INE424H01027</t>
  </si>
  <si>
    <t>The Indian Hotels Company Ltd.</t>
  </si>
  <si>
    <t>INE053A01029</t>
  </si>
  <si>
    <t>Dr. Lal Path Labs Ltd.</t>
  </si>
  <si>
    <t>INE600L01024</t>
  </si>
  <si>
    <t>Cipla Ltd.</t>
  </si>
  <si>
    <t>INE059A01026</t>
  </si>
  <si>
    <t>Berger Paints (I) Ltd.</t>
  </si>
  <si>
    <t>INE463A01038</t>
  </si>
  <si>
    <t>(b) Unlisted</t>
  </si>
  <si>
    <t>Derivatives</t>
  </si>
  <si>
    <t>(a) Index/Stock Future</t>
  </si>
  <si>
    <t>Berger Paints (I) Ltd.31/08/2023</t>
  </si>
  <si>
    <t>Cipla Ltd.31/08/2023</t>
  </si>
  <si>
    <t>Dr. Lal Path Labs Ltd.31/08/2023</t>
  </si>
  <si>
    <t>The Indian Hotels Company Ltd.31/08/2023</t>
  </si>
  <si>
    <t>Sun TV Network Ltd.31/08/2023</t>
  </si>
  <si>
    <t>Godrej Consumer Products Ltd.31/08/2023</t>
  </si>
  <si>
    <t>Aditya Birla Fashion and Retail Ltd.31/08/2023</t>
  </si>
  <si>
    <t>Asian Paints Ltd.31/08/2023</t>
  </si>
  <si>
    <t>Granules India Ltd.31/08/2023</t>
  </si>
  <si>
    <t>Ultratech Cement Ltd.31/08/2023</t>
  </si>
  <si>
    <t>Tata Power Company Ltd.31/08/2023</t>
  </si>
  <si>
    <t>Dabur India Ltd.31/08/2023</t>
  </si>
  <si>
    <t>Nestle India Ltd.31/08/2023</t>
  </si>
  <si>
    <t>Godrej Properties Ltd.31/08/2023</t>
  </si>
  <si>
    <t>ICICI Lombard General Insurance Co. Ltd.31/08/2023</t>
  </si>
  <si>
    <t>L&amp;T Finance Holdings Ltd.31/08/2023</t>
  </si>
  <si>
    <t>Indraprastha Gas Ltd.31/08/2023</t>
  </si>
  <si>
    <t>Balrampur Chini Mills Ltd.31/08/2023</t>
  </si>
  <si>
    <t>Zydus Lifesciences Ltd.31/08/2023</t>
  </si>
  <si>
    <t>Aditya Birla Capital Ltd.31/08/2023</t>
  </si>
  <si>
    <t>Bharat Electronics Ltd.31/08/2023</t>
  </si>
  <si>
    <t>Page Industries Ltd.31/08/2023</t>
  </si>
  <si>
    <t>Oberoi Realty Ltd.31/08/2023</t>
  </si>
  <si>
    <t>InterGlobe Aviation Ltd.31/08/2023</t>
  </si>
  <si>
    <t>Oracle Financial Services Software Ltd.31/08/2023</t>
  </si>
  <si>
    <t>P I INDUSTRIES LIMITED31/08/2023</t>
  </si>
  <si>
    <t>Hindustan Copper Ltd.31/08/2023</t>
  </si>
  <si>
    <t>Britannia Industries Ltd.31/08/2023</t>
  </si>
  <si>
    <t>Tata Chemicals Ltd.31/08/2023</t>
  </si>
  <si>
    <t>Lupin Ltd.31/08/2023</t>
  </si>
  <si>
    <t>Mahanagar Gas Ltd.31/08/2023</t>
  </si>
  <si>
    <t>Exide Industries Ltd.31/08/2023</t>
  </si>
  <si>
    <t>Mahindra &amp; Mahindra Ltd.31/08/2023</t>
  </si>
  <si>
    <t>Dixon Technologies (India) Ltd.31/08/2023</t>
  </si>
  <si>
    <t>Bajaj Finserv Ltd.31/08/2023</t>
  </si>
  <si>
    <t>DLF Ltd.31/08/2023</t>
  </si>
  <si>
    <t>Glenmark Pharmaceuticals Ltd.31/08/2023</t>
  </si>
  <si>
    <t>Trent Ltd.31/08/2023</t>
  </si>
  <si>
    <t>Titan Company Ltd.31/08/2023</t>
  </si>
  <si>
    <t>ICICI Prudential Life Insurance Co Ltd.31/08/2023</t>
  </si>
  <si>
    <t>ABB India Ltd.31/08/2023</t>
  </si>
  <si>
    <t>Crompton Greaves Cons Electrical Ltd.31/08/2023</t>
  </si>
  <si>
    <t>Apollo Tyres Ltd.31/08/2023</t>
  </si>
  <si>
    <t>Power Grid Corporation of India Ltd.31/08/2023</t>
  </si>
  <si>
    <t>Abbott India Ltd.31/08/2023</t>
  </si>
  <si>
    <t>IDFC First Bank Ltd.31/08/2023</t>
  </si>
  <si>
    <t>Indiamart Intermesh Ltd.31/08/2023</t>
  </si>
  <si>
    <t>United Spirits Ltd.31/08/2023</t>
  </si>
  <si>
    <t>SBI Life Insurance Company Ltd.31/08/2023</t>
  </si>
  <si>
    <t>Can Fin Homes Ltd.31/08/2023</t>
  </si>
  <si>
    <t>Oil &amp; Natural Gas Corporation Ltd.31/08/2023</t>
  </si>
  <si>
    <t>Tata Motors Ltd.31/08/2023</t>
  </si>
  <si>
    <t>Tech Mahindra Ltd.31/08/2023</t>
  </si>
  <si>
    <t>LIC Housing Finance Ltd.31/08/2023</t>
  </si>
  <si>
    <t>Havells India Ltd.31/08/2023</t>
  </si>
  <si>
    <t>Bajaj Auto Ltd.31/08/2023</t>
  </si>
  <si>
    <t>Wipro Ltd.31/08/2023</t>
  </si>
  <si>
    <t>Hero MotoCorp Ltd.31/08/2023</t>
  </si>
  <si>
    <t>Max Financial Services Ltd.31/08/2023</t>
  </si>
  <si>
    <t>The India Cements Ltd.31/08/2023</t>
  </si>
  <si>
    <t>HDFC Life Insurance Company Ltd.31/08/2023</t>
  </si>
  <si>
    <t>Chambal Fertilizers &amp; Chemicals Ltd.31/08/2023</t>
  </si>
  <si>
    <t>Coromandel International Ltd.31/08/2023</t>
  </si>
  <si>
    <t>Info Edge (India) Ltd.31/08/2023</t>
  </si>
  <si>
    <t>Indian Energy Exchange Ltd.31/08/2023</t>
  </si>
  <si>
    <t>Indian Oil Corporation Ltd.31/08/2023</t>
  </si>
  <si>
    <t>Siemens Ltd.31/08/2023</t>
  </si>
  <si>
    <t>Hindustan Unilever Ltd.31/08/2023</t>
  </si>
  <si>
    <t>Eicher Motors Ltd.31/08/2023</t>
  </si>
  <si>
    <t>Gujarat Narmada Valley Fert &amp; Chem Ltd.31/08/2023</t>
  </si>
  <si>
    <t>Apollo Hospitals Enterprise Ltd.31/08/2023</t>
  </si>
  <si>
    <t>SRF Ltd.31/08/2023</t>
  </si>
  <si>
    <t>Divi's Laboratories Ltd.31/08/2023</t>
  </si>
  <si>
    <t>Bharat Petroleum Corporation Ltd.31/08/2023</t>
  </si>
  <si>
    <t>Aarti Industries Ltd.31/08/2023</t>
  </si>
  <si>
    <t>Mphasis Ltd.31/08/2023</t>
  </si>
  <si>
    <t>Metropolis Healthcare Ltd.31/08/2023</t>
  </si>
  <si>
    <t>Pidilite Industries Ltd.31/08/2023</t>
  </si>
  <si>
    <t>HCL Technologies Ltd.31/08/2023</t>
  </si>
  <si>
    <t>Alkem Laboratories Ltd.31/08/2023</t>
  </si>
  <si>
    <t>Laurus Labs Ltd.31/08/2023</t>
  </si>
  <si>
    <t>Escorts Kubota Ltd.31/08/2023</t>
  </si>
  <si>
    <t>Piramal Enterprises Ltd.31/08/2023</t>
  </si>
  <si>
    <t>City Union Bank Ltd.31/08/2023</t>
  </si>
  <si>
    <t>Syngene International Ltd.31/08/2023</t>
  </si>
  <si>
    <t>ACC Ltd.31/08/2023</t>
  </si>
  <si>
    <t>Tata Consumer Products Ltd.31/08/2023</t>
  </si>
  <si>
    <t>Persistent Systems Ltd.31/08/2023</t>
  </si>
  <si>
    <t>Petronet LNG Ltd.31/08/2023</t>
  </si>
  <si>
    <t>IPCA Laboratories Ltd.31/08/2023</t>
  </si>
  <si>
    <t>Bosch Ltd.31/08/2023</t>
  </si>
  <si>
    <t>Container Corporation Of India Ltd.31/08/2023</t>
  </si>
  <si>
    <t>Astral Ltd.31/08/2023</t>
  </si>
  <si>
    <t>LTIMindtree Ltd.31/08/2023</t>
  </si>
  <si>
    <t>Maruti Suzuki India Ltd.31/08/2023</t>
  </si>
  <si>
    <t>Shriram Finance Ltd.31/08/2023</t>
  </si>
  <si>
    <t>Tata Communications Ltd.31/08/2023</t>
  </si>
  <si>
    <t>Bajaj Finance Ltd.31/08/2023</t>
  </si>
  <si>
    <t>Multi Commodity Exchange Of India Ltd.31/08/2023</t>
  </si>
  <si>
    <t>National Aluminium Company Ltd.31/08/2023</t>
  </si>
  <si>
    <t>Hindustan Petroleum Corporation Ltd.31/08/2023</t>
  </si>
  <si>
    <t>United Breweries Ltd.31/08/2023</t>
  </si>
  <si>
    <t>Aurobindo Pharma Ltd.31/08/2023</t>
  </si>
  <si>
    <t>GAIL (India) Ltd.31/08/2023</t>
  </si>
  <si>
    <t>RBL Bank Ltd.31/08/2023</t>
  </si>
  <si>
    <t>Cummins India Ltd.31/08/2023</t>
  </si>
  <si>
    <t>JSW Steel Ltd.31/08/2023</t>
  </si>
  <si>
    <t>Hindustan Aeronautics Ltd.31/08/2023</t>
  </si>
  <si>
    <t>Coal India Ltd.31/08/2023</t>
  </si>
  <si>
    <t>The Ramco Cements Ltd.31/08/2023</t>
  </si>
  <si>
    <t>Power Finance Corporation Ltd.31/08/2023</t>
  </si>
  <si>
    <t>State Bank of India31/08/2023</t>
  </si>
  <si>
    <t>Cholamandalam Investment &amp; Finance Company Ltd.31/08/2023</t>
  </si>
  <si>
    <t>Vodafone Idea Ltd.31/08/2023</t>
  </si>
  <si>
    <t>Dalmia Bharat Ltd.31/08/2023</t>
  </si>
  <si>
    <t>Indian Railway Catering &amp;Tou. Corp. Ltd.31/08/2023</t>
  </si>
  <si>
    <t>REC Ltd.31/08/2023</t>
  </si>
  <si>
    <t>Larsen &amp; Toubro Ltd.31/08/2023</t>
  </si>
  <si>
    <t>Indiabulls Housing Finance Ltd.31/08/2023</t>
  </si>
  <si>
    <t>Voltas Ltd.31/08/2023</t>
  </si>
  <si>
    <t>GMR Airports Infrastructure Ltd.31/08/2023</t>
  </si>
  <si>
    <t>Manappuram Finance Ltd.31/08/2023</t>
  </si>
  <si>
    <t>PVR Inox Ltd.31/08/2023</t>
  </si>
  <si>
    <t>Shree Cement Ltd.31/08/2023</t>
  </si>
  <si>
    <t>Grasim Industries Ltd.31/08/2023</t>
  </si>
  <si>
    <t>IndusInd Bank Ltd.31/08/2023</t>
  </si>
  <si>
    <t>UPL Ltd.31/08/2023</t>
  </si>
  <si>
    <t>Biocon Ltd.31/08/2023</t>
  </si>
  <si>
    <t>Dr. Reddy's Laboratories Ltd.31/08/2023</t>
  </si>
  <si>
    <t>Tata Steel Ltd.31/08/2023</t>
  </si>
  <si>
    <t>Bandhan Bank Ltd.31/08/2023</t>
  </si>
  <si>
    <t>Indus Towers Ltd.31/08/2023</t>
  </si>
  <si>
    <t>Bharat Heavy Electricals Ltd.31/08/2023</t>
  </si>
  <si>
    <t>Bharat Forge Ltd.31/08/2023</t>
  </si>
  <si>
    <t>Ambuja Cements Ltd.31/08/2023</t>
  </si>
  <si>
    <t>Axis Bank Ltd.31/08/2023</t>
  </si>
  <si>
    <t>Kotak Mahindra Bank Ltd.31/08/2023</t>
  </si>
  <si>
    <t>Canara Bank31/08/2023</t>
  </si>
  <si>
    <t>TVS Motor Company Ltd.31/08/2023</t>
  </si>
  <si>
    <t>Punjab National Bank31/08/2023</t>
  </si>
  <si>
    <t>Infosys Ltd.31/08/2023</t>
  </si>
  <si>
    <t>Sun Pharmaceutical Industries Ltd.31/08/2023</t>
  </si>
  <si>
    <t>ITC Ltd.31/08/2023</t>
  </si>
  <si>
    <t>NMDC Ltd.31/08/2023</t>
  </si>
  <si>
    <t>The Federal Bank Ltd.31/08/2023</t>
  </si>
  <si>
    <t>Tata Consultancy Services Ltd.31/08/2023</t>
  </si>
  <si>
    <t>Steel Authority of India Ltd.31/08/2023</t>
  </si>
  <si>
    <t>Hindalco Industries Ltd.31/08/2023</t>
  </si>
  <si>
    <t>IDFC Ltd.31/08/2023</t>
  </si>
  <si>
    <t>Zee Entertainment Enterprises Ltd.31/08/2023</t>
  </si>
  <si>
    <t>Bank of Baroda31/08/2023</t>
  </si>
  <si>
    <t>Bharti Airtel Ltd.31/08/2023</t>
  </si>
  <si>
    <t>Adani Ports &amp; Special Economic Zone Ltd.31/08/2023</t>
  </si>
  <si>
    <t>Jindal Steel &amp; Power Ltd.31/08/2023</t>
  </si>
  <si>
    <t>Ashok Leyland Ltd.31/08/2023</t>
  </si>
  <si>
    <t>ICICI Bank Ltd.31/08/2023</t>
  </si>
  <si>
    <t>Adani Enterprises Ltd.31/08/2023</t>
  </si>
  <si>
    <t>Reliance Industries Ltd.31/08/2023</t>
  </si>
  <si>
    <t>HDFC Bank Ltd.31/08/2023</t>
  </si>
  <si>
    <t>6.69% GOVT OF INDIA RED 27-06-2024</t>
  </si>
  <si>
    <t>IN0020220052</t>
  </si>
  <si>
    <t>8.83% GOVT OF INDIA RED 25-11-2023</t>
  </si>
  <si>
    <t>IN0020130061</t>
  </si>
  <si>
    <t>364 DAYS TBILL RED 14-03-2024</t>
  </si>
  <si>
    <t>IN002022Z507</t>
  </si>
  <si>
    <t>364 DAYS TBILL RED 14-12-2023</t>
  </si>
  <si>
    <t>IN002022Z374</t>
  </si>
  <si>
    <t>364 DAYS TBILL RED 17-08-2023</t>
  </si>
  <si>
    <t>IN002022Z200</t>
  </si>
  <si>
    <t>182 DAYS TBILL RED 05-10-2023</t>
  </si>
  <si>
    <t>IN002023Y011</t>
  </si>
  <si>
    <t>364 DAYS TBILL RED 12-10-2023</t>
  </si>
  <si>
    <t>IN002022Z283</t>
  </si>
  <si>
    <t>364 DAYS TBILL RED 23-11-2023</t>
  </si>
  <si>
    <t>IN002022Z341</t>
  </si>
  <si>
    <t>364 DAYS TBILL RED 15-02-2024</t>
  </si>
  <si>
    <t>IN002022Z465</t>
  </si>
  <si>
    <t>364 DAYS TBILL RED 29-02-2024</t>
  </si>
  <si>
    <t>IN002022Z481</t>
  </si>
  <si>
    <t>364 DAYS TBILL RED 08-02-2024</t>
  </si>
  <si>
    <t>IN002022Z457</t>
  </si>
  <si>
    <t>182 DAYS TBILL RED 24-08-2023</t>
  </si>
  <si>
    <t>IN002022Y484</t>
  </si>
  <si>
    <t>182 DAYS TBILL RED 31-08-2023</t>
  </si>
  <si>
    <t>IN002022Y492</t>
  </si>
  <si>
    <t>NABARD CD RED 23-01-2024#**</t>
  </si>
  <si>
    <t>INE261F16686</t>
  </si>
  <si>
    <t>HDFC BANK CD RED 20-03-2024#**</t>
  </si>
  <si>
    <t>INE040A16DU8</t>
  </si>
  <si>
    <t>HDFC BANK CD RED 05-02-2024#**</t>
  </si>
  <si>
    <t>INE040A16DT0</t>
  </si>
  <si>
    <t>NABARD CD RED 13-03-2024#**</t>
  </si>
  <si>
    <t>INE261F16710</t>
  </si>
  <si>
    <t>HDFC BANK LTD. CP RED 05-12-2023**</t>
  </si>
  <si>
    <t>INE040A14144</t>
  </si>
  <si>
    <t>HDFC BANK LTD. CP RED 26-12-2023**</t>
  </si>
  <si>
    <t>INE040A14169</t>
  </si>
  <si>
    <t>HDFC BANK LTD. CP RED 18-10-2023**</t>
  </si>
  <si>
    <t>INE040A14110</t>
  </si>
  <si>
    <t>HDFC BANK LTD. CP RED 28-11-2023**</t>
  </si>
  <si>
    <t>INE040A14136</t>
  </si>
  <si>
    <t>LIC HSG FIN CP RED 12-10-2023</t>
  </si>
  <si>
    <t>INE115A14DW9</t>
  </si>
  <si>
    <t>HDFC BANK LTD. CP RED 26-02-2024**</t>
  </si>
  <si>
    <t>INE040A14235</t>
  </si>
  <si>
    <t>Net Receivables/(Payables) include Net Current Assets as well as the Mark to Market on derivative trades.</t>
  </si>
  <si>
    <t>7. Portfolio Turnover Ratio</t>
  </si>
  <si>
    <t>Edelweiss Arbitrage Fund</t>
  </si>
  <si>
    <t>PORTFOLIO STATEMENT OF EDELWEISS BALANCED ADVANTAGE FUND AS ON JULY 31, 2023</t>
  </si>
  <si>
    <t>(An open ended dynamic asset allocation fund)</t>
  </si>
  <si>
    <t>NTPC Ltd.</t>
  </si>
  <si>
    <t>INE733E01010</t>
  </si>
  <si>
    <t>Creditaccess Grameen Ltd.</t>
  </si>
  <si>
    <t>INE741K01010</t>
  </si>
  <si>
    <t>Brigade Enterprises Ltd.</t>
  </si>
  <si>
    <t>INE791I01019</t>
  </si>
  <si>
    <t>Torrent Power Ltd.</t>
  </si>
  <si>
    <t>INE813H01021</t>
  </si>
  <si>
    <t>Max Healthcare Institute Ltd.</t>
  </si>
  <si>
    <t>INE027H01010</t>
  </si>
  <si>
    <t>Indian Bank</t>
  </si>
  <si>
    <t>INE562A01011</t>
  </si>
  <si>
    <t>AIA Engineering Ltd.</t>
  </si>
  <si>
    <t>INE212H01026</t>
  </si>
  <si>
    <t>Kajaria Ceramics Ltd.</t>
  </si>
  <si>
    <t>INE217B01036</t>
  </si>
  <si>
    <t>Westlife Foodworld Ltd.</t>
  </si>
  <si>
    <t>INE274F01020</t>
  </si>
  <si>
    <t>Avalon Technologies Ltd.</t>
  </si>
  <si>
    <t>INE0LCL01028</t>
  </si>
  <si>
    <t>Samvardhana Motherson International Ltd.</t>
  </si>
  <si>
    <t>INE775A01035</t>
  </si>
  <si>
    <t>UNO Minda Ltd.</t>
  </si>
  <si>
    <t>INE405E01023</t>
  </si>
  <si>
    <t>Go Fashion (India) Ltd.</t>
  </si>
  <si>
    <t>INE0BJS01011</t>
  </si>
  <si>
    <t>Marico Ltd.</t>
  </si>
  <si>
    <t>INE196A01026</t>
  </si>
  <si>
    <t>CRISIL Ltd.</t>
  </si>
  <si>
    <t>INE007A01025</t>
  </si>
  <si>
    <t>3M India Ltd.</t>
  </si>
  <si>
    <t>INE470A01017</t>
  </si>
  <si>
    <t>Diversified</t>
  </si>
  <si>
    <t>Aether Industries Ltd.</t>
  </si>
  <si>
    <t>INE0BWX01014</t>
  </si>
  <si>
    <t>Craftsman Automation Ltd.</t>
  </si>
  <si>
    <t>INE00LO01017</t>
  </si>
  <si>
    <t>Torrent Pharmaceuticals Ltd.</t>
  </si>
  <si>
    <t>INE685A01028</t>
  </si>
  <si>
    <t>Tata Elxsi Ltd.</t>
  </si>
  <si>
    <t>INE670A01012</t>
  </si>
  <si>
    <t>Avenue Supermarts Ltd.</t>
  </si>
  <si>
    <t>INE192R01011</t>
  </si>
  <si>
    <t>Solar Industries India Ltd.</t>
  </si>
  <si>
    <t>INE343H01029</t>
  </si>
  <si>
    <t>JK Cement Ltd.</t>
  </si>
  <si>
    <t>INE823G01014</t>
  </si>
  <si>
    <t>SBI Cards &amp; Payment Services Ltd.</t>
  </si>
  <si>
    <t>INE018E01016</t>
  </si>
  <si>
    <t>VIP Industries Ltd.</t>
  </si>
  <si>
    <t>INE054A01027</t>
  </si>
  <si>
    <t>BROOKFIELD INDIA REAL ESTATE TRUST</t>
  </si>
  <si>
    <t>INE0FDU25010</t>
  </si>
  <si>
    <t>L&amp;T Technology Services Ltd.</t>
  </si>
  <si>
    <t>INE010V01017</t>
  </si>
  <si>
    <t>IT - Services</t>
  </si>
  <si>
    <t>TCNS Clothing Company Ltd.</t>
  </si>
  <si>
    <t>INE778U01029</t>
  </si>
  <si>
    <t>Vedant Fashions Ltd.</t>
  </si>
  <si>
    <t>INE825V01034</t>
  </si>
  <si>
    <t>HDFC BANK LTD WARRANTS</t>
  </si>
  <si>
    <t>INE040A13013</t>
  </si>
  <si>
    <t>Jio Financial Services Ltd.</t>
  </si>
  <si>
    <t>INE758E01017</t>
  </si>
  <si>
    <t>SBI Cards &amp; Payment Services Ltd.31/08/2023</t>
  </si>
  <si>
    <t>L&amp;T Technology Services Ltd.31/08/2023</t>
  </si>
  <si>
    <t>JK Cement Ltd.31/08/2023</t>
  </si>
  <si>
    <t>NTPC Ltd.31/08/2023</t>
  </si>
  <si>
    <t>NIFTY 31/08/2023</t>
  </si>
  <si>
    <t>INDEX FUTURES</t>
  </si>
  <si>
    <t>(B)Index / Stock Option</t>
  </si>
  <si>
    <t>PUT NIFTY 31/08/2023 20000</t>
  </si>
  <si>
    <t>INDEX OPTIONS</t>
  </si>
  <si>
    <t>CALL KOTAK MAHINDRA BANK 31/08/2023 2000</t>
  </si>
  <si>
    <t>SHARE OPTIONS</t>
  </si>
  <si>
    <t>CALL RELIANCE INDUS LTD 31/08/2023 2700</t>
  </si>
  <si>
    <t>CALL BHARTI AIRTEL LTD 31/08/2023 950</t>
  </si>
  <si>
    <t>CALL ASIAN PAINTS LTD 31/08/2023 3540</t>
  </si>
  <si>
    <t>CALL M&amp;M LTD 31/08/2023 1550</t>
  </si>
  <si>
    <t>CALL ITC LTD 31/08/2023 500</t>
  </si>
  <si>
    <t>CALL MARUTI SUZUKI IND 31/08/2023 9700</t>
  </si>
  <si>
    <t>CALL RELIANCE INDUS LTD 31/08/2023 2600</t>
  </si>
  <si>
    <t>7.51% RECL NCD SR221 RED 31-07-2026**</t>
  </si>
  <si>
    <t>INE020B08EI8</t>
  </si>
  <si>
    <t>7.59% POWER FIN NCD SR 221B R 17-01-2028**</t>
  </si>
  <si>
    <t>INE134E08LX5</t>
  </si>
  <si>
    <t>7.99% HDB FIN SR A1 FX 189 NCD R16-03-26**</t>
  </si>
  <si>
    <t>INE756I07EO2</t>
  </si>
  <si>
    <t>7.70% PFC SR BS227A NCD RED 15-09-2026**</t>
  </si>
  <si>
    <t>INE134E08MK0</t>
  </si>
  <si>
    <t>5.14% NABARD NCD RED 31-01-2024</t>
  </si>
  <si>
    <t>INE261F08CK9</t>
  </si>
  <si>
    <t>8.2% IND GR TRU SR V CAT III&amp;IV 06-05-31**</t>
  </si>
  <si>
    <t>INE219X07264</t>
  </si>
  <si>
    <t>7.40% IND GR TRU SR K 26-12-25 C 270925**</t>
  </si>
  <si>
    <t>INE219X07132</t>
  </si>
  <si>
    <t>EDEL CRIS PSU+ SDL 50:50 OCT-25 IDX GDP</t>
  </si>
  <si>
    <t>INF754K01OG0</t>
  </si>
  <si>
    <t>Direct plan -Quarterly IDCW option</t>
  </si>
  <si>
    <t>Regular Plan -Quarterly IDCW option</t>
  </si>
  <si>
    <t>Direct Plan – Monthly IDCW</t>
  </si>
  <si>
    <t>Regular Plan - Monthly IDCW</t>
  </si>
  <si>
    <t>Edelweiss Balanced Advantage Fund</t>
  </si>
  <si>
    <t>PORTFOLIO STATEMENT OF EDELWEISS LARGE CAP FUND AS ON JULY 31, 2023</t>
  </si>
  <si>
    <t>(An open ended equity scheme predominantly investing in large cap stocks)</t>
  </si>
  <si>
    <t>Tube Investments Of India Ltd.</t>
  </si>
  <si>
    <t>INE974X01010</t>
  </si>
  <si>
    <t>NHPC Ltd.</t>
  </si>
  <si>
    <t>INE848E01016</t>
  </si>
  <si>
    <t>KPIT Technologies Ltd.</t>
  </si>
  <si>
    <t>INE04I401011</t>
  </si>
  <si>
    <t>Gujarat Fluorochemicals Ltd.</t>
  </si>
  <si>
    <t>INE09N301011</t>
  </si>
  <si>
    <t>Nifty Bank 31/08/2023</t>
  </si>
  <si>
    <t>Plan B - Growth option</t>
  </si>
  <si>
    <t>Plan B - IDCW option</t>
  </si>
  <si>
    <t>Plan C - Growth option</t>
  </si>
  <si>
    <t>Plan C - IDCW option</t>
  </si>
  <si>
    <t>Edelweiss Large Cap Fund</t>
  </si>
  <si>
    <t>PORTFOLIO STATEMENT OF EDELWEISS FLEXI-CAP FUND AS ON JULY 31, 2023</t>
  </si>
  <si>
    <t>(An open ended dynamic equity scheme investing across large cap, mid cap, small cap stocks)</t>
  </si>
  <si>
    <t>Bikaji Foods International Ltd.</t>
  </si>
  <si>
    <t>INE00E101023</t>
  </si>
  <si>
    <t>Bharat Dynamics Ltd.</t>
  </si>
  <si>
    <t>INE171Z01018</t>
  </si>
  <si>
    <t>JB Chemicals &amp; Pharmaceuticals Ltd.</t>
  </si>
  <si>
    <t>INE572A01028</t>
  </si>
  <si>
    <t>KEI Industries Ltd.</t>
  </si>
  <si>
    <t>INE878B01027</t>
  </si>
  <si>
    <t>Navin Fluorine International Ltd.</t>
  </si>
  <si>
    <t>INE048G01026</t>
  </si>
  <si>
    <t>Coforge Ltd.</t>
  </si>
  <si>
    <t>INE591G01017</t>
  </si>
  <si>
    <t>APL Apollo Tubes Ltd.</t>
  </si>
  <si>
    <t>INE702C01027</t>
  </si>
  <si>
    <t>Amber Enterprises India Ltd.</t>
  </si>
  <si>
    <t>INE371P01015</t>
  </si>
  <si>
    <t>Honeywell Automation India Ltd.</t>
  </si>
  <si>
    <t>INE671A01010</t>
  </si>
  <si>
    <t>Industrial Manufacturing</t>
  </si>
  <si>
    <t>KEC International Ltd.</t>
  </si>
  <si>
    <t>INE389H01022</t>
  </si>
  <si>
    <t>Edelweiss Flexi Cap Fund</t>
  </si>
  <si>
    <t>PORTFOLIO STATEMENT OF EDELWEISS LONG TERM EQUITY FUND AS ON JULY 31, 2023</t>
  </si>
  <si>
    <t>(An open ended equity linked saving scheme with a statutory lock in of 3 years and tax benefit)</t>
  </si>
  <si>
    <t>Edelweiss Long Term Equity Fund (Tax Saving)</t>
  </si>
  <si>
    <t>PORTFOLIO STATEMENT OF EDELWEISS LARGE &amp; MID CAP FUND AS ON JULY 31, 2023</t>
  </si>
  <si>
    <t>(An open ended equity scheme investing in both large cap and mid cap stocks)</t>
  </si>
  <si>
    <t>Birlasoft Ltd.</t>
  </si>
  <si>
    <t>INE836A01035</t>
  </si>
  <si>
    <t>Jubilant Foodworks Ltd.</t>
  </si>
  <si>
    <t>INE797F01020</t>
  </si>
  <si>
    <t>Grindwell Norton Ltd.</t>
  </si>
  <si>
    <t>INE536A01023</t>
  </si>
  <si>
    <t>Metro Brands Ltd.</t>
  </si>
  <si>
    <t>INE317I01021</t>
  </si>
  <si>
    <t>Sona BLW Precision Forgings Ltd.</t>
  </si>
  <si>
    <t>INE073K01018</t>
  </si>
  <si>
    <t>Kansai Nerolac Paints Ltd.</t>
  </si>
  <si>
    <t>INE531A01024</t>
  </si>
  <si>
    <t>The Phoenix Mills Ltd.</t>
  </si>
  <si>
    <t>INE211B01039</t>
  </si>
  <si>
    <t>Century Plyboards (India) Ltd.</t>
  </si>
  <si>
    <t>INE348B01021</t>
  </si>
  <si>
    <t>Atul Ltd.</t>
  </si>
  <si>
    <t>INE100A01010</t>
  </si>
  <si>
    <t>V-Mart Retail Ltd.</t>
  </si>
  <si>
    <t>INE665J01013</t>
  </si>
  <si>
    <t>GMM Pfaudler Ltd.</t>
  </si>
  <si>
    <t>INE541A01023</t>
  </si>
  <si>
    <t>Radico Khaitan Ltd.</t>
  </si>
  <si>
    <t>INE944F01028</t>
  </si>
  <si>
    <t>Praj Industries Ltd.</t>
  </si>
  <si>
    <t>INE074A01025</t>
  </si>
  <si>
    <t>Edelweiss Large and Mid Cap Fund</t>
  </si>
  <si>
    <t>PORTFOLIO STATEMENT OF EDELWEISS SMALL CAP FUND AS ON JULY 31, 2023</t>
  </si>
  <si>
    <t>(An open ended scheme predominantly investing in small cap stocks)</t>
  </si>
  <si>
    <t>Ajanta Pharma Ltd.</t>
  </si>
  <si>
    <t>INE031B01049</t>
  </si>
  <si>
    <t>Equitas Small Finance Bank Ltd.</t>
  </si>
  <si>
    <t>INE063P01018</t>
  </si>
  <si>
    <t>PNC Infratech Ltd.</t>
  </si>
  <si>
    <t>INE195J01029</t>
  </si>
  <si>
    <t>Carborundum Universal Ltd.</t>
  </si>
  <si>
    <t>INE120A01034</t>
  </si>
  <si>
    <t>Ratnamani Metals &amp; Tubes Ltd.</t>
  </si>
  <si>
    <t>INE703B01027</t>
  </si>
  <si>
    <t>Krishna Inst of Medical Sciences Ltd.</t>
  </si>
  <si>
    <t>INE967H01017</t>
  </si>
  <si>
    <t>Ahluwalia Contracts (India) Ltd.</t>
  </si>
  <si>
    <t>INE758C01029</t>
  </si>
  <si>
    <t>Action Construction Equipment Ltd.</t>
  </si>
  <si>
    <t>INE731H01025</t>
  </si>
  <si>
    <t>Mold-Tek Packaging Ltd.</t>
  </si>
  <si>
    <t>INE893J01029</t>
  </si>
  <si>
    <t>Rolex Rings Ltd.</t>
  </si>
  <si>
    <t>INE645S01016</t>
  </si>
  <si>
    <t>Rategain Travel Technologies Ltd.</t>
  </si>
  <si>
    <t>INE0CLI01024</t>
  </si>
  <si>
    <t>Jamna Auto Industries Ltd.</t>
  </si>
  <si>
    <t>INE039C01032</t>
  </si>
  <si>
    <t>K.P.R. Mill Ltd.</t>
  </si>
  <si>
    <t>INE930H01031</t>
  </si>
  <si>
    <t>Garware Technical Fibres Ltd.</t>
  </si>
  <si>
    <t>INE276A01018</t>
  </si>
  <si>
    <t>The Great Eastern Shipping Company Ltd.</t>
  </si>
  <si>
    <t>INE017A01032</t>
  </si>
  <si>
    <t>Minda Corporation Ltd.</t>
  </si>
  <si>
    <t>INE842C01021</t>
  </si>
  <si>
    <t>JK Lakshmi Cement Ltd.</t>
  </si>
  <si>
    <t>INE786A01032</t>
  </si>
  <si>
    <t>Angel One Ltd.</t>
  </si>
  <si>
    <t>INE732I01013</t>
  </si>
  <si>
    <t>CEAT Ltd.</t>
  </si>
  <si>
    <t>INE482A01020</t>
  </si>
  <si>
    <t>Voltamp Transformers Ltd.</t>
  </si>
  <si>
    <t>INE540H01012</t>
  </si>
  <si>
    <t>Suven Pharmaceuticals Ltd.</t>
  </si>
  <si>
    <t>INE03QK01018</t>
  </si>
  <si>
    <t>RHI Magnesita India Ltd.</t>
  </si>
  <si>
    <t>INE743M01012</t>
  </si>
  <si>
    <t>KNR Constructions Ltd.</t>
  </si>
  <si>
    <t>INE634I01029</t>
  </si>
  <si>
    <t>Mahindra Logistics Ltd.</t>
  </si>
  <si>
    <t>INE766P01016</t>
  </si>
  <si>
    <t>Orient Electric Ltd.</t>
  </si>
  <si>
    <t>INE142Z01019</t>
  </si>
  <si>
    <t>Tejas Networks Ltd.</t>
  </si>
  <si>
    <t>INE010J01012</t>
  </si>
  <si>
    <t>Telecom - Equipment &amp; Accessories</t>
  </si>
  <si>
    <t>NOCIL Ltd.</t>
  </si>
  <si>
    <t>INE163A01018</t>
  </si>
  <si>
    <t>Subros Ltd.</t>
  </si>
  <si>
    <t>INE287B01021</t>
  </si>
  <si>
    <t>Emami Ltd.</t>
  </si>
  <si>
    <t>INE548C01032</t>
  </si>
  <si>
    <t>CSB Bank Ltd.</t>
  </si>
  <si>
    <t>INE679A01013</t>
  </si>
  <si>
    <t>Gateway Distriparks Ltd.</t>
  </si>
  <si>
    <t>INE079J01017</t>
  </si>
  <si>
    <t>TCI Express Ltd.</t>
  </si>
  <si>
    <t>INE586V01016</t>
  </si>
  <si>
    <t>Teamlease Services Ltd.</t>
  </si>
  <si>
    <t>INE985S01024</t>
  </si>
  <si>
    <t>Commercial Services &amp; Supplies</t>
  </si>
  <si>
    <t>Mastek Ltd.</t>
  </si>
  <si>
    <t>INE759A01021</t>
  </si>
  <si>
    <t>Edelweiss Small Cap Fund</t>
  </si>
  <si>
    <t>PORTFOLIO STATEMENT OF EDELWEISS EQUITY SAVINGS FUND AS ON JULY 31, 2023</t>
  </si>
  <si>
    <t>(An Open ended scheme investing in equity, arbitrage and debt)</t>
  </si>
  <si>
    <t>Utkarsha Small Finance Bank Ltd.</t>
  </si>
  <si>
    <t>INE735W01017</t>
  </si>
  <si>
    <t>Colgate Palmolive (India) Ltd.</t>
  </si>
  <si>
    <t>INE259A01022</t>
  </si>
  <si>
    <t>ZF Commercial Vehicle Ctrl Sys Ind Ltd.</t>
  </si>
  <si>
    <t>INE342J01019</t>
  </si>
  <si>
    <t>MINDSPACE BUSINESS PARKS REIT</t>
  </si>
  <si>
    <t>INE0CCU25019</t>
  </si>
  <si>
    <t>Marico Ltd.31/08/2023</t>
  </si>
  <si>
    <t>EDELWEISS LIQUID FUND - DIRECT PL -GR</t>
  </si>
  <si>
    <t>INF754K01GM4</t>
  </si>
  <si>
    <t>Edelweiss Equity Savings Fund</t>
  </si>
  <si>
    <t>PORTFOLIO STATEMENT OF EDELWEISS FOCUSED EQUITY FUND AS ON JULY 31, 2023</t>
  </si>
  <si>
    <t>(An open-ended equity scheme investing in maximum 30 stocks across market capitalisation)</t>
  </si>
  <si>
    <t>Edelweiss Focused Equity Fund</t>
  </si>
  <si>
    <t>PORTFOLIO STATEMENT OF EDELWEISS NIFTY 100 QUALITY 30 INDEX FND AS ON JULY 31, 2023</t>
  </si>
  <si>
    <t>(An open ended scheme replicating Nifty 100 Quality 30 Index)</t>
  </si>
  <si>
    <t>HDFC Asset Management Company Ltd.</t>
  </si>
  <si>
    <t>INE127D01025</t>
  </si>
  <si>
    <t>Muthoot Finance Ltd.</t>
  </si>
  <si>
    <t>INE414G01012</t>
  </si>
  <si>
    <t>Edelweiss Nifty 100 Quality 30 Index Fund</t>
  </si>
  <si>
    <t>PORTFOLIO STATEMENT OF EDELWEISS NIFTY 50 INDEX FUND AS ON JULY 31, 2023</t>
  </si>
  <si>
    <t>(An open ended scheme replicating Nifty 50 Index)</t>
  </si>
  <si>
    <t>Edelweiss Nifty 50 Index Fund</t>
  </si>
  <si>
    <t>PORTFOLIO STATEMENT OF EDELWEISS NIFTY LARGE MID CAP 250 INDEX FUND AS ON JULY 31, 2023</t>
  </si>
  <si>
    <t>(An Open-ended Equity Scheme replicating Nifty LargeMidcap 250 Index)</t>
  </si>
  <si>
    <t>AU Small Finance Bank Ltd.</t>
  </si>
  <si>
    <t>INE949L01017</t>
  </si>
  <si>
    <t>Yes Bank Ltd.</t>
  </si>
  <si>
    <t>INE528G01035</t>
  </si>
  <si>
    <t>CG Power and Industrial Solutions Ltd.</t>
  </si>
  <si>
    <t>INE067A01029</t>
  </si>
  <si>
    <t>Supreme Industries Ltd.</t>
  </si>
  <si>
    <t>INE195A01028</t>
  </si>
  <si>
    <t>Polycab India Ltd.</t>
  </si>
  <si>
    <t>INE455K01017</t>
  </si>
  <si>
    <t>MRF Ltd.</t>
  </si>
  <si>
    <t>INE883A01011</t>
  </si>
  <si>
    <t>Adani Power Ltd.</t>
  </si>
  <si>
    <t>INE814H01011</t>
  </si>
  <si>
    <t>Balkrishna Industries Ltd.</t>
  </si>
  <si>
    <t>INE787D01026</t>
  </si>
  <si>
    <t>Macrotech Developers Ltd.</t>
  </si>
  <si>
    <t>INE670K01029</t>
  </si>
  <si>
    <t>Fortis Healthcare Ltd.</t>
  </si>
  <si>
    <t>INE061F01013</t>
  </si>
  <si>
    <t>Sundaram Finance Ltd.</t>
  </si>
  <si>
    <t>INE660A01013</t>
  </si>
  <si>
    <t>Mahindra &amp; Mahindra Financial Services Ltd</t>
  </si>
  <si>
    <t>INE774D01024</t>
  </si>
  <si>
    <t>PB Fintech Ltd.</t>
  </si>
  <si>
    <t>INE417T01026</t>
  </si>
  <si>
    <t>Financial Technology (Fintech)</t>
  </si>
  <si>
    <t>One 97 Communications Ltd.</t>
  </si>
  <si>
    <t>INE982J01020</t>
  </si>
  <si>
    <t>Deepak Nitrite Ltd.</t>
  </si>
  <si>
    <t>INE288B01029</t>
  </si>
  <si>
    <t>Sundram Fasteners Ltd.</t>
  </si>
  <si>
    <t>INE387A01021</t>
  </si>
  <si>
    <t>Schaeffler India Ltd.</t>
  </si>
  <si>
    <t>INE513A01022</t>
  </si>
  <si>
    <t>SKF India Ltd.</t>
  </si>
  <si>
    <t>INE640A01023</t>
  </si>
  <si>
    <t>Delhivery Ltd.</t>
  </si>
  <si>
    <t>INE148O01028</t>
  </si>
  <si>
    <t>JSW Energy Ltd.</t>
  </si>
  <si>
    <t>INE121E01018</t>
  </si>
  <si>
    <t>Bata India Ltd.</t>
  </si>
  <si>
    <t>INE176A01028</t>
  </si>
  <si>
    <t>Poonawalla Fincorp Ltd.</t>
  </si>
  <si>
    <t>INE511C01022</t>
  </si>
  <si>
    <t>Linde India Ltd.</t>
  </si>
  <si>
    <t>INE473A01011</t>
  </si>
  <si>
    <t>Union Bank of India</t>
  </si>
  <si>
    <t>INE692A01016</t>
  </si>
  <si>
    <t>Thermax Ltd.</t>
  </si>
  <si>
    <t>INE152A01029</t>
  </si>
  <si>
    <t>Oil India Ltd.</t>
  </si>
  <si>
    <t>INE274J01014</t>
  </si>
  <si>
    <t>Motherson Sumi Wiring India Ltd.</t>
  </si>
  <si>
    <t>INE0FS801015</t>
  </si>
  <si>
    <t>Patanjali Foods Ltd.</t>
  </si>
  <si>
    <t>INE619A01035</t>
  </si>
  <si>
    <t>Gland Pharma Ltd.</t>
  </si>
  <si>
    <t>INE068V01023</t>
  </si>
  <si>
    <t>Gujarat Gas Ltd.</t>
  </si>
  <si>
    <t>INE844O01030</t>
  </si>
  <si>
    <t>Prestige Estates Projects Ltd.</t>
  </si>
  <si>
    <t>INE811K01011</t>
  </si>
  <si>
    <t>Timken India Ltd.</t>
  </si>
  <si>
    <t>INE325A01013</t>
  </si>
  <si>
    <t>Hindustan Zinc Ltd.</t>
  </si>
  <si>
    <t>INE267A01025</t>
  </si>
  <si>
    <t>Adani Green Energy Ltd.</t>
  </si>
  <si>
    <t>INE364U01010</t>
  </si>
  <si>
    <t>VARUN BEVERAGES LIMITED</t>
  </si>
  <si>
    <t>INE200M01021</t>
  </si>
  <si>
    <t>Devyani International Ltd.</t>
  </si>
  <si>
    <t>INE872J01023</t>
  </si>
  <si>
    <t>Zomato Ltd.</t>
  </si>
  <si>
    <t>INE758T01015</t>
  </si>
  <si>
    <t>Aavas Financiers Ltd.</t>
  </si>
  <si>
    <t>INE216P01012</t>
  </si>
  <si>
    <t>Indian Railway Finance Corporation Ltd.</t>
  </si>
  <si>
    <t>INE053F01010</t>
  </si>
  <si>
    <t>Rajesh Exports Ltd.</t>
  </si>
  <si>
    <t>INE343B01030</t>
  </si>
  <si>
    <t>Relaxo Footwears Ltd.</t>
  </si>
  <si>
    <t>INE131B01039</t>
  </si>
  <si>
    <t>Bank of India</t>
  </si>
  <si>
    <t>INE084A01016</t>
  </si>
  <si>
    <t>Vedanta Ltd.</t>
  </si>
  <si>
    <t>INE205A01025</t>
  </si>
  <si>
    <t>Diversified Metals</t>
  </si>
  <si>
    <t>Bajaj Holdings &amp; Investment Ltd.</t>
  </si>
  <si>
    <t>INE118A01012</t>
  </si>
  <si>
    <t>Pfizer Ltd.</t>
  </si>
  <si>
    <t>INE182A01018</t>
  </si>
  <si>
    <t>Endurance Technologies Ltd.</t>
  </si>
  <si>
    <t>INE913H01037</t>
  </si>
  <si>
    <t>Happiest Minds Technologies Ltd.</t>
  </si>
  <si>
    <t>INE419U01012</t>
  </si>
  <si>
    <t>Affle (India) Ltd.</t>
  </si>
  <si>
    <t>INE00WC01027</t>
  </si>
  <si>
    <t>GlaxoSmithKline Pharmaceuticals Ltd.</t>
  </si>
  <si>
    <t>INE159A01016</t>
  </si>
  <si>
    <t>Bayer Cropscience Ltd.</t>
  </si>
  <si>
    <t>INE462A01022</t>
  </si>
  <si>
    <t>Star Health &amp; Allied Insurance Co Ltd.</t>
  </si>
  <si>
    <t>INE575P01011</t>
  </si>
  <si>
    <t>Sumitomo Chemical India Ltd.</t>
  </si>
  <si>
    <t>INE258G01013</t>
  </si>
  <si>
    <t>Nippon Life India Asset Management Ltd.</t>
  </si>
  <si>
    <t>INE298J01013</t>
  </si>
  <si>
    <t>ICICI Securities Ltd.</t>
  </si>
  <si>
    <t>INE763G01038</t>
  </si>
  <si>
    <t>General Insurance Corporation of India</t>
  </si>
  <si>
    <t>INE481Y01014</t>
  </si>
  <si>
    <t>Adani Transmission Ltd.</t>
  </si>
  <si>
    <t>INE931S01010</t>
  </si>
  <si>
    <t>Mankind Pharma Ltd.</t>
  </si>
  <si>
    <t>INE634S01028</t>
  </si>
  <si>
    <t>Vinati Organics Ltd.</t>
  </si>
  <si>
    <t>INE410B01037</t>
  </si>
  <si>
    <t>Whirlpool of India Ltd.</t>
  </si>
  <si>
    <t>INE716A01013</t>
  </si>
  <si>
    <t>Tata Teleservices (Maharashtra) Ltd.</t>
  </si>
  <si>
    <t>INE517B01013</t>
  </si>
  <si>
    <t>Blue Dart Express Ltd.</t>
  </si>
  <si>
    <t>INE233B01017</t>
  </si>
  <si>
    <t>FSN E-Commerce Ventures Ltd.</t>
  </si>
  <si>
    <t>INE388Y01029</t>
  </si>
  <si>
    <t>Trident Ltd.</t>
  </si>
  <si>
    <t>INE064C01022</t>
  </si>
  <si>
    <t>Adani Total Gas Ltd.</t>
  </si>
  <si>
    <t>INE399L01023</t>
  </si>
  <si>
    <t>Fine Organic Industries Ltd.</t>
  </si>
  <si>
    <t>INE686Y01026</t>
  </si>
  <si>
    <t>Alkyl Amines Chemicals Ltd.</t>
  </si>
  <si>
    <t>INE150B01039</t>
  </si>
  <si>
    <t>The New India Assurance Company Ltd.</t>
  </si>
  <si>
    <t>INE470Y01017</t>
  </si>
  <si>
    <t>Godrej Industries Ltd.</t>
  </si>
  <si>
    <t>INE233A01035</t>
  </si>
  <si>
    <t>Procter &amp; Gamble Hygiene&amp;HealthCare Ltd.</t>
  </si>
  <si>
    <t>INE179A01014</t>
  </si>
  <si>
    <t>Life Insurance Corporation of India</t>
  </si>
  <si>
    <t>INE0J1Y01017</t>
  </si>
  <si>
    <t>Clean Science and Technology Ltd.</t>
  </si>
  <si>
    <t>INE227W01023</t>
  </si>
  <si>
    <t>Adani Wilmar Ltd.</t>
  </si>
  <si>
    <t>INE699H01024</t>
  </si>
  <si>
    <t>Edelweiss NIFTY Large Mid Cap 250 Index Fund</t>
  </si>
  <si>
    <t>PORTFOLIO STATEMENT OF EDELWEISS NIFTY MIDCAP150 MOMENTUM 50 INDEX FUND AS ON JULY 31, 2023</t>
  </si>
  <si>
    <t>(An Open-ended Equity Scheme replicating Nifty Midcap150 Momentum 50 Index)</t>
  </si>
  <si>
    <t>Edelweiss Nifty Midcap 150 Momentum 50 Index Fund</t>
  </si>
  <si>
    <t>NIFTY Midcap 150 Momentum 50</t>
  </si>
  <si>
    <t>PORTFOLIO STATEMENT OF EDELWEISS MULTI ASSET ALLOCATION FUND AS ON JULY 31, 2023</t>
  </si>
  <si>
    <t>(An open-ended equity)</t>
  </si>
  <si>
    <t>(b) Exchange Traded Commodity Derivatives</t>
  </si>
  <si>
    <t>SILVER-05Dec2023-MCX</t>
  </si>
  <si>
    <t>SILVERMINI-30Nov2023-MCX1</t>
  </si>
  <si>
    <t>GOLD-05Dec2023-MCX</t>
  </si>
  <si>
    <t>GOLD-05Oct2023-MCX</t>
  </si>
  <si>
    <t>SILVERMINI-31Aug2023-MCX1</t>
  </si>
  <si>
    <t>SILVER-05Sep2023-MCX</t>
  </si>
  <si>
    <t>7.50% NABARD NCD SR 24A RED 31-08-2026**</t>
  </si>
  <si>
    <t>INE261F08EA6</t>
  </si>
  <si>
    <t>7.8445% TATA CAP HSG FIN SR A 18-09-2026**</t>
  </si>
  <si>
    <t>INE033L07IC6</t>
  </si>
  <si>
    <t>6.35% HDB FIN A1 FX 169 RED 11-09-26**</t>
  </si>
  <si>
    <t>INE756I07DX5</t>
  </si>
  <si>
    <t>7.90% BAJAJ FIN LTD NCD RED 17-11-2025**</t>
  </si>
  <si>
    <t>INE296A07SF4</t>
  </si>
  <si>
    <t>7.59% SIDBI NCD SR IX RED 10-02-2026**</t>
  </si>
  <si>
    <t>INE556F08KG3</t>
  </si>
  <si>
    <t>Edelweiss Multi Asset Allocation Fund</t>
  </si>
  <si>
    <t>PORTFOLIO STATEMENT OF EDELWEISS RECENTLY LISTED IPO FUND AS ON JULY 31, 2023</t>
  </si>
  <si>
    <t>(An open ended equity scheme following investment theme of investing in recently listed 100 companies or upcoming Initial Public Offer (IPOs).)</t>
  </si>
  <si>
    <t>C.E. Info Systems Ltd.</t>
  </si>
  <si>
    <t>INE0BV301023</t>
  </si>
  <si>
    <t>Data Patterns (India) Ltd.</t>
  </si>
  <si>
    <t>INE0IX101010</t>
  </si>
  <si>
    <t>Fusion Micro Finance Ltd.</t>
  </si>
  <si>
    <t>INE139R01012</t>
  </si>
  <si>
    <t>MTAR Technologies Ltd.</t>
  </si>
  <si>
    <t>INE864I01014</t>
  </si>
  <si>
    <t>Five Star Business Finance Ltd.</t>
  </si>
  <si>
    <t>INE128S01021</t>
  </si>
  <si>
    <t>Rainbow Children's Medicare Ltd.</t>
  </si>
  <si>
    <t>INE961O01016</t>
  </si>
  <si>
    <t>Ami Organics Ltd.</t>
  </si>
  <si>
    <t>INE00FF01017</t>
  </si>
  <si>
    <t>Global Health Ltd.</t>
  </si>
  <si>
    <t>INE474Q01031</t>
  </si>
  <si>
    <t>Syrma Sgs Technology Ltd.</t>
  </si>
  <si>
    <t>INE0DYJ01015</t>
  </si>
  <si>
    <t>Latent View Analytics Ltd.</t>
  </si>
  <si>
    <t>INE0I7C01011</t>
  </si>
  <si>
    <t>Tarsons Products Ltd.</t>
  </si>
  <si>
    <t>INE144Z01023</t>
  </si>
  <si>
    <t>Healthcare Equipment &amp; Supplies</t>
  </si>
  <si>
    <t>Landmark Cars Ltd.</t>
  </si>
  <si>
    <t>INE559R01029</t>
  </si>
  <si>
    <t>Computer Age Management Services Ltd.</t>
  </si>
  <si>
    <t>INE596I01012</t>
  </si>
  <si>
    <t>KFIN Technologies Pvt Ltd.</t>
  </si>
  <si>
    <t>INE138Y01010</t>
  </si>
  <si>
    <t>Home First Finance Company India Ltd.</t>
  </si>
  <si>
    <t>INE481N01025</t>
  </si>
  <si>
    <t>Campus Activewear Ltd.</t>
  </si>
  <si>
    <t>INE278Y01022</t>
  </si>
  <si>
    <t>Aptus Value Housing Finance India Ltd.</t>
  </si>
  <si>
    <t>INE852O01025</t>
  </si>
  <si>
    <t>Medplus Health Services Ltd.</t>
  </si>
  <si>
    <t>INE804L01022</t>
  </si>
  <si>
    <t>Dodla Dairy Ltd.</t>
  </si>
  <si>
    <t>INE021O01019</t>
  </si>
  <si>
    <t>Divgi Torqtransfer Systems Ltd.</t>
  </si>
  <si>
    <t>INE753U01022</t>
  </si>
  <si>
    <t>Indigo Paints Ltd.</t>
  </si>
  <si>
    <t>INE09VQ01012</t>
  </si>
  <si>
    <t>Cyient DLM Ltd.</t>
  </si>
  <si>
    <t>INE055S01018</t>
  </si>
  <si>
    <t>Uniparts India Ltd.</t>
  </si>
  <si>
    <t>INE244O01017</t>
  </si>
  <si>
    <t>Vijaya Diagnostic Centre Ltd.</t>
  </si>
  <si>
    <t>INE043W01024</t>
  </si>
  <si>
    <t>Nuvoco Vistas Corporation Ltd.</t>
  </si>
  <si>
    <t>INE118D01016</t>
  </si>
  <si>
    <t>G R Infraprojects Ltd.</t>
  </si>
  <si>
    <t>INE201P01022</t>
  </si>
  <si>
    <t>Ideaforge Technology Ltd.</t>
  </si>
  <si>
    <t>INE349Y01013</t>
  </si>
  <si>
    <t>Polycab India Ltd.31/08/2023</t>
  </si>
  <si>
    <t>Edelweiss Recently Listed IPO Fund</t>
  </si>
  <si>
    <t>PORTFOLIO STATEMENT OF EDELWEISS ETF - NIFTY BANK AS ON JULY 31, 2023</t>
  </si>
  <si>
    <t>(An open ended scheme tracking Nifty Bank Index)</t>
  </si>
  <si>
    <t>Edelweiss ETF - Nifty Bank</t>
  </si>
  <si>
    <t>PORTFOLIO STATEMENT OF EDELWEISS NIFTY NEXT 50 INDEX FUND AS ON JULY 31, 2023</t>
  </si>
  <si>
    <t>(An Open-ended Equity Scheme replicating Nifty Next 50 Index)</t>
  </si>
  <si>
    <t>Edelweiss Nifty Next 50 Index Fund</t>
  </si>
  <si>
    <t>Nifty Next 50 Index</t>
  </si>
  <si>
    <t>PORTFOLIO STATEMENT OF EDELWEISS AGGRESSIVE HYBRID FUND AS ON JULY 31, 2023</t>
  </si>
  <si>
    <t>(An open ended hybrid scheme investing predominantly in equity and equity related instruments)</t>
  </si>
  <si>
    <t>Cholamandalam Financial Holdings Ltd.</t>
  </si>
  <si>
    <t>INE149A01033</t>
  </si>
  <si>
    <t>EDELWEISS-NIFTY 50-INDEX FUND</t>
  </si>
  <si>
    <t>INF754K01NB3</t>
  </si>
  <si>
    <t>Direct Plan IDCW</t>
  </si>
  <si>
    <t>Edelweiss Aggressive Hybrid Fund</t>
  </si>
  <si>
    <t>PORTFOLIO STATEMENT OF EDELWEISS NIFTY SMALLCAP 250 INDEX FUND AS ON JULY 31, 2023</t>
  </si>
  <si>
    <t>(An Open-ended Equity Scheme replicating Nifty Smallcap 250 Index)</t>
  </si>
  <si>
    <t>Suzlon Energy Ltd.</t>
  </si>
  <si>
    <t>INE040H01021</t>
  </si>
  <si>
    <t>Jindal Stainless Ltd.</t>
  </si>
  <si>
    <t>INE220G01021</t>
  </si>
  <si>
    <t>Cyient Ltd.</t>
  </si>
  <si>
    <t>INE136B01020</t>
  </si>
  <si>
    <t>Elgi Equipments Ltd.</t>
  </si>
  <si>
    <t>INE285A01027</t>
  </si>
  <si>
    <t>BSE Ltd.</t>
  </si>
  <si>
    <t>INE118H01025</t>
  </si>
  <si>
    <t>REDINGTON LIMITED</t>
  </si>
  <si>
    <t>INE891D01026</t>
  </si>
  <si>
    <t>IIFL Finance Ltd.</t>
  </si>
  <si>
    <t>INE530B01024</t>
  </si>
  <si>
    <t>Central Depository Services (I) Ltd.</t>
  </si>
  <si>
    <t>INE736A01011</t>
  </si>
  <si>
    <t>Sonata Software Ltd.</t>
  </si>
  <si>
    <t>INE269A01021</t>
  </si>
  <si>
    <t>Karur Vysya Bank Ltd.</t>
  </si>
  <si>
    <t>INE036D01028</t>
  </si>
  <si>
    <t>Blue Star Ltd.</t>
  </si>
  <si>
    <t>INE472A01039</t>
  </si>
  <si>
    <t>Lakshmi Machine Works Ltd.</t>
  </si>
  <si>
    <t>INE269B01029</t>
  </si>
  <si>
    <t>Tanla Platforms Ltd.</t>
  </si>
  <si>
    <t>INE483C01032</t>
  </si>
  <si>
    <t>Gujarat State Petronet Ltd.</t>
  </si>
  <si>
    <t>INE246F01010</t>
  </si>
  <si>
    <t>Finolex Cables Ltd.</t>
  </si>
  <si>
    <t>INE235A01022</t>
  </si>
  <si>
    <t>NCC Ltd.</t>
  </si>
  <si>
    <t>INE868B01028</t>
  </si>
  <si>
    <t>Natco Pharma Ltd.</t>
  </si>
  <si>
    <t>INE987B01026</t>
  </si>
  <si>
    <t>Castrol India Ltd.</t>
  </si>
  <si>
    <t>INE172A01027</t>
  </si>
  <si>
    <t>Narayana Hrudayalaya ltd.</t>
  </si>
  <si>
    <t>INE410P01011</t>
  </si>
  <si>
    <t>PNB Housing Finance Ltd.</t>
  </si>
  <si>
    <t>INE572E01012</t>
  </si>
  <si>
    <t>Sanofi India Ltd.</t>
  </si>
  <si>
    <t>INE058A01010</t>
  </si>
  <si>
    <t>Raymond Ltd.</t>
  </si>
  <si>
    <t>INE301A01014</t>
  </si>
  <si>
    <t>Amara Raja Batteries Ltd.</t>
  </si>
  <si>
    <t>INE885A01032</t>
  </si>
  <si>
    <t>Asahi India Glass Ltd.</t>
  </si>
  <si>
    <t>INE439A01020</t>
  </si>
  <si>
    <t>Intellect Design Arena Ltd.</t>
  </si>
  <si>
    <t>INE306R01017</t>
  </si>
  <si>
    <t>Century Textiles &amp; Industries Ltd.</t>
  </si>
  <si>
    <t>INE055A01016</t>
  </si>
  <si>
    <t>Paper, Forest &amp; Jute Products</t>
  </si>
  <si>
    <t>Mazagon Dock Shipbuilders Ltd.</t>
  </si>
  <si>
    <t>INE249Z01012</t>
  </si>
  <si>
    <t>Rail Vikas Nigam Ltd.</t>
  </si>
  <si>
    <t>INE415G01027</t>
  </si>
  <si>
    <t>Finolex Industries Ltd.</t>
  </si>
  <si>
    <t>INE183A01024</t>
  </si>
  <si>
    <t>Zensar Technologies Ltd.</t>
  </si>
  <si>
    <t>INE520A01027</t>
  </si>
  <si>
    <t>Apar Industries Ltd.</t>
  </si>
  <si>
    <t>INE372A01015</t>
  </si>
  <si>
    <t>Piramal Pharma Ltd.</t>
  </si>
  <si>
    <t>INE0DK501011</t>
  </si>
  <si>
    <t>CIE Automotive India Ltd.</t>
  </si>
  <si>
    <t>INE536H01010</t>
  </si>
  <si>
    <t>Poly Medicure Ltd.</t>
  </si>
  <si>
    <t>INE205C01021</t>
  </si>
  <si>
    <t>NMDC Steel Ltd.</t>
  </si>
  <si>
    <t>INE0NNS01018</t>
  </si>
  <si>
    <t>Kalpataru Projects International Ltd.</t>
  </si>
  <si>
    <t>INE220B01022</t>
  </si>
  <si>
    <t>HFCL Ltd.</t>
  </si>
  <si>
    <t>INE548A01028</t>
  </si>
  <si>
    <t>Tamilnad Mercantile Bank Ltd.</t>
  </si>
  <si>
    <t>INE668A01016</t>
  </si>
  <si>
    <t>CESC Ltd.</t>
  </si>
  <si>
    <t>INE486A01021</t>
  </si>
  <si>
    <t>V-Guard Industries Ltd.</t>
  </si>
  <si>
    <t>INE951I01027</t>
  </si>
  <si>
    <t>EID Parry India Ltd.</t>
  </si>
  <si>
    <t>INE126A01031</t>
  </si>
  <si>
    <t>360 One Wam Ltd.</t>
  </si>
  <si>
    <t>INE466L01038</t>
  </si>
  <si>
    <t>Aegis Logistics Ltd.</t>
  </si>
  <si>
    <t>INE208C01025</t>
  </si>
  <si>
    <t>Capri Global Capital Ltd.</t>
  </si>
  <si>
    <t>INE180C01026</t>
  </si>
  <si>
    <t>Sapphire Foods India Ltd.</t>
  </si>
  <si>
    <t>INE806T01012</t>
  </si>
  <si>
    <t>Olectra Greentech Ltd.</t>
  </si>
  <si>
    <t>INE260D01016</t>
  </si>
  <si>
    <t>EIH Ltd.</t>
  </si>
  <si>
    <t>INE230A01023</t>
  </si>
  <si>
    <t>Lemon Tree Hotels Ltd.</t>
  </si>
  <si>
    <t>INE970X01018</t>
  </si>
  <si>
    <t>Firstsource Solutions Ltd.</t>
  </si>
  <si>
    <t>INE684F01012</t>
  </si>
  <si>
    <t>Engineers India Ltd.</t>
  </si>
  <si>
    <t>INE510A01028</t>
  </si>
  <si>
    <t>Cera Sanitaryware Ltd.</t>
  </si>
  <si>
    <t>INE739E01017</t>
  </si>
  <si>
    <t>CCL Products (India) Ltd.</t>
  </si>
  <si>
    <t>INE421D01022</t>
  </si>
  <si>
    <t>Triveni Turbine Ltd.</t>
  </si>
  <si>
    <t>INE152M01016</t>
  </si>
  <si>
    <t>Alembic Pharmaceuticals Ltd.</t>
  </si>
  <si>
    <t>INE901L01018</t>
  </si>
  <si>
    <t>Jyothy Labs Ltd.</t>
  </si>
  <si>
    <t>INE668F01031</t>
  </si>
  <si>
    <t>Household Products</t>
  </si>
  <si>
    <t>Welspun Corp Ltd.</t>
  </si>
  <si>
    <t>INE191B01025</t>
  </si>
  <si>
    <t>Hitachi Energy India Ltd.</t>
  </si>
  <si>
    <t>INE07Y701011</t>
  </si>
  <si>
    <t>DCM Shriram Ltd.</t>
  </si>
  <si>
    <t>INE499A01024</t>
  </si>
  <si>
    <t>Route Mobile Ltd.</t>
  </si>
  <si>
    <t>INE450U01017</t>
  </si>
  <si>
    <t>BEML Ltd.</t>
  </si>
  <si>
    <t>INE258A01016</t>
  </si>
  <si>
    <t>Vardhman Textiles Ltd.</t>
  </si>
  <si>
    <t>INE825A01020</t>
  </si>
  <si>
    <t>Mahindra Lifespace Developers Ltd.</t>
  </si>
  <si>
    <t>INE813A01018</t>
  </si>
  <si>
    <t>IRB Infrastructure Developers Ltd.</t>
  </si>
  <si>
    <t>INE821I01022</t>
  </si>
  <si>
    <t>Eclerx Services Ltd.</t>
  </si>
  <si>
    <t>INE738I01010</t>
  </si>
  <si>
    <t>Deepak Fertilizers &amp; Petrochem Corp Ltd.</t>
  </si>
  <si>
    <t>INE501A01019</t>
  </si>
  <si>
    <t>Gujarat State Fertilizers &amp; Chem Ltd.</t>
  </si>
  <si>
    <t>INE026A01025</t>
  </si>
  <si>
    <t>Shree Renuka Sugars Ltd.</t>
  </si>
  <si>
    <t>INE087H01022</t>
  </si>
  <si>
    <t>Delta Corp Ltd.</t>
  </si>
  <si>
    <t>INE124G01033</t>
  </si>
  <si>
    <t>Birla Corporation Ltd.</t>
  </si>
  <si>
    <t>INE340A01012</t>
  </si>
  <si>
    <t>Brightcom Group Ltd.</t>
  </si>
  <si>
    <t>INE425B01027</t>
  </si>
  <si>
    <t>Aster DM Healthcare Ltd.</t>
  </si>
  <si>
    <t>INE914M01019</t>
  </si>
  <si>
    <t>Gujarat Pipavav Port Ltd.</t>
  </si>
  <si>
    <t>INE517F01014</t>
  </si>
  <si>
    <t>Bank of Maharashtra</t>
  </si>
  <si>
    <t>INE457A01014</t>
  </si>
  <si>
    <t>Rain Industries Ltd.</t>
  </si>
  <si>
    <t>INE855B01025</t>
  </si>
  <si>
    <t>Tata Investment Corporation Ltd.</t>
  </si>
  <si>
    <t>INE672A01018</t>
  </si>
  <si>
    <t>Indiabulls Real Estate Ltd.</t>
  </si>
  <si>
    <t>INE069I01010</t>
  </si>
  <si>
    <t>UTI Asset Management Company Ltd.</t>
  </si>
  <si>
    <t>INE094J01016</t>
  </si>
  <si>
    <t>Suprajit Engineering Ltd.</t>
  </si>
  <si>
    <t>INE399C01030</t>
  </si>
  <si>
    <t>TTK Prestige Ltd.</t>
  </si>
  <si>
    <t>INE690A01028</t>
  </si>
  <si>
    <t>National Buildings Construction Corporation Ltd.</t>
  </si>
  <si>
    <t>INE095N01031</t>
  </si>
  <si>
    <t>Chemplast Sanmar Ltd.</t>
  </si>
  <si>
    <t>INE488A01050</t>
  </si>
  <si>
    <t>RITES LTD.</t>
  </si>
  <si>
    <t>INE320J01015</t>
  </si>
  <si>
    <t>JM Financial Ltd.</t>
  </si>
  <si>
    <t>INE780C01023</t>
  </si>
  <si>
    <t>IDBI Bank Ltd.</t>
  </si>
  <si>
    <t>INE008A01015</t>
  </si>
  <si>
    <t>Eris Lifesciences Ltd.</t>
  </si>
  <si>
    <t>INE406M01024</t>
  </si>
  <si>
    <t>Jubilant Ingrevia Ltd.</t>
  </si>
  <si>
    <t>INE0BY001018</t>
  </si>
  <si>
    <t>Fertilizers &amp; Chemicals Travancore Ltd.</t>
  </si>
  <si>
    <t>INE188A01015</t>
  </si>
  <si>
    <t>HEG Ltd.</t>
  </si>
  <si>
    <t>INE545A01016</t>
  </si>
  <si>
    <t>Welspun India Ltd.</t>
  </si>
  <si>
    <t>INE192B01031</t>
  </si>
  <si>
    <t>BASF India Ltd.</t>
  </si>
  <si>
    <t>INE373A01013</t>
  </si>
  <si>
    <t>Godfrey Phillips India Ltd.</t>
  </si>
  <si>
    <t>INE260B01028</t>
  </si>
  <si>
    <t>Cigarettes &amp; Tobacco Products</t>
  </si>
  <si>
    <t>Shoppers Stop Ltd.</t>
  </si>
  <si>
    <t>INE498B01024</t>
  </si>
  <si>
    <t>Motilal Oswal Financial Services Ltd.</t>
  </si>
  <si>
    <t>INE338I01027</t>
  </si>
  <si>
    <t>EPL Ltd.</t>
  </si>
  <si>
    <t>INE255A01020</t>
  </si>
  <si>
    <t>Jubilant Pharmova Ltd.</t>
  </si>
  <si>
    <t>INE700A01033</t>
  </si>
  <si>
    <t>SJVN Ltd.</t>
  </si>
  <si>
    <t>INE002L01015</t>
  </si>
  <si>
    <t>Kalyan Jewellers India Ltd.</t>
  </si>
  <si>
    <t>INE303R01014</t>
  </si>
  <si>
    <t>Graphite India Ltd.</t>
  </si>
  <si>
    <t>INE371A01025</t>
  </si>
  <si>
    <t>Chalet Hotels Ltd.</t>
  </si>
  <si>
    <t>INE427F01016</t>
  </si>
  <si>
    <t>Galaxy Surfactants Ltd.</t>
  </si>
  <si>
    <t>INE600K01018</t>
  </si>
  <si>
    <t>TV18 Broadcast Ltd.</t>
  </si>
  <si>
    <t>INE886H01027</t>
  </si>
  <si>
    <t>KRBL Ltd.</t>
  </si>
  <si>
    <t>INE001B01026</t>
  </si>
  <si>
    <t>PCBL Ltd.</t>
  </si>
  <si>
    <t>INE602A01031</t>
  </si>
  <si>
    <t>Sterlite Technologies Ltd.</t>
  </si>
  <si>
    <t>INE089C01029</t>
  </si>
  <si>
    <t>Restaurant Brands Asia Ltd.</t>
  </si>
  <si>
    <t>INE07T201019</t>
  </si>
  <si>
    <t>Quess Corp Ltd.</t>
  </si>
  <si>
    <t>INE615P01015</t>
  </si>
  <si>
    <t>Prince Pipes And Fittings Ltd.</t>
  </si>
  <si>
    <t>INE689W01016</t>
  </si>
  <si>
    <t>NLC India Ltd.</t>
  </si>
  <si>
    <t>INE589A01014</t>
  </si>
  <si>
    <t>Triveni Engineering &amp; Industries Ltd.</t>
  </si>
  <si>
    <t>INE256C01024</t>
  </si>
  <si>
    <t>JK Paper Ltd.</t>
  </si>
  <si>
    <t>INE789E01012</t>
  </si>
  <si>
    <t>BLS International Services Ltd.</t>
  </si>
  <si>
    <t>INE153T01027</t>
  </si>
  <si>
    <t>Jbm Auto Ltd.</t>
  </si>
  <si>
    <t>INE927D01044</t>
  </si>
  <si>
    <t>Nazara Technologies Limited</t>
  </si>
  <si>
    <t>INE418L01021</t>
  </si>
  <si>
    <t>Cochin Shipyard Ltd.</t>
  </si>
  <si>
    <t>INE704P01017</t>
  </si>
  <si>
    <t>KSB Ltd.</t>
  </si>
  <si>
    <t>INE999A01015</t>
  </si>
  <si>
    <t>BOROSIL RENEWABLES LTD.</t>
  </si>
  <si>
    <t>INE666D01022</t>
  </si>
  <si>
    <t>Housing &amp; Urban Development Corp Ltd.</t>
  </si>
  <si>
    <t>INE031A01017</t>
  </si>
  <si>
    <t>Balaji Amines Ltd.</t>
  </si>
  <si>
    <t>INE050E01027</t>
  </si>
  <si>
    <t>Ingersoll Rand (India) Ltd.</t>
  </si>
  <si>
    <t>INE177A01018</t>
  </si>
  <si>
    <t>Sobha Ltd.</t>
  </si>
  <si>
    <t>INE671H01015</t>
  </si>
  <si>
    <t>Anupam Rasayan India Limited</t>
  </si>
  <si>
    <t>INE930P01018</t>
  </si>
  <si>
    <t>Mahindra Holidays &amp; Resorts India Ltd.</t>
  </si>
  <si>
    <t>INE998I01010</t>
  </si>
  <si>
    <t>Infibeam Avenues Ltd.</t>
  </si>
  <si>
    <t>INE483S01020</t>
  </si>
  <si>
    <t>Rallis India Ltd.</t>
  </si>
  <si>
    <t>INE613A01020</t>
  </si>
  <si>
    <t>Zydus Wellness Ltd.</t>
  </si>
  <si>
    <t>INE768C01010</t>
  </si>
  <si>
    <t>Sterling &amp; Wilson Renewable Energy Ltd.</t>
  </si>
  <si>
    <t>INE00M201021</t>
  </si>
  <si>
    <t>Indian Overseas Bank</t>
  </si>
  <si>
    <t>INE565A01014</t>
  </si>
  <si>
    <t>Bombay Burmah Trading Corporation Ltd.</t>
  </si>
  <si>
    <t>INE050A01025</t>
  </si>
  <si>
    <t>Greenpanel Industries Ltd.</t>
  </si>
  <si>
    <t>INE08ZM01014</t>
  </si>
  <si>
    <t>Laxmi Organic Industries Ltd.</t>
  </si>
  <si>
    <t>INE576O01020</t>
  </si>
  <si>
    <t>Archean Chemical Industries Ltd.</t>
  </si>
  <si>
    <t>INE128X01021</t>
  </si>
  <si>
    <t>Aarti Drugs Ltd.</t>
  </si>
  <si>
    <t>INE767A01016</t>
  </si>
  <si>
    <t>Central Bank of India</t>
  </si>
  <si>
    <t>INE483A01010</t>
  </si>
  <si>
    <t>Polyplex Corporation Ltd.</t>
  </si>
  <si>
    <t>INE633B01018</t>
  </si>
  <si>
    <t>Vaibhav Global Ltd.</t>
  </si>
  <si>
    <t>INE884A01027</t>
  </si>
  <si>
    <t>Gujarat Ambuja Exports Ltd.</t>
  </si>
  <si>
    <t>INE036B01030</t>
  </si>
  <si>
    <t>Easy Trip Planners Ltd.</t>
  </si>
  <si>
    <t>INE07O001026</t>
  </si>
  <si>
    <t>Sunteck Realty Ltd.</t>
  </si>
  <si>
    <t>INE805D01034</t>
  </si>
  <si>
    <t>Sun Pharma Advanced Research Co. Ltd.</t>
  </si>
  <si>
    <t>INE232I01014</t>
  </si>
  <si>
    <t>Transport Corporation Of India Ltd.</t>
  </si>
  <si>
    <t>INE688A01022</t>
  </si>
  <si>
    <t>FDC Ltd.</t>
  </si>
  <si>
    <t>INE258B01022</t>
  </si>
  <si>
    <t>UCO Bank</t>
  </si>
  <si>
    <t>INE691A01018</t>
  </si>
  <si>
    <t>Just Dial Ltd.</t>
  </si>
  <si>
    <t>INE599M01018</t>
  </si>
  <si>
    <t>Avanti Feeds Ltd.</t>
  </si>
  <si>
    <t>INE871C01038</t>
  </si>
  <si>
    <t>Rashtriya Chemicals and Fertilizers Ltd.</t>
  </si>
  <si>
    <t>INE027A01015</t>
  </si>
  <si>
    <t>Swan Energy Ltd.</t>
  </si>
  <si>
    <t>INE665A01038</t>
  </si>
  <si>
    <t>Hinduja Global Solutions Ltd.</t>
  </si>
  <si>
    <t>INE170I01016</t>
  </si>
  <si>
    <t>Prism Johnson Ltd.</t>
  </si>
  <si>
    <t>INE010A01011</t>
  </si>
  <si>
    <t>Kennametal India Ltd.</t>
  </si>
  <si>
    <t>INE717A01029</t>
  </si>
  <si>
    <t>Godrej Agrovet Ltd.</t>
  </si>
  <si>
    <t>INE850D01014</t>
  </si>
  <si>
    <t>Rossari Biotech Ltd.</t>
  </si>
  <si>
    <t>INE02A801020</t>
  </si>
  <si>
    <t>Network18 Media &amp; Investments Ltd.</t>
  </si>
  <si>
    <t>INE870H01013</t>
  </si>
  <si>
    <t>Mangalore Refinery &amp; Petrochemicals Ltd.</t>
  </si>
  <si>
    <t>INE103A01014</t>
  </si>
  <si>
    <t>RattanIndia Enterprises Ltd.</t>
  </si>
  <si>
    <t>INE834M01019</t>
  </si>
  <si>
    <t>Varroc Engineering Ltd.</t>
  </si>
  <si>
    <t>INE665L01035</t>
  </si>
  <si>
    <t>Hle Glascoat Ltd.</t>
  </si>
  <si>
    <t>INE461D01028</t>
  </si>
  <si>
    <t>LUX INDUSTRIES LTD</t>
  </si>
  <si>
    <t>INE150G01020</t>
  </si>
  <si>
    <t>Shyam Metalics And Energy Ltd.</t>
  </si>
  <si>
    <t>INE810G01011</t>
  </si>
  <si>
    <t>Gujarat Alkalies and Chemicals Ltd.</t>
  </si>
  <si>
    <t>INE186A01019</t>
  </si>
  <si>
    <t>Meghmani Finechem Ltd.</t>
  </si>
  <si>
    <t>INE071N01016</t>
  </si>
  <si>
    <t>ITI Ltd.</t>
  </si>
  <si>
    <t>INE248A01017</t>
  </si>
  <si>
    <t>Hikal Ltd.</t>
  </si>
  <si>
    <t>INE475B01022</t>
  </si>
  <si>
    <t>Sharda Cropchem Ltd.</t>
  </si>
  <si>
    <t>INE221J01015</t>
  </si>
  <si>
    <t>UFLEX Ltd.</t>
  </si>
  <si>
    <t>INE516A01017</t>
  </si>
  <si>
    <t>Keystone Realtors Ltd.</t>
  </si>
  <si>
    <t>INE263M01029</t>
  </si>
  <si>
    <t>IFB Industries Ltd.</t>
  </si>
  <si>
    <t>INE559A01017</t>
  </si>
  <si>
    <t>Jindal Worldwide Ltd.</t>
  </si>
  <si>
    <t>INE247D01039</t>
  </si>
  <si>
    <t>MMTC Ltd.</t>
  </si>
  <si>
    <t>INE123F01029</t>
  </si>
  <si>
    <t>Edelweiss Nifty Smallcap 250 Index Fund</t>
  </si>
  <si>
    <t>PORTFOLIO STATEMENT OF EDELWEISS MID CAP FUND AS ON JULY 31, 2023</t>
  </si>
  <si>
    <t>(An open ended equity scheme predominantly investing in mid cap stocks)</t>
  </si>
  <si>
    <t>Edelweiss Mid Cap Fund</t>
  </si>
  <si>
    <t>PORTFOLIO STATEMENT OF EDELWEISS GOLD AND SILVER ETF FOF AS ON JULY 31, 2023</t>
  </si>
  <si>
    <t>(An open-ended fund of funds scheme investing in units of Gold ETF and Silver ETF)</t>
  </si>
  <si>
    <t>ICICI PRUDENTIAL GOLD ETF</t>
  </si>
  <si>
    <t>INF109KC1NT3</t>
  </si>
  <si>
    <t>ADITYA BIRLA SUNLIFE SILVER ETF</t>
  </si>
  <si>
    <t>INF209KB19F6</t>
  </si>
  <si>
    <t>Edelweiss Gold and Silver ETF Fund of Fund</t>
  </si>
  <si>
    <t>PORTFOLIO STATEMENT OF EDELWEISS  LIQUID FUND AS ON JULY 31, 2023</t>
  </si>
  <si>
    <t>(An open-ended liquid scheme)</t>
  </si>
  <si>
    <t>91 DAYS TBILL RED 05-10-2023</t>
  </si>
  <si>
    <t>IN002023X146</t>
  </si>
  <si>
    <t>91 DAYS TBILL RED 14-09-2023</t>
  </si>
  <si>
    <t>IN002023X112</t>
  </si>
  <si>
    <t>182 DAYS TBILL RED 12-10-2023</t>
  </si>
  <si>
    <t>IN002023Y029</t>
  </si>
  <si>
    <t>91 DAYS TBILL RED 12-10-2023</t>
  </si>
  <si>
    <t>IN002023X153</t>
  </si>
  <si>
    <t>182 DAYS TBILL RED 17-08-2023</t>
  </si>
  <si>
    <t>IN002022Y476</t>
  </si>
  <si>
    <t>BANK OF BARODA CD RED 05-09-2023#**</t>
  </si>
  <si>
    <t>INE028A16DJ6</t>
  </si>
  <si>
    <t>CANARA BANK CD RED 26-09-2023#**</t>
  </si>
  <si>
    <t>INE476A16VW2</t>
  </si>
  <si>
    <t>INDIAN BANK CD RED 03-10-2023#**</t>
  </si>
  <si>
    <t>INE562A16MA4</t>
  </si>
  <si>
    <t>FITCH A1+</t>
  </si>
  <si>
    <t>BANK OF BARODA CD RED 04-10-2023#**</t>
  </si>
  <si>
    <t>INE028A16DL2</t>
  </si>
  <si>
    <t>IDFC FIRST BANK LTD. CD RED 16-10-2023#**</t>
  </si>
  <si>
    <t>INE092T16VA3</t>
  </si>
  <si>
    <t>BANK OF BARODA CD RED 17-08-2023#**</t>
  </si>
  <si>
    <t>INE028A16CT7</t>
  </si>
  <si>
    <t>PUNJAB NATIONAL BANK CD 17-08-23#**</t>
  </si>
  <si>
    <t>INE160A16NJ6</t>
  </si>
  <si>
    <t>ICICI BANK CD RED 11-09-2023#**</t>
  </si>
  <si>
    <t>INE090A161Y3</t>
  </si>
  <si>
    <t>SIDBI CD RED 12-09-2023#**</t>
  </si>
  <si>
    <t>INE556F16AA0</t>
  </si>
  <si>
    <t>GODREJ INDUSTRIES LTD CP RED 06-10-2023**</t>
  </si>
  <si>
    <t>INE233A14ZQ5</t>
  </si>
  <si>
    <t>HERO FINCORP LTD CP RED 04-08-2023**</t>
  </si>
  <si>
    <t>INE957N14HF3</t>
  </si>
  <si>
    <t>JM FIN PRODUCTS CP RED 04-08-2023**</t>
  </si>
  <si>
    <t>INE523H141C1</t>
  </si>
  <si>
    <t>RELIANCE RETAIL VENTURES CP RED 08-08-23**</t>
  </si>
  <si>
    <t>INE929O14AH1</t>
  </si>
  <si>
    <t>RELIANCE RETAIL VENT CP 01-09-23**</t>
  </si>
  <si>
    <t>INE929O14AL3</t>
  </si>
  <si>
    <t>NABARD CP RED 04-09-2023**</t>
  </si>
  <si>
    <t>INE261F14KA1</t>
  </si>
  <si>
    <t>BLUE STAR CP RED 13-09-2023**</t>
  </si>
  <si>
    <t>INE472A14NE1</t>
  </si>
  <si>
    <t>POWER FIN CORP CP RED 15-09-2023**</t>
  </si>
  <si>
    <t>INE134E14AS6</t>
  </si>
  <si>
    <t>BOB FIN SOL LTD. CP RED 06-10-2023**</t>
  </si>
  <si>
    <t>INE027214456</t>
  </si>
  <si>
    <t>ADITYA BIRLA FIN LTD CP RED 10-10-2023**</t>
  </si>
  <si>
    <t>INE860H140W2</t>
  </si>
  <si>
    <t>LARSEN &amp; TOUBRO LTD CP RED 17-10-2023**</t>
  </si>
  <si>
    <t>INE018A14JV4</t>
  </si>
  <si>
    <t>BLUE STAR CP RED 20-10-2023**</t>
  </si>
  <si>
    <t>INE472A14NH4</t>
  </si>
  <si>
    <t>SIDBI CP RED 26-10-2023**</t>
  </si>
  <si>
    <t>INE556F14JM1</t>
  </si>
  <si>
    <t>RELIANCE RETAIL VENTURES CP RED 27-10-23**</t>
  </si>
  <si>
    <t>INE929O14AS8</t>
  </si>
  <si>
    <t>ADITYA BIRLA FIN LTD CP RED 25-08-2023**</t>
  </si>
  <si>
    <t>INE860H140E0</t>
  </si>
  <si>
    <t>JM FIN PRODUCTS CP RED 30-08-2023**</t>
  </si>
  <si>
    <t>INE523H140R1</t>
  </si>
  <si>
    <t>BAJAJ FINANCE LTD CP RED 12-10-2023**</t>
  </si>
  <si>
    <t>INE296A14VG2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</si>
  <si>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</si>
  <si>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</si>
  <si>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</si>
  <si>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</si>
  <si>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</si>
  <si>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</si>
  <si>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</si>
  <si>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</si>
  <si>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</si>
  <si>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</si>
  <si>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</si>
  <si>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Direct Plan daily IDCW</t>
  </si>
  <si>
    <t>Retail Plan Daily IDCW</t>
  </si>
  <si>
    <t>Retail Plan Monthly IDCW</t>
  </si>
  <si>
    <t>Retail Plan Weekly IDCW</t>
  </si>
  <si>
    <t>Edelweiss Liquid Fund</t>
  </si>
  <si>
    <t>Liquid Fund</t>
  </si>
  <si>
    <t>PORTFOLIO STATEMENT OF EDELWEISS  ASEAN EQUITY OFF-SHORE FUND AS ON JULY 31, 2023</t>
  </si>
  <si>
    <t>(An open ended fund of fund scheme investing in JPMorgan Funds – ASEAN Equity Fund)</t>
  </si>
  <si>
    <t>Foreign Securities and/or Overseas ETFs</t>
  </si>
  <si>
    <t>International  Mutual Fund Units</t>
  </si>
  <si>
    <t>JPM ASEAN EQUITY-I ACC USD</t>
  </si>
  <si>
    <t>LU0441852299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</si>
  <si>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</si>
  <si>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</si>
  <si>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Total value and percentage of Illiquiid Equity shares &amp; Equity related instruments</t>
  </si>
  <si>
    <t>10. Number of instance of deviation In valuation of securities</t>
  </si>
  <si>
    <t>11. Total value and percentage of illiquid equity shares / securities</t>
  </si>
  <si>
    <t>Edelweiss ASEAN Equity Off-Shore Fund</t>
  </si>
  <si>
    <t>PORTFOLIO STATEMENT OF EDELWEISS  GREATER CHINA EQUITY OFF-SHORE FUND AS ON JULY 31, 2023</t>
  </si>
  <si>
    <t>(An open ended fund of fund scheme investing in JPMorgan Funds – Greater China Fund)</t>
  </si>
  <si>
    <t>JPM GREATER CHINA-I-I2 USD</t>
  </si>
  <si>
    <t>LU1727356906</t>
  </si>
  <si>
    <t>Edelweiss Greater China Equity Off-Shore Fund</t>
  </si>
  <si>
    <t>PORTFOLIO STATEMENT OF EDELWEISS MSCI INDIA DOMESTIC &amp; WORLD HEALTHCARE 45 INDEX AS ON JULY 31, 2023</t>
  </si>
  <si>
    <t>(An Open-ended Equity Scheme replicating MSCI India Domestic &amp; World Healthcare 45 Index)</t>
  </si>
  <si>
    <t xml:space="preserve">(c) Listed / Awaiting listing on International Stock Exchanges </t>
  </si>
  <si>
    <t>JOHNSON &amp; JOHNSON</t>
  </si>
  <si>
    <t>US4781601046</t>
  </si>
  <si>
    <t>Pharmaceuticals</t>
  </si>
  <si>
    <t>ELI LILLY &amp; CO</t>
  </si>
  <si>
    <t>US5324571083</t>
  </si>
  <si>
    <t>MERCK &amp; CO.INC</t>
  </si>
  <si>
    <t>US58933Y1055</t>
  </si>
  <si>
    <t>ABBVIE INC</t>
  </si>
  <si>
    <t>US00287Y1091</t>
  </si>
  <si>
    <t>Biotechnology</t>
  </si>
  <si>
    <t>NOVARTIS AG</t>
  </si>
  <si>
    <t>US66987V1098</t>
  </si>
  <si>
    <t>THERMO FISHER SCIENTIFIC INC</t>
  </si>
  <si>
    <t>US8835561023</t>
  </si>
  <si>
    <t>Life Sciences Tools &amp; Services</t>
  </si>
  <si>
    <t>PFIZER INC</t>
  </si>
  <si>
    <t>US7170811035</t>
  </si>
  <si>
    <t>ABBOTT LABORATORIES</t>
  </si>
  <si>
    <t>US0028241000</t>
  </si>
  <si>
    <t>Health Care Equipment &amp; Supplies</t>
  </si>
  <si>
    <t>DANAHER CORP</t>
  </si>
  <si>
    <t>US2358511028</t>
  </si>
  <si>
    <t>AMGEN INC</t>
  </si>
  <si>
    <t>US0311621009</t>
  </si>
  <si>
    <t>INTUITIVE SURGICAL INC</t>
  </si>
  <si>
    <t>US46120E6023</t>
  </si>
  <si>
    <t>STRYKER CORP</t>
  </si>
  <si>
    <t>US8636671013</t>
  </si>
  <si>
    <t>GILEAD SCIENCES INC</t>
  </si>
  <si>
    <t>US3755581036</t>
  </si>
  <si>
    <t>VERTEX PHARMACEUTICALS INC</t>
  </si>
  <si>
    <t>US92532F1003</t>
  </si>
  <si>
    <t>BECTON DICKINSON AND CO</t>
  </si>
  <si>
    <t>US0758871091</t>
  </si>
  <si>
    <t>IQVIA HOLDINGS INC</t>
  </si>
  <si>
    <t>US46266C1053</t>
  </si>
  <si>
    <t>MODERNA INC</t>
  </si>
  <si>
    <t>US60770K1079</t>
  </si>
  <si>
    <t>PHARMACEUTICALS</t>
  </si>
  <si>
    <t>AGILENT TECHNOLOGIES INC</t>
  </si>
  <si>
    <t>US00846U1016</t>
  </si>
  <si>
    <t>ILLUMINA INC</t>
  </si>
  <si>
    <t>US4523271090</t>
  </si>
  <si>
    <t>MEDTRONIC PLC</t>
  </si>
  <si>
    <t>IE00BTN1Y115</t>
  </si>
  <si>
    <t>Edelweiss MSCI India Domestic &amp; World Healthcare 45 Index Fund</t>
  </si>
  <si>
    <t>PORTFOLIO STATEMENT OF EDELWEISS  EUROPE DYNAMIC EQUITY OFF-SHORE FUND AS ON JULY 31, 2023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</si>
  <si>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</si>
  <si>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</si>
  <si>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</si>
  <si>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</si>
  <si>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EMERGING MARKETS OPPORTUNITIES EQUITY OFF-SHORE FUND AS ON JULY 31, 2023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</si>
  <si>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</si>
  <si>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</si>
  <si>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</si>
  <si>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</si>
  <si>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EDELWEISS  US VALUE EQUITY OFF-SHORE FUND AS ON JULY 31, 2023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</si>
  <si>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</si>
  <si>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</si>
  <si>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</si>
  <si>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</si>
  <si>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 US TECHNOLOGY EQUITY FOF AS ON JULY 31, 2023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</si>
  <si>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</si>
  <si>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</si>
  <si>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</si>
  <si>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</si>
  <si>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Nifty 500 TRI (40%) + Nifty 5 yr Benchmark G-Sec Index (50%) + Domestic Gold Prices (5%)
+ Domestic Silver Prices (5%)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</si>
</sst>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</numFmts>
  <fonts count="6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72">
    <xf numFmtId="0" fontId="0" fillId="0" borderId="0" xfId="0"/>
    <xf numFmtId="0" fontId="3" fillId="0" borderId="0" xfId="0" applyFont="1"/>
    <xf numFmtId="10" fontId="0" fillId="0" borderId="0" xfId="0" applyNumberFormat="1"/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4" fontId="3" fillId="0" borderId="4" xfId="0" applyNumberFormat="1" applyFont="1" applyBorder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0" fontId="4" fillId="0" borderId="0" xfId="1"/>
    <xf numFmtId="0" fontId="0" fillId="0" borderId="7" xfId="0" applyBorder="1"/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0" fontId="0" fillId="0" borderId="7" xfId="0" applyBorder="1" applyAlignment="1">
      <alignment wrapText="1"/>
    </xf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4" fontId="0" fillId="0" borderId="0" xfId="0" applyNumberFormat="1"/>
    <xf numFmtId="166" fontId="0" fillId="0" borderId="0" xfId="0" applyNumberFormat="1" applyAlignment="1">
      <alignment horizontal="right"/>
    </xf>
    <xf numFmtId="0" fontId="3" fillId="0" borderId="0" xfId="0" applyFont="1" applyAlignment="1">
      <alignment wrapText="1"/>
    </xf>
    <xf numFmtId="0" fontId="3" fillId="0" borderId="7" xfId="0" applyFont="1" applyBorder="1"/>
    <xf numFmtId="0" fontId="4" fillId="0" borderId="7" xfId="1" applyBorder="1"/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0" fillId="0" borderId="8" xfId="0" applyBorder="1" applyAlignment="1">
      <alignment wrapText="1"/>
    </xf>
    <xf numFmtId="10" fontId="0" fillId="0" borderId="0" xfId="0" applyNumberFormat="1" applyAlignment="1">
      <alignment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45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91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429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429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204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204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162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135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B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112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topLeftCell="A36" workbookViewId="0">
      <selection activeCell="D39" sqref="D39"/>
    </sheetView>
  </sheetViews>
  <sheetFormatPr defaultRowHeight="14.4" x14ac:dyDescent="0.3"/>
  <cols>
    <col min="1" max="1" width="8.77734375" bestFit="1" customWidth="1"/>
    <col min="2" max="2" width="54" bestFit="1" customWidth="1"/>
    <col min="3" max="3" width="22" customWidth="1"/>
    <col min="4" max="4" width="26.5546875" style="47" customWidth="1"/>
    <col min="5" max="5" width="22" customWidth="1"/>
    <col min="6" max="6" width="31.6640625" style="47" customWidth="1"/>
    <col min="7" max="7" width="22" customWidth="1"/>
  </cols>
  <sheetData>
    <row r="1" spans="1:7" s="1" customFormat="1" x14ac:dyDescent="0.3">
      <c r="A1" s="66" t="s">
        <v>0</v>
      </c>
      <c r="B1" s="66"/>
      <c r="D1" s="61"/>
      <c r="F1" s="61"/>
    </row>
    <row r="2" spans="1:7" s="1" customFormat="1" x14ac:dyDescent="0.3">
      <c r="A2" s="66" t="s">
        <v>1</v>
      </c>
      <c r="B2" s="66"/>
      <c r="D2" s="61"/>
      <c r="F2" s="61"/>
    </row>
    <row r="3" spans="1:7" s="1" customFormat="1" x14ac:dyDescent="0.3">
      <c r="A3" s="62" t="s">
        <v>2</v>
      </c>
      <c r="B3" s="62" t="s">
        <v>3</v>
      </c>
      <c r="C3" s="52" t="s">
        <v>4</v>
      </c>
      <c r="D3" s="56" t="s">
        <v>5</v>
      </c>
      <c r="E3" s="52" t="s">
        <v>6</v>
      </c>
      <c r="F3" s="56" t="s">
        <v>5</v>
      </c>
      <c r="G3" s="52" t="s">
        <v>6</v>
      </c>
    </row>
    <row r="4" spans="1:7" ht="70.05" customHeight="1" x14ac:dyDescent="0.3">
      <c r="A4" s="52" t="s">
        <v>7</v>
      </c>
      <c r="B4" s="63" t="str">
        <f>HYPERLINK("[EDEL_Portfolio Monthly Notes 31-Jul-2023.xlsx]EDACBF!A1","Edelweiss Money Market Fund")</f>
        <v>Edelweiss Money Market Fund</v>
      </c>
      <c r="C4" s="52"/>
      <c r="D4" s="56" t="s">
        <v>8</v>
      </c>
      <c r="E4" s="52"/>
      <c r="F4" s="56" t="s">
        <v>9</v>
      </c>
      <c r="G4" s="52"/>
    </row>
    <row r="5" spans="1:7" ht="70.05" customHeight="1" x14ac:dyDescent="0.3">
      <c r="A5" s="52" t="s">
        <v>10</v>
      </c>
      <c r="B5" s="63" t="str">
        <f>HYPERLINK("[EDEL_Portfolio Monthly Notes 31-Jul-2023.xlsx]EDBE25!A1","BHARAT Bond ETF - April 2025")</f>
        <v>BHARAT Bond ETF - April 2025</v>
      </c>
      <c r="C5" s="52"/>
      <c r="D5" s="56" t="s">
        <v>11</v>
      </c>
      <c r="E5" s="52"/>
      <c r="F5" s="64" t="s">
        <v>12</v>
      </c>
      <c r="G5" s="65" t="s">
        <v>12</v>
      </c>
    </row>
    <row r="6" spans="1:7" ht="70.05" customHeight="1" x14ac:dyDescent="0.3">
      <c r="A6" s="52" t="s">
        <v>13</v>
      </c>
      <c r="B6" s="63" t="str">
        <f>HYPERLINK("[EDEL_Portfolio Monthly Notes 31-Jul-2023.xlsx]EDBE30!A1","BHARAT Bond ETF - April 2030")</f>
        <v>BHARAT Bond ETF - April 2030</v>
      </c>
      <c r="C6" s="52"/>
      <c r="D6" s="56" t="s">
        <v>14</v>
      </c>
      <c r="E6" s="52"/>
      <c r="F6" s="64" t="s">
        <v>12</v>
      </c>
      <c r="G6" s="65" t="s">
        <v>12</v>
      </c>
    </row>
    <row r="7" spans="1:7" ht="70.05" customHeight="1" x14ac:dyDescent="0.3">
      <c r="A7" s="52" t="s">
        <v>15</v>
      </c>
      <c r="B7" s="63" t="str">
        <f>HYPERLINK("[EDEL_Portfolio Monthly Notes 31-Jul-2023.xlsx]EDBE31!A1","BHARAT Bond ETF - April 2031")</f>
        <v>BHARAT Bond ETF - April 2031</v>
      </c>
      <c r="C7" s="52"/>
      <c r="D7" s="56" t="s">
        <v>16</v>
      </c>
      <c r="E7" s="52"/>
      <c r="F7" s="64" t="s">
        <v>12</v>
      </c>
      <c r="G7" s="65" t="s">
        <v>12</v>
      </c>
    </row>
    <row r="8" spans="1:7" ht="70.05" customHeight="1" x14ac:dyDescent="0.3">
      <c r="A8" s="52" t="s">
        <v>17</v>
      </c>
      <c r="B8" s="63" t="str">
        <f>HYPERLINK("[EDEL_Portfolio Monthly Notes 31-Jul-2023.xlsx]EDBE32!A1","BHARAT Bond ETF - April 2032")</f>
        <v>BHARAT Bond ETF - April 2032</v>
      </c>
      <c r="C8" s="52"/>
      <c r="D8" s="56" t="s">
        <v>18</v>
      </c>
      <c r="E8" s="52"/>
      <c r="F8" s="64" t="s">
        <v>12</v>
      </c>
      <c r="G8" s="65" t="s">
        <v>12</v>
      </c>
    </row>
    <row r="9" spans="1:7" ht="70.05" customHeight="1" x14ac:dyDescent="0.3">
      <c r="A9" s="52" t="s">
        <v>19</v>
      </c>
      <c r="B9" s="63" t="str">
        <f>HYPERLINK("[EDEL_Portfolio Monthly Notes 31-Jul-2023.xlsx]EDBE33!A1","BHARAT Bond ETF - April 2033")</f>
        <v>BHARAT Bond ETF - April 2033</v>
      </c>
      <c r="C9" s="52"/>
      <c r="D9" s="56" t="s">
        <v>20</v>
      </c>
      <c r="E9" s="52"/>
      <c r="F9" s="64" t="s">
        <v>12</v>
      </c>
      <c r="G9" s="65" t="s">
        <v>12</v>
      </c>
    </row>
    <row r="10" spans="1:7" ht="70.05" customHeight="1" x14ac:dyDescent="0.3">
      <c r="A10" s="52" t="s">
        <v>21</v>
      </c>
      <c r="B10" s="63" t="str">
        <f>HYPERLINK("[EDEL_Portfolio Monthly Notes 31-Jul-2023.xlsx]EDBPDF!A1","Edelweiss Banking and PSU Debt Fund")</f>
        <v>Edelweiss Banking and PSU Debt Fund</v>
      </c>
      <c r="C10" s="52"/>
      <c r="D10" s="56" t="s">
        <v>22</v>
      </c>
      <c r="E10" s="52"/>
      <c r="F10" s="56" t="s">
        <v>23</v>
      </c>
      <c r="G10" s="52"/>
    </row>
    <row r="11" spans="1:7" ht="70.05" customHeight="1" x14ac:dyDescent="0.3">
      <c r="A11" s="52" t="s">
        <v>24</v>
      </c>
      <c r="B11" s="63" t="str">
        <f>HYPERLINK("[EDEL_Portfolio Monthly Notes 31-Jul-2023.xlsx]EDCG27!A1","Edelweiss CRISIL IBX 50 50 Gilt Plus SDL June 2027 Index Fund")</f>
        <v>Edelweiss CRISIL IBX 50 50 Gilt Plus SDL June 2027 Index Fund</v>
      </c>
      <c r="C11" s="52"/>
      <c r="D11" s="56" t="s">
        <v>25</v>
      </c>
      <c r="E11" s="52"/>
      <c r="F11" s="64" t="s">
        <v>12</v>
      </c>
      <c r="G11" s="65" t="s">
        <v>12</v>
      </c>
    </row>
    <row r="12" spans="1:7" ht="70.05" customHeight="1" x14ac:dyDescent="0.3">
      <c r="A12" s="52" t="s">
        <v>26</v>
      </c>
      <c r="B12" s="63" t="str">
        <f>HYPERLINK("[EDEL_Portfolio Monthly Notes 31-Jul-2023.xlsx]EDCG28!A1","Edelweiss_CRISIL_IBX 50 50 Gilt Plus SDL Sep 2028 Index Fund")</f>
        <v>Edelweiss_CRISIL_IBX 50 50 Gilt Plus SDL Sep 2028 Index Fund</v>
      </c>
      <c r="C12" s="52"/>
      <c r="D12" s="56" t="s">
        <v>27</v>
      </c>
      <c r="E12" s="52"/>
      <c r="F12" s="64" t="s">
        <v>12</v>
      </c>
      <c r="G12" s="65" t="s">
        <v>12</v>
      </c>
    </row>
    <row r="13" spans="1:7" ht="70.05" customHeight="1" x14ac:dyDescent="0.3">
      <c r="A13" s="52" t="s">
        <v>28</v>
      </c>
      <c r="B13" s="63" t="str">
        <f>HYPERLINK("[EDEL_Portfolio Monthly Notes 31-Jul-2023.xlsx]EDCG37!A1","Edelweiss_CRISIL IBX 50 50 Gilt Plus SDL April 2037 Index Fund")</f>
        <v>Edelweiss_CRISIL IBX 50 50 Gilt Plus SDL April 2037 Index Fund</v>
      </c>
      <c r="C13" s="52"/>
      <c r="D13" s="56" t="s">
        <v>29</v>
      </c>
      <c r="E13" s="52"/>
      <c r="F13" s="64" t="s">
        <v>12</v>
      </c>
      <c r="G13" s="65" t="s">
        <v>12</v>
      </c>
    </row>
    <row r="14" spans="1:7" ht="70.05" customHeight="1" x14ac:dyDescent="0.3">
      <c r="A14" s="52" t="s">
        <v>30</v>
      </c>
      <c r="B14" s="63" t="str">
        <f>HYPERLINK("[EDEL_Portfolio Monthly Notes 31-Jul-2023.xlsx]EDCPSF!A1","Edelweiss CRL PSU PL SDL 50 50 Oct-25 FD")</f>
        <v>Edelweiss CRL PSU PL SDL 50 50 Oct-25 FD</v>
      </c>
      <c r="C14" s="52"/>
      <c r="D14" s="56" t="s">
        <v>31</v>
      </c>
      <c r="E14" s="52"/>
      <c r="F14" s="64" t="s">
        <v>12</v>
      </c>
      <c r="G14" s="65" t="s">
        <v>12</v>
      </c>
    </row>
    <row r="15" spans="1:7" ht="70.05" customHeight="1" x14ac:dyDescent="0.3">
      <c r="A15" s="52" t="s">
        <v>32</v>
      </c>
      <c r="B15" s="63" t="str">
        <f>HYPERLINK("[EDEL_Portfolio Monthly Notes 31-Jul-2023.xlsx]EDCSDF!A1","Edelweiss CRL IBX 50 50 Gilt Plus SDL Short Duration Index Fund")</f>
        <v>Edelweiss CRL IBX 50 50 Gilt Plus SDL Short Duration Index Fund</v>
      </c>
      <c r="C15" s="52"/>
      <c r="D15" s="56" t="s">
        <v>33</v>
      </c>
      <c r="E15" s="52"/>
      <c r="F15" s="64" t="s">
        <v>12</v>
      </c>
      <c r="G15" s="65" t="s">
        <v>12</v>
      </c>
    </row>
    <row r="16" spans="1:7" ht="70.05" customHeight="1" x14ac:dyDescent="0.3">
      <c r="A16" s="52" t="s">
        <v>34</v>
      </c>
      <c r="B16" s="63" t="str">
        <f>HYPERLINK("[EDEL_Portfolio Monthly Notes 31-Jul-2023.xlsx]EDFF25!A1","BHARAT Bond FOF - April 2025")</f>
        <v>BHARAT Bond FOF - April 2025</v>
      </c>
      <c r="C16" s="52"/>
      <c r="D16" s="56" t="s">
        <v>11</v>
      </c>
      <c r="E16" s="52"/>
      <c r="F16" s="64" t="s">
        <v>12</v>
      </c>
      <c r="G16" s="65" t="s">
        <v>12</v>
      </c>
    </row>
    <row r="17" spans="1:7" ht="70.05" customHeight="1" x14ac:dyDescent="0.3">
      <c r="A17" s="52" t="s">
        <v>35</v>
      </c>
      <c r="B17" s="63" t="str">
        <f>HYPERLINK("[EDEL_Portfolio Monthly Notes 31-Jul-2023.xlsx]EDFF30!A1","BHARAT Bond FOF - April 2030")</f>
        <v>BHARAT Bond FOF - April 2030</v>
      </c>
      <c r="C17" s="52"/>
      <c r="D17" s="56" t="s">
        <v>14</v>
      </c>
      <c r="E17" s="52"/>
      <c r="F17" s="64" t="s">
        <v>12</v>
      </c>
      <c r="G17" s="65" t="s">
        <v>12</v>
      </c>
    </row>
    <row r="18" spans="1:7" ht="70.05" customHeight="1" x14ac:dyDescent="0.3">
      <c r="A18" s="52" t="s">
        <v>36</v>
      </c>
      <c r="B18" s="63" t="str">
        <f>HYPERLINK("[EDEL_Portfolio Monthly Notes 31-Jul-2023.xlsx]EDFF31!A1","BHARAT Bond FOF - April 2031")</f>
        <v>BHARAT Bond FOF - April 2031</v>
      </c>
      <c r="C18" s="52"/>
      <c r="D18" s="56" t="s">
        <v>16</v>
      </c>
      <c r="E18" s="52"/>
      <c r="F18" s="64" t="s">
        <v>12</v>
      </c>
      <c r="G18" s="65" t="s">
        <v>12</v>
      </c>
    </row>
    <row r="19" spans="1:7" ht="70.05" customHeight="1" x14ac:dyDescent="0.3">
      <c r="A19" s="52" t="s">
        <v>37</v>
      </c>
      <c r="B19" s="63" t="str">
        <f>HYPERLINK("[EDEL_Portfolio Monthly Notes 31-Jul-2023.xlsx]EDFF32!A1","BHARAT Bond FOF - April 2032")</f>
        <v>BHARAT Bond FOF - April 2032</v>
      </c>
      <c r="C19" s="52"/>
      <c r="D19" s="56" t="s">
        <v>18</v>
      </c>
      <c r="E19" s="52"/>
      <c r="F19" s="64" t="s">
        <v>12</v>
      </c>
      <c r="G19" s="65" t="s">
        <v>12</v>
      </c>
    </row>
    <row r="20" spans="1:7" ht="70.05" customHeight="1" x14ac:dyDescent="0.3">
      <c r="A20" s="52" t="s">
        <v>38</v>
      </c>
      <c r="B20" s="63" t="str">
        <f>HYPERLINK("[EDEL_Portfolio Monthly Notes 31-Jul-2023.xlsx]EDFF33!A1","BHARAT Bond FOF - April 2033")</f>
        <v>BHARAT Bond FOF - April 2033</v>
      </c>
      <c r="C20" s="52"/>
      <c r="D20" s="56" t="s">
        <v>20</v>
      </c>
      <c r="E20" s="52"/>
      <c r="F20" s="64" t="s">
        <v>12</v>
      </c>
      <c r="G20" s="65" t="s">
        <v>12</v>
      </c>
    </row>
    <row r="21" spans="1:7" ht="70.05" customHeight="1" x14ac:dyDescent="0.3">
      <c r="A21" s="52" t="s">
        <v>39</v>
      </c>
      <c r="B21" s="63" t="str">
        <f>HYPERLINK("[EDEL_Portfolio Monthly Notes 31-Jul-2023.xlsx]EDGSEC!A1","Edelweiss Government Securities Fund")</f>
        <v>Edelweiss Government Securities Fund</v>
      </c>
      <c r="C21" s="52"/>
      <c r="D21" s="56" t="s">
        <v>40</v>
      </c>
      <c r="E21" s="52"/>
      <c r="F21" s="56" t="s">
        <v>41</v>
      </c>
      <c r="G21" s="52"/>
    </row>
    <row r="22" spans="1:7" ht="70.05" customHeight="1" x14ac:dyDescent="0.3">
      <c r="A22" s="52" t="s">
        <v>42</v>
      </c>
      <c r="B22" s="63" t="str">
        <f>HYPERLINK("[EDEL_Portfolio Monthly Notes 31-Jul-2023.xlsx]EDNP27!A1","Edelweiss Nifty PSU Bond Plus SDL Apr2027 50 50 Index")</f>
        <v>Edelweiss Nifty PSU Bond Plus SDL Apr2027 50 50 Index</v>
      </c>
      <c r="C22" s="52"/>
      <c r="D22" s="56" t="s">
        <v>43</v>
      </c>
      <c r="E22" s="52"/>
      <c r="F22" s="64" t="s">
        <v>12</v>
      </c>
      <c r="G22" s="65" t="s">
        <v>12</v>
      </c>
    </row>
    <row r="23" spans="1:7" ht="70.05" customHeight="1" x14ac:dyDescent="0.3">
      <c r="A23" s="52" t="s">
        <v>44</v>
      </c>
      <c r="B23" s="63" t="str">
        <f>HYPERLINK("[EDEL_Portfolio Monthly Notes 31-Jul-2023.xlsx]EDNPSF!A1","Edelweiss Nifty PSU Bond Plus SDL Apr2026 50 50 Index Fund")</f>
        <v>Edelweiss Nifty PSU Bond Plus SDL Apr2026 50 50 Index Fund</v>
      </c>
      <c r="C23" s="52"/>
      <c r="D23" s="56" t="s">
        <v>45</v>
      </c>
      <c r="E23" s="52"/>
      <c r="F23" s="64" t="s">
        <v>12</v>
      </c>
      <c r="G23" s="65" t="s">
        <v>12</v>
      </c>
    </row>
    <row r="24" spans="1:7" ht="70.05" customHeight="1" x14ac:dyDescent="0.3">
      <c r="A24" s="52" t="s">
        <v>46</v>
      </c>
      <c r="B24" s="63" t="str">
        <f>HYPERLINK("[EDEL_Portfolio Monthly Notes 31-Jul-2023.xlsx]EDONTF!A1","EDELWEISS OVERNIGHT FUND")</f>
        <v>EDELWEISS OVERNIGHT FUND</v>
      </c>
      <c r="C24" s="52"/>
      <c r="D24" s="56" t="s">
        <v>47</v>
      </c>
      <c r="E24" s="52"/>
      <c r="F24" s="64" t="s">
        <v>12</v>
      </c>
      <c r="G24" s="65" t="s">
        <v>12</v>
      </c>
    </row>
    <row r="25" spans="1:7" ht="70.05" customHeight="1" x14ac:dyDescent="0.3">
      <c r="A25" s="52" t="s">
        <v>48</v>
      </c>
      <c r="B25" s="63" t="str">
        <f>HYPERLINK("[EDEL_Portfolio Monthly Notes 31-Jul-2023.xlsx]EEARBF!A1","Edelweiss Arbitrage Fund")</f>
        <v>Edelweiss Arbitrage Fund</v>
      </c>
      <c r="C25" s="52"/>
      <c r="D25" s="56" t="s">
        <v>49</v>
      </c>
      <c r="E25" s="52"/>
      <c r="F25" s="64" t="s">
        <v>12</v>
      </c>
      <c r="G25" s="65" t="s">
        <v>12</v>
      </c>
    </row>
    <row r="26" spans="1:7" ht="70.05" customHeight="1" x14ac:dyDescent="0.3">
      <c r="A26" s="52" t="s">
        <v>50</v>
      </c>
      <c r="B26" s="63" t="str">
        <f>HYPERLINK("[EDEL_Portfolio Monthly Notes 31-Jul-2023.xlsx]EEARFD!A1","Edelweiss Balanced Advantage Fund")</f>
        <v>Edelweiss Balanced Advantage Fund</v>
      </c>
      <c r="C26" s="52"/>
      <c r="D26" s="56" t="s">
        <v>51</v>
      </c>
      <c r="E26" s="52"/>
      <c r="F26" s="64" t="s">
        <v>12</v>
      </c>
      <c r="G26" s="65" t="s">
        <v>12</v>
      </c>
    </row>
    <row r="27" spans="1:7" ht="70.05" customHeight="1" x14ac:dyDescent="0.3">
      <c r="A27" s="52" t="s">
        <v>52</v>
      </c>
      <c r="B27" s="63" t="str">
        <f>HYPERLINK("[EDEL_Portfolio Monthly Notes 31-Jul-2023.xlsx]EEDGEF!A1","Edelweiss Large Cap Fund")</f>
        <v>Edelweiss Large Cap Fund</v>
      </c>
      <c r="C27" s="52"/>
      <c r="D27" s="56" t="s">
        <v>53</v>
      </c>
      <c r="E27" s="52"/>
      <c r="F27" s="64" t="s">
        <v>12</v>
      </c>
      <c r="G27" s="65" t="s">
        <v>12</v>
      </c>
    </row>
    <row r="28" spans="1:7" ht="70.05" customHeight="1" x14ac:dyDescent="0.3">
      <c r="A28" s="52" t="s">
        <v>54</v>
      </c>
      <c r="B28" s="63" t="str">
        <f>HYPERLINK("[EDEL_Portfolio Monthly Notes 31-Jul-2023.xlsx]EEECRF!A1","Edelweiss Flexi-Cap Fund")</f>
        <v>Edelweiss Flexi-Cap Fund</v>
      </c>
      <c r="C28" s="52"/>
      <c r="D28" s="56" t="s">
        <v>55</v>
      </c>
      <c r="E28" s="52"/>
      <c r="F28" s="64" t="s">
        <v>12</v>
      </c>
      <c r="G28" s="65" t="s">
        <v>12</v>
      </c>
    </row>
    <row r="29" spans="1:7" ht="70.05" customHeight="1" x14ac:dyDescent="0.3">
      <c r="A29" s="52" t="s">
        <v>56</v>
      </c>
      <c r="B29" s="63" t="str">
        <f>HYPERLINK("[EDEL_Portfolio Monthly Notes 31-Jul-2023.xlsx]EEELSS!A1","Edelweiss Long Term Equity Fund")</f>
        <v>Edelweiss Long Term Equity Fund</v>
      </c>
      <c r="C29" s="52"/>
      <c r="D29" s="56" t="s">
        <v>55</v>
      </c>
      <c r="E29" s="52"/>
      <c r="F29" s="64" t="s">
        <v>12</v>
      </c>
      <c r="G29" s="65" t="s">
        <v>12</v>
      </c>
    </row>
    <row r="30" spans="1:7" ht="70.05" customHeight="1" x14ac:dyDescent="0.3">
      <c r="A30" s="52" t="s">
        <v>57</v>
      </c>
      <c r="B30" s="63" t="str">
        <f>HYPERLINK("[EDEL_Portfolio Monthly Notes 31-Jul-2023.xlsx]EEEQTF!A1","Edelweiss Large &amp; Mid Cap Fund")</f>
        <v>Edelweiss Large &amp; Mid Cap Fund</v>
      </c>
      <c r="C30" s="52"/>
      <c r="D30" s="56" t="s">
        <v>58</v>
      </c>
      <c r="E30" s="52"/>
      <c r="F30" s="64" t="s">
        <v>12</v>
      </c>
      <c r="G30" s="65" t="s">
        <v>12</v>
      </c>
    </row>
    <row r="31" spans="1:7" ht="70.05" customHeight="1" x14ac:dyDescent="0.3">
      <c r="A31" s="52" t="s">
        <v>59</v>
      </c>
      <c r="B31" s="63" t="str">
        <f>HYPERLINK("[EDEL_Portfolio Monthly Notes 31-Jul-2023.xlsx]EEESCF!A1","Edelweiss Small Cap Fund")</f>
        <v>Edelweiss Small Cap Fund</v>
      </c>
      <c r="C31" s="52"/>
      <c r="D31" s="56" t="s">
        <v>60</v>
      </c>
      <c r="E31" s="52"/>
      <c r="F31" s="64" t="s">
        <v>12</v>
      </c>
      <c r="G31" s="65" t="s">
        <v>12</v>
      </c>
    </row>
    <row r="32" spans="1:7" ht="70.05" customHeight="1" x14ac:dyDescent="0.3">
      <c r="A32" s="52" t="s">
        <v>61</v>
      </c>
      <c r="B32" s="63" t="str">
        <f>HYPERLINK("[EDEL_Portfolio Monthly Notes 31-Jul-2023.xlsx]EEESSF!A1","Edelweiss Equity Savings Fund")</f>
        <v>Edelweiss Equity Savings Fund</v>
      </c>
      <c r="C32" s="52"/>
      <c r="D32" s="56" t="s">
        <v>62</v>
      </c>
      <c r="E32" s="52"/>
      <c r="F32" s="64" t="s">
        <v>12</v>
      </c>
      <c r="G32" s="65" t="s">
        <v>12</v>
      </c>
    </row>
    <row r="33" spans="1:7" ht="70.05" customHeight="1" x14ac:dyDescent="0.3">
      <c r="A33" s="52" t="s">
        <v>63</v>
      </c>
      <c r="B33" s="63" t="str">
        <f>HYPERLINK("[EDEL_Portfolio Monthly Notes 31-Jul-2023.xlsx]EEFOCF!A1","Edelweiss Focused Equity Fund")</f>
        <v>Edelweiss Focused Equity Fund</v>
      </c>
      <c r="C33" s="52"/>
      <c r="D33" s="56" t="s">
        <v>55</v>
      </c>
      <c r="E33" s="52"/>
      <c r="F33" s="64" t="s">
        <v>12</v>
      </c>
      <c r="G33" s="65" t="s">
        <v>12</v>
      </c>
    </row>
    <row r="34" spans="1:7" ht="70.05" customHeight="1" x14ac:dyDescent="0.3">
      <c r="A34" s="52" t="s">
        <v>64</v>
      </c>
      <c r="B34" s="63" t="str">
        <f>HYPERLINK("[EDEL_Portfolio Monthly Notes 31-Jul-2023.xlsx]EEIF30!A1","Edelweiss Nifty 100 Quality 30 Index Fnd")</f>
        <v>Edelweiss Nifty 100 Quality 30 Index Fnd</v>
      </c>
      <c r="C34" s="52"/>
      <c r="D34" s="56" t="s">
        <v>65</v>
      </c>
      <c r="E34" s="52"/>
      <c r="F34" s="64" t="s">
        <v>12</v>
      </c>
      <c r="G34" s="65" t="s">
        <v>12</v>
      </c>
    </row>
    <row r="35" spans="1:7" ht="70.05" customHeight="1" x14ac:dyDescent="0.3">
      <c r="A35" s="52" t="s">
        <v>66</v>
      </c>
      <c r="B35" s="63" t="str">
        <f>HYPERLINK("[EDEL_Portfolio Monthly Notes 31-Jul-2023.xlsx]EEIF50!A1","Edelweiss Nifty 50 Index Fund")</f>
        <v>Edelweiss Nifty 50 Index Fund</v>
      </c>
      <c r="C35" s="52"/>
      <c r="D35" s="56" t="s">
        <v>67</v>
      </c>
      <c r="E35" s="52"/>
      <c r="F35" s="64" t="s">
        <v>12</v>
      </c>
      <c r="G35" s="65" t="s">
        <v>12</v>
      </c>
    </row>
    <row r="36" spans="1:7" ht="70.05" customHeight="1" x14ac:dyDescent="0.3">
      <c r="A36" s="52" t="s">
        <v>68</v>
      </c>
      <c r="B36" s="63" t="str">
        <f>HYPERLINK("[EDEL_Portfolio Monthly Notes 31-Jul-2023.xlsx]EELMIF!A1","Edelweiss NIFTY Large Mid Cap 250 Index Fund")</f>
        <v>Edelweiss NIFTY Large Mid Cap 250 Index Fund</v>
      </c>
      <c r="C36" s="52"/>
      <c r="D36" s="56" t="s">
        <v>58</v>
      </c>
      <c r="E36" s="52"/>
      <c r="F36" s="64" t="s">
        <v>12</v>
      </c>
      <c r="G36" s="65" t="s">
        <v>12</v>
      </c>
    </row>
    <row r="37" spans="1:7" ht="70.05" customHeight="1" x14ac:dyDescent="0.3">
      <c r="A37" s="52" t="s">
        <v>69</v>
      </c>
      <c r="B37" s="63" t="str">
        <f>HYPERLINK("[EDEL_Portfolio Monthly Notes 31-Jul-2023.xlsx]EEM150!A1","Edelweiss Nifty Midcap150 Momentum 50 Index Fund")</f>
        <v>Edelweiss Nifty Midcap150 Momentum 50 Index Fund</v>
      </c>
      <c r="C37" s="52"/>
      <c r="D37" s="56" t="s">
        <v>70</v>
      </c>
      <c r="E37" s="52"/>
      <c r="F37" s="64" t="s">
        <v>12</v>
      </c>
      <c r="G37" s="65" t="s">
        <v>12</v>
      </c>
    </row>
    <row r="38" spans="1:7" ht="70.05" customHeight="1" x14ac:dyDescent="0.3">
      <c r="A38" s="52" t="s">
        <v>71</v>
      </c>
      <c r="B38" s="63" t="str">
        <f>HYPERLINK("[EDEL_Portfolio Monthly Notes 31-Jul-2023.xlsx]EEMAAF!A1","Edelweiss Multi Asset Allocation Fund")</f>
        <v>Edelweiss Multi Asset Allocation Fund</v>
      </c>
      <c r="C38" s="52"/>
      <c r="D38" s="56" t="s">
        <v>2723</v>
      </c>
      <c r="E38" s="52"/>
      <c r="F38" s="64" t="s">
        <v>12</v>
      </c>
      <c r="G38" s="65" t="s">
        <v>12</v>
      </c>
    </row>
    <row r="39" spans="1:7" ht="70.05" customHeight="1" x14ac:dyDescent="0.3">
      <c r="A39" s="52" t="s">
        <v>73</v>
      </c>
      <c r="B39" s="63" t="str">
        <f>HYPERLINK("[EDEL_Portfolio Monthly Notes 31-Jul-2023.xlsx]EEMOF1!A1","EDELWEISS RECENTLY LISTED IPO FUND")</f>
        <v>EDELWEISS RECENTLY LISTED IPO FUND</v>
      </c>
      <c r="C39" s="52"/>
      <c r="D39" s="56" t="s">
        <v>74</v>
      </c>
      <c r="E39" s="52"/>
      <c r="F39" s="64" t="s">
        <v>12</v>
      </c>
      <c r="G39" s="65" t="s">
        <v>12</v>
      </c>
    </row>
    <row r="40" spans="1:7" ht="70.05" customHeight="1" x14ac:dyDescent="0.3">
      <c r="A40" s="52" t="s">
        <v>75</v>
      </c>
      <c r="B40" s="63" t="str">
        <f>HYPERLINK("[EDEL_Portfolio Monthly Notes 31-Jul-2023.xlsx]EENFBA!A1","Edelweiss ETF - Nifty Bank")</f>
        <v>Edelweiss ETF - Nifty Bank</v>
      </c>
      <c r="C40" s="52"/>
      <c r="D40" s="56" t="s">
        <v>76</v>
      </c>
      <c r="E40" s="52"/>
      <c r="F40" s="64" t="s">
        <v>12</v>
      </c>
      <c r="G40" s="65" t="s">
        <v>12</v>
      </c>
    </row>
    <row r="41" spans="1:7" ht="70.05" customHeight="1" x14ac:dyDescent="0.3">
      <c r="A41" s="52" t="s">
        <v>77</v>
      </c>
      <c r="B41" s="63" t="str">
        <f>HYPERLINK("[EDEL_Portfolio Monthly Notes 31-Jul-2023.xlsx]EENN50!A1","Edelweiss Nifty Next 50 Index Fund")</f>
        <v>Edelweiss Nifty Next 50 Index Fund</v>
      </c>
      <c r="C41" s="52"/>
      <c r="D41" s="56" t="s">
        <v>78</v>
      </c>
      <c r="E41" s="52"/>
      <c r="F41" s="64" t="s">
        <v>12</v>
      </c>
      <c r="G41" s="65" t="s">
        <v>12</v>
      </c>
    </row>
    <row r="42" spans="1:7" ht="70.05" customHeight="1" x14ac:dyDescent="0.3">
      <c r="A42" s="52" t="s">
        <v>79</v>
      </c>
      <c r="B42" s="63" t="str">
        <f>HYPERLINK("[EDEL_Portfolio Monthly Notes 31-Jul-2023.xlsx]EEPRUA!A1","Edelweiss Aggressive Hybrid Fund")</f>
        <v>Edelweiss Aggressive Hybrid Fund</v>
      </c>
      <c r="C42" s="52"/>
      <c r="D42" s="56" t="s">
        <v>80</v>
      </c>
      <c r="E42" s="52"/>
      <c r="F42" s="64" t="s">
        <v>12</v>
      </c>
      <c r="G42" s="65" t="s">
        <v>12</v>
      </c>
    </row>
    <row r="43" spans="1:7" ht="70.05" customHeight="1" x14ac:dyDescent="0.3">
      <c r="A43" s="52" t="s">
        <v>81</v>
      </c>
      <c r="B43" s="63" t="str">
        <f>HYPERLINK("[EDEL_Portfolio Monthly Notes 31-Jul-2023.xlsx]EES250!A1","Edelweiss Nifty Smallcap 250 Index Fund")</f>
        <v>Edelweiss Nifty Smallcap 250 Index Fund</v>
      </c>
      <c r="C43" s="52"/>
      <c r="D43" s="56" t="s">
        <v>82</v>
      </c>
      <c r="E43" s="52"/>
      <c r="F43" s="64" t="s">
        <v>12</v>
      </c>
      <c r="G43" s="65" t="s">
        <v>12</v>
      </c>
    </row>
    <row r="44" spans="1:7" ht="70.05" customHeight="1" x14ac:dyDescent="0.3">
      <c r="A44" s="52" t="s">
        <v>83</v>
      </c>
      <c r="B44" s="63" t="str">
        <f>HYPERLINK("[EDEL_Portfolio Monthly Notes 31-Jul-2023.xlsx]EESMCF!A1","Edelweiss Mid Cap Fund")</f>
        <v>Edelweiss Mid Cap Fund</v>
      </c>
      <c r="C44" s="52"/>
      <c r="D44" s="56" t="s">
        <v>84</v>
      </c>
      <c r="E44" s="52"/>
      <c r="F44" s="64" t="s">
        <v>12</v>
      </c>
      <c r="G44" s="65" t="s">
        <v>12</v>
      </c>
    </row>
    <row r="45" spans="1:7" ht="70.05" customHeight="1" x14ac:dyDescent="0.3">
      <c r="A45" s="52" t="s">
        <v>85</v>
      </c>
      <c r="B45" s="63" t="str">
        <f>HYPERLINK("[EDEL_Portfolio Monthly Notes 31-Jul-2023.xlsx]EGSFOF!A1","Edelweiss Gold and Silver ETF FOF")</f>
        <v>Edelweiss Gold and Silver ETF FOF</v>
      </c>
      <c r="C45" s="52"/>
      <c r="D45" s="56" t="s">
        <v>86</v>
      </c>
      <c r="E45" s="52"/>
      <c r="F45" s="64" t="s">
        <v>12</v>
      </c>
      <c r="G45" s="65" t="s">
        <v>12</v>
      </c>
    </row>
    <row r="46" spans="1:7" ht="70.05" customHeight="1" x14ac:dyDescent="0.3">
      <c r="A46" s="52" t="s">
        <v>87</v>
      </c>
      <c r="B46" s="63" t="str">
        <f>HYPERLINK("[EDEL_Portfolio Monthly Notes 31-Jul-2023.xlsx]ELLIQF!A1","Edelweiss Liquid Fund")</f>
        <v>Edelweiss Liquid Fund</v>
      </c>
      <c r="C46" s="52"/>
      <c r="D46" s="56" t="s">
        <v>88</v>
      </c>
      <c r="E46" s="52"/>
      <c r="F46" s="56" t="s">
        <v>89</v>
      </c>
      <c r="G46" s="52"/>
    </row>
    <row r="47" spans="1:7" ht="70.05" customHeight="1" x14ac:dyDescent="0.3">
      <c r="A47" s="52" t="s">
        <v>90</v>
      </c>
      <c r="B47" s="63" t="str">
        <f>HYPERLINK("[EDEL_Portfolio Monthly Notes 31-Jul-2023.xlsx]EOASEF!A1","Edelweiss ASEAN Equity Off-shore Fund")</f>
        <v>Edelweiss ASEAN Equity Off-shore Fund</v>
      </c>
      <c r="C47" s="52"/>
      <c r="D47" s="56" t="s">
        <v>91</v>
      </c>
      <c r="E47" s="52"/>
      <c r="F47" s="64" t="s">
        <v>12</v>
      </c>
      <c r="G47" s="65" t="s">
        <v>12</v>
      </c>
    </row>
    <row r="48" spans="1:7" ht="70.05" customHeight="1" x14ac:dyDescent="0.3">
      <c r="A48" s="52" t="s">
        <v>92</v>
      </c>
      <c r="B48" s="63" t="str">
        <f>HYPERLINK("[EDEL_Portfolio Monthly Notes 31-Jul-2023.xlsx]EOCHIF!A1","Edelweiss Greater China Equity Off-shore Fund")</f>
        <v>Edelweiss Greater China Equity Off-shore Fund</v>
      </c>
      <c r="C48" s="52"/>
      <c r="D48" s="56" t="s">
        <v>93</v>
      </c>
      <c r="E48" s="52"/>
      <c r="F48" s="64" t="s">
        <v>12</v>
      </c>
      <c r="G48" s="65" t="s">
        <v>12</v>
      </c>
    </row>
    <row r="49" spans="1:7" ht="70.05" customHeight="1" x14ac:dyDescent="0.3">
      <c r="A49" s="52" t="s">
        <v>94</v>
      </c>
      <c r="B49" s="63" t="str">
        <f>HYPERLINK("[EDEL_Portfolio Monthly Notes 31-Jul-2023.xlsx]EODWHF!A1","Edelweiss MSCI (I) DM &amp; WD HC 45 ID Fund")</f>
        <v>Edelweiss MSCI (I) DM &amp; WD HC 45 ID Fund</v>
      </c>
      <c r="C49" s="52"/>
      <c r="D49" s="56" t="s">
        <v>95</v>
      </c>
      <c r="E49" s="52"/>
      <c r="F49" s="64" t="s">
        <v>12</v>
      </c>
      <c r="G49" s="65" t="s">
        <v>12</v>
      </c>
    </row>
    <row r="50" spans="1:7" ht="70.05" customHeight="1" x14ac:dyDescent="0.3">
      <c r="A50" s="52" t="s">
        <v>96</v>
      </c>
      <c r="B50" s="63" t="str">
        <f>HYPERLINK("[EDEL_Portfolio Monthly Notes 31-Jul-2023.xlsx]EOEDOF!A1","Edelweiss Europe Dynamic Equity Offshore Fund")</f>
        <v>Edelweiss Europe Dynamic Equity Offshore Fund</v>
      </c>
      <c r="C50" s="52"/>
      <c r="D50" s="56" t="s">
        <v>97</v>
      </c>
      <c r="E50" s="52"/>
      <c r="F50" s="64" t="s">
        <v>12</v>
      </c>
      <c r="G50" s="65" t="s">
        <v>12</v>
      </c>
    </row>
    <row r="51" spans="1:7" ht="70.05" customHeight="1" x14ac:dyDescent="0.3">
      <c r="A51" s="52" t="s">
        <v>98</v>
      </c>
      <c r="B51" s="63" t="str">
        <f>HYPERLINK("[EDEL_Portfolio Monthly Notes 31-Jul-2023.xlsx]EOEMOP!A1","Edelweiss Emerging Markets Opportunities Equity Offshore Fund")</f>
        <v>Edelweiss Emerging Markets Opportunities Equity Offshore Fund</v>
      </c>
      <c r="C51" s="52"/>
      <c r="D51" s="56" t="s">
        <v>99</v>
      </c>
      <c r="E51" s="52"/>
      <c r="F51" s="64" t="s">
        <v>12</v>
      </c>
      <c r="G51" s="65" t="s">
        <v>12</v>
      </c>
    </row>
    <row r="52" spans="1:7" ht="70.05" customHeight="1" x14ac:dyDescent="0.3">
      <c r="A52" s="52" t="s">
        <v>100</v>
      </c>
      <c r="B52" s="63" t="str">
        <f>HYPERLINK("[EDEL_Portfolio Monthly Notes 31-Jul-2023.xlsx]EOUSEF!A1","Edelweiss US Value Equity Off-shore Fund")</f>
        <v>Edelweiss US Value Equity Off-shore Fund</v>
      </c>
      <c r="C52" s="52"/>
      <c r="D52" s="56" t="s">
        <v>101</v>
      </c>
      <c r="E52" s="52"/>
      <c r="F52" s="64" t="s">
        <v>12</v>
      </c>
      <c r="G52" s="65" t="s">
        <v>12</v>
      </c>
    </row>
    <row r="53" spans="1:7" ht="70.05" customHeight="1" x14ac:dyDescent="0.3">
      <c r="A53" s="52" t="s">
        <v>102</v>
      </c>
      <c r="B53" s="63" t="str">
        <f>HYPERLINK("[EDEL_Portfolio Monthly Notes 31-Jul-2023.xlsx]EOUSTF!A1","EDELWEISS US TECHNOLOGY EQUITY FOF")</f>
        <v>EDELWEISS US TECHNOLOGY EQUITY FOF</v>
      </c>
      <c r="C53" s="52"/>
      <c r="D53" s="56" t="s">
        <v>103</v>
      </c>
      <c r="E53" s="52"/>
      <c r="F53" s="64" t="s">
        <v>12</v>
      </c>
      <c r="G53" s="65" t="s">
        <v>12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/>
  <headerFooter>
    <oddHeader>&amp;L&amp;"Arial"&amp;1 &amp;K0078D7INTERNAL#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2"/>
  <sheetViews>
    <sheetView showGridLines="0" view="pageBreakPreview" zoomScale="60" zoomScaleNormal="100" workbookViewId="0">
      <pane ySplit="4" topLeftCell="A70" activePane="bottomLeft" state="frozen"/>
      <selection pane="bottomLeft" activeCell="F82" sqref="F82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667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668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6" t="s">
        <v>206</v>
      </c>
      <c r="B8" s="30"/>
      <c r="C8" s="30"/>
      <c r="D8" s="13"/>
      <c r="E8" s="14"/>
      <c r="F8" s="15"/>
      <c r="G8" s="15"/>
    </row>
    <row r="9" spans="1:8" x14ac:dyDescent="0.3">
      <c r="A9" s="16" t="s">
        <v>648</v>
      </c>
      <c r="B9" s="30"/>
      <c r="C9" s="30"/>
      <c r="D9" s="13"/>
      <c r="E9" s="14"/>
      <c r="F9" s="15"/>
      <c r="G9" s="15"/>
    </row>
    <row r="10" spans="1:8" x14ac:dyDescent="0.3">
      <c r="A10" s="16" t="s">
        <v>122</v>
      </c>
      <c r="B10" s="30"/>
      <c r="C10" s="30"/>
      <c r="D10" s="13"/>
      <c r="E10" s="35" t="s">
        <v>114</v>
      </c>
      <c r="F10" s="36" t="s">
        <v>114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297</v>
      </c>
      <c r="B12" s="30"/>
      <c r="C12" s="30"/>
      <c r="D12" s="13"/>
      <c r="E12" s="14"/>
      <c r="F12" s="15"/>
      <c r="G12" s="15"/>
    </row>
    <row r="13" spans="1:8" x14ac:dyDescent="0.3">
      <c r="A13" s="12" t="s">
        <v>669</v>
      </c>
      <c r="B13" s="30" t="s">
        <v>670</v>
      </c>
      <c r="C13" s="30" t="s">
        <v>119</v>
      </c>
      <c r="D13" s="13">
        <v>5000000</v>
      </c>
      <c r="E13" s="14">
        <v>4980.38</v>
      </c>
      <c r="F13" s="15">
        <v>0.2646</v>
      </c>
      <c r="G13" s="15">
        <v>7.2842279960999998E-2</v>
      </c>
    </row>
    <row r="14" spans="1:8" x14ac:dyDescent="0.3">
      <c r="A14" s="12" t="s">
        <v>671</v>
      </c>
      <c r="B14" s="30" t="s">
        <v>672</v>
      </c>
      <c r="C14" s="30" t="s">
        <v>119</v>
      </c>
      <c r="D14" s="13">
        <v>2000000</v>
      </c>
      <c r="E14" s="14">
        <v>1999</v>
      </c>
      <c r="F14" s="15">
        <v>0.1062</v>
      </c>
      <c r="G14" s="15">
        <v>7.3104348555999996E-2</v>
      </c>
    </row>
    <row r="15" spans="1:8" x14ac:dyDescent="0.3">
      <c r="A15" s="12" t="s">
        <v>620</v>
      </c>
      <c r="B15" s="30" t="s">
        <v>621</v>
      </c>
      <c r="C15" s="30" t="s">
        <v>119</v>
      </c>
      <c r="D15" s="13">
        <v>1500000</v>
      </c>
      <c r="E15" s="14">
        <v>1510.9</v>
      </c>
      <c r="F15" s="15">
        <v>8.0299999999999996E-2</v>
      </c>
      <c r="G15" s="15">
        <v>7.2872317820000004E-2</v>
      </c>
    </row>
    <row r="16" spans="1:8" x14ac:dyDescent="0.3">
      <c r="A16" s="12" t="s">
        <v>673</v>
      </c>
      <c r="B16" s="30" t="s">
        <v>674</v>
      </c>
      <c r="C16" s="30" t="s">
        <v>119</v>
      </c>
      <c r="D16" s="13">
        <v>500000</v>
      </c>
      <c r="E16" s="14">
        <v>478.53</v>
      </c>
      <c r="F16" s="15">
        <v>2.5399999999999999E-2</v>
      </c>
      <c r="G16" s="15">
        <v>7.3222445260000005E-2</v>
      </c>
    </row>
    <row r="17" spans="1:7" x14ac:dyDescent="0.3">
      <c r="A17" s="16" t="s">
        <v>122</v>
      </c>
      <c r="B17" s="31"/>
      <c r="C17" s="31"/>
      <c r="D17" s="17"/>
      <c r="E17" s="18">
        <v>8968.81</v>
      </c>
      <c r="F17" s="19">
        <v>0.47649999999999998</v>
      </c>
      <c r="G17" s="20"/>
    </row>
    <row r="18" spans="1:7" x14ac:dyDescent="0.3">
      <c r="A18" s="12"/>
      <c r="B18" s="30"/>
      <c r="C18" s="30"/>
      <c r="D18" s="13"/>
      <c r="E18" s="14"/>
      <c r="F18" s="15"/>
      <c r="G18" s="15"/>
    </row>
    <row r="19" spans="1:7" x14ac:dyDescent="0.3">
      <c r="A19" s="16" t="s">
        <v>649</v>
      </c>
      <c r="B19" s="30"/>
      <c r="C19" s="30"/>
      <c r="D19" s="13"/>
      <c r="E19" s="14"/>
      <c r="F19" s="15"/>
      <c r="G19" s="15"/>
    </row>
    <row r="20" spans="1:7" x14ac:dyDescent="0.3">
      <c r="A20" s="12" t="s">
        <v>675</v>
      </c>
      <c r="B20" s="30" t="s">
        <v>676</v>
      </c>
      <c r="C20" s="30" t="s">
        <v>119</v>
      </c>
      <c r="D20" s="13">
        <v>5000000</v>
      </c>
      <c r="E20" s="14">
        <v>5223.54</v>
      </c>
      <c r="F20" s="15">
        <v>0.27750000000000002</v>
      </c>
      <c r="G20" s="15">
        <v>7.5289152481999994E-2</v>
      </c>
    </row>
    <row r="21" spans="1:7" x14ac:dyDescent="0.3">
      <c r="A21" s="12" t="s">
        <v>677</v>
      </c>
      <c r="B21" s="30" t="s">
        <v>678</v>
      </c>
      <c r="C21" s="30" t="s">
        <v>119</v>
      </c>
      <c r="D21" s="13">
        <v>2000000</v>
      </c>
      <c r="E21" s="14">
        <v>2059.9</v>
      </c>
      <c r="F21" s="15">
        <v>0.1094</v>
      </c>
      <c r="G21" s="15">
        <v>7.5257006915999999E-2</v>
      </c>
    </row>
    <row r="22" spans="1:7" x14ac:dyDescent="0.3">
      <c r="A22" s="12" t="s">
        <v>679</v>
      </c>
      <c r="B22" s="30" t="s">
        <v>680</v>
      </c>
      <c r="C22" s="30" t="s">
        <v>119</v>
      </c>
      <c r="D22" s="13">
        <v>1000000</v>
      </c>
      <c r="E22" s="14">
        <v>1024.69</v>
      </c>
      <c r="F22" s="15">
        <v>5.4399999999999997E-2</v>
      </c>
      <c r="G22" s="15">
        <v>7.5109765625000005E-2</v>
      </c>
    </row>
    <row r="23" spans="1:7" x14ac:dyDescent="0.3">
      <c r="A23" s="12" t="s">
        <v>681</v>
      </c>
      <c r="B23" s="30" t="s">
        <v>682</v>
      </c>
      <c r="C23" s="30" t="s">
        <v>119</v>
      </c>
      <c r="D23" s="13">
        <v>500000</v>
      </c>
      <c r="E23" s="14">
        <v>529.25</v>
      </c>
      <c r="F23" s="15">
        <v>2.81E-2</v>
      </c>
      <c r="G23" s="15">
        <v>7.5289152481999994E-2</v>
      </c>
    </row>
    <row r="24" spans="1:7" x14ac:dyDescent="0.3">
      <c r="A24" s="12" t="s">
        <v>683</v>
      </c>
      <c r="B24" s="30" t="s">
        <v>684</v>
      </c>
      <c r="C24" s="30" t="s">
        <v>119</v>
      </c>
      <c r="D24" s="13">
        <v>500000</v>
      </c>
      <c r="E24" s="14">
        <v>514.85</v>
      </c>
      <c r="F24" s="15">
        <v>2.7400000000000001E-2</v>
      </c>
      <c r="G24" s="15">
        <v>7.5421887650000005E-2</v>
      </c>
    </row>
    <row r="25" spans="1:7" x14ac:dyDescent="0.3">
      <c r="A25" s="16" t="s">
        <v>122</v>
      </c>
      <c r="B25" s="31"/>
      <c r="C25" s="31"/>
      <c r="D25" s="17"/>
      <c r="E25" s="18">
        <v>9352.23</v>
      </c>
      <c r="F25" s="19">
        <v>0.49680000000000002</v>
      </c>
      <c r="G25" s="20"/>
    </row>
    <row r="26" spans="1:7" x14ac:dyDescent="0.3">
      <c r="A26" s="12"/>
      <c r="B26" s="30"/>
      <c r="C26" s="30"/>
      <c r="D26" s="13"/>
      <c r="E26" s="14"/>
      <c r="F26" s="15"/>
      <c r="G26" s="15"/>
    </row>
    <row r="27" spans="1:7" x14ac:dyDescent="0.3">
      <c r="A27" s="12"/>
      <c r="B27" s="30"/>
      <c r="C27" s="30"/>
      <c r="D27" s="13"/>
      <c r="E27" s="14"/>
      <c r="F27" s="15"/>
      <c r="G27" s="15"/>
    </row>
    <row r="28" spans="1:7" x14ac:dyDescent="0.3">
      <c r="A28" s="16" t="s">
        <v>300</v>
      </c>
      <c r="B28" s="30"/>
      <c r="C28" s="30"/>
      <c r="D28" s="13"/>
      <c r="E28" s="14"/>
      <c r="F28" s="15"/>
      <c r="G28" s="15"/>
    </row>
    <row r="29" spans="1:7" x14ac:dyDescent="0.3">
      <c r="A29" s="16" t="s">
        <v>122</v>
      </c>
      <c r="B29" s="30"/>
      <c r="C29" s="30"/>
      <c r="D29" s="13"/>
      <c r="E29" s="35" t="s">
        <v>114</v>
      </c>
      <c r="F29" s="36" t="s">
        <v>114</v>
      </c>
      <c r="G29" s="15"/>
    </row>
    <row r="30" spans="1:7" x14ac:dyDescent="0.3">
      <c r="A30" s="12"/>
      <c r="B30" s="30"/>
      <c r="C30" s="30"/>
      <c r="D30" s="13"/>
      <c r="E30" s="14"/>
      <c r="F30" s="15"/>
      <c r="G30" s="15"/>
    </row>
    <row r="31" spans="1:7" x14ac:dyDescent="0.3">
      <c r="A31" s="16" t="s">
        <v>301</v>
      </c>
      <c r="B31" s="30"/>
      <c r="C31" s="30"/>
      <c r="D31" s="13"/>
      <c r="E31" s="14"/>
      <c r="F31" s="15"/>
      <c r="G31" s="15"/>
    </row>
    <row r="32" spans="1:7" x14ac:dyDescent="0.3">
      <c r="A32" s="16" t="s">
        <v>122</v>
      </c>
      <c r="B32" s="30"/>
      <c r="C32" s="30"/>
      <c r="D32" s="13"/>
      <c r="E32" s="35" t="s">
        <v>114</v>
      </c>
      <c r="F32" s="36" t="s">
        <v>114</v>
      </c>
      <c r="G32" s="15"/>
    </row>
    <row r="33" spans="1:7" x14ac:dyDescent="0.3">
      <c r="A33" s="12"/>
      <c r="B33" s="30"/>
      <c r="C33" s="30"/>
      <c r="D33" s="13"/>
      <c r="E33" s="14"/>
      <c r="F33" s="15"/>
      <c r="G33" s="15"/>
    </row>
    <row r="34" spans="1:7" x14ac:dyDescent="0.3">
      <c r="A34" s="21" t="s">
        <v>156</v>
      </c>
      <c r="B34" s="32"/>
      <c r="C34" s="32"/>
      <c r="D34" s="22"/>
      <c r="E34" s="18">
        <v>18321.04</v>
      </c>
      <c r="F34" s="19">
        <v>0.97330000000000005</v>
      </c>
      <c r="G34" s="20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12"/>
      <c r="B36" s="30"/>
      <c r="C36" s="30"/>
      <c r="D36" s="13"/>
      <c r="E36" s="14"/>
      <c r="F36" s="15"/>
      <c r="G36" s="15"/>
    </row>
    <row r="37" spans="1:7" x14ac:dyDescent="0.3">
      <c r="A37" s="16" t="s">
        <v>157</v>
      </c>
      <c r="B37" s="30"/>
      <c r="C37" s="30"/>
      <c r="D37" s="13"/>
      <c r="E37" s="14"/>
      <c r="F37" s="15"/>
      <c r="G37" s="15"/>
    </row>
    <row r="38" spans="1:7" x14ac:dyDescent="0.3">
      <c r="A38" s="12" t="s">
        <v>158</v>
      </c>
      <c r="B38" s="30"/>
      <c r="C38" s="30"/>
      <c r="D38" s="13"/>
      <c r="E38" s="14">
        <v>117.98</v>
      </c>
      <c r="F38" s="15">
        <v>6.3E-3</v>
      </c>
      <c r="G38" s="15">
        <v>6.3773999999999997E-2</v>
      </c>
    </row>
    <row r="39" spans="1:7" x14ac:dyDescent="0.3">
      <c r="A39" s="16" t="s">
        <v>122</v>
      </c>
      <c r="B39" s="31"/>
      <c r="C39" s="31"/>
      <c r="D39" s="17"/>
      <c r="E39" s="18">
        <v>117.98</v>
      </c>
      <c r="F39" s="19">
        <v>6.3E-3</v>
      </c>
      <c r="G39" s="20"/>
    </row>
    <row r="40" spans="1:7" x14ac:dyDescent="0.3">
      <c r="A40" s="12"/>
      <c r="B40" s="30"/>
      <c r="C40" s="30"/>
      <c r="D40" s="13"/>
      <c r="E40" s="14"/>
      <c r="F40" s="15"/>
      <c r="G40" s="15"/>
    </row>
    <row r="41" spans="1:7" x14ac:dyDescent="0.3">
      <c r="A41" s="21" t="s">
        <v>156</v>
      </c>
      <c r="B41" s="32"/>
      <c r="C41" s="32"/>
      <c r="D41" s="22"/>
      <c r="E41" s="18">
        <v>117.98</v>
      </c>
      <c r="F41" s="19">
        <v>6.3E-3</v>
      </c>
      <c r="G41" s="20"/>
    </row>
    <row r="42" spans="1:7" x14ac:dyDescent="0.3">
      <c r="A42" s="12" t="s">
        <v>159</v>
      </c>
      <c r="B42" s="30"/>
      <c r="C42" s="30"/>
      <c r="D42" s="13"/>
      <c r="E42" s="14">
        <v>387.320336</v>
      </c>
      <c r="F42" s="15">
        <v>2.0577000000000002E-2</v>
      </c>
      <c r="G42" s="15"/>
    </row>
    <row r="43" spans="1:7" x14ac:dyDescent="0.3">
      <c r="A43" s="12" t="s">
        <v>160</v>
      </c>
      <c r="B43" s="30"/>
      <c r="C43" s="30"/>
      <c r="D43" s="13"/>
      <c r="E43" s="23">
        <v>-4.1503360000000002</v>
      </c>
      <c r="F43" s="24">
        <v>-1.7699999999999999E-4</v>
      </c>
      <c r="G43" s="15">
        <v>6.3773999999999997E-2</v>
      </c>
    </row>
    <row r="44" spans="1:7" x14ac:dyDescent="0.3">
      <c r="A44" s="25" t="s">
        <v>161</v>
      </c>
      <c r="B44" s="33"/>
      <c r="C44" s="33"/>
      <c r="D44" s="26"/>
      <c r="E44" s="27">
        <v>18822.189999999999</v>
      </c>
      <c r="F44" s="28">
        <v>1</v>
      </c>
      <c r="G44" s="28"/>
    </row>
    <row r="46" spans="1:7" x14ac:dyDescent="0.3">
      <c r="A46" s="1" t="s">
        <v>163</v>
      </c>
    </row>
    <row r="49" spans="1:5" x14ac:dyDescent="0.3">
      <c r="A49" s="1" t="s">
        <v>164</v>
      </c>
    </row>
    <row r="50" spans="1:5" x14ac:dyDescent="0.3">
      <c r="A50" s="47" t="s">
        <v>165</v>
      </c>
      <c r="B50" s="34" t="s">
        <v>114</v>
      </c>
    </row>
    <row r="51" spans="1:5" x14ac:dyDescent="0.3">
      <c r="A51" t="s">
        <v>166</v>
      </c>
    </row>
    <row r="52" spans="1:5" x14ac:dyDescent="0.3">
      <c r="A52" t="s">
        <v>167</v>
      </c>
      <c r="B52" t="s">
        <v>168</v>
      </c>
      <c r="C52" t="s">
        <v>168</v>
      </c>
    </row>
    <row r="53" spans="1:5" x14ac:dyDescent="0.3">
      <c r="B53" s="48">
        <v>45107</v>
      </c>
      <c r="C53" s="48">
        <v>45138</v>
      </c>
    </row>
    <row r="54" spans="1:5" x14ac:dyDescent="0.3">
      <c r="A54" t="s">
        <v>662</v>
      </c>
      <c r="B54">
        <v>10.5871</v>
      </c>
      <c r="C54">
        <v>10.623200000000001</v>
      </c>
      <c r="E54" s="2"/>
    </row>
    <row r="55" spans="1:5" x14ac:dyDescent="0.3">
      <c r="A55" t="s">
        <v>173</v>
      </c>
      <c r="B55">
        <v>10.587300000000001</v>
      </c>
      <c r="C55">
        <v>10.6234</v>
      </c>
      <c r="E55" s="2"/>
    </row>
    <row r="56" spans="1:5" x14ac:dyDescent="0.3">
      <c r="A56" t="s">
        <v>663</v>
      </c>
      <c r="B56">
        <v>10.569000000000001</v>
      </c>
      <c r="C56">
        <v>10.6028</v>
      </c>
      <c r="E56" s="2"/>
    </row>
    <row r="57" spans="1:5" x14ac:dyDescent="0.3">
      <c r="A57" t="s">
        <v>627</v>
      </c>
      <c r="B57">
        <v>10.569100000000001</v>
      </c>
      <c r="C57">
        <v>10.6029</v>
      </c>
      <c r="E57" s="2"/>
    </row>
    <row r="58" spans="1:5" x14ac:dyDescent="0.3">
      <c r="E58" s="2"/>
    </row>
    <row r="59" spans="1:5" x14ac:dyDescent="0.3">
      <c r="A59" t="s">
        <v>183</v>
      </c>
      <c r="B59" s="34" t="s">
        <v>114</v>
      </c>
    </row>
    <row r="60" spans="1:5" x14ac:dyDescent="0.3">
      <c r="A60" t="s">
        <v>184</v>
      </c>
      <c r="B60" s="34" t="s">
        <v>114</v>
      </c>
    </row>
    <row r="61" spans="1:5" ht="28.95" customHeight="1" x14ac:dyDescent="0.3">
      <c r="A61" s="47" t="s">
        <v>185</v>
      </c>
      <c r="B61" s="34" t="s">
        <v>114</v>
      </c>
    </row>
    <row r="62" spans="1:5" ht="28.95" customHeight="1" x14ac:dyDescent="0.3">
      <c r="A62" s="47" t="s">
        <v>186</v>
      </c>
      <c r="B62" s="34" t="s">
        <v>114</v>
      </c>
    </row>
    <row r="63" spans="1:5" x14ac:dyDescent="0.3">
      <c r="A63" t="s">
        <v>187</v>
      </c>
      <c r="B63" s="49">
        <f>B77</f>
        <v>4.6964647945509084</v>
      </c>
    </row>
    <row r="64" spans="1:5" ht="43.5" customHeight="1" x14ac:dyDescent="0.3">
      <c r="A64" s="47" t="s">
        <v>188</v>
      </c>
      <c r="B64" s="34" t="s">
        <v>114</v>
      </c>
    </row>
    <row r="65" spans="1:2" ht="28.95" customHeight="1" x14ac:dyDescent="0.3">
      <c r="A65" s="47" t="s">
        <v>189</v>
      </c>
      <c r="B65" s="34" t="s">
        <v>114</v>
      </c>
    </row>
    <row r="66" spans="1:2" ht="28.95" customHeight="1" x14ac:dyDescent="0.3">
      <c r="A66" s="47" t="s">
        <v>190</v>
      </c>
      <c r="B66" s="34" t="s">
        <v>114</v>
      </c>
    </row>
    <row r="67" spans="1:2" x14ac:dyDescent="0.3">
      <c r="A67" t="s">
        <v>191</v>
      </c>
      <c r="B67" s="34" t="s">
        <v>114</v>
      </c>
    </row>
    <row r="68" spans="1:2" x14ac:dyDescent="0.3">
      <c r="A68" t="s">
        <v>192</v>
      </c>
      <c r="B68" s="34" t="s">
        <v>114</v>
      </c>
    </row>
    <row r="70" spans="1:2" x14ac:dyDescent="0.3">
      <c r="A70" t="s">
        <v>193</v>
      </c>
    </row>
    <row r="71" spans="1:2" ht="58.05" customHeight="1" x14ac:dyDescent="0.3">
      <c r="A71" s="52" t="s">
        <v>194</v>
      </c>
      <c r="B71" s="56" t="s">
        <v>685</v>
      </c>
    </row>
    <row r="72" spans="1:2" ht="43.5" customHeight="1" x14ac:dyDescent="0.3">
      <c r="A72" s="52" t="s">
        <v>196</v>
      </c>
      <c r="B72" s="56" t="s">
        <v>686</v>
      </c>
    </row>
    <row r="73" spans="1:2" x14ac:dyDescent="0.3">
      <c r="A73" s="52"/>
      <c r="B73" s="52"/>
    </row>
    <row r="74" spans="1:2" x14ac:dyDescent="0.3">
      <c r="A74" s="52" t="s">
        <v>198</v>
      </c>
      <c r="B74" s="53">
        <v>7.4063459936219909</v>
      </c>
    </row>
    <row r="75" spans="1:2" x14ac:dyDescent="0.3">
      <c r="A75" s="52"/>
      <c r="B75" s="52"/>
    </row>
    <row r="76" spans="1:2" x14ac:dyDescent="0.3">
      <c r="A76" s="52" t="s">
        <v>199</v>
      </c>
      <c r="B76" s="54">
        <v>3.9380000000000002</v>
      </c>
    </row>
    <row r="77" spans="1:2" x14ac:dyDescent="0.3">
      <c r="A77" s="52" t="s">
        <v>200</v>
      </c>
      <c r="B77" s="54">
        <v>4.6964647945509084</v>
      </c>
    </row>
    <row r="78" spans="1:2" x14ac:dyDescent="0.3">
      <c r="A78" s="52"/>
      <c r="B78" s="52"/>
    </row>
    <row r="79" spans="1:2" x14ac:dyDescent="0.3">
      <c r="A79" s="52" t="s">
        <v>201</v>
      </c>
      <c r="B79" s="55">
        <v>45138</v>
      </c>
    </row>
    <row r="81" spans="1:7" s="47" customFormat="1" ht="33.6" customHeight="1" x14ac:dyDescent="0.3">
      <c r="A81" s="70" t="s">
        <v>202</v>
      </c>
      <c r="B81" s="70" t="s">
        <v>203</v>
      </c>
      <c r="C81" s="70" t="s">
        <v>5</v>
      </c>
      <c r="D81" s="70" t="s">
        <v>6</v>
      </c>
      <c r="G81" s="71"/>
    </row>
    <row r="82" spans="1:7" s="47" customFormat="1" ht="70.05" customHeight="1" x14ac:dyDescent="0.3">
      <c r="A82" s="70" t="s">
        <v>687</v>
      </c>
      <c r="B82" s="70"/>
      <c r="C82" s="70" t="s">
        <v>27</v>
      </c>
      <c r="D82" s="70"/>
      <c r="G82" s="71"/>
    </row>
  </sheetData>
  <mergeCells count="2">
    <mergeCell ref="A1:G1"/>
    <mergeCell ref="A2:G2"/>
  </mergeCells>
  <pageMargins left="0.7" right="0.7" top="0.75" bottom="0.75" header="0.3" footer="0.3"/>
  <pageSetup scale="44" orientation="portrait" horizontalDpi="300" verticalDpi="300" r:id="rId1"/>
  <headerFooter>
    <oddHeader>&amp;L&amp;"Arial"&amp;1 &amp;K0078D7INTERNAL#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3"/>
  <sheetViews>
    <sheetView showGridLines="0" view="pageBreakPreview" zoomScale="60" zoomScaleNormal="100" workbookViewId="0">
      <pane ySplit="4" topLeftCell="A72" activePane="bottomLeft" state="frozen"/>
      <selection pane="bottomLeft" activeCell="F83" sqref="F83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688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689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6" t="s">
        <v>206</v>
      </c>
      <c r="B8" s="30"/>
      <c r="C8" s="30"/>
      <c r="D8" s="13"/>
      <c r="E8" s="14"/>
      <c r="F8" s="15"/>
      <c r="G8" s="15"/>
    </row>
    <row r="9" spans="1:8" x14ac:dyDescent="0.3">
      <c r="A9" s="16" t="s">
        <v>648</v>
      </c>
      <c r="B9" s="30"/>
      <c r="C9" s="30"/>
      <c r="D9" s="13"/>
      <c r="E9" s="14"/>
      <c r="F9" s="15"/>
      <c r="G9" s="15"/>
    </row>
    <row r="10" spans="1:8" x14ac:dyDescent="0.3">
      <c r="A10" s="16" t="s">
        <v>122</v>
      </c>
      <c r="B10" s="30"/>
      <c r="C10" s="30"/>
      <c r="D10" s="13"/>
      <c r="E10" s="35" t="s">
        <v>114</v>
      </c>
      <c r="F10" s="36" t="s">
        <v>114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297</v>
      </c>
      <c r="B12" s="30"/>
      <c r="C12" s="30"/>
      <c r="D12" s="13"/>
      <c r="E12" s="14"/>
      <c r="F12" s="15"/>
      <c r="G12" s="15"/>
    </row>
    <row r="13" spans="1:8" x14ac:dyDescent="0.3">
      <c r="A13" s="12" t="s">
        <v>690</v>
      </c>
      <c r="B13" s="30" t="s">
        <v>691</v>
      </c>
      <c r="C13" s="30" t="s">
        <v>119</v>
      </c>
      <c r="D13" s="13">
        <v>30500000</v>
      </c>
      <c r="E13" s="14">
        <v>30902.45</v>
      </c>
      <c r="F13" s="15">
        <v>0.38719999999999999</v>
      </c>
      <c r="G13" s="15">
        <v>7.3844113959999999E-2</v>
      </c>
    </row>
    <row r="14" spans="1:8" x14ac:dyDescent="0.3">
      <c r="A14" s="12" t="s">
        <v>692</v>
      </c>
      <c r="B14" s="30" t="s">
        <v>693</v>
      </c>
      <c r="C14" s="30" t="s">
        <v>119</v>
      </c>
      <c r="D14" s="13">
        <v>14500000</v>
      </c>
      <c r="E14" s="14">
        <v>14819.04</v>
      </c>
      <c r="F14" s="15">
        <v>0.1857</v>
      </c>
      <c r="G14" s="15">
        <v>7.4033758736000002E-2</v>
      </c>
    </row>
    <row r="15" spans="1:8" x14ac:dyDescent="0.3">
      <c r="A15" s="16" t="s">
        <v>122</v>
      </c>
      <c r="B15" s="31"/>
      <c r="C15" s="31"/>
      <c r="D15" s="17"/>
      <c r="E15" s="18">
        <v>45721.49</v>
      </c>
      <c r="F15" s="19">
        <v>0.57289999999999996</v>
      </c>
      <c r="G15" s="20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649</v>
      </c>
      <c r="B17" s="30"/>
      <c r="C17" s="30"/>
      <c r="D17" s="13"/>
      <c r="E17" s="14"/>
      <c r="F17" s="15"/>
      <c r="G17" s="15"/>
    </row>
    <row r="18" spans="1:7" x14ac:dyDescent="0.3">
      <c r="A18" s="12" t="s">
        <v>694</v>
      </c>
      <c r="B18" s="30" t="s">
        <v>695</v>
      </c>
      <c r="C18" s="30" t="s">
        <v>119</v>
      </c>
      <c r="D18" s="13">
        <v>12000000</v>
      </c>
      <c r="E18" s="14">
        <v>12352.98</v>
      </c>
      <c r="F18" s="15">
        <v>0.15479999999999999</v>
      </c>
      <c r="G18" s="15">
        <v>7.6221582920999995E-2</v>
      </c>
    </row>
    <row r="19" spans="1:7" x14ac:dyDescent="0.3">
      <c r="A19" s="12" t="s">
        <v>696</v>
      </c>
      <c r="B19" s="30" t="s">
        <v>697</v>
      </c>
      <c r="C19" s="30" t="s">
        <v>119</v>
      </c>
      <c r="D19" s="13">
        <v>5000000</v>
      </c>
      <c r="E19" s="14">
        <v>5218.93</v>
      </c>
      <c r="F19" s="15">
        <v>6.54E-2</v>
      </c>
      <c r="G19" s="15">
        <v>7.6362675441000005E-2</v>
      </c>
    </row>
    <row r="20" spans="1:7" x14ac:dyDescent="0.3">
      <c r="A20" s="12" t="s">
        <v>698</v>
      </c>
      <c r="B20" s="30" t="s">
        <v>699</v>
      </c>
      <c r="C20" s="30" t="s">
        <v>119</v>
      </c>
      <c r="D20" s="13">
        <v>5000000</v>
      </c>
      <c r="E20" s="14">
        <v>5168.55</v>
      </c>
      <c r="F20" s="15">
        <v>6.4799999999999996E-2</v>
      </c>
      <c r="G20" s="15">
        <v>7.6221582920999995E-2</v>
      </c>
    </row>
    <row r="21" spans="1:7" x14ac:dyDescent="0.3">
      <c r="A21" s="12" t="s">
        <v>700</v>
      </c>
      <c r="B21" s="30" t="s">
        <v>701</v>
      </c>
      <c r="C21" s="30" t="s">
        <v>119</v>
      </c>
      <c r="D21" s="13">
        <v>4323700</v>
      </c>
      <c r="E21" s="14">
        <v>4415.51</v>
      </c>
      <c r="F21" s="15">
        <v>5.5300000000000002E-2</v>
      </c>
      <c r="G21" s="15">
        <v>7.6272416659999995E-2</v>
      </c>
    </row>
    <row r="22" spans="1:7" x14ac:dyDescent="0.3">
      <c r="A22" s="12" t="s">
        <v>702</v>
      </c>
      <c r="B22" s="30" t="s">
        <v>703</v>
      </c>
      <c r="C22" s="30" t="s">
        <v>119</v>
      </c>
      <c r="D22" s="13">
        <v>3000000</v>
      </c>
      <c r="E22" s="14">
        <v>3085.97</v>
      </c>
      <c r="F22" s="15">
        <v>3.8699999999999998E-2</v>
      </c>
      <c r="G22" s="15">
        <v>7.6221582920999995E-2</v>
      </c>
    </row>
    <row r="23" spans="1:7" x14ac:dyDescent="0.3">
      <c r="A23" s="12" t="s">
        <v>704</v>
      </c>
      <c r="B23" s="30" t="s">
        <v>705</v>
      </c>
      <c r="C23" s="30" t="s">
        <v>119</v>
      </c>
      <c r="D23" s="13">
        <v>1000000</v>
      </c>
      <c r="E23" s="14">
        <v>999.9</v>
      </c>
      <c r="F23" s="15">
        <v>1.2500000000000001E-2</v>
      </c>
      <c r="G23" s="15">
        <v>7.6086723716000004E-2</v>
      </c>
    </row>
    <row r="24" spans="1:7" x14ac:dyDescent="0.3">
      <c r="A24" s="12" t="s">
        <v>706</v>
      </c>
      <c r="B24" s="30" t="s">
        <v>707</v>
      </c>
      <c r="C24" s="30" t="s">
        <v>119</v>
      </c>
      <c r="D24" s="13">
        <v>500000</v>
      </c>
      <c r="E24" s="14">
        <v>519.48</v>
      </c>
      <c r="F24" s="15">
        <v>6.4999999999999997E-3</v>
      </c>
      <c r="G24" s="15">
        <v>7.6362675441000005E-2</v>
      </c>
    </row>
    <row r="25" spans="1:7" x14ac:dyDescent="0.3">
      <c r="A25" s="12" t="s">
        <v>708</v>
      </c>
      <c r="B25" s="30" t="s">
        <v>709</v>
      </c>
      <c r="C25" s="30" t="s">
        <v>119</v>
      </c>
      <c r="D25" s="13">
        <v>500000</v>
      </c>
      <c r="E25" s="14">
        <v>518.69000000000005</v>
      </c>
      <c r="F25" s="15">
        <v>6.4999999999999997E-3</v>
      </c>
      <c r="G25" s="15">
        <v>7.6221582920999995E-2</v>
      </c>
    </row>
    <row r="26" spans="1:7" x14ac:dyDescent="0.3">
      <c r="A26" s="16" t="s">
        <v>122</v>
      </c>
      <c r="B26" s="31"/>
      <c r="C26" s="31"/>
      <c r="D26" s="17"/>
      <c r="E26" s="18">
        <v>32280.01</v>
      </c>
      <c r="F26" s="19">
        <v>0.40450000000000003</v>
      </c>
      <c r="G26" s="20"/>
    </row>
    <row r="27" spans="1:7" x14ac:dyDescent="0.3">
      <c r="A27" s="12"/>
      <c r="B27" s="30"/>
      <c r="C27" s="30"/>
      <c r="D27" s="13"/>
      <c r="E27" s="14"/>
      <c r="F27" s="15"/>
      <c r="G27" s="15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16" t="s">
        <v>300</v>
      </c>
      <c r="B29" s="30"/>
      <c r="C29" s="30"/>
      <c r="D29" s="13"/>
      <c r="E29" s="14"/>
      <c r="F29" s="15"/>
      <c r="G29" s="15"/>
    </row>
    <row r="30" spans="1:7" x14ac:dyDescent="0.3">
      <c r="A30" s="16" t="s">
        <v>122</v>
      </c>
      <c r="B30" s="30"/>
      <c r="C30" s="30"/>
      <c r="D30" s="13"/>
      <c r="E30" s="35" t="s">
        <v>114</v>
      </c>
      <c r="F30" s="36" t="s">
        <v>114</v>
      </c>
      <c r="G30" s="15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6" t="s">
        <v>301</v>
      </c>
      <c r="B32" s="30"/>
      <c r="C32" s="30"/>
      <c r="D32" s="13"/>
      <c r="E32" s="14"/>
      <c r="F32" s="15"/>
      <c r="G32" s="15"/>
    </row>
    <row r="33" spans="1:7" x14ac:dyDescent="0.3">
      <c r="A33" s="16" t="s">
        <v>122</v>
      </c>
      <c r="B33" s="30"/>
      <c r="C33" s="30"/>
      <c r="D33" s="13"/>
      <c r="E33" s="35" t="s">
        <v>114</v>
      </c>
      <c r="F33" s="36" t="s">
        <v>114</v>
      </c>
      <c r="G33" s="15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21" t="s">
        <v>156</v>
      </c>
      <c r="B35" s="32"/>
      <c r="C35" s="32"/>
      <c r="D35" s="22"/>
      <c r="E35" s="18">
        <v>78001.5</v>
      </c>
      <c r="F35" s="19">
        <v>0.97740000000000005</v>
      </c>
      <c r="G35" s="20"/>
    </row>
    <row r="36" spans="1:7" x14ac:dyDescent="0.3">
      <c r="A36" s="12"/>
      <c r="B36" s="30"/>
      <c r="C36" s="30"/>
      <c r="D36" s="13"/>
      <c r="E36" s="14"/>
      <c r="F36" s="15"/>
      <c r="G36" s="15"/>
    </row>
    <row r="37" spans="1:7" x14ac:dyDescent="0.3">
      <c r="A37" s="12"/>
      <c r="B37" s="30"/>
      <c r="C37" s="30"/>
      <c r="D37" s="13"/>
      <c r="E37" s="14"/>
      <c r="F37" s="15"/>
      <c r="G37" s="15"/>
    </row>
    <row r="38" spans="1:7" x14ac:dyDescent="0.3">
      <c r="A38" s="16" t="s">
        <v>157</v>
      </c>
      <c r="B38" s="30"/>
      <c r="C38" s="30"/>
      <c r="D38" s="13"/>
      <c r="E38" s="14"/>
      <c r="F38" s="15"/>
      <c r="G38" s="15"/>
    </row>
    <row r="39" spans="1:7" x14ac:dyDescent="0.3">
      <c r="A39" s="12" t="s">
        <v>158</v>
      </c>
      <c r="B39" s="30"/>
      <c r="C39" s="30"/>
      <c r="D39" s="13"/>
      <c r="E39" s="14">
        <v>227.96</v>
      </c>
      <c r="F39" s="15">
        <v>2.8999999999999998E-3</v>
      </c>
      <c r="G39" s="15">
        <v>6.3773999999999997E-2</v>
      </c>
    </row>
    <row r="40" spans="1:7" x14ac:dyDescent="0.3">
      <c r="A40" s="16" t="s">
        <v>122</v>
      </c>
      <c r="B40" s="31"/>
      <c r="C40" s="31"/>
      <c r="D40" s="17"/>
      <c r="E40" s="18">
        <v>227.96</v>
      </c>
      <c r="F40" s="19">
        <v>2.8999999999999998E-3</v>
      </c>
      <c r="G40" s="20"/>
    </row>
    <row r="41" spans="1:7" x14ac:dyDescent="0.3">
      <c r="A41" s="12"/>
      <c r="B41" s="30"/>
      <c r="C41" s="30"/>
      <c r="D41" s="13"/>
      <c r="E41" s="14"/>
      <c r="F41" s="15"/>
      <c r="G41" s="15"/>
    </row>
    <row r="42" spans="1:7" x14ac:dyDescent="0.3">
      <c r="A42" s="21" t="s">
        <v>156</v>
      </c>
      <c r="B42" s="32"/>
      <c r="C42" s="32"/>
      <c r="D42" s="22"/>
      <c r="E42" s="18">
        <v>227.96</v>
      </c>
      <c r="F42" s="19">
        <v>2.8999999999999998E-3</v>
      </c>
      <c r="G42" s="20"/>
    </row>
    <row r="43" spans="1:7" x14ac:dyDescent="0.3">
      <c r="A43" s="12" t="s">
        <v>159</v>
      </c>
      <c r="B43" s="30"/>
      <c r="C43" s="30"/>
      <c r="D43" s="13"/>
      <c r="E43" s="14">
        <v>1295.6119013</v>
      </c>
      <c r="F43" s="15">
        <v>1.6232E-2</v>
      </c>
      <c r="G43" s="15"/>
    </row>
    <row r="44" spans="1:7" x14ac:dyDescent="0.3">
      <c r="A44" s="12" t="s">
        <v>160</v>
      </c>
      <c r="B44" s="30"/>
      <c r="C44" s="30"/>
      <c r="D44" s="13"/>
      <c r="E44" s="14">
        <v>292.6380987</v>
      </c>
      <c r="F44" s="15">
        <v>3.4680000000000002E-3</v>
      </c>
      <c r="G44" s="15">
        <v>6.3773999999999997E-2</v>
      </c>
    </row>
    <row r="45" spans="1:7" x14ac:dyDescent="0.3">
      <c r="A45" s="25" t="s">
        <v>161</v>
      </c>
      <c r="B45" s="33"/>
      <c r="C45" s="33"/>
      <c r="D45" s="26"/>
      <c r="E45" s="27">
        <v>79817.710000000006</v>
      </c>
      <c r="F45" s="28">
        <v>1</v>
      </c>
      <c r="G45" s="28"/>
    </row>
    <row r="47" spans="1:7" x14ac:dyDescent="0.3">
      <c r="A47" s="1" t="s">
        <v>163</v>
      </c>
    </row>
    <row r="50" spans="1:5" x14ac:dyDescent="0.3">
      <c r="A50" s="1" t="s">
        <v>164</v>
      </c>
    </row>
    <row r="51" spans="1:5" x14ac:dyDescent="0.3">
      <c r="A51" s="47" t="s">
        <v>165</v>
      </c>
      <c r="B51" s="34" t="s">
        <v>114</v>
      </c>
    </row>
    <row r="52" spans="1:5" x14ac:dyDescent="0.3">
      <c r="A52" t="s">
        <v>166</v>
      </c>
    </row>
    <row r="53" spans="1:5" x14ac:dyDescent="0.3">
      <c r="A53" t="s">
        <v>167</v>
      </c>
      <c r="B53" t="s">
        <v>168</v>
      </c>
      <c r="C53" t="s">
        <v>168</v>
      </c>
    </row>
    <row r="54" spans="1:5" x14ac:dyDescent="0.3">
      <c r="B54" s="48">
        <v>45107</v>
      </c>
      <c r="C54" s="48">
        <v>45138</v>
      </c>
    </row>
    <row r="55" spans="1:5" x14ac:dyDescent="0.3">
      <c r="A55" t="s">
        <v>662</v>
      </c>
      <c r="B55">
        <v>10.8132</v>
      </c>
      <c r="C55">
        <v>10.841799999999999</v>
      </c>
      <c r="E55" s="2"/>
    </row>
    <row r="56" spans="1:5" x14ac:dyDescent="0.3">
      <c r="A56" t="s">
        <v>173</v>
      </c>
      <c r="B56">
        <v>10.8131</v>
      </c>
      <c r="C56">
        <v>10.841699999999999</v>
      </c>
      <c r="E56" s="2"/>
    </row>
    <row r="57" spans="1:5" x14ac:dyDescent="0.3">
      <c r="A57" t="s">
        <v>663</v>
      </c>
      <c r="B57">
        <v>10.790900000000001</v>
      </c>
      <c r="C57">
        <v>10.8169</v>
      </c>
      <c r="E57" s="2"/>
    </row>
    <row r="58" spans="1:5" x14ac:dyDescent="0.3">
      <c r="A58" t="s">
        <v>627</v>
      </c>
      <c r="B58">
        <v>10.790900000000001</v>
      </c>
      <c r="C58">
        <v>10.8169</v>
      </c>
      <c r="E58" s="2"/>
    </row>
    <row r="59" spans="1:5" x14ac:dyDescent="0.3">
      <c r="E59" s="2"/>
    </row>
    <row r="60" spans="1:5" x14ac:dyDescent="0.3">
      <c r="A60" t="s">
        <v>183</v>
      </c>
      <c r="B60" s="34" t="s">
        <v>114</v>
      </c>
    </row>
    <row r="61" spans="1:5" x14ac:dyDescent="0.3">
      <c r="A61" t="s">
        <v>184</v>
      </c>
      <c r="B61" s="34" t="s">
        <v>114</v>
      </c>
    </row>
    <row r="62" spans="1:5" ht="28.95" customHeight="1" x14ac:dyDescent="0.3">
      <c r="A62" s="47" t="s">
        <v>185</v>
      </c>
      <c r="B62" s="34" t="s">
        <v>114</v>
      </c>
    </row>
    <row r="63" spans="1:5" ht="28.95" customHeight="1" x14ac:dyDescent="0.3">
      <c r="A63" s="47" t="s">
        <v>186</v>
      </c>
      <c r="B63" s="34" t="s">
        <v>114</v>
      </c>
    </row>
    <row r="64" spans="1:5" x14ac:dyDescent="0.3">
      <c r="A64" t="s">
        <v>187</v>
      </c>
      <c r="B64" s="49">
        <f>B78</f>
        <v>13.1053676980088</v>
      </c>
    </row>
    <row r="65" spans="1:2" ht="43.5" customHeight="1" x14ac:dyDescent="0.3">
      <c r="A65" s="47" t="s">
        <v>188</v>
      </c>
      <c r="B65" s="34" t="s">
        <v>114</v>
      </c>
    </row>
    <row r="66" spans="1:2" ht="28.95" customHeight="1" x14ac:dyDescent="0.3">
      <c r="A66" s="47" t="s">
        <v>189</v>
      </c>
      <c r="B66" s="34" t="s">
        <v>114</v>
      </c>
    </row>
    <row r="67" spans="1:2" ht="28.95" customHeight="1" x14ac:dyDescent="0.3">
      <c r="A67" s="47" t="s">
        <v>190</v>
      </c>
      <c r="B67" s="34" t="s">
        <v>114</v>
      </c>
    </row>
    <row r="68" spans="1:2" x14ac:dyDescent="0.3">
      <c r="A68" t="s">
        <v>191</v>
      </c>
      <c r="B68" s="34" t="s">
        <v>114</v>
      </c>
    </row>
    <row r="69" spans="1:2" x14ac:dyDescent="0.3">
      <c r="A69" t="s">
        <v>192</v>
      </c>
      <c r="B69" s="34" t="s">
        <v>114</v>
      </c>
    </row>
    <row r="71" spans="1:2" x14ac:dyDescent="0.3">
      <c r="A71" t="s">
        <v>193</v>
      </c>
    </row>
    <row r="72" spans="1:2" ht="58.05" customHeight="1" x14ac:dyDescent="0.3">
      <c r="A72" s="52" t="s">
        <v>194</v>
      </c>
      <c r="B72" s="56" t="s">
        <v>710</v>
      </c>
    </row>
    <row r="73" spans="1:2" ht="43.5" customHeight="1" x14ac:dyDescent="0.3">
      <c r="A73" s="52" t="s">
        <v>196</v>
      </c>
      <c r="B73" s="56" t="s">
        <v>711</v>
      </c>
    </row>
    <row r="74" spans="1:2" x14ac:dyDescent="0.3">
      <c r="A74" s="52"/>
      <c r="B74" s="52"/>
    </row>
    <row r="75" spans="1:2" x14ac:dyDescent="0.3">
      <c r="A75" s="52" t="s">
        <v>198</v>
      </c>
      <c r="B75" s="53">
        <v>7.478672077947099</v>
      </c>
    </row>
    <row r="76" spans="1:2" x14ac:dyDescent="0.3">
      <c r="A76" s="52"/>
      <c r="B76" s="52"/>
    </row>
    <row r="77" spans="1:2" x14ac:dyDescent="0.3">
      <c r="A77" s="52" t="s">
        <v>199</v>
      </c>
      <c r="B77" s="54">
        <v>8.4024000000000001</v>
      </c>
    </row>
    <row r="78" spans="1:2" x14ac:dyDescent="0.3">
      <c r="A78" s="52" t="s">
        <v>200</v>
      </c>
      <c r="B78" s="54">
        <v>13.1053676980088</v>
      </c>
    </row>
    <row r="79" spans="1:2" x14ac:dyDescent="0.3">
      <c r="A79" s="52"/>
      <c r="B79" s="52"/>
    </row>
    <row r="80" spans="1:2" x14ac:dyDescent="0.3">
      <c r="A80" s="52" t="s">
        <v>201</v>
      </c>
      <c r="B80" s="55">
        <v>45138</v>
      </c>
    </row>
    <row r="82" spans="1:7" s="47" customFormat="1" ht="35.4" customHeight="1" x14ac:dyDescent="0.3">
      <c r="A82" s="70" t="s">
        <v>202</v>
      </c>
      <c r="B82" s="70" t="s">
        <v>203</v>
      </c>
      <c r="C82" s="70" t="s">
        <v>5</v>
      </c>
      <c r="D82" s="70" t="s">
        <v>6</v>
      </c>
      <c r="G82" s="71"/>
    </row>
    <row r="83" spans="1:7" s="47" customFormat="1" ht="70.05" customHeight="1" x14ac:dyDescent="0.3">
      <c r="A83" s="70" t="s">
        <v>712</v>
      </c>
      <c r="B83" s="70"/>
      <c r="C83" s="70" t="s">
        <v>29</v>
      </c>
      <c r="D83" s="70"/>
      <c r="G83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2"/>
  <sheetViews>
    <sheetView showGridLines="0" view="pageBreakPreview" zoomScale="60" zoomScaleNormal="100" workbookViewId="0">
      <pane ySplit="4" topLeftCell="A81" activePane="bottomLeft" state="frozen"/>
      <selection pane="bottomLeft" activeCell="A101" sqref="A101"/>
    </sheetView>
  </sheetViews>
  <sheetFormatPr defaultRowHeight="14.4" x14ac:dyDescent="0.3"/>
  <cols>
    <col min="1" max="1" width="50.5546875" customWidth="1"/>
    <col min="2" max="2" width="22" bestFit="1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713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714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206</v>
      </c>
      <c r="B9" s="30"/>
      <c r="C9" s="30"/>
      <c r="D9" s="13"/>
      <c r="E9" s="14"/>
      <c r="F9" s="15"/>
      <c r="G9" s="15"/>
    </row>
    <row r="10" spans="1:8" x14ac:dyDescent="0.3">
      <c r="A10" s="16" t="s">
        <v>207</v>
      </c>
      <c r="B10" s="30"/>
      <c r="C10" s="30"/>
      <c r="D10" s="13"/>
      <c r="E10" s="14"/>
      <c r="F10" s="15"/>
      <c r="G10" s="15"/>
    </row>
    <row r="11" spans="1:8" x14ac:dyDescent="0.3">
      <c r="A11" s="12" t="s">
        <v>715</v>
      </c>
      <c r="B11" s="30" t="s">
        <v>716</v>
      </c>
      <c r="C11" s="30" t="s">
        <v>213</v>
      </c>
      <c r="D11" s="13">
        <v>6000000</v>
      </c>
      <c r="E11" s="14">
        <v>5975.29</v>
      </c>
      <c r="F11" s="15">
        <v>7.2999999999999995E-2</v>
      </c>
      <c r="G11" s="15">
        <v>7.4249999999999997E-2</v>
      </c>
    </row>
    <row r="12" spans="1:8" x14ac:dyDescent="0.3">
      <c r="A12" s="12" t="s">
        <v>717</v>
      </c>
      <c r="B12" s="30" t="s">
        <v>718</v>
      </c>
      <c r="C12" s="30" t="s">
        <v>222</v>
      </c>
      <c r="D12" s="13">
        <v>5500000</v>
      </c>
      <c r="E12" s="14">
        <v>5468.21</v>
      </c>
      <c r="F12" s="15">
        <v>6.6799999999999998E-2</v>
      </c>
      <c r="G12" s="15">
        <v>7.5700000000000003E-2</v>
      </c>
    </row>
    <row r="13" spans="1:8" x14ac:dyDescent="0.3">
      <c r="A13" s="12" t="s">
        <v>719</v>
      </c>
      <c r="B13" s="30" t="s">
        <v>720</v>
      </c>
      <c r="C13" s="30" t="s">
        <v>213</v>
      </c>
      <c r="D13" s="13">
        <v>5000000</v>
      </c>
      <c r="E13" s="14">
        <v>5056.93</v>
      </c>
      <c r="F13" s="15">
        <v>6.1800000000000001E-2</v>
      </c>
      <c r="G13" s="15">
        <v>7.5050000000000006E-2</v>
      </c>
    </row>
    <row r="14" spans="1:8" x14ac:dyDescent="0.3">
      <c r="A14" s="12" t="s">
        <v>721</v>
      </c>
      <c r="B14" s="30" t="s">
        <v>722</v>
      </c>
      <c r="C14" s="30" t="s">
        <v>213</v>
      </c>
      <c r="D14" s="13">
        <v>5000000</v>
      </c>
      <c r="E14" s="14">
        <v>4830.72</v>
      </c>
      <c r="F14" s="15">
        <v>5.8999999999999997E-2</v>
      </c>
      <c r="G14" s="15">
        <v>7.5899999999999995E-2</v>
      </c>
    </row>
    <row r="15" spans="1:8" x14ac:dyDescent="0.3">
      <c r="A15" s="12" t="s">
        <v>723</v>
      </c>
      <c r="B15" s="30" t="s">
        <v>724</v>
      </c>
      <c r="C15" s="30" t="s">
        <v>213</v>
      </c>
      <c r="D15" s="13">
        <v>4000000</v>
      </c>
      <c r="E15" s="14">
        <v>3993.65</v>
      </c>
      <c r="F15" s="15">
        <v>4.8800000000000003E-2</v>
      </c>
      <c r="G15" s="15">
        <v>7.4265999999999999E-2</v>
      </c>
    </row>
    <row r="16" spans="1:8" x14ac:dyDescent="0.3">
      <c r="A16" s="12" t="s">
        <v>725</v>
      </c>
      <c r="B16" s="30" t="s">
        <v>726</v>
      </c>
      <c r="C16" s="30" t="s">
        <v>213</v>
      </c>
      <c r="D16" s="13">
        <v>3000000</v>
      </c>
      <c r="E16" s="14">
        <v>2942.13</v>
      </c>
      <c r="F16" s="15">
        <v>3.5999999999999997E-2</v>
      </c>
      <c r="G16" s="15">
        <v>7.4999999999999997E-2</v>
      </c>
    </row>
    <row r="17" spans="1:7" x14ac:dyDescent="0.3">
      <c r="A17" s="12" t="s">
        <v>727</v>
      </c>
      <c r="B17" s="30" t="s">
        <v>728</v>
      </c>
      <c r="C17" s="30" t="s">
        <v>222</v>
      </c>
      <c r="D17" s="13">
        <v>2500000</v>
      </c>
      <c r="E17" s="14">
        <v>2501.42</v>
      </c>
      <c r="F17" s="15">
        <v>3.0599999999999999E-2</v>
      </c>
      <c r="G17" s="15">
        <v>7.4499999999999997E-2</v>
      </c>
    </row>
    <row r="18" spans="1:7" x14ac:dyDescent="0.3">
      <c r="A18" s="12" t="s">
        <v>729</v>
      </c>
      <c r="B18" s="30" t="s">
        <v>730</v>
      </c>
      <c r="C18" s="30" t="s">
        <v>222</v>
      </c>
      <c r="D18" s="13">
        <v>2500000</v>
      </c>
      <c r="E18" s="14">
        <v>2480.5</v>
      </c>
      <c r="F18" s="15">
        <v>3.0300000000000001E-2</v>
      </c>
      <c r="G18" s="15">
        <v>7.5899999999999995E-2</v>
      </c>
    </row>
    <row r="19" spans="1:7" x14ac:dyDescent="0.3">
      <c r="A19" s="12" t="s">
        <v>731</v>
      </c>
      <c r="B19" s="30" t="s">
        <v>732</v>
      </c>
      <c r="C19" s="30" t="s">
        <v>213</v>
      </c>
      <c r="D19" s="13">
        <v>2000000</v>
      </c>
      <c r="E19" s="14">
        <v>1988.66</v>
      </c>
      <c r="F19" s="15">
        <v>2.4299999999999999E-2</v>
      </c>
      <c r="G19" s="15">
        <v>7.4349999999999999E-2</v>
      </c>
    </row>
    <row r="20" spans="1:7" x14ac:dyDescent="0.3">
      <c r="A20" s="12" t="s">
        <v>733</v>
      </c>
      <c r="B20" s="30" t="s">
        <v>734</v>
      </c>
      <c r="C20" s="30" t="s">
        <v>213</v>
      </c>
      <c r="D20" s="13">
        <v>2000000</v>
      </c>
      <c r="E20" s="14">
        <v>1988.42</v>
      </c>
      <c r="F20" s="15">
        <v>2.4299999999999999E-2</v>
      </c>
      <c r="G20" s="15">
        <v>7.4999999999999997E-2</v>
      </c>
    </row>
    <row r="21" spans="1:7" x14ac:dyDescent="0.3">
      <c r="A21" s="12" t="s">
        <v>735</v>
      </c>
      <c r="B21" s="30" t="s">
        <v>736</v>
      </c>
      <c r="C21" s="30" t="s">
        <v>213</v>
      </c>
      <c r="D21" s="13">
        <v>1000000</v>
      </c>
      <c r="E21" s="14">
        <v>993.81</v>
      </c>
      <c r="F21" s="15">
        <v>1.21E-2</v>
      </c>
      <c r="G21" s="15">
        <v>7.5899999999999995E-2</v>
      </c>
    </row>
    <row r="22" spans="1:7" x14ac:dyDescent="0.3">
      <c r="A22" s="12" t="s">
        <v>737</v>
      </c>
      <c r="B22" s="30" t="s">
        <v>738</v>
      </c>
      <c r="C22" s="30" t="s">
        <v>213</v>
      </c>
      <c r="D22" s="13">
        <v>500000</v>
      </c>
      <c r="E22" s="14">
        <v>510.86</v>
      </c>
      <c r="F22" s="15">
        <v>6.1999999999999998E-3</v>
      </c>
      <c r="G22" s="15">
        <v>7.4999999999999997E-2</v>
      </c>
    </row>
    <row r="23" spans="1:7" x14ac:dyDescent="0.3">
      <c r="A23" s="12" t="s">
        <v>739</v>
      </c>
      <c r="B23" s="30" t="s">
        <v>740</v>
      </c>
      <c r="C23" s="30" t="s">
        <v>213</v>
      </c>
      <c r="D23" s="13">
        <v>500000</v>
      </c>
      <c r="E23" s="14">
        <v>507.93</v>
      </c>
      <c r="F23" s="15">
        <v>6.1999999999999998E-3</v>
      </c>
      <c r="G23" s="15">
        <v>7.4099999999999999E-2</v>
      </c>
    </row>
    <row r="24" spans="1:7" x14ac:dyDescent="0.3">
      <c r="A24" s="12" t="s">
        <v>741</v>
      </c>
      <c r="B24" s="30" t="s">
        <v>742</v>
      </c>
      <c r="C24" s="30" t="s">
        <v>222</v>
      </c>
      <c r="D24" s="13">
        <v>500000</v>
      </c>
      <c r="E24" s="14">
        <v>496.23</v>
      </c>
      <c r="F24" s="15">
        <v>6.1000000000000004E-3</v>
      </c>
      <c r="G24" s="15">
        <v>7.5700000000000003E-2</v>
      </c>
    </row>
    <row r="25" spans="1:7" x14ac:dyDescent="0.3">
      <c r="A25" s="16" t="s">
        <v>122</v>
      </c>
      <c r="B25" s="31"/>
      <c r="C25" s="31"/>
      <c r="D25" s="17"/>
      <c r="E25" s="18">
        <v>39734.76</v>
      </c>
      <c r="F25" s="19">
        <v>0.48549999999999999</v>
      </c>
      <c r="G25" s="20"/>
    </row>
    <row r="26" spans="1:7" x14ac:dyDescent="0.3">
      <c r="A26" s="16" t="s">
        <v>649</v>
      </c>
      <c r="B26" s="30"/>
      <c r="C26" s="30"/>
      <c r="D26" s="13"/>
      <c r="E26" s="14"/>
      <c r="F26" s="15"/>
      <c r="G26" s="15"/>
    </row>
    <row r="27" spans="1:7" x14ac:dyDescent="0.3">
      <c r="A27" s="12" t="s">
        <v>743</v>
      </c>
      <c r="B27" s="30" t="s">
        <v>744</v>
      </c>
      <c r="C27" s="30" t="s">
        <v>119</v>
      </c>
      <c r="D27" s="13">
        <v>7000000</v>
      </c>
      <c r="E27" s="14">
        <v>7094.77</v>
      </c>
      <c r="F27" s="15">
        <v>8.6699999999999999E-2</v>
      </c>
      <c r="G27" s="15">
        <v>7.4177817049999997E-2</v>
      </c>
    </row>
    <row r="28" spans="1:7" x14ac:dyDescent="0.3">
      <c r="A28" s="12" t="s">
        <v>745</v>
      </c>
      <c r="B28" s="30" t="s">
        <v>746</v>
      </c>
      <c r="C28" s="30" t="s">
        <v>119</v>
      </c>
      <c r="D28" s="13">
        <v>5000000</v>
      </c>
      <c r="E28" s="14">
        <v>5080.68</v>
      </c>
      <c r="F28" s="15">
        <v>6.2100000000000002E-2</v>
      </c>
      <c r="G28" s="15">
        <v>7.3993341232000007E-2</v>
      </c>
    </row>
    <row r="29" spans="1:7" x14ac:dyDescent="0.3">
      <c r="A29" s="12" t="s">
        <v>747</v>
      </c>
      <c r="B29" s="30" t="s">
        <v>748</v>
      </c>
      <c r="C29" s="30" t="s">
        <v>119</v>
      </c>
      <c r="D29" s="13">
        <v>2500000</v>
      </c>
      <c r="E29" s="14">
        <v>2545.89</v>
      </c>
      <c r="F29" s="15">
        <v>3.1099999999999999E-2</v>
      </c>
      <c r="G29" s="15">
        <v>7.4373710400000001E-2</v>
      </c>
    </row>
    <row r="30" spans="1:7" x14ac:dyDescent="0.3">
      <c r="A30" s="12" t="s">
        <v>749</v>
      </c>
      <c r="B30" s="30" t="s">
        <v>750</v>
      </c>
      <c r="C30" s="30" t="s">
        <v>119</v>
      </c>
      <c r="D30" s="13">
        <v>2500000</v>
      </c>
      <c r="E30" s="14">
        <v>2544.34</v>
      </c>
      <c r="F30" s="15">
        <v>3.1099999999999999E-2</v>
      </c>
      <c r="G30" s="15">
        <v>7.4618343044000002E-2</v>
      </c>
    </row>
    <row r="31" spans="1:7" x14ac:dyDescent="0.3">
      <c r="A31" s="12" t="s">
        <v>751</v>
      </c>
      <c r="B31" s="30" t="s">
        <v>752</v>
      </c>
      <c r="C31" s="30" t="s">
        <v>119</v>
      </c>
      <c r="D31" s="13">
        <v>2500000</v>
      </c>
      <c r="E31" s="14">
        <v>2544.1799999999998</v>
      </c>
      <c r="F31" s="15">
        <v>3.1099999999999999E-2</v>
      </c>
      <c r="G31" s="15">
        <v>7.4492913506E-2</v>
      </c>
    </row>
    <row r="32" spans="1:7" x14ac:dyDescent="0.3">
      <c r="A32" s="12" t="s">
        <v>753</v>
      </c>
      <c r="B32" s="30" t="s">
        <v>754</v>
      </c>
      <c r="C32" s="30" t="s">
        <v>119</v>
      </c>
      <c r="D32" s="13">
        <v>2500000</v>
      </c>
      <c r="E32" s="14">
        <v>2539.42</v>
      </c>
      <c r="F32" s="15">
        <v>3.1E-2</v>
      </c>
      <c r="G32" s="15">
        <v>7.4313593080999996E-2</v>
      </c>
    </row>
    <row r="33" spans="1:7" x14ac:dyDescent="0.3">
      <c r="A33" s="12" t="s">
        <v>755</v>
      </c>
      <c r="B33" s="30" t="s">
        <v>756</v>
      </c>
      <c r="C33" s="30" t="s">
        <v>119</v>
      </c>
      <c r="D33" s="13">
        <v>2500000</v>
      </c>
      <c r="E33" s="14">
        <v>2534.96</v>
      </c>
      <c r="F33" s="15">
        <v>3.1E-2</v>
      </c>
      <c r="G33" s="15">
        <v>7.4267987960999995E-2</v>
      </c>
    </row>
    <row r="34" spans="1:7" x14ac:dyDescent="0.3">
      <c r="A34" s="12" t="s">
        <v>757</v>
      </c>
      <c r="B34" s="30" t="s">
        <v>758</v>
      </c>
      <c r="C34" s="30" t="s">
        <v>119</v>
      </c>
      <c r="D34" s="13">
        <v>2500000</v>
      </c>
      <c r="E34" s="14">
        <v>2525.67</v>
      </c>
      <c r="F34" s="15">
        <v>3.09E-2</v>
      </c>
      <c r="G34" s="15">
        <v>7.3889710082000001E-2</v>
      </c>
    </row>
    <row r="35" spans="1:7" x14ac:dyDescent="0.3">
      <c r="A35" s="12" t="s">
        <v>759</v>
      </c>
      <c r="B35" s="30" t="s">
        <v>760</v>
      </c>
      <c r="C35" s="30" t="s">
        <v>119</v>
      </c>
      <c r="D35" s="13">
        <v>2000000</v>
      </c>
      <c r="E35" s="14">
        <v>2031.75</v>
      </c>
      <c r="F35" s="15">
        <v>2.4799999999999999E-2</v>
      </c>
      <c r="G35" s="15">
        <v>7.4147760921000005E-2</v>
      </c>
    </row>
    <row r="36" spans="1:7" x14ac:dyDescent="0.3">
      <c r="A36" s="12" t="s">
        <v>761</v>
      </c>
      <c r="B36" s="30" t="s">
        <v>762</v>
      </c>
      <c r="C36" s="30" t="s">
        <v>119</v>
      </c>
      <c r="D36" s="13">
        <v>2000000</v>
      </c>
      <c r="E36" s="14">
        <v>2031.34</v>
      </c>
      <c r="F36" s="15">
        <v>2.4799999999999999E-2</v>
      </c>
      <c r="G36" s="15">
        <v>7.4084540779999999E-2</v>
      </c>
    </row>
    <row r="37" spans="1:7" x14ac:dyDescent="0.3">
      <c r="A37" s="12" t="s">
        <v>763</v>
      </c>
      <c r="B37" s="30" t="s">
        <v>764</v>
      </c>
      <c r="C37" s="30" t="s">
        <v>119</v>
      </c>
      <c r="D37" s="13">
        <v>2000000</v>
      </c>
      <c r="E37" s="14">
        <v>2026.32</v>
      </c>
      <c r="F37" s="15">
        <v>2.4799999999999999E-2</v>
      </c>
      <c r="G37" s="15">
        <v>7.4267987960999995E-2</v>
      </c>
    </row>
    <row r="38" spans="1:7" x14ac:dyDescent="0.3">
      <c r="A38" s="12" t="s">
        <v>765</v>
      </c>
      <c r="B38" s="30" t="s">
        <v>766</v>
      </c>
      <c r="C38" s="30" t="s">
        <v>119</v>
      </c>
      <c r="D38" s="13">
        <v>1000000</v>
      </c>
      <c r="E38" s="14">
        <v>1019.01</v>
      </c>
      <c r="F38" s="15">
        <v>1.2500000000000001E-2</v>
      </c>
      <c r="G38" s="15">
        <v>7.4287680962000002E-2</v>
      </c>
    </row>
    <row r="39" spans="1:7" x14ac:dyDescent="0.3">
      <c r="A39" s="12" t="s">
        <v>767</v>
      </c>
      <c r="B39" s="30" t="s">
        <v>768</v>
      </c>
      <c r="C39" s="30" t="s">
        <v>119</v>
      </c>
      <c r="D39" s="13">
        <v>1000000</v>
      </c>
      <c r="E39" s="14">
        <v>1016.57</v>
      </c>
      <c r="F39" s="15">
        <v>1.24E-2</v>
      </c>
      <c r="G39" s="15">
        <v>7.4041013239999995E-2</v>
      </c>
    </row>
    <row r="40" spans="1:7" x14ac:dyDescent="0.3">
      <c r="A40" s="12" t="s">
        <v>769</v>
      </c>
      <c r="B40" s="30" t="s">
        <v>770</v>
      </c>
      <c r="C40" s="30" t="s">
        <v>119</v>
      </c>
      <c r="D40" s="13">
        <v>1000000</v>
      </c>
      <c r="E40" s="14">
        <v>1016.56</v>
      </c>
      <c r="F40" s="15">
        <v>1.24E-2</v>
      </c>
      <c r="G40" s="15">
        <v>7.4371637360999998E-2</v>
      </c>
    </row>
    <row r="41" spans="1:7" x14ac:dyDescent="0.3">
      <c r="A41" s="12" t="s">
        <v>771</v>
      </c>
      <c r="B41" s="30" t="s">
        <v>772</v>
      </c>
      <c r="C41" s="30" t="s">
        <v>119</v>
      </c>
      <c r="D41" s="13">
        <v>1000000</v>
      </c>
      <c r="E41" s="14">
        <v>978.69</v>
      </c>
      <c r="F41" s="15">
        <v>1.2E-2</v>
      </c>
      <c r="G41" s="15">
        <v>7.3682462781999997E-2</v>
      </c>
    </row>
    <row r="42" spans="1:7" x14ac:dyDescent="0.3">
      <c r="A42" s="12" t="s">
        <v>773</v>
      </c>
      <c r="B42" s="30" t="s">
        <v>774</v>
      </c>
      <c r="C42" s="30" t="s">
        <v>119</v>
      </c>
      <c r="D42" s="13">
        <v>500000</v>
      </c>
      <c r="E42" s="14">
        <v>508.91</v>
      </c>
      <c r="F42" s="15">
        <v>6.1999999999999998E-3</v>
      </c>
      <c r="G42" s="15">
        <v>7.4371637360999998E-2</v>
      </c>
    </row>
    <row r="43" spans="1:7" x14ac:dyDescent="0.3">
      <c r="A43" s="12" t="s">
        <v>775</v>
      </c>
      <c r="B43" s="30" t="s">
        <v>776</v>
      </c>
      <c r="C43" s="30" t="s">
        <v>119</v>
      </c>
      <c r="D43" s="13">
        <v>500000</v>
      </c>
      <c r="E43" s="14">
        <v>508.89</v>
      </c>
      <c r="F43" s="15">
        <v>6.1999999999999998E-3</v>
      </c>
      <c r="G43" s="15">
        <v>7.4491876929E-2</v>
      </c>
    </row>
    <row r="44" spans="1:7" x14ac:dyDescent="0.3">
      <c r="A44" s="12" t="s">
        <v>777</v>
      </c>
      <c r="B44" s="30" t="s">
        <v>778</v>
      </c>
      <c r="C44" s="30" t="s">
        <v>119</v>
      </c>
      <c r="D44" s="13">
        <v>500000</v>
      </c>
      <c r="E44" s="14">
        <v>507.18</v>
      </c>
      <c r="F44" s="15">
        <v>6.1999999999999998E-3</v>
      </c>
      <c r="G44" s="15">
        <v>7.4177817049999997E-2</v>
      </c>
    </row>
    <row r="45" spans="1:7" x14ac:dyDescent="0.3">
      <c r="A45" s="16" t="s">
        <v>122</v>
      </c>
      <c r="B45" s="31"/>
      <c r="C45" s="31"/>
      <c r="D45" s="17"/>
      <c r="E45" s="18">
        <v>39055.129999999997</v>
      </c>
      <c r="F45" s="19">
        <v>0.4773</v>
      </c>
      <c r="G45" s="20"/>
    </row>
    <row r="46" spans="1:7" x14ac:dyDescent="0.3">
      <c r="A46" s="12"/>
      <c r="B46" s="30"/>
      <c r="C46" s="30"/>
      <c r="D46" s="13"/>
      <c r="E46" s="14"/>
      <c r="F46" s="15"/>
      <c r="G46" s="15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16" t="s">
        <v>300</v>
      </c>
      <c r="B48" s="30"/>
      <c r="C48" s="30"/>
      <c r="D48" s="13"/>
      <c r="E48" s="14"/>
      <c r="F48" s="15"/>
      <c r="G48" s="15"/>
    </row>
    <row r="49" spans="1:7" x14ac:dyDescent="0.3">
      <c r="A49" s="16" t="s">
        <v>122</v>
      </c>
      <c r="B49" s="30"/>
      <c r="C49" s="30"/>
      <c r="D49" s="13"/>
      <c r="E49" s="35" t="s">
        <v>114</v>
      </c>
      <c r="F49" s="36" t="s">
        <v>114</v>
      </c>
      <c r="G49" s="15"/>
    </row>
    <row r="50" spans="1:7" x14ac:dyDescent="0.3">
      <c r="A50" s="12"/>
      <c r="B50" s="30"/>
      <c r="C50" s="30"/>
      <c r="D50" s="13"/>
      <c r="E50" s="14"/>
      <c r="F50" s="15"/>
      <c r="G50" s="15"/>
    </row>
    <row r="51" spans="1:7" x14ac:dyDescent="0.3">
      <c r="A51" s="16" t="s">
        <v>301</v>
      </c>
      <c r="B51" s="30"/>
      <c r="C51" s="30"/>
      <c r="D51" s="13"/>
      <c r="E51" s="14"/>
      <c r="F51" s="15"/>
      <c r="G51" s="15"/>
    </row>
    <row r="52" spans="1:7" x14ac:dyDescent="0.3">
      <c r="A52" s="16" t="s">
        <v>122</v>
      </c>
      <c r="B52" s="30"/>
      <c r="C52" s="30"/>
      <c r="D52" s="13"/>
      <c r="E52" s="35" t="s">
        <v>114</v>
      </c>
      <c r="F52" s="36" t="s">
        <v>114</v>
      </c>
      <c r="G52" s="15"/>
    </row>
    <row r="53" spans="1:7" x14ac:dyDescent="0.3">
      <c r="A53" s="12"/>
      <c r="B53" s="30"/>
      <c r="C53" s="30"/>
      <c r="D53" s="13"/>
      <c r="E53" s="14"/>
      <c r="F53" s="15"/>
      <c r="G53" s="15"/>
    </row>
    <row r="54" spans="1:7" x14ac:dyDescent="0.3">
      <c r="A54" s="21" t="s">
        <v>156</v>
      </c>
      <c r="B54" s="32"/>
      <c r="C54" s="32"/>
      <c r="D54" s="22"/>
      <c r="E54" s="18">
        <v>78789.89</v>
      </c>
      <c r="F54" s="19">
        <v>0.96279999999999999</v>
      </c>
      <c r="G54" s="20"/>
    </row>
    <row r="55" spans="1:7" x14ac:dyDescent="0.3">
      <c r="A55" s="12"/>
      <c r="B55" s="30"/>
      <c r="C55" s="30"/>
      <c r="D55" s="13"/>
      <c r="E55" s="14"/>
      <c r="F55" s="15"/>
      <c r="G55" s="15"/>
    </row>
    <row r="56" spans="1:7" x14ac:dyDescent="0.3">
      <c r="A56" s="12"/>
      <c r="B56" s="30"/>
      <c r="C56" s="30"/>
      <c r="D56" s="13"/>
      <c r="E56" s="14"/>
      <c r="F56" s="15"/>
      <c r="G56" s="15"/>
    </row>
    <row r="57" spans="1:7" x14ac:dyDescent="0.3">
      <c r="A57" s="16" t="s">
        <v>157</v>
      </c>
      <c r="B57" s="30"/>
      <c r="C57" s="30"/>
      <c r="D57" s="13"/>
      <c r="E57" s="14"/>
      <c r="F57" s="15"/>
      <c r="G57" s="15"/>
    </row>
    <row r="58" spans="1:7" x14ac:dyDescent="0.3">
      <c r="A58" s="12" t="s">
        <v>158</v>
      </c>
      <c r="B58" s="30"/>
      <c r="C58" s="30"/>
      <c r="D58" s="13"/>
      <c r="E58" s="14">
        <v>1194.79</v>
      </c>
      <c r="F58" s="15">
        <v>1.46E-2</v>
      </c>
      <c r="G58" s="15">
        <v>6.3773999999999997E-2</v>
      </c>
    </row>
    <row r="59" spans="1:7" x14ac:dyDescent="0.3">
      <c r="A59" s="16" t="s">
        <v>122</v>
      </c>
      <c r="B59" s="31"/>
      <c r="C59" s="31"/>
      <c r="D59" s="17"/>
      <c r="E59" s="18">
        <v>1194.79</v>
      </c>
      <c r="F59" s="19">
        <v>1.46E-2</v>
      </c>
      <c r="G59" s="20"/>
    </row>
    <row r="60" spans="1:7" x14ac:dyDescent="0.3">
      <c r="A60" s="12"/>
      <c r="B60" s="30"/>
      <c r="C60" s="30"/>
      <c r="D60" s="13"/>
      <c r="E60" s="14"/>
      <c r="F60" s="15"/>
      <c r="G60" s="15"/>
    </row>
    <row r="61" spans="1:7" x14ac:dyDescent="0.3">
      <c r="A61" s="21" t="s">
        <v>156</v>
      </c>
      <c r="B61" s="32"/>
      <c r="C61" s="32"/>
      <c r="D61" s="22"/>
      <c r="E61" s="18">
        <v>1194.79</v>
      </c>
      <c r="F61" s="19">
        <v>1.46E-2</v>
      </c>
      <c r="G61" s="20"/>
    </row>
    <row r="62" spans="1:7" x14ac:dyDescent="0.3">
      <c r="A62" s="12" t="s">
        <v>159</v>
      </c>
      <c r="B62" s="30"/>
      <c r="C62" s="30"/>
      <c r="D62" s="13"/>
      <c r="E62" s="14">
        <v>1542.2639478000001</v>
      </c>
      <c r="F62" s="15">
        <v>1.8846999999999999E-2</v>
      </c>
      <c r="G62" s="15"/>
    </row>
    <row r="63" spans="1:7" x14ac:dyDescent="0.3">
      <c r="A63" s="12" t="s">
        <v>160</v>
      </c>
      <c r="B63" s="30"/>
      <c r="C63" s="30"/>
      <c r="D63" s="13"/>
      <c r="E63" s="14">
        <v>302.7560522</v>
      </c>
      <c r="F63" s="15">
        <v>3.7529999999999998E-3</v>
      </c>
      <c r="G63" s="15">
        <v>6.3773999999999997E-2</v>
      </c>
    </row>
    <row r="64" spans="1:7" x14ac:dyDescent="0.3">
      <c r="A64" s="25" t="s">
        <v>161</v>
      </c>
      <c r="B64" s="33"/>
      <c r="C64" s="33"/>
      <c r="D64" s="26"/>
      <c r="E64" s="27">
        <v>81829.7</v>
      </c>
      <c r="F64" s="28">
        <v>1</v>
      </c>
      <c r="G64" s="28"/>
    </row>
    <row r="66" spans="1:5" x14ac:dyDescent="0.3">
      <c r="A66" s="1" t="s">
        <v>163</v>
      </c>
    </row>
    <row r="69" spans="1:5" x14ac:dyDescent="0.3">
      <c r="A69" s="1" t="s">
        <v>164</v>
      </c>
    </row>
    <row r="70" spans="1:5" x14ac:dyDescent="0.3">
      <c r="A70" s="47" t="s">
        <v>165</v>
      </c>
      <c r="B70" s="34" t="s">
        <v>114</v>
      </c>
    </row>
    <row r="71" spans="1:5" x14ac:dyDescent="0.3">
      <c r="A71" t="s">
        <v>166</v>
      </c>
    </row>
    <row r="72" spans="1:5" x14ac:dyDescent="0.3">
      <c r="A72" t="s">
        <v>167</v>
      </c>
      <c r="B72" t="s">
        <v>168</v>
      </c>
      <c r="C72" t="s">
        <v>168</v>
      </c>
    </row>
    <row r="73" spans="1:5" x14ac:dyDescent="0.3">
      <c r="B73" s="48">
        <v>45107</v>
      </c>
      <c r="C73" s="48">
        <v>45138</v>
      </c>
    </row>
    <row r="74" spans="1:5" x14ac:dyDescent="0.3">
      <c r="A74" t="s">
        <v>662</v>
      </c>
      <c r="B74">
        <v>10.556100000000001</v>
      </c>
      <c r="C74">
        <v>10.6145</v>
      </c>
      <c r="E74" s="2"/>
    </row>
    <row r="75" spans="1:5" x14ac:dyDescent="0.3">
      <c r="A75" t="s">
        <v>173</v>
      </c>
      <c r="B75">
        <v>10.5566</v>
      </c>
      <c r="C75">
        <v>10.615</v>
      </c>
      <c r="E75" s="2"/>
    </row>
    <row r="76" spans="1:5" x14ac:dyDescent="0.3">
      <c r="A76" t="s">
        <v>663</v>
      </c>
      <c r="B76">
        <v>10.529199999999999</v>
      </c>
      <c r="C76">
        <v>10.585800000000001</v>
      </c>
      <c r="E76" s="2"/>
    </row>
    <row r="77" spans="1:5" x14ac:dyDescent="0.3">
      <c r="A77" t="s">
        <v>627</v>
      </c>
      <c r="B77">
        <v>10.5296</v>
      </c>
      <c r="C77">
        <v>10.5862</v>
      </c>
      <c r="E77" s="2"/>
    </row>
    <row r="78" spans="1:5" x14ac:dyDescent="0.3">
      <c r="E78" s="2"/>
    </row>
    <row r="79" spans="1:5" x14ac:dyDescent="0.3">
      <c r="A79" t="s">
        <v>183</v>
      </c>
      <c r="B79" s="34" t="s">
        <v>114</v>
      </c>
    </row>
    <row r="80" spans="1:5" x14ac:dyDescent="0.3">
      <c r="A80" t="s">
        <v>184</v>
      </c>
      <c r="B80" s="34" t="s">
        <v>114</v>
      </c>
    </row>
    <row r="81" spans="1:2" ht="28.95" customHeight="1" x14ac:dyDescent="0.3">
      <c r="A81" s="47" t="s">
        <v>185</v>
      </c>
      <c r="B81" s="34" t="s">
        <v>114</v>
      </c>
    </row>
    <row r="82" spans="1:2" ht="28.95" customHeight="1" x14ac:dyDescent="0.3">
      <c r="A82" s="47" t="s">
        <v>186</v>
      </c>
      <c r="B82" s="34" t="s">
        <v>114</v>
      </c>
    </row>
    <row r="83" spans="1:2" x14ac:dyDescent="0.3">
      <c r="A83" t="s">
        <v>187</v>
      </c>
      <c r="B83" s="49">
        <f>B97</f>
        <v>1.9808224351641479</v>
      </c>
    </row>
    <row r="84" spans="1:2" ht="43.5" customHeight="1" x14ac:dyDescent="0.3">
      <c r="A84" s="47" t="s">
        <v>188</v>
      </c>
      <c r="B84" s="34" t="s">
        <v>114</v>
      </c>
    </row>
    <row r="85" spans="1:2" ht="28.95" customHeight="1" x14ac:dyDescent="0.3">
      <c r="A85" s="47" t="s">
        <v>189</v>
      </c>
      <c r="B85" s="34" t="s">
        <v>114</v>
      </c>
    </row>
    <row r="86" spans="1:2" ht="28.95" customHeight="1" x14ac:dyDescent="0.3">
      <c r="A86" s="47" t="s">
        <v>190</v>
      </c>
      <c r="B86" s="34" t="s">
        <v>114</v>
      </c>
    </row>
    <row r="87" spans="1:2" x14ac:dyDescent="0.3">
      <c r="A87" t="s">
        <v>191</v>
      </c>
      <c r="B87" s="34" t="s">
        <v>114</v>
      </c>
    </row>
    <row r="88" spans="1:2" x14ac:dyDescent="0.3">
      <c r="A88" t="s">
        <v>192</v>
      </c>
      <c r="B88" s="34" t="s">
        <v>114</v>
      </c>
    </row>
    <row r="90" spans="1:2" x14ac:dyDescent="0.3">
      <c r="A90" t="s">
        <v>193</v>
      </c>
    </row>
    <row r="91" spans="1:2" x14ac:dyDescent="0.3">
      <c r="A91" s="52" t="s">
        <v>194</v>
      </c>
      <c r="B91" s="52" t="s">
        <v>779</v>
      </c>
    </row>
    <row r="92" spans="1:2" x14ac:dyDescent="0.3">
      <c r="A92" s="52" t="s">
        <v>196</v>
      </c>
      <c r="B92" s="52" t="s">
        <v>780</v>
      </c>
    </row>
    <row r="93" spans="1:2" x14ac:dyDescent="0.3">
      <c r="A93" s="52"/>
      <c r="B93" s="52"/>
    </row>
    <row r="94" spans="1:2" x14ac:dyDescent="0.3">
      <c r="A94" s="52" t="s">
        <v>198</v>
      </c>
      <c r="B94" s="53">
        <v>7.4434048412224962</v>
      </c>
    </row>
    <row r="95" spans="1:2" x14ac:dyDescent="0.3">
      <c r="A95" s="52"/>
      <c r="B95" s="52"/>
    </row>
    <row r="96" spans="1:2" x14ac:dyDescent="0.3">
      <c r="A96" s="52" t="s">
        <v>199</v>
      </c>
      <c r="B96" s="54">
        <v>1.8534999999999999</v>
      </c>
    </row>
    <row r="97" spans="1:7" x14ac:dyDescent="0.3">
      <c r="A97" s="52" t="s">
        <v>200</v>
      </c>
      <c r="B97" s="54">
        <v>1.9808224351641479</v>
      </c>
    </row>
    <row r="98" spans="1:7" x14ac:dyDescent="0.3">
      <c r="A98" s="52"/>
      <c r="B98" s="52"/>
    </row>
    <row r="99" spans="1:7" x14ac:dyDescent="0.3">
      <c r="A99" s="52" t="s">
        <v>201</v>
      </c>
      <c r="B99" s="55">
        <v>45138</v>
      </c>
    </row>
    <row r="101" spans="1:7" s="47" customFormat="1" ht="34.799999999999997" customHeight="1" x14ac:dyDescent="0.3">
      <c r="A101" s="70" t="s">
        <v>202</v>
      </c>
      <c r="B101" s="70" t="s">
        <v>203</v>
      </c>
      <c r="C101" s="70" t="s">
        <v>5</v>
      </c>
      <c r="D101" s="70" t="s">
        <v>6</v>
      </c>
      <c r="G101" s="71"/>
    </row>
    <row r="102" spans="1:7" s="47" customFormat="1" ht="70.05" customHeight="1" x14ac:dyDescent="0.3">
      <c r="A102" s="70" t="s">
        <v>781</v>
      </c>
      <c r="B102" s="70"/>
      <c r="C102" s="70" t="s">
        <v>31</v>
      </c>
      <c r="D102" s="70"/>
      <c r="G102" s="71"/>
    </row>
  </sheetData>
  <mergeCells count="2">
    <mergeCell ref="A1:G1"/>
    <mergeCell ref="A2:G2"/>
  </mergeCells>
  <pageMargins left="0.7" right="0.7" top="0.75" bottom="0.75" header="0.3" footer="0.3"/>
  <pageSetup scale="38" orientation="portrait" horizontalDpi="300" verticalDpi="300" r:id="rId1"/>
  <headerFooter>
    <oddHeader>&amp;L&amp;"Arial"&amp;1 &amp;K0078D7INTERNAL#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78"/>
  <sheetViews>
    <sheetView showGridLines="0" view="pageBreakPreview" zoomScale="60" zoomScaleNormal="100" workbookViewId="0">
      <pane ySplit="4" topLeftCell="A67" activePane="bottomLeft" state="frozen"/>
      <selection pane="bottomLeft" activeCell="A77" sqref="A77"/>
    </sheetView>
  </sheetViews>
  <sheetFormatPr defaultRowHeight="14.4" x14ac:dyDescent="0.3"/>
  <cols>
    <col min="1" max="1" width="50.5546875" customWidth="1"/>
    <col min="2" max="2" width="22" bestFit="1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782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783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6" t="s">
        <v>206</v>
      </c>
      <c r="B8" s="30"/>
      <c r="C8" s="30"/>
      <c r="D8" s="13"/>
      <c r="E8" s="14"/>
      <c r="F8" s="15"/>
      <c r="G8" s="15"/>
    </row>
    <row r="9" spans="1:8" x14ac:dyDescent="0.3">
      <c r="A9" s="16" t="s">
        <v>648</v>
      </c>
      <c r="B9" s="30"/>
      <c r="C9" s="30"/>
      <c r="D9" s="13"/>
      <c r="E9" s="14"/>
      <c r="F9" s="15"/>
      <c r="G9" s="15"/>
    </row>
    <row r="10" spans="1:8" x14ac:dyDescent="0.3">
      <c r="A10" s="16" t="s">
        <v>122</v>
      </c>
      <c r="B10" s="30"/>
      <c r="C10" s="30"/>
      <c r="D10" s="13"/>
      <c r="E10" s="35" t="s">
        <v>114</v>
      </c>
      <c r="F10" s="36" t="s">
        <v>114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297</v>
      </c>
      <c r="B12" s="30"/>
      <c r="C12" s="30"/>
      <c r="D12" s="13"/>
      <c r="E12" s="14"/>
      <c r="F12" s="15"/>
      <c r="G12" s="15"/>
    </row>
    <row r="13" spans="1:8" x14ac:dyDescent="0.3">
      <c r="A13" s="12" t="s">
        <v>298</v>
      </c>
      <c r="B13" s="30" t="s">
        <v>299</v>
      </c>
      <c r="C13" s="30" t="s">
        <v>119</v>
      </c>
      <c r="D13" s="13">
        <v>5000000</v>
      </c>
      <c r="E13" s="14">
        <v>4989.5</v>
      </c>
      <c r="F13" s="15">
        <v>0.29649999999999999</v>
      </c>
      <c r="G13" s="15">
        <v>7.1646286411999993E-2</v>
      </c>
    </row>
    <row r="14" spans="1:8" x14ac:dyDescent="0.3">
      <c r="A14" s="12" t="s">
        <v>620</v>
      </c>
      <c r="B14" s="30" t="s">
        <v>621</v>
      </c>
      <c r="C14" s="30" t="s">
        <v>119</v>
      </c>
      <c r="D14" s="13">
        <v>3000000</v>
      </c>
      <c r="E14" s="14">
        <v>3021.8</v>
      </c>
      <c r="F14" s="15">
        <v>0.17960000000000001</v>
      </c>
      <c r="G14" s="15">
        <v>7.2872317820000004E-2</v>
      </c>
    </row>
    <row r="15" spans="1:8" x14ac:dyDescent="0.3">
      <c r="A15" s="16" t="s">
        <v>122</v>
      </c>
      <c r="B15" s="31"/>
      <c r="C15" s="31"/>
      <c r="D15" s="17"/>
      <c r="E15" s="18">
        <v>8011.3</v>
      </c>
      <c r="F15" s="19">
        <v>0.47610000000000002</v>
      </c>
      <c r="G15" s="20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649</v>
      </c>
      <c r="B17" s="30"/>
      <c r="C17" s="30"/>
      <c r="D17" s="13"/>
      <c r="E17" s="14"/>
      <c r="F17" s="15"/>
      <c r="G17" s="15"/>
    </row>
    <row r="18" spans="1:7" x14ac:dyDescent="0.3">
      <c r="A18" s="12" t="s">
        <v>784</v>
      </c>
      <c r="B18" s="30" t="s">
        <v>785</v>
      </c>
      <c r="C18" s="30" t="s">
        <v>119</v>
      </c>
      <c r="D18" s="13">
        <v>3000000</v>
      </c>
      <c r="E18" s="14">
        <v>3021.82</v>
      </c>
      <c r="F18" s="15">
        <v>0.17960000000000001</v>
      </c>
      <c r="G18" s="15">
        <v>7.4864040292E-2</v>
      </c>
    </row>
    <row r="19" spans="1:7" x14ac:dyDescent="0.3">
      <c r="A19" s="12" t="s">
        <v>786</v>
      </c>
      <c r="B19" s="30" t="s">
        <v>787</v>
      </c>
      <c r="C19" s="30" t="s">
        <v>119</v>
      </c>
      <c r="D19" s="13">
        <v>2500000</v>
      </c>
      <c r="E19" s="14">
        <v>2609.4899999999998</v>
      </c>
      <c r="F19" s="15">
        <v>0.15509999999999999</v>
      </c>
      <c r="G19" s="15">
        <v>7.4822570431999996E-2</v>
      </c>
    </row>
    <row r="20" spans="1:7" x14ac:dyDescent="0.3">
      <c r="A20" s="12" t="s">
        <v>788</v>
      </c>
      <c r="B20" s="30" t="s">
        <v>789</v>
      </c>
      <c r="C20" s="30" t="s">
        <v>119</v>
      </c>
      <c r="D20" s="13">
        <v>2500000</v>
      </c>
      <c r="E20" s="14">
        <v>2519.5100000000002</v>
      </c>
      <c r="F20" s="15">
        <v>0.1497</v>
      </c>
      <c r="G20" s="15">
        <v>7.468572557E-2</v>
      </c>
    </row>
    <row r="21" spans="1:7" x14ac:dyDescent="0.3">
      <c r="A21" s="16" t="s">
        <v>122</v>
      </c>
      <c r="B21" s="31"/>
      <c r="C21" s="31"/>
      <c r="D21" s="17"/>
      <c r="E21" s="18">
        <v>8150.82</v>
      </c>
      <c r="F21" s="19">
        <v>0.4844</v>
      </c>
      <c r="G21" s="20"/>
    </row>
    <row r="22" spans="1:7" x14ac:dyDescent="0.3">
      <c r="A22" s="12"/>
      <c r="B22" s="30"/>
      <c r="C22" s="30"/>
      <c r="D22" s="13"/>
      <c r="E22" s="14"/>
      <c r="F22" s="15"/>
      <c r="G22" s="15"/>
    </row>
    <row r="23" spans="1:7" x14ac:dyDescent="0.3">
      <c r="A23" s="12"/>
      <c r="B23" s="30"/>
      <c r="C23" s="30"/>
      <c r="D23" s="13"/>
      <c r="E23" s="14"/>
      <c r="F23" s="15"/>
      <c r="G23" s="15"/>
    </row>
    <row r="24" spans="1:7" x14ac:dyDescent="0.3">
      <c r="A24" s="16" t="s">
        <v>300</v>
      </c>
      <c r="B24" s="30"/>
      <c r="C24" s="30"/>
      <c r="D24" s="13"/>
      <c r="E24" s="14"/>
      <c r="F24" s="15"/>
      <c r="G24" s="15"/>
    </row>
    <row r="25" spans="1:7" x14ac:dyDescent="0.3">
      <c r="A25" s="16" t="s">
        <v>122</v>
      </c>
      <c r="B25" s="30"/>
      <c r="C25" s="30"/>
      <c r="D25" s="13"/>
      <c r="E25" s="35" t="s">
        <v>114</v>
      </c>
      <c r="F25" s="36" t="s">
        <v>114</v>
      </c>
      <c r="G25" s="15"/>
    </row>
    <row r="26" spans="1:7" x14ac:dyDescent="0.3">
      <c r="A26" s="12"/>
      <c r="B26" s="30"/>
      <c r="C26" s="30"/>
      <c r="D26" s="13"/>
      <c r="E26" s="14"/>
      <c r="F26" s="15"/>
      <c r="G26" s="15"/>
    </row>
    <row r="27" spans="1:7" x14ac:dyDescent="0.3">
      <c r="A27" s="16" t="s">
        <v>301</v>
      </c>
      <c r="B27" s="30"/>
      <c r="C27" s="30"/>
      <c r="D27" s="13"/>
      <c r="E27" s="14"/>
      <c r="F27" s="15"/>
      <c r="G27" s="15"/>
    </row>
    <row r="28" spans="1:7" x14ac:dyDescent="0.3">
      <c r="A28" s="16" t="s">
        <v>122</v>
      </c>
      <c r="B28" s="30"/>
      <c r="C28" s="30"/>
      <c r="D28" s="13"/>
      <c r="E28" s="35" t="s">
        <v>114</v>
      </c>
      <c r="F28" s="36" t="s">
        <v>114</v>
      </c>
      <c r="G28" s="15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21" t="s">
        <v>156</v>
      </c>
      <c r="B30" s="32"/>
      <c r="C30" s="32"/>
      <c r="D30" s="22"/>
      <c r="E30" s="18">
        <v>16162.12</v>
      </c>
      <c r="F30" s="19">
        <v>0.96050000000000002</v>
      </c>
      <c r="G30" s="20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2"/>
      <c r="B32" s="30"/>
      <c r="C32" s="30"/>
      <c r="D32" s="13"/>
      <c r="E32" s="14"/>
      <c r="F32" s="15"/>
      <c r="G32" s="15"/>
    </row>
    <row r="33" spans="1:7" x14ac:dyDescent="0.3">
      <c r="A33" s="16" t="s">
        <v>157</v>
      </c>
      <c r="B33" s="30"/>
      <c r="C33" s="30"/>
      <c r="D33" s="13"/>
      <c r="E33" s="14"/>
      <c r="F33" s="15"/>
      <c r="G33" s="15"/>
    </row>
    <row r="34" spans="1:7" x14ac:dyDescent="0.3">
      <c r="A34" s="12" t="s">
        <v>158</v>
      </c>
      <c r="B34" s="30"/>
      <c r="C34" s="30"/>
      <c r="D34" s="13"/>
      <c r="E34" s="14">
        <v>341.94</v>
      </c>
      <c r="F34" s="15">
        <v>2.0299999999999999E-2</v>
      </c>
      <c r="G34" s="15">
        <v>6.3773999999999997E-2</v>
      </c>
    </row>
    <row r="35" spans="1:7" x14ac:dyDescent="0.3">
      <c r="A35" s="16" t="s">
        <v>122</v>
      </c>
      <c r="B35" s="31"/>
      <c r="C35" s="31"/>
      <c r="D35" s="17"/>
      <c r="E35" s="18">
        <v>341.94</v>
      </c>
      <c r="F35" s="19">
        <v>2.0299999999999999E-2</v>
      </c>
      <c r="G35" s="20"/>
    </row>
    <row r="36" spans="1:7" x14ac:dyDescent="0.3">
      <c r="A36" s="12"/>
      <c r="B36" s="30"/>
      <c r="C36" s="30"/>
      <c r="D36" s="13"/>
      <c r="E36" s="14"/>
      <c r="F36" s="15"/>
      <c r="G36" s="15"/>
    </row>
    <row r="37" spans="1:7" x14ac:dyDescent="0.3">
      <c r="A37" s="21" t="s">
        <v>156</v>
      </c>
      <c r="B37" s="32"/>
      <c r="C37" s="32"/>
      <c r="D37" s="22"/>
      <c r="E37" s="18">
        <v>341.94</v>
      </c>
      <c r="F37" s="19">
        <v>2.0299999999999999E-2</v>
      </c>
      <c r="G37" s="20"/>
    </row>
    <row r="38" spans="1:7" x14ac:dyDescent="0.3">
      <c r="A38" s="12" t="s">
        <v>159</v>
      </c>
      <c r="B38" s="30"/>
      <c r="C38" s="30"/>
      <c r="D38" s="13"/>
      <c r="E38" s="14">
        <v>320.6114116</v>
      </c>
      <c r="F38" s="15">
        <v>1.9050000000000001E-2</v>
      </c>
      <c r="G38" s="15"/>
    </row>
    <row r="39" spans="1:7" x14ac:dyDescent="0.3">
      <c r="A39" s="12" t="s">
        <v>160</v>
      </c>
      <c r="B39" s="30"/>
      <c r="C39" s="30"/>
      <c r="D39" s="13"/>
      <c r="E39" s="14">
        <v>4.7585883999999998</v>
      </c>
      <c r="F39" s="15">
        <v>1.4999999999999999E-4</v>
      </c>
      <c r="G39" s="15">
        <v>6.3773999999999997E-2</v>
      </c>
    </row>
    <row r="40" spans="1:7" x14ac:dyDescent="0.3">
      <c r="A40" s="25" t="s">
        <v>161</v>
      </c>
      <c r="B40" s="33"/>
      <c r="C40" s="33"/>
      <c r="D40" s="26"/>
      <c r="E40" s="27">
        <v>16829.43</v>
      </c>
      <c r="F40" s="28">
        <v>1</v>
      </c>
      <c r="G40" s="28"/>
    </row>
    <row r="42" spans="1:7" x14ac:dyDescent="0.3">
      <c r="A42" s="1" t="s">
        <v>163</v>
      </c>
    </row>
    <row r="45" spans="1:7" x14ac:dyDescent="0.3">
      <c r="A45" s="1" t="s">
        <v>164</v>
      </c>
    </row>
    <row r="46" spans="1:7" x14ac:dyDescent="0.3">
      <c r="A46" s="47" t="s">
        <v>165</v>
      </c>
      <c r="B46" s="34" t="s">
        <v>114</v>
      </c>
    </row>
    <row r="47" spans="1:7" x14ac:dyDescent="0.3">
      <c r="A47" t="s">
        <v>166</v>
      </c>
    </row>
    <row r="48" spans="1:7" x14ac:dyDescent="0.3">
      <c r="A48" t="s">
        <v>167</v>
      </c>
      <c r="B48" t="s">
        <v>168</v>
      </c>
      <c r="C48" t="s">
        <v>168</v>
      </c>
    </row>
    <row r="49" spans="1:5" x14ac:dyDescent="0.3">
      <c r="B49" s="48">
        <v>45107</v>
      </c>
      <c r="C49" s="48">
        <v>45138</v>
      </c>
    </row>
    <row r="50" spans="1:5" x14ac:dyDescent="0.3">
      <c r="A50" t="s">
        <v>662</v>
      </c>
      <c r="B50">
        <v>10.335699999999999</v>
      </c>
      <c r="C50">
        <v>10.3789</v>
      </c>
      <c r="E50" s="2"/>
    </row>
    <row r="51" spans="1:5" x14ac:dyDescent="0.3">
      <c r="A51" t="s">
        <v>173</v>
      </c>
      <c r="B51">
        <v>10.335800000000001</v>
      </c>
      <c r="C51">
        <v>10.379</v>
      </c>
      <c r="E51" s="2"/>
    </row>
    <row r="52" spans="1:5" x14ac:dyDescent="0.3">
      <c r="A52" t="s">
        <v>663</v>
      </c>
      <c r="B52">
        <v>10.317399999999999</v>
      </c>
      <c r="C52">
        <v>10.3566</v>
      </c>
      <c r="E52" s="2"/>
    </row>
    <row r="53" spans="1:5" x14ac:dyDescent="0.3">
      <c r="A53" t="s">
        <v>627</v>
      </c>
      <c r="B53">
        <v>10.317500000000001</v>
      </c>
      <c r="C53">
        <v>10.3566</v>
      </c>
      <c r="E53" s="2"/>
    </row>
    <row r="54" spans="1:5" x14ac:dyDescent="0.3">
      <c r="E54" s="2"/>
    </row>
    <row r="55" spans="1:5" x14ac:dyDescent="0.3">
      <c r="A55" t="s">
        <v>183</v>
      </c>
      <c r="B55" s="34" t="s">
        <v>114</v>
      </c>
    </row>
    <row r="56" spans="1:5" x14ac:dyDescent="0.3">
      <c r="A56" t="s">
        <v>184</v>
      </c>
      <c r="B56" s="34" t="s">
        <v>114</v>
      </c>
    </row>
    <row r="57" spans="1:5" ht="28.95" customHeight="1" x14ac:dyDescent="0.3">
      <c r="A57" s="47" t="s">
        <v>185</v>
      </c>
      <c r="B57" s="34" t="s">
        <v>114</v>
      </c>
    </row>
    <row r="58" spans="1:5" ht="28.95" customHeight="1" x14ac:dyDescent="0.3">
      <c r="A58" s="47" t="s">
        <v>186</v>
      </c>
      <c r="B58" s="34" t="s">
        <v>114</v>
      </c>
    </row>
    <row r="59" spans="1:5" x14ac:dyDescent="0.3">
      <c r="A59" t="s">
        <v>187</v>
      </c>
      <c r="B59" s="49">
        <f>B73</f>
        <v>3.0029109671019878</v>
      </c>
    </row>
    <row r="60" spans="1:5" ht="43.5" customHeight="1" x14ac:dyDescent="0.3">
      <c r="A60" s="47" t="s">
        <v>188</v>
      </c>
      <c r="B60" s="34" t="s">
        <v>114</v>
      </c>
    </row>
    <row r="61" spans="1:5" ht="28.95" customHeight="1" x14ac:dyDescent="0.3">
      <c r="A61" s="47" t="s">
        <v>189</v>
      </c>
      <c r="B61" s="34" t="s">
        <v>114</v>
      </c>
    </row>
    <row r="62" spans="1:5" ht="28.95" customHeight="1" x14ac:dyDescent="0.3">
      <c r="A62" s="47" t="s">
        <v>190</v>
      </c>
      <c r="B62" s="34" t="s">
        <v>114</v>
      </c>
    </row>
    <row r="63" spans="1:5" x14ac:dyDescent="0.3">
      <c r="A63" t="s">
        <v>191</v>
      </c>
      <c r="B63" s="34" t="s">
        <v>114</v>
      </c>
    </row>
    <row r="64" spans="1:5" x14ac:dyDescent="0.3">
      <c r="A64" t="s">
        <v>192</v>
      </c>
      <c r="B64" s="34" t="s">
        <v>114</v>
      </c>
    </row>
    <row r="66" spans="1:7" x14ac:dyDescent="0.3">
      <c r="A66" t="s">
        <v>193</v>
      </c>
    </row>
    <row r="67" spans="1:7" ht="28.95" customHeight="1" x14ac:dyDescent="0.3">
      <c r="A67" s="52" t="s">
        <v>194</v>
      </c>
      <c r="B67" s="56" t="s">
        <v>790</v>
      </c>
    </row>
    <row r="68" spans="1:7" x14ac:dyDescent="0.3">
      <c r="A68" s="52" t="s">
        <v>196</v>
      </c>
      <c r="B68" s="52" t="s">
        <v>791</v>
      </c>
    </row>
    <row r="69" spans="1:7" x14ac:dyDescent="0.3">
      <c r="A69" s="52"/>
      <c r="B69" s="52"/>
    </row>
    <row r="70" spans="1:7" x14ac:dyDescent="0.3">
      <c r="A70" s="52" t="s">
        <v>198</v>
      </c>
      <c r="B70" s="53">
        <v>7.3280983796842536</v>
      </c>
    </row>
    <row r="71" spans="1:7" x14ac:dyDescent="0.3">
      <c r="A71" s="52"/>
      <c r="B71" s="52"/>
    </row>
    <row r="72" spans="1:7" x14ac:dyDescent="0.3">
      <c r="A72" s="52" t="s">
        <v>199</v>
      </c>
      <c r="B72" s="54">
        <v>2.6333000000000002</v>
      </c>
    </row>
    <row r="73" spans="1:7" x14ac:dyDescent="0.3">
      <c r="A73" s="52" t="s">
        <v>200</v>
      </c>
      <c r="B73" s="54">
        <v>3.0029109671019878</v>
      </c>
    </row>
    <row r="74" spans="1:7" x14ac:dyDescent="0.3">
      <c r="A74" s="52"/>
      <c r="B74" s="52"/>
    </row>
    <row r="75" spans="1:7" x14ac:dyDescent="0.3">
      <c r="A75" s="52" t="s">
        <v>201</v>
      </c>
      <c r="B75" s="55">
        <v>45138</v>
      </c>
    </row>
    <row r="77" spans="1:7" s="47" customFormat="1" ht="34.799999999999997" customHeight="1" x14ac:dyDescent="0.3">
      <c r="A77" s="70" t="s">
        <v>202</v>
      </c>
      <c r="B77" s="70" t="s">
        <v>203</v>
      </c>
      <c r="C77" s="70" t="s">
        <v>5</v>
      </c>
      <c r="D77" s="70" t="s">
        <v>6</v>
      </c>
      <c r="G77" s="71"/>
    </row>
    <row r="78" spans="1:7" s="47" customFormat="1" ht="70.05" customHeight="1" x14ac:dyDescent="0.3">
      <c r="A78" s="70" t="s">
        <v>792</v>
      </c>
      <c r="B78" s="70"/>
      <c r="C78" s="70" t="s">
        <v>33</v>
      </c>
      <c r="D78" s="70"/>
      <c r="G78" s="71"/>
    </row>
  </sheetData>
  <mergeCells count="2">
    <mergeCell ref="A1:G1"/>
    <mergeCell ref="A2:G2"/>
  </mergeCells>
  <pageMargins left="0.7" right="0.7" top="0.75" bottom="0.75" header="0.3" footer="0.3"/>
  <pageSetup scale="48" orientation="portrait" horizontalDpi="300" verticalDpi="300" r:id="rId1"/>
  <headerFooter>
    <oddHeader>&amp;L&amp;"Arial"&amp;1 &amp;K0078D7INTERNAL#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1"/>
  <sheetViews>
    <sheetView showGridLines="0" view="pageBreakPreview" zoomScale="60" zoomScaleNormal="100" workbookViewId="0">
      <pane ySplit="4" topLeftCell="A46" activePane="bottomLeft" state="frozen"/>
      <selection pane="bottomLeft" activeCell="A60" sqref="A60"/>
    </sheetView>
  </sheetViews>
  <sheetFormatPr defaultRowHeight="14.4" x14ac:dyDescent="0.3"/>
  <cols>
    <col min="1" max="1" width="50.5546875" customWidth="1"/>
    <col min="2" max="2" width="22" bestFit="1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793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794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795</v>
      </c>
      <c r="B10" s="30"/>
      <c r="C10" s="30"/>
      <c r="D10" s="13"/>
      <c r="E10" s="14"/>
      <c r="F10" s="15"/>
      <c r="G10" s="15"/>
    </row>
    <row r="11" spans="1:8" x14ac:dyDescent="0.3">
      <c r="A11" s="12" t="s">
        <v>796</v>
      </c>
      <c r="B11" s="30" t="s">
        <v>797</v>
      </c>
      <c r="C11" s="30"/>
      <c r="D11" s="13">
        <v>44989816.999999993</v>
      </c>
      <c r="E11" s="14">
        <v>513576.76</v>
      </c>
      <c r="F11" s="15">
        <v>0.99950000000000006</v>
      </c>
      <c r="G11" s="15"/>
    </row>
    <row r="12" spans="1:8" x14ac:dyDescent="0.3">
      <c r="A12" s="16" t="s">
        <v>122</v>
      </c>
      <c r="B12" s="31"/>
      <c r="C12" s="31"/>
      <c r="D12" s="17"/>
      <c r="E12" s="18">
        <v>513576.76</v>
      </c>
      <c r="F12" s="19">
        <v>0.99950000000000006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21" t="s">
        <v>156</v>
      </c>
      <c r="B14" s="32"/>
      <c r="C14" s="32"/>
      <c r="D14" s="22"/>
      <c r="E14" s="18">
        <v>513576.76</v>
      </c>
      <c r="F14" s="19">
        <v>0.99950000000000006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157</v>
      </c>
      <c r="B16" s="30"/>
      <c r="C16" s="30"/>
      <c r="D16" s="13"/>
      <c r="E16" s="14"/>
      <c r="F16" s="15"/>
      <c r="G16" s="15"/>
    </row>
    <row r="17" spans="1:7" x14ac:dyDescent="0.3">
      <c r="A17" s="12" t="s">
        <v>158</v>
      </c>
      <c r="B17" s="30"/>
      <c r="C17" s="30"/>
      <c r="D17" s="13"/>
      <c r="E17" s="14">
        <v>959.83</v>
      </c>
      <c r="F17" s="15">
        <v>1.9E-3</v>
      </c>
      <c r="G17" s="15">
        <v>6.3773999999999997E-2</v>
      </c>
    </row>
    <row r="18" spans="1:7" x14ac:dyDescent="0.3">
      <c r="A18" s="16" t="s">
        <v>122</v>
      </c>
      <c r="B18" s="31"/>
      <c r="C18" s="31"/>
      <c r="D18" s="17"/>
      <c r="E18" s="18">
        <v>959.83</v>
      </c>
      <c r="F18" s="19">
        <v>1.9E-3</v>
      </c>
      <c r="G18" s="20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21" t="s">
        <v>156</v>
      </c>
      <c r="B20" s="32"/>
      <c r="C20" s="32"/>
      <c r="D20" s="22"/>
      <c r="E20" s="18">
        <v>959.83</v>
      </c>
      <c r="F20" s="19">
        <v>1.9E-3</v>
      </c>
      <c r="G20" s="20"/>
    </row>
    <row r="21" spans="1:7" x14ac:dyDescent="0.3">
      <c r="A21" s="12" t="s">
        <v>159</v>
      </c>
      <c r="B21" s="30"/>
      <c r="C21" s="30"/>
      <c r="D21" s="13"/>
      <c r="E21" s="14">
        <v>0.1677051</v>
      </c>
      <c r="F21" s="15">
        <v>0</v>
      </c>
      <c r="G21" s="15"/>
    </row>
    <row r="22" spans="1:7" x14ac:dyDescent="0.3">
      <c r="A22" s="12" t="s">
        <v>160</v>
      </c>
      <c r="B22" s="30"/>
      <c r="C22" s="30"/>
      <c r="D22" s="13"/>
      <c r="E22" s="23">
        <v>-678.24770509999996</v>
      </c>
      <c r="F22" s="24">
        <v>-1.4E-3</v>
      </c>
      <c r="G22" s="15">
        <v>6.3773999999999997E-2</v>
      </c>
    </row>
    <row r="23" spans="1:7" x14ac:dyDescent="0.3">
      <c r="A23" s="25" t="s">
        <v>161</v>
      </c>
      <c r="B23" s="33"/>
      <c r="C23" s="33"/>
      <c r="D23" s="26"/>
      <c r="E23" s="27">
        <v>513858.51</v>
      </c>
      <c r="F23" s="28">
        <v>1</v>
      </c>
      <c r="G23" s="28"/>
    </row>
    <row r="28" spans="1:7" x14ac:dyDescent="0.3">
      <c r="A28" s="1" t="s">
        <v>164</v>
      </c>
    </row>
    <row r="29" spans="1:7" x14ac:dyDescent="0.3">
      <c r="A29" s="47" t="s">
        <v>165</v>
      </c>
      <c r="B29" s="34" t="s">
        <v>114</v>
      </c>
    </row>
    <row r="30" spans="1:7" x14ac:dyDescent="0.3">
      <c r="A30" t="s">
        <v>166</v>
      </c>
    </row>
    <row r="31" spans="1:7" x14ac:dyDescent="0.3">
      <c r="A31" t="s">
        <v>167</v>
      </c>
      <c r="B31" t="s">
        <v>168</v>
      </c>
      <c r="C31" t="s">
        <v>168</v>
      </c>
    </row>
    <row r="32" spans="1:7" x14ac:dyDescent="0.3">
      <c r="B32" s="48">
        <v>45107</v>
      </c>
      <c r="C32" s="48">
        <v>45138</v>
      </c>
    </row>
    <row r="33" spans="1:5" x14ac:dyDescent="0.3">
      <c r="A33" t="s">
        <v>172</v>
      </c>
      <c r="B33">
        <v>11.3485</v>
      </c>
      <c r="C33">
        <v>11.389900000000001</v>
      </c>
      <c r="E33" s="2"/>
    </row>
    <row r="34" spans="1:5" x14ac:dyDescent="0.3">
      <c r="A34" t="s">
        <v>173</v>
      </c>
      <c r="B34">
        <v>11.3485</v>
      </c>
      <c r="C34">
        <v>11.389900000000001</v>
      </c>
      <c r="E34" s="2"/>
    </row>
    <row r="35" spans="1:5" x14ac:dyDescent="0.3">
      <c r="A35" t="s">
        <v>626</v>
      </c>
      <c r="B35">
        <v>11.3485</v>
      </c>
      <c r="C35">
        <v>11.389900000000001</v>
      </c>
      <c r="E35" s="2"/>
    </row>
    <row r="36" spans="1:5" x14ac:dyDescent="0.3">
      <c r="A36" t="s">
        <v>627</v>
      </c>
      <c r="B36">
        <v>11.3485</v>
      </c>
      <c r="C36">
        <v>11.389900000000001</v>
      </c>
      <c r="E36" s="2"/>
    </row>
    <row r="37" spans="1:5" x14ac:dyDescent="0.3">
      <c r="E37" s="2"/>
    </row>
    <row r="38" spans="1:5" x14ac:dyDescent="0.3">
      <c r="A38" t="s">
        <v>183</v>
      </c>
      <c r="B38" s="34" t="s">
        <v>114</v>
      </c>
    </row>
    <row r="39" spans="1:5" x14ac:dyDescent="0.3">
      <c r="A39" t="s">
        <v>184</v>
      </c>
      <c r="B39" s="34" t="s">
        <v>114</v>
      </c>
    </row>
    <row r="40" spans="1:5" ht="28.95" customHeight="1" x14ac:dyDescent="0.3">
      <c r="A40" s="47" t="s">
        <v>185</v>
      </c>
      <c r="B40" s="34" t="s">
        <v>114</v>
      </c>
    </row>
    <row r="41" spans="1:5" ht="28.95" customHeight="1" x14ac:dyDescent="0.3">
      <c r="A41" s="47" t="s">
        <v>186</v>
      </c>
      <c r="B41" s="34" t="s">
        <v>114</v>
      </c>
    </row>
    <row r="42" spans="1:5" x14ac:dyDescent="0.3">
      <c r="A42" t="s">
        <v>187</v>
      </c>
      <c r="B42" s="49">
        <f>B56</f>
        <v>1.5631726596336759</v>
      </c>
    </row>
    <row r="43" spans="1:5" ht="43.5" customHeight="1" x14ac:dyDescent="0.3">
      <c r="A43" s="47" t="s">
        <v>188</v>
      </c>
      <c r="B43" s="34" t="s">
        <v>114</v>
      </c>
    </row>
    <row r="44" spans="1:5" ht="28.95" customHeight="1" x14ac:dyDescent="0.3">
      <c r="A44" s="47" t="s">
        <v>189</v>
      </c>
      <c r="B44" s="34" t="s">
        <v>114</v>
      </c>
    </row>
    <row r="45" spans="1:5" ht="28.95" customHeight="1" x14ac:dyDescent="0.3">
      <c r="A45" s="47" t="s">
        <v>190</v>
      </c>
      <c r="B45" s="34" t="s">
        <v>114</v>
      </c>
    </row>
    <row r="46" spans="1:5" x14ac:dyDescent="0.3">
      <c r="A46" t="s">
        <v>191</v>
      </c>
      <c r="B46" s="34" t="s">
        <v>114</v>
      </c>
    </row>
    <row r="47" spans="1:5" x14ac:dyDescent="0.3">
      <c r="A47" t="s">
        <v>192</v>
      </c>
      <c r="B47" s="34" t="s">
        <v>114</v>
      </c>
    </row>
    <row r="49" spans="1:7" x14ac:dyDescent="0.3">
      <c r="A49" t="s">
        <v>193</v>
      </c>
    </row>
    <row r="50" spans="1:7" x14ac:dyDescent="0.3">
      <c r="A50" s="52" t="s">
        <v>194</v>
      </c>
      <c r="B50" s="52" t="s">
        <v>798</v>
      </c>
    </row>
    <row r="51" spans="1:7" x14ac:dyDescent="0.3">
      <c r="A51" s="52" t="s">
        <v>196</v>
      </c>
      <c r="B51" s="52" t="s">
        <v>799</v>
      </c>
    </row>
    <row r="52" spans="1:7" x14ac:dyDescent="0.3">
      <c r="A52" s="52"/>
      <c r="B52" s="52"/>
    </row>
    <row r="53" spans="1:7" x14ac:dyDescent="0.3">
      <c r="A53" s="52" t="s">
        <v>198</v>
      </c>
      <c r="B53" s="53">
        <v>7.4242271175526424</v>
      </c>
    </row>
    <row r="54" spans="1:7" x14ac:dyDescent="0.3">
      <c r="A54" s="52"/>
      <c r="B54" s="52"/>
    </row>
    <row r="55" spans="1:7" x14ac:dyDescent="0.3">
      <c r="A55" s="52" t="s">
        <v>199</v>
      </c>
      <c r="B55" s="54">
        <v>0</v>
      </c>
    </row>
    <row r="56" spans="1:7" x14ac:dyDescent="0.3">
      <c r="A56" s="52" t="s">
        <v>200</v>
      </c>
      <c r="B56" s="54">
        <v>1.5631726596336759</v>
      </c>
    </row>
    <row r="57" spans="1:7" x14ac:dyDescent="0.3">
      <c r="A57" s="52"/>
      <c r="B57" s="52"/>
    </row>
    <row r="58" spans="1:7" x14ac:dyDescent="0.3">
      <c r="A58" s="52" t="s">
        <v>201</v>
      </c>
      <c r="B58" s="55">
        <v>45138</v>
      </c>
    </row>
    <row r="60" spans="1:7" s="47" customFormat="1" ht="34.799999999999997" customHeight="1" x14ac:dyDescent="0.3">
      <c r="A60" s="70" t="s">
        <v>202</v>
      </c>
      <c r="B60" s="70" t="s">
        <v>203</v>
      </c>
      <c r="C60" s="70" t="s">
        <v>5</v>
      </c>
      <c r="D60" s="70" t="s">
        <v>6</v>
      </c>
      <c r="G60" s="71"/>
    </row>
    <row r="61" spans="1:7" s="47" customFormat="1" ht="70.05" customHeight="1" x14ac:dyDescent="0.3">
      <c r="A61" s="70" t="s">
        <v>798</v>
      </c>
      <c r="B61" s="70"/>
      <c r="C61" s="70" t="s">
        <v>11</v>
      </c>
      <c r="D61" s="70"/>
      <c r="G61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61"/>
  <sheetViews>
    <sheetView showGridLines="0" view="pageBreakPreview" zoomScale="60" zoomScaleNormal="100" workbookViewId="0">
      <pane ySplit="4" topLeftCell="A46" activePane="bottomLeft" state="frozen"/>
      <selection pane="bottomLeft" activeCell="I72" sqref="I72"/>
    </sheetView>
  </sheetViews>
  <sheetFormatPr defaultRowHeight="14.4" x14ac:dyDescent="0.3"/>
  <cols>
    <col min="1" max="1" width="50.5546875" customWidth="1"/>
    <col min="2" max="2" width="22" bestFit="1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800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801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795</v>
      </c>
      <c r="B10" s="30"/>
      <c r="C10" s="30"/>
      <c r="D10" s="13"/>
      <c r="E10" s="14"/>
      <c r="F10" s="15"/>
      <c r="G10" s="15"/>
    </row>
    <row r="11" spans="1:8" x14ac:dyDescent="0.3">
      <c r="A11" s="12" t="s">
        <v>802</v>
      </c>
      <c r="B11" s="30" t="s">
        <v>803</v>
      </c>
      <c r="C11" s="30"/>
      <c r="D11" s="13">
        <v>51321209.002099998</v>
      </c>
      <c r="E11" s="14">
        <v>661612.5</v>
      </c>
      <c r="F11" s="15">
        <v>0.99690000000000001</v>
      </c>
      <c r="G11" s="15"/>
    </row>
    <row r="12" spans="1:8" x14ac:dyDescent="0.3">
      <c r="A12" s="16" t="s">
        <v>122</v>
      </c>
      <c r="B12" s="31"/>
      <c r="C12" s="31"/>
      <c r="D12" s="17"/>
      <c r="E12" s="18">
        <v>661612.5</v>
      </c>
      <c r="F12" s="19">
        <v>0.99690000000000001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21" t="s">
        <v>156</v>
      </c>
      <c r="B14" s="32"/>
      <c r="C14" s="32"/>
      <c r="D14" s="22"/>
      <c r="E14" s="18">
        <v>661612.5</v>
      </c>
      <c r="F14" s="19">
        <v>0.99690000000000001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157</v>
      </c>
      <c r="B16" s="30"/>
      <c r="C16" s="30"/>
      <c r="D16" s="13"/>
      <c r="E16" s="14"/>
      <c r="F16" s="15"/>
      <c r="G16" s="15"/>
    </row>
    <row r="17" spans="1:7" x14ac:dyDescent="0.3">
      <c r="A17" s="12" t="s">
        <v>158</v>
      </c>
      <c r="B17" s="30"/>
      <c r="C17" s="30"/>
      <c r="D17" s="13"/>
      <c r="E17" s="14">
        <v>2210.61</v>
      </c>
      <c r="F17" s="15">
        <v>3.3E-3</v>
      </c>
      <c r="G17" s="15">
        <v>6.3773999999999997E-2</v>
      </c>
    </row>
    <row r="18" spans="1:7" x14ac:dyDescent="0.3">
      <c r="A18" s="16" t="s">
        <v>122</v>
      </c>
      <c r="B18" s="31"/>
      <c r="C18" s="31"/>
      <c r="D18" s="17"/>
      <c r="E18" s="18">
        <v>2210.61</v>
      </c>
      <c r="F18" s="19">
        <v>3.3E-3</v>
      </c>
      <c r="G18" s="20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21" t="s">
        <v>156</v>
      </c>
      <c r="B20" s="32"/>
      <c r="C20" s="32"/>
      <c r="D20" s="22"/>
      <c r="E20" s="18">
        <v>2210.61</v>
      </c>
      <c r="F20" s="19">
        <v>3.3E-3</v>
      </c>
      <c r="G20" s="20"/>
    </row>
    <row r="21" spans="1:7" x14ac:dyDescent="0.3">
      <c r="A21" s="12" t="s">
        <v>159</v>
      </c>
      <c r="B21" s="30"/>
      <c r="C21" s="30"/>
      <c r="D21" s="13"/>
      <c r="E21" s="14">
        <v>0.38624570000000003</v>
      </c>
      <c r="F21" s="15">
        <v>0</v>
      </c>
      <c r="G21" s="15"/>
    </row>
    <row r="22" spans="1:7" x14ac:dyDescent="0.3">
      <c r="A22" s="12" t="s">
        <v>160</v>
      </c>
      <c r="B22" s="30"/>
      <c r="C22" s="30"/>
      <c r="D22" s="13"/>
      <c r="E22" s="23">
        <v>-167.16624569999999</v>
      </c>
      <c r="F22" s="24">
        <v>-2.0000000000000001E-4</v>
      </c>
      <c r="G22" s="15">
        <v>6.3773999999999997E-2</v>
      </c>
    </row>
    <row r="23" spans="1:7" x14ac:dyDescent="0.3">
      <c r="A23" s="25" t="s">
        <v>161</v>
      </c>
      <c r="B23" s="33"/>
      <c r="C23" s="33"/>
      <c r="D23" s="26"/>
      <c r="E23" s="27">
        <v>663656.32999999996</v>
      </c>
      <c r="F23" s="28">
        <v>1</v>
      </c>
      <c r="G23" s="28"/>
    </row>
    <row r="28" spans="1:7" x14ac:dyDescent="0.3">
      <c r="A28" s="1" t="s">
        <v>164</v>
      </c>
    </row>
    <row r="29" spans="1:7" x14ac:dyDescent="0.3">
      <c r="A29" s="47" t="s">
        <v>165</v>
      </c>
      <c r="B29" s="34" t="s">
        <v>114</v>
      </c>
    </row>
    <row r="30" spans="1:7" x14ac:dyDescent="0.3">
      <c r="A30" t="s">
        <v>166</v>
      </c>
    </row>
    <row r="31" spans="1:7" x14ac:dyDescent="0.3">
      <c r="A31" t="s">
        <v>167</v>
      </c>
      <c r="B31" t="s">
        <v>168</v>
      </c>
      <c r="C31" t="s">
        <v>168</v>
      </c>
    </row>
    <row r="32" spans="1:7" x14ac:dyDescent="0.3">
      <c r="B32" s="48">
        <v>45107</v>
      </c>
      <c r="C32" s="48">
        <v>45138</v>
      </c>
    </row>
    <row r="33" spans="1:5" x14ac:dyDescent="0.3">
      <c r="A33" t="s">
        <v>172</v>
      </c>
      <c r="B33">
        <v>12.8514</v>
      </c>
      <c r="C33">
        <v>12.8634</v>
      </c>
      <c r="E33" s="2"/>
    </row>
    <row r="34" spans="1:5" x14ac:dyDescent="0.3">
      <c r="A34" t="s">
        <v>173</v>
      </c>
      <c r="B34">
        <v>12.8514</v>
      </c>
      <c r="C34">
        <v>12.8634</v>
      </c>
      <c r="E34" s="2"/>
    </row>
    <row r="35" spans="1:5" x14ac:dyDescent="0.3">
      <c r="A35" t="s">
        <v>626</v>
      </c>
      <c r="B35">
        <v>12.8514</v>
      </c>
      <c r="C35">
        <v>12.8634</v>
      </c>
      <c r="E35" s="2"/>
    </row>
    <row r="36" spans="1:5" x14ac:dyDescent="0.3">
      <c r="A36" t="s">
        <v>627</v>
      </c>
      <c r="B36">
        <v>12.8514</v>
      </c>
      <c r="C36">
        <v>12.8634</v>
      </c>
      <c r="E36" s="2"/>
    </row>
    <row r="37" spans="1:5" x14ac:dyDescent="0.3">
      <c r="E37" s="2"/>
    </row>
    <row r="38" spans="1:5" x14ac:dyDescent="0.3">
      <c r="A38" t="s">
        <v>183</v>
      </c>
      <c r="B38" s="34" t="s">
        <v>114</v>
      </c>
    </row>
    <row r="39" spans="1:5" x14ac:dyDescent="0.3">
      <c r="A39" t="s">
        <v>184</v>
      </c>
      <c r="B39" s="34" t="s">
        <v>114</v>
      </c>
    </row>
    <row r="40" spans="1:5" ht="28.95" customHeight="1" x14ac:dyDescent="0.3">
      <c r="A40" s="47" t="s">
        <v>185</v>
      </c>
      <c r="B40" s="34" t="s">
        <v>114</v>
      </c>
    </row>
    <row r="41" spans="1:5" ht="28.95" customHeight="1" x14ac:dyDescent="0.3">
      <c r="A41" s="47" t="s">
        <v>186</v>
      </c>
      <c r="B41" s="34" t="s">
        <v>114</v>
      </c>
    </row>
    <row r="42" spans="1:5" x14ac:dyDescent="0.3">
      <c r="A42" t="s">
        <v>187</v>
      </c>
      <c r="B42" s="49">
        <f>B56</f>
        <v>6.2945587489623076</v>
      </c>
    </row>
    <row r="43" spans="1:5" ht="43.5" customHeight="1" x14ac:dyDescent="0.3">
      <c r="A43" s="47" t="s">
        <v>188</v>
      </c>
      <c r="B43" s="34" t="s">
        <v>114</v>
      </c>
    </row>
    <row r="44" spans="1:5" ht="28.95" customHeight="1" x14ac:dyDescent="0.3">
      <c r="A44" s="47" t="s">
        <v>189</v>
      </c>
      <c r="B44" s="34" t="s">
        <v>114</v>
      </c>
    </row>
    <row r="45" spans="1:5" ht="28.95" customHeight="1" x14ac:dyDescent="0.3">
      <c r="A45" s="47" t="s">
        <v>190</v>
      </c>
      <c r="B45" s="34" t="s">
        <v>114</v>
      </c>
    </row>
    <row r="46" spans="1:5" x14ac:dyDescent="0.3">
      <c r="A46" t="s">
        <v>191</v>
      </c>
      <c r="B46" s="34" t="s">
        <v>114</v>
      </c>
    </row>
    <row r="47" spans="1:5" x14ac:dyDescent="0.3">
      <c r="A47" t="s">
        <v>192</v>
      </c>
      <c r="B47" s="34" t="s">
        <v>114</v>
      </c>
    </row>
    <row r="49" spans="1:7" x14ac:dyDescent="0.3">
      <c r="A49" t="s">
        <v>193</v>
      </c>
    </row>
    <row r="50" spans="1:7" x14ac:dyDescent="0.3">
      <c r="A50" s="52" t="s">
        <v>194</v>
      </c>
      <c r="B50" s="52" t="s">
        <v>804</v>
      </c>
    </row>
    <row r="51" spans="1:7" x14ac:dyDescent="0.3">
      <c r="A51" s="52" t="s">
        <v>196</v>
      </c>
      <c r="B51" s="52" t="s">
        <v>799</v>
      </c>
    </row>
    <row r="52" spans="1:7" x14ac:dyDescent="0.3">
      <c r="A52" s="52"/>
      <c r="B52" s="52"/>
    </row>
    <row r="53" spans="1:7" x14ac:dyDescent="0.3">
      <c r="A53" s="52" t="s">
        <v>198</v>
      </c>
      <c r="B53" s="53">
        <v>7.4452093884210022</v>
      </c>
    </row>
    <row r="54" spans="1:7" x14ac:dyDescent="0.3">
      <c r="A54" s="52"/>
      <c r="B54" s="52"/>
    </row>
    <row r="55" spans="1:7" x14ac:dyDescent="0.3">
      <c r="A55" s="52" t="s">
        <v>199</v>
      </c>
      <c r="B55" s="54">
        <v>0</v>
      </c>
    </row>
    <row r="56" spans="1:7" x14ac:dyDescent="0.3">
      <c r="A56" s="52" t="s">
        <v>200</v>
      </c>
      <c r="B56" s="54">
        <v>6.2945587489623076</v>
      </c>
    </row>
    <row r="57" spans="1:7" x14ac:dyDescent="0.3">
      <c r="A57" s="52"/>
      <c r="B57" s="52"/>
    </row>
    <row r="58" spans="1:7" x14ac:dyDescent="0.3">
      <c r="A58" s="52" t="s">
        <v>201</v>
      </c>
      <c r="B58" s="55">
        <v>45138</v>
      </c>
    </row>
    <row r="60" spans="1:7" s="47" customFormat="1" ht="35.4" customHeight="1" x14ac:dyDescent="0.3">
      <c r="A60" s="70" t="s">
        <v>202</v>
      </c>
      <c r="B60" s="70" t="s">
        <v>203</v>
      </c>
      <c r="C60" s="70" t="s">
        <v>5</v>
      </c>
      <c r="D60" s="70" t="s">
        <v>6</v>
      </c>
      <c r="G60" s="71"/>
    </row>
    <row r="61" spans="1:7" s="47" customFormat="1" ht="70.05" customHeight="1" x14ac:dyDescent="0.3">
      <c r="A61" s="70" t="s">
        <v>804</v>
      </c>
      <c r="B61" s="70"/>
      <c r="C61" s="70" t="s">
        <v>14</v>
      </c>
      <c r="D61" s="70"/>
      <c r="G61" s="71"/>
    </row>
  </sheetData>
  <mergeCells count="2">
    <mergeCell ref="A1:G1"/>
    <mergeCell ref="A2:G2"/>
  </mergeCells>
  <pageMargins left="0.7" right="0.7" top="0.75" bottom="0.75" header="0.3" footer="0.3"/>
  <pageSetup scale="51" orientation="portrait" horizontalDpi="300" verticalDpi="300" r:id="rId1"/>
  <headerFooter>
    <oddHeader>&amp;L&amp;"Arial"&amp;1 &amp;K0078D7INTERNAL#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1"/>
  <sheetViews>
    <sheetView showGridLines="0" view="pageBreakPreview" zoomScale="60" zoomScaleNormal="100" workbookViewId="0">
      <pane ySplit="4" topLeftCell="A46" activePane="bottomLeft" state="frozen"/>
      <selection pane="bottomLeft" activeCell="A61" sqref="A61"/>
    </sheetView>
  </sheetViews>
  <sheetFormatPr defaultRowHeight="14.4" x14ac:dyDescent="0.3"/>
  <cols>
    <col min="1" max="1" width="50.5546875" customWidth="1"/>
    <col min="2" max="2" width="22" bestFit="1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805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806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795</v>
      </c>
      <c r="B10" s="30"/>
      <c r="C10" s="30"/>
      <c r="D10" s="13"/>
      <c r="E10" s="14"/>
      <c r="F10" s="15"/>
      <c r="G10" s="15"/>
    </row>
    <row r="11" spans="1:8" x14ac:dyDescent="0.3">
      <c r="A11" s="12" t="s">
        <v>807</v>
      </c>
      <c r="B11" s="30" t="s">
        <v>808</v>
      </c>
      <c r="C11" s="30"/>
      <c r="D11" s="13">
        <v>38362156.999999993</v>
      </c>
      <c r="E11" s="14">
        <v>441813.13</v>
      </c>
      <c r="F11" s="15">
        <v>0.99760000000000004</v>
      </c>
      <c r="G11" s="15"/>
    </row>
    <row r="12" spans="1:8" x14ac:dyDescent="0.3">
      <c r="A12" s="16" t="s">
        <v>122</v>
      </c>
      <c r="B12" s="31"/>
      <c r="C12" s="31"/>
      <c r="D12" s="17"/>
      <c r="E12" s="18">
        <v>441813.13</v>
      </c>
      <c r="F12" s="19">
        <v>0.99760000000000004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21" t="s">
        <v>156</v>
      </c>
      <c r="B14" s="32"/>
      <c r="C14" s="32"/>
      <c r="D14" s="22"/>
      <c r="E14" s="18">
        <v>441813.13</v>
      </c>
      <c r="F14" s="19">
        <v>0.99760000000000004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157</v>
      </c>
      <c r="B16" s="30"/>
      <c r="C16" s="30"/>
      <c r="D16" s="13"/>
      <c r="E16" s="14"/>
      <c r="F16" s="15"/>
      <c r="G16" s="15"/>
    </row>
    <row r="17" spans="1:7" x14ac:dyDescent="0.3">
      <c r="A17" s="12" t="s">
        <v>158</v>
      </c>
      <c r="B17" s="30"/>
      <c r="C17" s="30"/>
      <c r="D17" s="13"/>
      <c r="E17" s="14">
        <v>709.88</v>
      </c>
      <c r="F17" s="15">
        <v>1.6000000000000001E-3</v>
      </c>
      <c r="G17" s="15">
        <v>6.3773999999999997E-2</v>
      </c>
    </row>
    <row r="18" spans="1:7" x14ac:dyDescent="0.3">
      <c r="A18" s="16" t="s">
        <v>122</v>
      </c>
      <c r="B18" s="31"/>
      <c r="C18" s="31"/>
      <c r="D18" s="17"/>
      <c r="E18" s="18">
        <v>709.88</v>
      </c>
      <c r="F18" s="19">
        <v>1.6000000000000001E-3</v>
      </c>
      <c r="G18" s="20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21" t="s">
        <v>156</v>
      </c>
      <c r="B20" s="32"/>
      <c r="C20" s="32"/>
      <c r="D20" s="22"/>
      <c r="E20" s="18">
        <v>709.88</v>
      </c>
      <c r="F20" s="19">
        <v>1.6000000000000001E-3</v>
      </c>
      <c r="G20" s="20"/>
    </row>
    <row r="21" spans="1:7" x14ac:dyDescent="0.3">
      <c r="A21" s="12" t="s">
        <v>159</v>
      </c>
      <c r="B21" s="30"/>
      <c r="C21" s="30"/>
      <c r="D21" s="13"/>
      <c r="E21" s="14">
        <v>0.1240319</v>
      </c>
      <c r="F21" s="15">
        <v>0</v>
      </c>
      <c r="G21" s="15"/>
    </row>
    <row r="22" spans="1:7" x14ac:dyDescent="0.3">
      <c r="A22" s="12" t="s">
        <v>160</v>
      </c>
      <c r="B22" s="30"/>
      <c r="C22" s="30"/>
      <c r="D22" s="13"/>
      <c r="E22" s="14">
        <v>346.04596809999998</v>
      </c>
      <c r="F22" s="15">
        <v>8.0000000000000004E-4</v>
      </c>
      <c r="G22" s="15">
        <v>6.3773999999999997E-2</v>
      </c>
    </row>
    <row r="23" spans="1:7" x14ac:dyDescent="0.3">
      <c r="A23" s="25" t="s">
        <v>161</v>
      </c>
      <c r="B23" s="33"/>
      <c r="C23" s="33"/>
      <c r="D23" s="26"/>
      <c r="E23" s="27">
        <v>442869.18</v>
      </c>
      <c r="F23" s="28">
        <v>1</v>
      </c>
      <c r="G23" s="28"/>
    </row>
    <row r="28" spans="1:7" x14ac:dyDescent="0.3">
      <c r="A28" s="1" t="s">
        <v>164</v>
      </c>
    </row>
    <row r="29" spans="1:7" x14ac:dyDescent="0.3">
      <c r="A29" s="47" t="s">
        <v>165</v>
      </c>
      <c r="B29" s="34" t="s">
        <v>114</v>
      </c>
    </row>
    <row r="30" spans="1:7" x14ac:dyDescent="0.3">
      <c r="A30" t="s">
        <v>166</v>
      </c>
    </row>
    <row r="31" spans="1:7" x14ac:dyDescent="0.3">
      <c r="A31" t="s">
        <v>167</v>
      </c>
      <c r="B31" t="s">
        <v>168</v>
      </c>
      <c r="C31" t="s">
        <v>168</v>
      </c>
    </row>
    <row r="32" spans="1:7" x14ac:dyDescent="0.3">
      <c r="B32" s="48">
        <v>45107</v>
      </c>
      <c r="C32" s="48">
        <v>45138</v>
      </c>
    </row>
    <row r="33" spans="1:5" x14ac:dyDescent="0.3">
      <c r="A33" t="s">
        <v>172</v>
      </c>
      <c r="B33">
        <v>11.5068</v>
      </c>
      <c r="C33">
        <v>11.4941</v>
      </c>
      <c r="E33" s="2"/>
    </row>
    <row r="34" spans="1:5" x14ac:dyDescent="0.3">
      <c r="A34" t="s">
        <v>173</v>
      </c>
      <c r="B34">
        <v>11.5068</v>
      </c>
      <c r="C34">
        <v>11.4941</v>
      </c>
      <c r="E34" s="2"/>
    </row>
    <row r="35" spans="1:5" x14ac:dyDescent="0.3">
      <c r="A35" t="s">
        <v>626</v>
      </c>
      <c r="B35">
        <v>11.5068</v>
      </c>
      <c r="C35">
        <v>11.4941</v>
      </c>
      <c r="E35" s="2"/>
    </row>
    <row r="36" spans="1:5" x14ac:dyDescent="0.3">
      <c r="A36" t="s">
        <v>627</v>
      </c>
      <c r="B36">
        <v>11.5068</v>
      </c>
      <c r="C36">
        <v>11.4941</v>
      </c>
      <c r="E36" s="2"/>
    </row>
    <row r="37" spans="1:5" x14ac:dyDescent="0.3">
      <c r="E37" s="2"/>
    </row>
    <row r="38" spans="1:5" x14ac:dyDescent="0.3">
      <c r="A38" t="s">
        <v>183</v>
      </c>
      <c r="B38" s="34" t="s">
        <v>114</v>
      </c>
    </row>
    <row r="39" spans="1:5" x14ac:dyDescent="0.3">
      <c r="A39" t="s">
        <v>184</v>
      </c>
      <c r="B39" s="34" t="s">
        <v>114</v>
      </c>
    </row>
    <row r="40" spans="1:5" ht="28.95" customHeight="1" x14ac:dyDescent="0.3">
      <c r="A40" s="47" t="s">
        <v>185</v>
      </c>
      <c r="B40" s="34" t="s">
        <v>114</v>
      </c>
    </row>
    <row r="41" spans="1:5" ht="28.95" customHeight="1" x14ac:dyDescent="0.3">
      <c r="A41" s="47" t="s">
        <v>186</v>
      </c>
      <c r="B41" s="34" t="s">
        <v>114</v>
      </c>
    </row>
    <row r="42" spans="1:5" x14ac:dyDescent="0.3">
      <c r="A42" t="s">
        <v>187</v>
      </c>
      <c r="B42" s="49">
        <f>B56</f>
        <v>7.2786802471995928</v>
      </c>
    </row>
    <row r="43" spans="1:5" ht="43.5" customHeight="1" x14ac:dyDescent="0.3">
      <c r="A43" s="47" t="s">
        <v>188</v>
      </c>
      <c r="B43" s="34" t="s">
        <v>114</v>
      </c>
    </row>
    <row r="44" spans="1:5" ht="28.95" customHeight="1" x14ac:dyDescent="0.3">
      <c r="A44" s="47" t="s">
        <v>189</v>
      </c>
      <c r="B44" s="34" t="s">
        <v>114</v>
      </c>
    </row>
    <row r="45" spans="1:5" ht="28.95" customHeight="1" x14ac:dyDescent="0.3">
      <c r="A45" s="47" t="s">
        <v>190</v>
      </c>
      <c r="B45" s="34" t="s">
        <v>114</v>
      </c>
    </row>
    <row r="46" spans="1:5" x14ac:dyDescent="0.3">
      <c r="A46" t="s">
        <v>191</v>
      </c>
      <c r="B46" s="34" t="s">
        <v>114</v>
      </c>
    </row>
    <row r="47" spans="1:5" x14ac:dyDescent="0.3">
      <c r="A47" t="s">
        <v>192</v>
      </c>
      <c r="B47" s="34" t="s">
        <v>114</v>
      </c>
    </row>
    <row r="49" spans="1:7" x14ac:dyDescent="0.3">
      <c r="A49" t="s">
        <v>193</v>
      </c>
    </row>
    <row r="50" spans="1:7" x14ac:dyDescent="0.3">
      <c r="A50" s="52" t="s">
        <v>194</v>
      </c>
      <c r="B50" s="52" t="s">
        <v>809</v>
      </c>
    </row>
    <row r="51" spans="1:7" x14ac:dyDescent="0.3">
      <c r="A51" s="52" t="s">
        <v>196</v>
      </c>
      <c r="B51" s="52" t="s">
        <v>799</v>
      </c>
    </row>
    <row r="52" spans="1:7" x14ac:dyDescent="0.3">
      <c r="A52" s="52"/>
      <c r="B52" s="52"/>
    </row>
    <row r="53" spans="1:7" x14ac:dyDescent="0.3">
      <c r="A53" s="52" t="s">
        <v>198</v>
      </c>
      <c r="B53" s="53">
        <v>7.4237052661663094</v>
      </c>
    </row>
    <row r="54" spans="1:7" x14ac:dyDescent="0.3">
      <c r="A54" s="52"/>
      <c r="B54" s="52"/>
    </row>
    <row r="55" spans="1:7" x14ac:dyDescent="0.3">
      <c r="A55" s="52" t="s">
        <v>199</v>
      </c>
      <c r="B55" s="54">
        <v>0</v>
      </c>
    </row>
    <row r="56" spans="1:7" x14ac:dyDescent="0.3">
      <c r="A56" s="52" t="s">
        <v>200</v>
      </c>
      <c r="B56" s="54">
        <v>7.2786802471995928</v>
      </c>
    </row>
    <row r="57" spans="1:7" x14ac:dyDescent="0.3">
      <c r="A57" s="52"/>
      <c r="B57" s="52"/>
    </row>
    <row r="58" spans="1:7" x14ac:dyDescent="0.3">
      <c r="A58" s="52" t="s">
        <v>201</v>
      </c>
      <c r="B58" s="55">
        <v>45138</v>
      </c>
    </row>
    <row r="60" spans="1:7" s="47" customFormat="1" ht="37.799999999999997" customHeight="1" x14ac:dyDescent="0.3">
      <c r="A60" s="70" t="s">
        <v>202</v>
      </c>
      <c r="B60" s="70" t="s">
        <v>203</v>
      </c>
      <c r="C60" s="70" t="s">
        <v>5</v>
      </c>
      <c r="D60" s="70" t="s">
        <v>6</v>
      </c>
      <c r="G60" s="71"/>
    </row>
    <row r="61" spans="1:7" s="47" customFormat="1" ht="70.05" customHeight="1" x14ac:dyDescent="0.3">
      <c r="A61" s="70" t="s">
        <v>809</v>
      </c>
      <c r="B61" s="70"/>
      <c r="C61" s="70" t="s">
        <v>16</v>
      </c>
      <c r="D61" s="70"/>
      <c r="G61" s="71"/>
    </row>
  </sheetData>
  <mergeCells count="2">
    <mergeCell ref="A1:G1"/>
    <mergeCell ref="A2:G2"/>
  </mergeCells>
  <pageMargins left="0.7" right="0.7" top="0.75" bottom="0.75" header="0.3" footer="0.3"/>
  <pageSetup scale="54" orientation="portrait" horizontalDpi="300" verticalDpi="300" r:id="rId1"/>
  <headerFooter>
    <oddHeader>&amp;L&amp;"Arial"&amp;1 &amp;K0078D7INTERNAL#</oddHeader>
  </headerFooter>
  <colBreaks count="1" manualBreakCount="1">
    <brk id="7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61"/>
  <sheetViews>
    <sheetView showGridLines="0" view="pageBreakPreview" zoomScale="60" zoomScaleNormal="100" workbookViewId="0">
      <pane ySplit="4" topLeftCell="A41" activePane="bottomLeft" state="frozen"/>
      <selection pane="bottomLeft" activeCell="A61" sqref="A61"/>
    </sheetView>
  </sheetViews>
  <sheetFormatPr defaultRowHeight="14.4" x14ac:dyDescent="0.3"/>
  <cols>
    <col min="1" max="1" width="50.5546875" customWidth="1"/>
    <col min="2" max="2" width="22" bestFit="1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810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811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795</v>
      </c>
      <c r="B10" s="30"/>
      <c r="C10" s="30"/>
      <c r="D10" s="13"/>
      <c r="E10" s="14"/>
      <c r="F10" s="15"/>
      <c r="G10" s="15"/>
    </row>
    <row r="11" spans="1:8" x14ac:dyDescent="0.3">
      <c r="A11" s="12" t="s">
        <v>812</v>
      </c>
      <c r="B11" s="30" t="s">
        <v>813</v>
      </c>
      <c r="C11" s="30"/>
      <c r="D11" s="13">
        <v>38617112</v>
      </c>
      <c r="E11" s="14">
        <v>417230.86</v>
      </c>
      <c r="F11" s="15">
        <v>0.99850000000000005</v>
      </c>
      <c r="G11" s="15"/>
    </row>
    <row r="12" spans="1:8" x14ac:dyDescent="0.3">
      <c r="A12" s="16" t="s">
        <v>122</v>
      </c>
      <c r="B12" s="31"/>
      <c r="C12" s="31"/>
      <c r="D12" s="17"/>
      <c r="E12" s="18">
        <v>417230.86</v>
      </c>
      <c r="F12" s="19">
        <v>0.99850000000000005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21" t="s">
        <v>156</v>
      </c>
      <c r="B14" s="32"/>
      <c r="C14" s="32"/>
      <c r="D14" s="22"/>
      <c r="E14" s="18">
        <v>417230.86</v>
      </c>
      <c r="F14" s="19">
        <v>0.99850000000000005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157</v>
      </c>
      <c r="B16" s="30"/>
      <c r="C16" s="30"/>
      <c r="D16" s="13"/>
      <c r="E16" s="14"/>
      <c r="F16" s="15"/>
      <c r="G16" s="15"/>
    </row>
    <row r="17" spans="1:7" x14ac:dyDescent="0.3">
      <c r="A17" s="12" t="s">
        <v>158</v>
      </c>
      <c r="B17" s="30"/>
      <c r="C17" s="30"/>
      <c r="D17" s="13"/>
      <c r="E17" s="14">
        <v>520.91</v>
      </c>
      <c r="F17" s="15">
        <v>1.1999999999999999E-3</v>
      </c>
      <c r="G17" s="15">
        <v>6.3773999999999997E-2</v>
      </c>
    </row>
    <row r="18" spans="1:7" x14ac:dyDescent="0.3">
      <c r="A18" s="16" t="s">
        <v>122</v>
      </c>
      <c r="B18" s="31"/>
      <c r="C18" s="31"/>
      <c r="D18" s="17"/>
      <c r="E18" s="18">
        <v>520.91</v>
      </c>
      <c r="F18" s="19">
        <v>1.1999999999999999E-3</v>
      </c>
      <c r="G18" s="20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21" t="s">
        <v>156</v>
      </c>
      <c r="B20" s="32"/>
      <c r="C20" s="32"/>
      <c r="D20" s="22"/>
      <c r="E20" s="18">
        <v>520.91</v>
      </c>
      <c r="F20" s="19">
        <v>1.1999999999999999E-3</v>
      </c>
      <c r="G20" s="20"/>
    </row>
    <row r="21" spans="1:7" x14ac:dyDescent="0.3">
      <c r="A21" s="12" t="s">
        <v>159</v>
      </c>
      <c r="B21" s="30"/>
      <c r="C21" s="30"/>
      <c r="D21" s="13"/>
      <c r="E21" s="14">
        <v>9.1014899999999996E-2</v>
      </c>
      <c r="F21" s="15">
        <v>0</v>
      </c>
      <c r="G21" s="15"/>
    </row>
    <row r="22" spans="1:7" x14ac:dyDescent="0.3">
      <c r="A22" s="12" t="s">
        <v>160</v>
      </c>
      <c r="B22" s="30"/>
      <c r="C22" s="30"/>
      <c r="D22" s="13"/>
      <c r="E22" s="14">
        <v>110.4989851</v>
      </c>
      <c r="F22" s="15">
        <v>2.9999999999999997E-4</v>
      </c>
      <c r="G22" s="15">
        <v>6.3773999999999997E-2</v>
      </c>
    </row>
    <row r="23" spans="1:7" x14ac:dyDescent="0.3">
      <c r="A23" s="25" t="s">
        <v>161</v>
      </c>
      <c r="B23" s="33"/>
      <c r="C23" s="33"/>
      <c r="D23" s="26"/>
      <c r="E23" s="27">
        <v>417862.36</v>
      </c>
      <c r="F23" s="28">
        <v>1</v>
      </c>
      <c r="G23" s="28"/>
    </row>
    <row r="28" spans="1:7" x14ac:dyDescent="0.3">
      <c r="A28" s="1" t="s">
        <v>164</v>
      </c>
    </row>
    <row r="29" spans="1:7" x14ac:dyDescent="0.3">
      <c r="A29" s="47" t="s">
        <v>165</v>
      </c>
      <c r="B29" s="34" t="s">
        <v>114</v>
      </c>
    </row>
    <row r="30" spans="1:7" x14ac:dyDescent="0.3">
      <c r="A30" t="s">
        <v>166</v>
      </c>
    </row>
    <row r="31" spans="1:7" x14ac:dyDescent="0.3">
      <c r="A31" t="s">
        <v>167</v>
      </c>
      <c r="B31" t="s">
        <v>168</v>
      </c>
      <c r="C31" t="s">
        <v>168</v>
      </c>
    </row>
    <row r="32" spans="1:7" x14ac:dyDescent="0.3">
      <c r="B32" s="48">
        <v>45107</v>
      </c>
      <c r="C32" s="48">
        <v>45138</v>
      </c>
    </row>
    <row r="33" spans="1:5" x14ac:dyDescent="0.3">
      <c r="A33" t="s">
        <v>172</v>
      </c>
      <c r="B33">
        <v>10.7456</v>
      </c>
      <c r="C33">
        <v>10.7897</v>
      </c>
      <c r="E33" s="2"/>
    </row>
    <row r="34" spans="1:5" x14ac:dyDescent="0.3">
      <c r="A34" t="s">
        <v>173</v>
      </c>
      <c r="B34">
        <v>10.7456</v>
      </c>
      <c r="C34">
        <v>10.7897</v>
      </c>
      <c r="E34" s="2"/>
    </row>
    <row r="35" spans="1:5" x14ac:dyDescent="0.3">
      <c r="A35" t="s">
        <v>626</v>
      </c>
      <c r="B35">
        <v>10.7456</v>
      </c>
      <c r="C35">
        <v>10.7897</v>
      </c>
      <c r="E35" s="2"/>
    </row>
    <row r="36" spans="1:5" x14ac:dyDescent="0.3">
      <c r="A36" t="s">
        <v>627</v>
      </c>
      <c r="B36">
        <v>10.7456</v>
      </c>
      <c r="C36">
        <v>10.7897</v>
      </c>
      <c r="E36" s="2"/>
    </row>
    <row r="37" spans="1:5" x14ac:dyDescent="0.3">
      <c r="E37" s="2"/>
    </row>
    <row r="38" spans="1:5" x14ac:dyDescent="0.3">
      <c r="A38" t="s">
        <v>183</v>
      </c>
      <c r="B38" s="34" t="s">
        <v>114</v>
      </c>
    </row>
    <row r="39" spans="1:5" x14ac:dyDescent="0.3">
      <c r="A39" t="s">
        <v>184</v>
      </c>
      <c r="B39" s="34" t="s">
        <v>114</v>
      </c>
    </row>
    <row r="40" spans="1:5" ht="28.95" customHeight="1" x14ac:dyDescent="0.3">
      <c r="A40" s="47" t="s">
        <v>185</v>
      </c>
      <c r="B40" s="34" t="s">
        <v>114</v>
      </c>
    </row>
    <row r="41" spans="1:5" ht="28.95" customHeight="1" x14ac:dyDescent="0.3">
      <c r="A41" s="47" t="s">
        <v>186</v>
      </c>
      <c r="B41" s="34" t="s">
        <v>114</v>
      </c>
    </row>
    <row r="42" spans="1:5" x14ac:dyDescent="0.3">
      <c r="A42" t="s">
        <v>187</v>
      </c>
      <c r="B42" s="49">
        <f>B56</f>
        <v>8.5588314713813745</v>
      </c>
    </row>
    <row r="43" spans="1:5" ht="43.5" customHeight="1" x14ac:dyDescent="0.3">
      <c r="A43" s="47" t="s">
        <v>188</v>
      </c>
      <c r="B43" s="34" t="s">
        <v>114</v>
      </c>
    </row>
    <row r="44" spans="1:5" ht="28.95" customHeight="1" x14ac:dyDescent="0.3">
      <c r="A44" s="47" t="s">
        <v>189</v>
      </c>
      <c r="B44" s="34" t="s">
        <v>114</v>
      </c>
    </row>
    <row r="45" spans="1:5" ht="28.95" customHeight="1" x14ac:dyDescent="0.3">
      <c r="A45" s="47" t="s">
        <v>190</v>
      </c>
      <c r="B45" s="34" t="s">
        <v>114</v>
      </c>
    </row>
    <row r="46" spans="1:5" x14ac:dyDescent="0.3">
      <c r="A46" t="s">
        <v>191</v>
      </c>
      <c r="B46" s="34" t="s">
        <v>114</v>
      </c>
    </row>
    <row r="47" spans="1:5" x14ac:dyDescent="0.3">
      <c r="A47" t="s">
        <v>192</v>
      </c>
      <c r="B47" s="34" t="s">
        <v>114</v>
      </c>
    </row>
    <row r="49" spans="1:7" x14ac:dyDescent="0.3">
      <c r="A49" t="s">
        <v>193</v>
      </c>
    </row>
    <row r="50" spans="1:7" x14ac:dyDescent="0.3">
      <c r="A50" s="52" t="s">
        <v>194</v>
      </c>
      <c r="B50" s="52" t="s">
        <v>814</v>
      </c>
    </row>
    <row r="51" spans="1:7" x14ac:dyDescent="0.3">
      <c r="A51" s="52" t="s">
        <v>196</v>
      </c>
      <c r="B51" s="52" t="s">
        <v>799</v>
      </c>
    </row>
    <row r="52" spans="1:7" x14ac:dyDescent="0.3">
      <c r="A52" s="52"/>
      <c r="B52" s="52"/>
    </row>
    <row r="53" spans="1:7" x14ac:dyDescent="0.3">
      <c r="A53" s="52" t="s">
        <v>198</v>
      </c>
      <c r="B53" s="53">
        <v>7.4466855315015197</v>
      </c>
    </row>
    <row r="54" spans="1:7" x14ac:dyDescent="0.3">
      <c r="A54" s="52"/>
      <c r="B54" s="52"/>
    </row>
    <row r="55" spans="1:7" x14ac:dyDescent="0.3">
      <c r="A55" s="52" t="s">
        <v>199</v>
      </c>
      <c r="B55" s="54">
        <v>0</v>
      </c>
    </row>
    <row r="56" spans="1:7" x14ac:dyDescent="0.3">
      <c r="A56" s="52" t="s">
        <v>200</v>
      </c>
      <c r="B56" s="54">
        <v>8.5588314713813745</v>
      </c>
    </row>
    <row r="57" spans="1:7" x14ac:dyDescent="0.3">
      <c r="A57" s="52"/>
      <c r="B57" s="52"/>
    </row>
    <row r="58" spans="1:7" x14ac:dyDescent="0.3">
      <c r="A58" s="52" t="s">
        <v>201</v>
      </c>
      <c r="B58" s="55">
        <v>45138</v>
      </c>
    </row>
    <row r="60" spans="1:7" s="47" customFormat="1" ht="34.799999999999997" customHeight="1" x14ac:dyDescent="0.3">
      <c r="A60" s="70" t="s">
        <v>202</v>
      </c>
      <c r="B60" s="70" t="s">
        <v>203</v>
      </c>
      <c r="C60" s="70" t="s">
        <v>5</v>
      </c>
      <c r="D60" s="70" t="s">
        <v>6</v>
      </c>
      <c r="G60" s="71"/>
    </row>
    <row r="61" spans="1:7" s="47" customFormat="1" ht="70.05" customHeight="1" x14ac:dyDescent="0.3">
      <c r="A61" s="70" t="s">
        <v>815</v>
      </c>
      <c r="B61" s="70"/>
      <c r="C61" s="70" t="s">
        <v>18</v>
      </c>
      <c r="D61" s="70"/>
      <c r="G61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77"/>
  <sheetViews>
    <sheetView showGridLines="0" view="pageBreakPreview" zoomScale="60" zoomScaleNormal="100" workbookViewId="0">
      <pane ySplit="4" topLeftCell="A59" activePane="bottomLeft" state="frozen"/>
      <selection pane="bottomLeft" activeCell="A76" sqref="A76"/>
    </sheetView>
  </sheetViews>
  <sheetFormatPr defaultRowHeight="14.4" x14ac:dyDescent="0.3"/>
  <cols>
    <col min="1" max="1" width="50.5546875" customWidth="1"/>
    <col min="2" max="2" width="22" bestFit="1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816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817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6" t="s">
        <v>206</v>
      </c>
      <c r="B8" s="30"/>
      <c r="C8" s="30"/>
      <c r="D8" s="13"/>
      <c r="E8" s="14"/>
      <c r="F8" s="15"/>
      <c r="G8" s="15"/>
    </row>
    <row r="9" spans="1:8" x14ac:dyDescent="0.3">
      <c r="A9" s="16" t="s">
        <v>648</v>
      </c>
      <c r="B9" s="30"/>
      <c r="C9" s="30"/>
      <c r="D9" s="13"/>
      <c r="E9" s="14"/>
      <c r="F9" s="15"/>
      <c r="G9" s="15"/>
    </row>
    <row r="10" spans="1:8" x14ac:dyDescent="0.3">
      <c r="A10" s="16" t="s">
        <v>122</v>
      </c>
      <c r="B10" s="30"/>
      <c r="C10" s="30"/>
      <c r="D10" s="13"/>
      <c r="E10" s="35" t="s">
        <v>114</v>
      </c>
      <c r="F10" s="36" t="s">
        <v>114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297</v>
      </c>
      <c r="B12" s="30"/>
      <c r="C12" s="30"/>
      <c r="D12" s="13"/>
      <c r="E12" s="14"/>
      <c r="F12" s="15"/>
      <c r="G12" s="15"/>
    </row>
    <row r="13" spans="1:8" x14ac:dyDescent="0.3">
      <c r="A13" s="12" t="s">
        <v>598</v>
      </c>
      <c r="B13" s="30" t="s">
        <v>599</v>
      </c>
      <c r="C13" s="30" t="s">
        <v>119</v>
      </c>
      <c r="D13" s="13">
        <v>500000</v>
      </c>
      <c r="E13" s="14">
        <v>501.66</v>
      </c>
      <c r="F13" s="15">
        <v>2.7000000000000001E-3</v>
      </c>
      <c r="G13" s="15">
        <v>7.3384061806000003E-2</v>
      </c>
    </row>
    <row r="14" spans="1:8" x14ac:dyDescent="0.3">
      <c r="A14" s="16" t="s">
        <v>122</v>
      </c>
      <c r="B14" s="31"/>
      <c r="C14" s="31"/>
      <c r="D14" s="17"/>
      <c r="E14" s="18">
        <v>501.66</v>
      </c>
      <c r="F14" s="19">
        <v>2.7000000000000001E-3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300</v>
      </c>
      <c r="B17" s="30"/>
      <c r="C17" s="30"/>
      <c r="D17" s="13"/>
      <c r="E17" s="14"/>
      <c r="F17" s="15"/>
      <c r="G17" s="15"/>
    </row>
    <row r="18" spans="1:7" x14ac:dyDescent="0.3">
      <c r="A18" s="16" t="s">
        <v>122</v>
      </c>
      <c r="B18" s="30"/>
      <c r="C18" s="30"/>
      <c r="D18" s="13"/>
      <c r="E18" s="35" t="s">
        <v>114</v>
      </c>
      <c r="F18" s="36" t="s">
        <v>114</v>
      </c>
      <c r="G18" s="15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16" t="s">
        <v>301</v>
      </c>
      <c r="B20" s="30"/>
      <c r="C20" s="30"/>
      <c r="D20" s="13"/>
      <c r="E20" s="14"/>
      <c r="F20" s="15"/>
      <c r="G20" s="15"/>
    </row>
    <row r="21" spans="1:7" x14ac:dyDescent="0.3">
      <c r="A21" s="16" t="s">
        <v>122</v>
      </c>
      <c r="B21" s="30"/>
      <c r="C21" s="30"/>
      <c r="D21" s="13"/>
      <c r="E21" s="35" t="s">
        <v>114</v>
      </c>
      <c r="F21" s="36" t="s">
        <v>114</v>
      </c>
      <c r="G21" s="15"/>
    </row>
    <row r="22" spans="1:7" x14ac:dyDescent="0.3">
      <c r="A22" s="12"/>
      <c r="B22" s="30"/>
      <c r="C22" s="30"/>
      <c r="D22" s="13"/>
      <c r="E22" s="14"/>
      <c r="F22" s="15"/>
      <c r="G22" s="15"/>
    </row>
    <row r="23" spans="1:7" x14ac:dyDescent="0.3">
      <c r="A23" s="21" t="s">
        <v>156</v>
      </c>
      <c r="B23" s="32"/>
      <c r="C23" s="32"/>
      <c r="D23" s="22"/>
      <c r="E23" s="18">
        <v>501.66</v>
      </c>
      <c r="F23" s="19">
        <v>2.7000000000000001E-3</v>
      </c>
      <c r="G23" s="20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795</v>
      </c>
      <c r="B26" s="30"/>
      <c r="C26" s="30"/>
      <c r="D26" s="13"/>
      <c r="E26" s="14"/>
      <c r="F26" s="15"/>
      <c r="G26" s="15"/>
    </row>
    <row r="27" spans="1:7" x14ac:dyDescent="0.3">
      <c r="A27" s="12" t="s">
        <v>818</v>
      </c>
      <c r="B27" s="30" t="s">
        <v>819</v>
      </c>
      <c r="C27" s="30"/>
      <c r="D27" s="13">
        <v>17761168</v>
      </c>
      <c r="E27" s="14">
        <v>186296.89</v>
      </c>
      <c r="F27" s="15">
        <v>0.98919999999999997</v>
      </c>
      <c r="G27" s="15"/>
    </row>
    <row r="28" spans="1:7" x14ac:dyDescent="0.3">
      <c r="A28" s="16" t="s">
        <v>122</v>
      </c>
      <c r="B28" s="31"/>
      <c r="C28" s="31"/>
      <c r="D28" s="17"/>
      <c r="E28" s="18">
        <v>186296.89</v>
      </c>
      <c r="F28" s="19">
        <v>0.98919999999999997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21" t="s">
        <v>156</v>
      </c>
      <c r="B30" s="32"/>
      <c r="C30" s="32"/>
      <c r="D30" s="22"/>
      <c r="E30" s="18">
        <v>186296.89</v>
      </c>
      <c r="F30" s="19">
        <v>0.98919999999999997</v>
      </c>
      <c r="G30" s="20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6" t="s">
        <v>157</v>
      </c>
      <c r="B32" s="30"/>
      <c r="C32" s="30"/>
      <c r="D32" s="13"/>
      <c r="E32" s="14"/>
      <c r="F32" s="15"/>
      <c r="G32" s="15"/>
    </row>
    <row r="33" spans="1:7" x14ac:dyDescent="0.3">
      <c r="A33" s="12" t="s">
        <v>158</v>
      </c>
      <c r="B33" s="30"/>
      <c r="C33" s="30"/>
      <c r="D33" s="13"/>
      <c r="E33" s="14">
        <v>2220.61</v>
      </c>
      <c r="F33" s="15">
        <v>1.18E-2</v>
      </c>
      <c r="G33" s="15">
        <v>6.3773999999999997E-2</v>
      </c>
    </row>
    <row r="34" spans="1:7" x14ac:dyDescent="0.3">
      <c r="A34" s="16" t="s">
        <v>122</v>
      </c>
      <c r="B34" s="31"/>
      <c r="C34" s="31"/>
      <c r="D34" s="17"/>
      <c r="E34" s="18">
        <v>2220.61</v>
      </c>
      <c r="F34" s="19">
        <v>1.18E-2</v>
      </c>
      <c r="G34" s="20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21" t="s">
        <v>156</v>
      </c>
      <c r="B36" s="32"/>
      <c r="C36" s="32"/>
      <c r="D36" s="22"/>
      <c r="E36" s="18">
        <v>2220.61</v>
      </c>
      <c r="F36" s="19">
        <v>1.18E-2</v>
      </c>
      <c r="G36" s="20"/>
    </row>
    <row r="37" spans="1:7" x14ac:dyDescent="0.3">
      <c r="A37" s="12" t="s">
        <v>159</v>
      </c>
      <c r="B37" s="30"/>
      <c r="C37" s="30"/>
      <c r="D37" s="13"/>
      <c r="E37" s="14">
        <v>16.420492599999999</v>
      </c>
      <c r="F37" s="15">
        <v>8.7000000000000001E-5</v>
      </c>
      <c r="G37" s="15"/>
    </row>
    <row r="38" spans="1:7" x14ac:dyDescent="0.3">
      <c r="A38" s="12" t="s">
        <v>160</v>
      </c>
      <c r="B38" s="30"/>
      <c r="C38" s="30"/>
      <c r="D38" s="13"/>
      <c r="E38" s="23">
        <v>-705.33049259999996</v>
      </c>
      <c r="F38" s="24">
        <v>-3.787E-3</v>
      </c>
      <c r="G38" s="15">
        <v>6.3773999999999997E-2</v>
      </c>
    </row>
    <row r="39" spans="1:7" x14ac:dyDescent="0.3">
      <c r="A39" s="25" t="s">
        <v>161</v>
      </c>
      <c r="B39" s="33"/>
      <c r="C39" s="33"/>
      <c r="D39" s="26"/>
      <c r="E39" s="27">
        <v>188330.25</v>
      </c>
      <c r="F39" s="28">
        <v>1</v>
      </c>
      <c r="G39" s="28"/>
    </row>
    <row r="41" spans="1:7" x14ac:dyDescent="0.3">
      <c r="A41" s="1" t="s">
        <v>163</v>
      </c>
    </row>
    <row r="44" spans="1:7" x14ac:dyDescent="0.3">
      <c r="A44" s="1" t="s">
        <v>164</v>
      </c>
    </row>
    <row r="45" spans="1:7" x14ac:dyDescent="0.3">
      <c r="A45" s="47" t="s">
        <v>165</v>
      </c>
      <c r="B45" s="34" t="s">
        <v>114</v>
      </c>
    </row>
    <row r="46" spans="1:7" x14ac:dyDescent="0.3">
      <c r="A46" t="s">
        <v>166</v>
      </c>
    </row>
    <row r="47" spans="1:7" x14ac:dyDescent="0.3">
      <c r="A47" t="s">
        <v>167</v>
      </c>
      <c r="B47" t="s">
        <v>168</v>
      </c>
      <c r="C47" t="s">
        <v>168</v>
      </c>
    </row>
    <row r="48" spans="1:7" x14ac:dyDescent="0.3">
      <c r="B48" s="48">
        <v>45107</v>
      </c>
      <c r="C48" s="48">
        <v>45138</v>
      </c>
    </row>
    <row r="49" spans="1:5" x14ac:dyDescent="0.3">
      <c r="A49" t="s">
        <v>662</v>
      </c>
      <c r="B49">
        <v>10.521599999999999</v>
      </c>
      <c r="C49">
        <v>10.520200000000001</v>
      </c>
      <c r="E49" s="2"/>
    </row>
    <row r="50" spans="1:5" x14ac:dyDescent="0.3">
      <c r="A50" t="s">
        <v>173</v>
      </c>
      <c r="B50">
        <v>10.521599999999999</v>
      </c>
      <c r="C50">
        <v>10.520200000000001</v>
      </c>
      <c r="E50" s="2"/>
    </row>
    <row r="51" spans="1:5" x14ac:dyDescent="0.3">
      <c r="A51" t="s">
        <v>663</v>
      </c>
      <c r="B51">
        <v>10.521599999999999</v>
      </c>
      <c r="C51">
        <v>10.520200000000001</v>
      </c>
      <c r="E51" s="2"/>
    </row>
    <row r="52" spans="1:5" x14ac:dyDescent="0.3">
      <c r="A52" t="s">
        <v>627</v>
      </c>
      <c r="B52">
        <v>10.521599999999999</v>
      </c>
      <c r="C52">
        <v>10.520200000000001</v>
      </c>
      <c r="E52" s="2"/>
    </row>
    <row r="53" spans="1:5" x14ac:dyDescent="0.3">
      <c r="E53" s="2"/>
    </row>
    <row r="54" spans="1:5" x14ac:dyDescent="0.3">
      <c r="A54" t="s">
        <v>183</v>
      </c>
      <c r="B54" s="34" t="s">
        <v>114</v>
      </c>
    </row>
    <row r="55" spans="1:5" x14ac:dyDescent="0.3">
      <c r="A55" t="s">
        <v>184</v>
      </c>
      <c r="B55" s="34" t="s">
        <v>114</v>
      </c>
    </row>
    <row r="56" spans="1:5" ht="28.95" customHeight="1" x14ac:dyDescent="0.3">
      <c r="A56" s="47" t="s">
        <v>185</v>
      </c>
      <c r="B56" s="34" t="s">
        <v>114</v>
      </c>
    </row>
    <row r="57" spans="1:5" ht="28.95" customHeight="1" x14ac:dyDescent="0.3">
      <c r="A57" s="47" t="s">
        <v>186</v>
      </c>
      <c r="B57" s="34" t="s">
        <v>114</v>
      </c>
    </row>
    <row r="58" spans="1:5" x14ac:dyDescent="0.3">
      <c r="A58" t="s">
        <v>187</v>
      </c>
      <c r="B58" s="49">
        <f>B72</f>
        <v>9.4095908102201644</v>
      </c>
    </row>
    <row r="59" spans="1:5" ht="43.5" customHeight="1" x14ac:dyDescent="0.3">
      <c r="A59" s="47" t="s">
        <v>188</v>
      </c>
      <c r="B59" s="34" t="s">
        <v>114</v>
      </c>
    </row>
    <row r="60" spans="1:5" ht="28.95" customHeight="1" x14ac:dyDescent="0.3">
      <c r="A60" s="47" t="s">
        <v>189</v>
      </c>
      <c r="B60" s="34" t="s">
        <v>114</v>
      </c>
    </row>
    <row r="61" spans="1:5" ht="28.95" customHeight="1" x14ac:dyDescent="0.3">
      <c r="A61" s="47" t="s">
        <v>190</v>
      </c>
      <c r="B61" s="34" t="s">
        <v>114</v>
      </c>
    </row>
    <row r="62" spans="1:5" x14ac:dyDescent="0.3">
      <c r="A62" t="s">
        <v>191</v>
      </c>
      <c r="B62" s="34" t="s">
        <v>114</v>
      </c>
    </row>
    <row r="63" spans="1:5" x14ac:dyDescent="0.3">
      <c r="A63" t="s">
        <v>192</v>
      </c>
      <c r="B63" s="34" t="s">
        <v>114</v>
      </c>
    </row>
    <row r="65" spans="1:7" x14ac:dyDescent="0.3">
      <c r="A65" t="s">
        <v>193</v>
      </c>
    </row>
    <row r="66" spans="1:7" x14ac:dyDescent="0.3">
      <c r="A66" s="52" t="s">
        <v>194</v>
      </c>
      <c r="B66" s="52" t="s">
        <v>820</v>
      </c>
    </row>
    <row r="67" spans="1:7" x14ac:dyDescent="0.3">
      <c r="A67" s="52" t="s">
        <v>196</v>
      </c>
      <c r="B67" s="52" t="s">
        <v>799</v>
      </c>
    </row>
    <row r="68" spans="1:7" x14ac:dyDescent="0.3">
      <c r="A68" s="52"/>
      <c r="B68" s="52"/>
    </row>
    <row r="69" spans="1:7" x14ac:dyDescent="0.3">
      <c r="A69" s="52" t="s">
        <v>198</v>
      </c>
      <c r="B69" s="53">
        <v>7.442372318445968</v>
      </c>
    </row>
    <row r="70" spans="1:7" x14ac:dyDescent="0.3">
      <c r="A70" s="52"/>
      <c r="B70" s="52"/>
    </row>
    <row r="71" spans="1:7" x14ac:dyDescent="0.3">
      <c r="A71" s="52" t="s">
        <v>199</v>
      </c>
      <c r="B71" s="54">
        <v>1.8100000000000002E-2</v>
      </c>
    </row>
    <row r="72" spans="1:7" x14ac:dyDescent="0.3">
      <c r="A72" s="52" t="s">
        <v>200</v>
      </c>
      <c r="B72" s="54">
        <v>9.4095908102201644</v>
      </c>
    </row>
    <row r="73" spans="1:7" x14ac:dyDescent="0.3">
      <c r="A73" s="52"/>
      <c r="B73" s="52"/>
    </row>
    <row r="74" spans="1:7" x14ac:dyDescent="0.3">
      <c r="A74" s="52" t="s">
        <v>201</v>
      </c>
      <c r="B74" s="55">
        <v>45138</v>
      </c>
    </row>
    <row r="76" spans="1:7" s="47" customFormat="1" ht="32.4" customHeight="1" x14ac:dyDescent="0.3">
      <c r="A76" s="70" t="s">
        <v>202</v>
      </c>
      <c r="B76" s="70" t="s">
        <v>203</v>
      </c>
      <c r="C76" s="70" t="s">
        <v>5</v>
      </c>
      <c r="D76" s="70" t="s">
        <v>6</v>
      </c>
      <c r="G76" s="71"/>
    </row>
    <row r="77" spans="1:7" s="47" customFormat="1" ht="70.05" customHeight="1" x14ac:dyDescent="0.3">
      <c r="A77" s="70" t="s">
        <v>821</v>
      </c>
      <c r="B77" s="70"/>
      <c r="C77" s="70" t="s">
        <v>20</v>
      </c>
      <c r="D77" s="70"/>
      <c r="G77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95"/>
  <sheetViews>
    <sheetView showGridLines="0" view="pageBreakPreview" zoomScale="60" zoomScaleNormal="100" workbookViewId="0">
      <pane ySplit="4" topLeftCell="A75" activePane="bottomLeft" state="frozen"/>
      <selection pane="bottomLeft" activeCell="A94" sqref="A94"/>
    </sheetView>
  </sheetViews>
  <sheetFormatPr defaultRowHeight="14.4" x14ac:dyDescent="0.3"/>
  <cols>
    <col min="1" max="1" width="50.5546875" customWidth="1"/>
    <col min="2" max="2" width="22" bestFit="1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822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823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6" t="s">
        <v>206</v>
      </c>
      <c r="B8" s="30"/>
      <c r="C8" s="30"/>
      <c r="D8" s="13"/>
      <c r="E8" s="14"/>
      <c r="F8" s="15"/>
      <c r="G8" s="15"/>
    </row>
    <row r="9" spans="1:8" x14ac:dyDescent="0.3">
      <c r="A9" s="16" t="s">
        <v>648</v>
      </c>
      <c r="B9" s="30"/>
      <c r="C9" s="30"/>
      <c r="D9" s="13"/>
      <c r="E9" s="14"/>
      <c r="F9" s="15"/>
      <c r="G9" s="15"/>
    </row>
    <row r="10" spans="1:8" x14ac:dyDescent="0.3">
      <c r="A10" s="16" t="s">
        <v>122</v>
      </c>
      <c r="B10" s="30"/>
      <c r="C10" s="30"/>
      <c r="D10" s="13"/>
      <c r="E10" s="35" t="s">
        <v>114</v>
      </c>
      <c r="F10" s="36" t="s">
        <v>114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297</v>
      </c>
      <c r="B12" s="30"/>
      <c r="C12" s="30"/>
      <c r="D12" s="13"/>
      <c r="E12" s="14"/>
      <c r="F12" s="15"/>
      <c r="G12" s="15"/>
    </row>
    <row r="13" spans="1:8" x14ac:dyDescent="0.3">
      <c r="A13" s="12" t="s">
        <v>600</v>
      </c>
      <c r="B13" s="30" t="s">
        <v>601</v>
      </c>
      <c r="C13" s="30" t="s">
        <v>119</v>
      </c>
      <c r="D13" s="13">
        <v>6000000</v>
      </c>
      <c r="E13" s="14">
        <v>6035.74</v>
      </c>
      <c r="F13" s="15">
        <v>0.43859999999999999</v>
      </c>
      <c r="G13" s="15">
        <v>7.3009047182000006E-2</v>
      </c>
    </row>
    <row r="14" spans="1:8" x14ac:dyDescent="0.3">
      <c r="A14" s="12" t="s">
        <v>620</v>
      </c>
      <c r="B14" s="30" t="s">
        <v>621</v>
      </c>
      <c r="C14" s="30" t="s">
        <v>119</v>
      </c>
      <c r="D14" s="13">
        <v>4000000</v>
      </c>
      <c r="E14" s="14">
        <v>4029.06</v>
      </c>
      <c r="F14" s="15">
        <v>0.2928</v>
      </c>
      <c r="G14" s="15">
        <v>7.2872317820000004E-2</v>
      </c>
    </row>
    <row r="15" spans="1:8" x14ac:dyDescent="0.3">
      <c r="A15" s="12" t="s">
        <v>598</v>
      </c>
      <c r="B15" s="30" t="s">
        <v>599</v>
      </c>
      <c r="C15" s="30" t="s">
        <v>119</v>
      </c>
      <c r="D15" s="13">
        <v>1500000</v>
      </c>
      <c r="E15" s="14">
        <v>1504.97</v>
      </c>
      <c r="F15" s="15">
        <v>0.1094</v>
      </c>
      <c r="G15" s="15">
        <v>7.3384061806000003E-2</v>
      </c>
    </row>
    <row r="16" spans="1:8" x14ac:dyDescent="0.3">
      <c r="A16" s="16" t="s">
        <v>122</v>
      </c>
      <c r="B16" s="31"/>
      <c r="C16" s="31"/>
      <c r="D16" s="17"/>
      <c r="E16" s="18">
        <v>11569.77</v>
      </c>
      <c r="F16" s="19">
        <v>0.84079999999999999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16" t="s">
        <v>649</v>
      </c>
      <c r="B18" s="30"/>
      <c r="C18" s="30"/>
      <c r="D18" s="13"/>
      <c r="E18" s="14"/>
      <c r="F18" s="15"/>
      <c r="G18" s="15"/>
    </row>
    <row r="19" spans="1:7" x14ac:dyDescent="0.3">
      <c r="A19" s="12" t="s">
        <v>824</v>
      </c>
      <c r="B19" s="30" t="s">
        <v>825</v>
      </c>
      <c r="C19" s="30" t="s">
        <v>119</v>
      </c>
      <c r="D19" s="13">
        <v>9100</v>
      </c>
      <c r="E19" s="14">
        <v>9.49</v>
      </c>
      <c r="F19" s="15">
        <v>6.9999999999999999E-4</v>
      </c>
      <c r="G19" s="15">
        <v>7.5669751024999996E-2</v>
      </c>
    </row>
    <row r="20" spans="1:7" x14ac:dyDescent="0.3">
      <c r="A20" s="16" t="s">
        <v>122</v>
      </c>
      <c r="B20" s="31"/>
      <c r="C20" s="31"/>
      <c r="D20" s="17"/>
      <c r="E20" s="18">
        <v>9.49</v>
      </c>
      <c r="F20" s="19">
        <v>6.9999999999999999E-4</v>
      </c>
      <c r="G20" s="20"/>
    </row>
    <row r="21" spans="1:7" x14ac:dyDescent="0.3">
      <c r="A21" s="12"/>
      <c r="B21" s="30"/>
      <c r="C21" s="30"/>
      <c r="D21" s="13"/>
      <c r="E21" s="14"/>
      <c r="F21" s="15"/>
      <c r="G21" s="15"/>
    </row>
    <row r="22" spans="1:7" x14ac:dyDescent="0.3">
      <c r="A22" s="12"/>
      <c r="B22" s="30"/>
      <c r="C22" s="30"/>
      <c r="D22" s="13"/>
      <c r="E22" s="14"/>
      <c r="F22" s="15"/>
      <c r="G22" s="15"/>
    </row>
    <row r="23" spans="1:7" x14ac:dyDescent="0.3">
      <c r="A23" s="16" t="s">
        <v>300</v>
      </c>
      <c r="B23" s="30"/>
      <c r="C23" s="30"/>
      <c r="D23" s="13"/>
      <c r="E23" s="14"/>
      <c r="F23" s="15"/>
      <c r="G23" s="15"/>
    </row>
    <row r="24" spans="1:7" x14ac:dyDescent="0.3">
      <c r="A24" s="16" t="s">
        <v>122</v>
      </c>
      <c r="B24" s="30"/>
      <c r="C24" s="30"/>
      <c r="D24" s="13"/>
      <c r="E24" s="35" t="s">
        <v>114</v>
      </c>
      <c r="F24" s="36" t="s">
        <v>114</v>
      </c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301</v>
      </c>
      <c r="B26" s="30"/>
      <c r="C26" s="30"/>
      <c r="D26" s="13"/>
      <c r="E26" s="14"/>
      <c r="F26" s="15"/>
      <c r="G26" s="15"/>
    </row>
    <row r="27" spans="1:7" x14ac:dyDescent="0.3">
      <c r="A27" s="16" t="s">
        <v>122</v>
      </c>
      <c r="B27" s="30"/>
      <c r="C27" s="30"/>
      <c r="D27" s="13"/>
      <c r="E27" s="35" t="s">
        <v>114</v>
      </c>
      <c r="F27" s="36" t="s">
        <v>114</v>
      </c>
      <c r="G27" s="15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21" t="s">
        <v>156</v>
      </c>
      <c r="B29" s="32"/>
      <c r="C29" s="32"/>
      <c r="D29" s="22"/>
      <c r="E29" s="18">
        <v>11579.26</v>
      </c>
      <c r="F29" s="19">
        <v>0.84150000000000003</v>
      </c>
      <c r="G29" s="20"/>
    </row>
    <row r="30" spans="1:7" x14ac:dyDescent="0.3">
      <c r="A30" s="12"/>
      <c r="B30" s="30"/>
      <c r="C30" s="30"/>
      <c r="D30" s="13"/>
      <c r="E30" s="14"/>
      <c r="F30" s="15"/>
      <c r="G30" s="15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6" t="s">
        <v>157</v>
      </c>
      <c r="B32" s="30"/>
      <c r="C32" s="30"/>
      <c r="D32" s="13"/>
      <c r="E32" s="14"/>
      <c r="F32" s="15"/>
      <c r="G32" s="15"/>
    </row>
    <row r="33" spans="1:7" x14ac:dyDescent="0.3">
      <c r="A33" s="12" t="s">
        <v>158</v>
      </c>
      <c r="B33" s="30"/>
      <c r="C33" s="30"/>
      <c r="D33" s="13"/>
      <c r="E33" s="14">
        <v>823.86</v>
      </c>
      <c r="F33" s="15">
        <v>5.9900000000000002E-2</v>
      </c>
      <c r="G33" s="15">
        <v>6.3773999999999997E-2</v>
      </c>
    </row>
    <row r="34" spans="1:7" x14ac:dyDescent="0.3">
      <c r="A34" s="16" t="s">
        <v>122</v>
      </c>
      <c r="B34" s="31"/>
      <c r="C34" s="31"/>
      <c r="D34" s="17"/>
      <c r="E34" s="18">
        <v>823.86</v>
      </c>
      <c r="F34" s="19">
        <v>5.9900000000000002E-2</v>
      </c>
      <c r="G34" s="20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21" t="s">
        <v>156</v>
      </c>
      <c r="B36" s="32"/>
      <c r="C36" s="32"/>
      <c r="D36" s="22"/>
      <c r="E36" s="18">
        <v>823.86</v>
      </c>
      <c r="F36" s="19">
        <v>5.9900000000000002E-2</v>
      </c>
      <c r="G36" s="20"/>
    </row>
    <row r="37" spans="1:7" x14ac:dyDescent="0.3">
      <c r="A37" s="12" t="s">
        <v>159</v>
      </c>
      <c r="B37" s="30"/>
      <c r="C37" s="30"/>
      <c r="D37" s="13"/>
      <c r="E37" s="14">
        <v>293.93766160000001</v>
      </c>
      <c r="F37" s="15">
        <v>2.1357999999999999E-2</v>
      </c>
      <c r="G37" s="15"/>
    </row>
    <row r="38" spans="1:7" x14ac:dyDescent="0.3">
      <c r="A38" s="12" t="s">
        <v>160</v>
      </c>
      <c r="B38" s="30"/>
      <c r="C38" s="30"/>
      <c r="D38" s="13"/>
      <c r="E38" s="14">
        <v>1065.1523384</v>
      </c>
      <c r="F38" s="15">
        <v>7.7242000000000005E-2</v>
      </c>
      <c r="G38" s="15">
        <v>6.3773999999999997E-2</v>
      </c>
    </row>
    <row r="39" spans="1:7" x14ac:dyDescent="0.3">
      <c r="A39" s="25" t="s">
        <v>161</v>
      </c>
      <c r="B39" s="33"/>
      <c r="C39" s="33"/>
      <c r="D39" s="26"/>
      <c r="E39" s="27">
        <v>13762.21</v>
      </c>
      <c r="F39" s="28">
        <v>1</v>
      </c>
      <c r="G39" s="28"/>
    </row>
    <row r="41" spans="1:7" x14ac:dyDescent="0.3">
      <c r="A41" s="1" t="s">
        <v>163</v>
      </c>
    </row>
    <row r="44" spans="1:7" x14ac:dyDescent="0.3">
      <c r="A44" s="1" t="s">
        <v>164</v>
      </c>
    </row>
    <row r="45" spans="1:7" x14ac:dyDescent="0.3">
      <c r="A45" s="47" t="s">
        <v>165</v>
      </c>
      <c r="B45" s="34" t="s">
        <v>114</v>
      </c>
    </row>
    <row r="46" spans="1:7" x14ac:dyDescent="0.3">
      <c r="A46" t="s">
        <v>166</v>
      </c>
    </row>
    <row r="47" spans="1:7" x14ac:dyDescent="0.3">
      <c r="A47" t="s">
        <v>167</v>
      </c>
      <c r="B47" t="s">
        <v>168</v>
      </c>
      <c r="C47" t="s">
        <v>168</v>
      </c>
    </row>
    <row r="48" spans="1:7" x14ac:dyDescent="0.3">
      <c r="B48" s="48">
        <v>45107</v>
      </c>
      <c r="C48" s="48">
        <v>45138</v>
      </c>
    </row>
    <row r="49" spans="1:5" x14ac:dyDescent="0.3">
      <c r="A49" t="s">
        <v>169</v>
      </c>
      <c r="B49" t="s">
        <v>171</v>
      </c>
      <c r="C49" t="s">
        <v>171</v>
      </c>
      <c r="E49" s="2"/>
    </row>
    <row r="50" spans="1:5" x14ac:dyDescent="0.3">
      <c r="A50" t="s">
        <v>170</v>
      </c>
      <c r="B50" t="s">
        <v>171</v>
      </c>
      <c r="C50" t="s">
        <v>171</v>
      </c>
      <c r="E50" s="2"/>
    </row>
    <row r="51" spans="1:5" x14ac:dyDescent="0.3">
      <c r="A51" t="s">
        <v>622</v>
      </c>
      <c r="B51" t="s">
        <v>171</v>
      </c>
      <c r="C51" t="s">
        <v>171</v>
      </c>
      <c r="E51" s="2"/>
    </row>
    <row r="52" spans="1:5" x14ac:dyDescent="0.3">
      <c r="A52" t="s">
        <v>172</v>
      </c>
      <c r="B52">
        <v>22.095500000000001</v>
      </c>
      <c r="C52">
        <v>22.136199999999999</v>
      </c>
      <c r="E52" s="2"/>
    </row>
    <row r="53" spans="1:5" x14ac:dyDescent="0.3">
      <c r="A53" t="s">
        <v>173</v>
      </c>
      <c r="B53">
        <v>22.007400000000001</v>
      </c>
      <c r="C53">
        <v>22.048100000000002</v>
      </c>
      <c r="E53" s="2"/>
    </row>
    <row r="54" spans="1:5" x14ac:dyDescent="0.3">
      <c r="A54" t="s">
        <v>623</v>
      </c>
      <c r="B54">
        <v>16.623799999999999</v>
      </c>
      <c r="C54">
        <v>16.600000000000001</v>
      </c>
      <c r="E54" s="2"/>
    </row>
    <row r="55" spans="1:5" x14ac:dyDescent="0.3">
      <c r="A55" t="s">
        <v>624</v>
      </c>
      <c r="B55">
        <v>15.8813</v>
      </c>
      <c r="C55">
        <v>15.8468</v>
      </c>
      <c r="E55" s="2"/>
    </row>
    <row r="56" spans="1:5" x14ac:dyDescent="0.3">
      <c r="A56" t="s">
        <v>177</v>
      </c>
      <c r="B56">
        <v>21.0535</v>
      </c>
      <c r="C56">
        <v>21.0806</v>
      </c>
      <c r="E56" s="2"/>
    </row>
    <row r="57" spans="1:5" x14ac:dyDescent="0.3">
      <c r="A57" t="s">
        <v>181</v>
      </c>
      <c r="B57" t="s">
        <v>171</v>
      </c>
      <c r="C57" t="s">
        <v>171</v>
      </c>
      <c r="E57" s="2"/>
    </row>
    <row r="58" spans="1:5" x14ac:dyDescent="0.3">
      <c r="A58" t="s">
        <v>625</v>
      </c>
      <c r="B58" t="s">
        <v>171</v>
      </c>
      <c r="C58" t="s">
        <v>171</v>
      </c>
      <c r="E58" s="2"/>
    </row>
    <row r="59" spans="1:5" x14ac:dyDescent="0.3">
      <c r="A59" t="s">
        <v>626</v>
      </c>
      <c r="B59">
        <v>21.0442</v>
      </c>
      <c r="C59">
        <v>21.071200000000001</v>
      </c>
      <c r="E59" s="2"/>
    </row>
    <row r="60" spans="1:5" x14ac:dyDescent="0.3">
      <c r="A60" t="s">
        <v>627</v>
      </c>
      <c r="B60">
        <v>21.0581</v>
      </c>
      <c r="C60">
        <v>21.0852</v>
      </c>
      <c r="E60" s="2"/>
    </row>
    <row r="61" spans="1:5" x14ac:dyDescent="0.3">
      <c r="A61" t="s">
        <v>628</v>
      </c>
      <c r="B61">
        <v>10.364800000000001</v>
      </c>
      <c r="C61">
        <v>10.349500000000001</v>
      </c>
      <c r="E61" s="2"/>
    </row>
    <row r="62" spans="1:5" x14ac:dyDescent="0.3">
      <c r="A62" t="s">
        <v>629</v>
      </c>
      <c r="B62">
        <v>10.2799</v>
      </c>
      <c r="C62">
        <v>10.268700000000001</v>
      </c>
      <c r="E62" s="2"/>
    </row>
    <row r="63" spans="1:5" x14ac:dyDescent="0.3">
      <c r="A63" t="s">
        <v>182</v>
      </c>
      <c r="E63" s="2"/>
    </row>
    <row r="65" spans="1:4" x14ac:dyDescent="0.3">
      <c r="A65" t="s">
        <v>630</v>
      </c>
    </row>
    <row r="67" spans="1:4" x14ac:dyDescent="0.3">
      <c r="A67" s="50" t="s">
        <v>631</v>
      </c>
      <c r="B67" s="50" t="s">
        <v>632</v>
      </c>
      <c r="C67" s="50" t="s">
        <v>633</v>
      </c>
      <c r="D67" s="50" t="s">
        <v>634</v>
      </c>
    </row>
    <row r="68" spans="1:4" x14ac:dyDescent="0.3">
      <c r="A68" s="50" t="s">
        <v>637</v>
      </c>
      <c r="B68" s="50"/>
      <c r="C68" s="50">
        <v>5.4660899999999998E-2</v>
      </c>
      <c r="D68" s="50">
        <v>5.4660899999999998E-2</v>
      </c>
    </row>
    <row r="69" spans="1:4" x14ac:dyDescent="0.3">
      <c r="A69" s="50" t="s">
        <v>638</v>
      </c>
      <c r="B69" s="50"/>
      <c r="C69" s="50">
        <v>6.3996499999999998E-2</v>
      </c>
      <c r="D69" s="50">
        <v>6.3996499999999998E-2</v>
      </c>
    </row>
    <row r="70" spans="1:4" x14ac:dyDescent="0.3">
      <c r="A70" s="50" t="s">
        <v>641</v>
      </c>
      <c r="B70" s="50"/>
      <c r="C70" s="50">
        <v>2.8663600000000001E-2</v>
      </c>
      <c r="D70" s="50">
        <v>2.8663600000000001E-2</v>
      </c>
    </row>
    <row r="71" spans="1:4" x14ac:dyDescent="0.3">
      <c r="A71" s="50" t="s">
        <v>642</v>
      </c>
      <c r="B71" s="50"/>
      <c r="C71" s="50">
        <v>2.4490700000000001E-2</v>
      </c>
      <c r="D71" s="50">
        <v>2.4490700000000001E-2</v>
      </c>
    </row>
    <row r="73" spans="1:4" x14ac:dyDescent="0.3">
      <c r="A73" t="s">
        <v>184</v>
      </c>
      <c r="B73" s="34" t="s">
        <v>114</v>
      </c>
    </row>
    <row r="74" spans="1:4" ht="28.95" customHeight="1" x14ac:dyDescent="0.3">
      <c r="A74" s="47" t="s">
        <v>185</v>
      </c>
      <c r="B74" s="34" t="s">
        <v>114</v>
      </c>
    </row>
    <row r="75" spans="1:4" ht="28.95" customHeight="1" x14ac:dyDescent="0.3">
      <c r="A75" s="47" t="s">
        <v>186</v>
      </c>
      <c r="B75" s="34" t="s">
        <v>114</v>
      </c>
    </row>
    <row r="76" spans="1:4" x14ac:dyDescent="0.3">
      <c r="A76" t="s">
        <v>187</v>
      </c>
      <c r="B76" s="49">
        <f>B90</f>
        <v>6.499361879458637</v>
      </c>
    </row>
    <row r="77" spans="1:4" ht="43.5" customHeight="1" x14ac:dyDescent="0.3">
      <c r="A77" s="47" t="s">
        <v>188</v>
      </c>
      <c r="B77" s="34" t="s">
        <v>114</v>
      </c>
    </row>
    <row r="78" spans="1:4" ht="28.95" customHeight="1" x14ac:dyDescent="0.3">
      <c r="A78" s="47" t="s">
        <v>189</v>
      </c>
      <c r="B78" s="34" t="s">
        <v>114</v>
      </c>
    </row>
    <row r="79" spans="1:4" ht="28.95" customHeight="1" x14ac:dyDescent="0.3">
      <c r="A79" s="47" t="s">
        <v>190</v>
      </c>
      <c r="B79" s="34" t="s">
        <v>114</v>
      </c>
    </row>
    <row r="80" spans="1:4" x14ac:dyDescent="0.3">
      <c r="A80" t="s">
        <v>191</v>
      </c>
      <c r="B80" s="34" t="s">
        <v>114</v>
      </c>
    </row>
    <row r="81" spans="1:7" x14ac:dyDescent="0.3">
      <c r="A81" t="s">
        <v>192</v>
      </c>
      <c r="B81" s="34" t="s">
        <v>114</v>
      </c>
    </row>
    <row r="83" spans="1:7" x14ac:dyDescent="0.3">
      <c r="A83" t="s">
        <v>193</v>
      </c>
    </row>
    <row r="84" spans="1:7" x14ac:dyDescent="0.3">
      <c r="A84" s="52" t="s">
        <v>194</v>
      </c>
      <c r="B84" s="52" t="s">
        <v>826</v>
      </c>
    </row>
    <row r="85" spans="1:7" x14ac:dyDescent="0.3">
      <c r="A85" s="52" t="s">
        <v>196</v>
      </c>
      <c r="B85" s="52" t="s">
        <v>827</v>
      </c>
    </row>
    <row r="86" spans="1:7" x14ac:dyDescent="0.3">
      <c r="A86" s="52"/>
      <c r="B86" s="52"/>
    </row>
    <row r="87" spans="1:7" x14ac:dyDescent="0.3">
      <c r="A87" s="52" t="s">
        <v>198</v>
      </c>
      <c r="B87" s="53">
        <v>7.1754653075515069</v>
      </c>
    </row>
    <row r="88" spans="1:7" x14ac:dyDescent="0.3">
      <c r="A88" s="52"/>
      <c r="B88" s="52"/>
    </row>
    <row r="89" spans="1:7" x14ac:dyDescent="0.3">
      <c r="A89" s="52" t="s">
        <v>199</v>
      </c>
      <c r="B89" s="54">
        <v>4.8453999999999997</v>
      </c>
    </row>
    <row r="90" spans="1:7" x14ac:dyDescent="0.3">
      <c r="A90" s="52" t="s">
        <v>200</v>
      </c>
      <c r="B90" s="39">
        <v>6.499361879458637</v>
      </c>
    </row>
    <row r="91" spans="1:7" x14ac:dyDescent="0.3">
      <c r="A91" s="52"/>
      <c r="B91" s="52"/>
    </row>
    <row r="92" spans="1:7" x14ac:dyDescent="0.3">
      <c r="A92" s="52" t="s">
        <v>201</v>
      </c>
      <c r="B92" s="55">
        <v>45138</v>
      </c>
    </row>
    <row r="94" spans="1:7" s="47" customFormat="1" ht="31.8" customHeight="1" x14ac:dyDescent="0.3">
      <c r="A94" s="70" t="s">
        <v>202</v>
      </c>
      <c r="B94" s="70" t="s">
        <v>203</v>
      </c>
      <c r="C94" s="70" t="s">
        <v>5</v>
      </c>
      <c r="D94" s="70" t="s">
        <v>6</v>
      </c>
      <c r="E94" s="70" t="s">
        <v>5</v>
      </c>
      <c r="F94" s="70" t="s">
        <v>6</v>
      </c>
      <c r="G94" s="71"/>
    </row>
    <row r="95" spans="1:7" s="47" customFormat="1" ht="70.05" customHeight="1" x14ac:dyDescent="0.3">
      <c r="A95" s="70" t="s">
        <v>826</v>
      </c>
      <c r="B95" s="70"/>
      <c r="C95" s="70" t="s">
        <v>40</v>
      </c>
      <c r="D95" s="70"/>
      <c r="E95" s="70" t="s">
        <v>41</v>
      </c>
      <c r="F95" s="70"/>
      <c r="G95" s="71"/>
    </row>
  </sheetData>
  <mergeCells count="2">
    <mergeCell ref="A1:G1"/>
    <mergeCell ref="A2:G2"/>
  </mergeCells>
  <pageMargins left="0.7" right="0.7" top="0.75" bottom="0.75" header="0.3" footer="0.3"/>
  <pageSetup scale="42" orientation="portrait" horizontalDpi="300" verticalDpi="300" r:id="rId1"/>
  <headerFooter>
    <oddHeader>&amp;L&amp;"Arial"&amp;1 &amp;K0078D7INTERNAL#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2"/>
  <sheetViews>
    <sheetView showGridLines="0" view="pageBreakPreview" zoomScale="60" zoomScaleNormal="100" workbookViewId="0">
      <pane ySplit="4" topLeftCell="A71" activePane="bottomLeft" state="frozen"/>
      <selection pane="bottomLeft" activeCell="E84" sqref="E84"/>
    </sheetView>
  </sheetViews>
  <sheetFormatPr defaultRowHeight="14.4" x14ac:dyDescent="0.3"/>
  <cols>
    <col min="1" max="1" width="61.21875" bestFit="1" customWidth="1"/>
    <col min="2" max="2" width="22" bestFit="1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104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105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115</v>
      </c>
      <c r="B9" s="30"/>
      <c r="C9" s="30"/>
      <c r="D9" s="13"/>
      <c r="E9" s="14"/>
      <c r="F9" s="15"/>
      <c r="G9" s="15"/>
    </row>
    <row r="10" spans="1:8" x14ac:dyDescent="0.3">
      <c r="A10" s="12"/>
      <c r="B10" s="30"/>
      <c r="C10" s="30"/>
      <c r="D10" s="13"/>
      <c r="E10" s="14"/>
      <c r="F10" s="15"/>
      <c r="G10" s="15"/>
    </row>
    <row r="11" spans="1:8" x14ac:dyDescent="0.3">
      <c r="A11" s="16" t="s">
        <v>116</v>
      </c>
      <c r="B11" s="30"/>
      <c r="C11" s="30"/>
      <c r="D11" s="13"/>
      <c r="E11" s="14"/>
      <c r="F11" s="15"/>
      <c r="G11" s="15"/>
    </row>
    <row r="12" spans="1:8" x14ac:dyDescent="0.3">
      <c r="A12" s="12" t="s">
        <v>117</v>
      </c>
      <c r="B12" s="30" t="s">
        <v>118</v>
      </c>
      <c r="C12" s="30" t="s">
        <v>119</v>
      </c>
      <c r="D12" s="13">
        <v>2500000</v>
      </c>
      <c r="E12" s="14">
        <v>2426.06</v>
      </c>
      <c r="F12" s="15">
        <v>6.4100000000000004E-2</v>
      </c>
      <c r="G12" s="15">
        <v>6.8249000000000004E-2</v>
      </c>
    </row>
    <row r="13" spans="1:8" x14ac:dyDescent="0.3">
      <c r="A13" s="12" t="s">
        <v>120</v>
      </c>
      <c r="B13" s="30" t="s">
        <v>121</v>
      </c>
      <c r="C13" s="30" t="s">
        <v>119</v>
      </c>
      <c r="D13" s="13">
        <v>1000000</v>
      </c>
      <c r="E13" s="14">
        <v>976.94</v>
      </c>
      <c r="F13" s="15">
        <v>2.58E-2</v>
      </c>
      <c r="G13" s="15">
        <v>6.7308000000000007E-2</v>
      </c>
    </row>
    <row r="14" spans="1:8" x14ac:dyDescent="0.3">
      <c r="A14" s="16" t="s">
        <v>122</v>
      </c>
      <c r="B14" s="31"/>
      <c r="C14" s="31"/>
      <c r="D14" s="17"/>
      <c r="E14" s="18">
        <v>3403</v>
      </c>
      <c r="F14" s="19">
        <v>8.9899999999999994E-2</v>
      </c>
      <c r="G14" s="20"/>
    </row>
    <row r="15" spans="1:8" x14ac:dyDescent="0.3">
      <c r="A15" s="16" t="s">
        <v>123</v>
      </c>
      <c r="B15" s="30"/>
      <c r="C15" s="30"/>
      <c r="D15" s="13"/>
      <c r="E15" s="14"/>
      <c r="F15" s="15"/>
      <c r="G15" s="15"/>
    </row>
    <row r="16" spans="1:8" x14ac:dyDescent="0.3">
      <c r="A16" s="12" t="s">
        <v>124</v>
      </c>
      <c r="B16" s="30" t="s">
        <v>125</v>
      </c>
      <c r="C16" s="30" t="s">
        <v>126</v>
      </c>
      <c r="D16" s="13">
        <v>2500000</v>
      </c>
      <c r="E16" s="14">
        <v>2480.73</v>
      </c>
      <c r="F16" s="15">
        <v>6.5500000000000003E-2</v>
      </c>
      <c r="G16" s="15">
        <v>6.7498000000000002E-2</v>
      </c>
    </row>
    <row r="17" spans="1:7" x14ac:dyDescent="0.3">
      <c r="A17" s="12" t="s">
        <v>127</v>
      </c>
      <c r="B17" s="30" t="s">
        <v>128</v>
      </c>
      <c r="C17" s="30" t="s">
        <v>129</v>
      </c>
      <c r="D17" s="13">
        <v>2500000</v>
      </c>
      <c r="E17" s="14">
        <v>2480.62</v>
      </c>
      <c r="F17" s="15">
        <v>6.5500000000000003E-2</v>
      </c>
      <c r="G17" s="15">
        <v>6.7904000000000006E-2</v>
      </c>
    </row>
    <row r="18" spans="1:7" x14ac:dyDescent="0.3">
      <c r="A18" s="12" t="s">
        <v>130</v>
      </c>
      <c r="B18" s="30" t="s">
        <v>131</v>
      </c>
      <c r="C18" s="30" t="s">
        <v>132</v>
      </c>
      <c r="D18" s="13">
        <v>2500000</v>
      </c>
      <c r="E18" s="14">
        <v>2450.29</v>
      </c>
      <c r="F18" s="15">
        <v>6.4699999999999994E-2</v>
      </c>
      <c r="G18" s="15">
        <v>7.1201E-2</v>
      </c>
    </row>
    <row r="19" spans="1:7" x14ac:dyDescent="0.3">
      <c r="A19" s="12" t="s">
        <v>133</v>
      </c>
      <c r="B19" s="30" t="s">
        <v>134</v>
      </c>
      <c r="C19" s="30" t="s">
        <v>132</v>
      </c>
      <c r="D19" s="13">
        <v>2500000</v>
      </c>
      <c r="E19" s="14">
        <v>2423.0500000000002</v>
      </c>
      <c r="F19" s="15">
        <v>6.4000000000000001E-2</v>
      </c>
      <c r="G19" s="15">
        <v>7.1550000000000002E-2</v>
      </c>
    </row>
    <row r="20" spans="1:7" x14ac:dyDescent="0.3">
      <c r="A20" s="12" t="s">
        <v>135</v>
      </c>
      <c r="B20" s="30" t="s">
        <v>136</v>
      </c>
      <c r="C20" s="30" t="s">
        <v>132</v>
      </c>
      <c r="D20" s="13">
        <v>2500000</v>
      </c>
      <c r="E20" s="14">
        <v>2400.39</v>
      </c>
      <c r="F20" s="15">
        <v>6.3399999999999998E-2</v>
      </c>
      <c r="G20" s="15">
        <v>7.145E-2</v>
      </c>
    </row>
    <row r="21" spans="1:7" x14ac:dyDescent="0.3">
      <c r="A21" s="12" t="s">
        <v>137</v>
      </c>
      <c r="B21" s="30" t="s">
        <v>138</v>
      </c>
      <c r="C21" s="30" t="s">
        <v>126</v>
      </c>
      <c r="D21" s="13">
        <v>2500000</v>
      </c>
      <c r="E21" s="14">
        <v>2387.6</v>
      </c>
      <c r="F21" s="15">
        <v>6.3100000000000003E-2</v>
      </c>
      <c r="G21" s="15">
        <v>7.1599999999999997E-2</v>
      </c>
    </row>
    <row r="22" spans="1:7" x14ac:dyDescent="0.3">
      <c r="A22" s="12" t="s">
        <v>139</v>
      </c>
      <c r="B22" s="30" t="s">
        <v>140</v>
      </c>
      <c r="C22" s="30" t="s">
        <v>132</v>
      </c>
      <c r="D22" s="13">
        <v>2500000</v>
      </c>
      <c r="E22" s="14">
        <v>2362.06</v>
      </c>
      <c r="F22" s="15">
        <v>6.2399999999999997E-2</v>
      </c>
      <c r="G22" s="15">
        <v>7.3499999999999996E-2</v>
      </c>
    </row>
    <row r="23" spans="1:7" x14ac:dyDescent="0.3">
      <c r="A23" s="12" t="s">
        <v>141</v>
      </c>
      <c r="B23" s="30" t="s">
        <v>142</v>
      </c>
      <c r="C23" s="30" t="s">
        <v>132</v>
      </c>
      <c r="D23" s="13">
        <v>2500000</v>
      </c>
      <c r="E23" s="14">
        <v>2355.12</v>
      </c>
      <c r="F23" s="15">
        <v>6.2199999999999998E-2</v>
      </c>
      <c r="G23" s="15">
        <v>7.4349999999999999E-2</v>
      </c>
    </row>
    <row r="24" spans="1:7" x14ac:dyDescent="0.3">
      <c r="A24" s="16" t="s">
        <v>122</v>
      </c>
      <c r="B24" s="31"/>
      <c r="C24" s="31"/>
      <c r="D24" s="17"/>
      <c r="E24" s="18">
        <v>19339.86</v>
      </c>
      <c r="F24" s="19">
        <v>0.51080000000000003</v>
      </c>
      <c r="G24" s="20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143</v>
      </c>
      <c r="B26" s="30"/>
      <c r="C26" s="30"/>
      <c r="D26" s="13"/>
      <c r="E26" s="14"/>
      <c r="F26" s="15"/>
      <c r="G26" s="15"/>
    </row>
    <row r="27" spans="1:7" x14ac:dyDescent="0.3">
      <c r="A27" s="12" t="s">
        <v>144</v>
      </c>
      <c r="B27" s="30" t="s">
        <v>145</v>
      </c>
      <c r="C27" s="30" t="s">
        <v>132</v>
      </c>
      <c r="D27" s="13">
        <v>2500000</v>
      </c>
      <c r="E27" s="14">
        <v>2483.09</v>
      </c>
      <c r="F27" s="15">
        <v>6.5600000000000006E-2</v>
      </c>
      <c r="G27" s="15">
        <v>7.3096999999999995E-2</v>
      </c>
    </row>
    <row r="28" spans="1:7" x14ac:dyDescent="0.3">
      <c r="A28" s="12" t="s">
        <v>146</v>
      </c>
      <c r="B28" s="30" t="s">
        <v>147</v>
      </c>
      <c r="C28" s="30" t="s">
        <v>132</v>
      </c>
      <c r="D28" s="13">
        <v>2500000</v>
      </c>
      <c r="E28" s="14">
        <v>2472.56</v>
      </c>
      <c r="F28" s="15">
        <v>6.5299999999999997E-2</v>
      </c>
      <c r="G28" s="15">
        <v>6.8662000000000001E-2</v>
      </c>
    </row>
    <row r="29" spans="1:7" x14ac:dyDescent="0.3">
      <c r="A29" s="12" t="s">
        <v>148</v>
      </c>
      <c r="B29" s="30" t="s">
        <v>149</v>
      </c>
      <c r="C29" s="30" t="s">
        <v>126</v>
      </c>
      <c r="D29" s="13">
        <v>2500000</v>
      </c>
      <c r="E29" s="14">
        <v>2433.58</v>
      </c>
      <c r="F29" s="15">
        <v>6.4299999999999996E-2</v>
      </c>
      <c r="G29" s="15">
        <v>7.3249999999999996E-2</v>
      </c>
    </row>
    <row r="30" spans="1:7" x14ac:dyDescent="0.3">
      <c r="A30" s="12" t="s">
        <v>150</v>
      </c>
      <c r="B30" s="30" t="s">
        <v>151</v>
      </c>
      <c r="C30" s="30" t="s">
        <v>132</v>
      </c>
      <c r="D30" s="13">
        <v>2500000</v>
      </c>
      <c r="E30" s="14">
        <v>2431.65</v>
      </c>
      <c r="F30" s="15">
        <v>6.4199999999999993E-2</v>
      </c>
      <c r="G30" s="15">
        <v>7.2250999999999996E-2</v>
      </c>
    </row>
    <row r="31" spans="1:7" x14ac:dyDescent="0.3">
      <c r="A31" s="12" t="s">
        <v>152</v>
      </c>
      <c r="B31" s="30" t="s">
        <v>153</v>
      </c>
      <c r="C31" s="30" t="s">
        <v>132</v>
      </c>
      <c r="D31" s="13">
        <v>2500000</v>
      </c>
      <c r="E31" s="14">
        <v>2384.5100000000002</v>
      </c>
      <c r="F31" s="15">
        <v>6.3E-2</v>
      </c>
      <c r="G31" s="15">
        <v>7.5550000000000006E-2</v>
      </c>
    </row>
    <row r="32" spans="1:7" x14ac:dyDescent="0.3">
      <c r="A32" s="12" t="s">
        <v>154</v>
      </c>
      <c r="B32" s="30" t="s">
        <v>155</v>
      </c>
      <c r="C32" s="30" t="s">
        <v>132</v>
      </c>
      <c r="D32" s="13">
        <v>2500000</v>
      </c>
      <c r="E32" s="14">
        <v>2362.2800000000002</v>
      </c>
      <c r="F32" s="15">
        <v>6.2399999999999997E-2</v>
      </c>
      <c r="G32" s="15">
        <v>7.6000999999999999E-2</v>
      </c>
    </row>
    <row r="33" spans="1:7" x14ac:dyDescent="0.3">
      <c r="A33" s="16" t="s">
        <v>122</v>
      </c>
      <c r="B33" s="31"/>
      <c r="C33" s="31"/>
      <c r="D33" s="17"/>
      <c r="E33" s="18">
        <v>14567.67</v>
      </c>
      <c r="F33" s="19">
        <v>0.38479999999999998</v>
      </c>
      <c r="G33" s="20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21" t="s">
        <v>156</v>
      </c>
      <c r="B35" s="32"/>
      <c r="C35" s="32"/>
      <c r="D35" s="22"/>
      <c r="E35" s="18">
        <v>37310.53</v>
      </c>
      <c r="F35" s="19">
        <v>0.98550000000000004</v>
      </c>
      <c r="G35" s="20"/>
    </row>
    <row r="36" spans="1:7" x14ac:dyDescent="0.3">
      <c r="A36" s="12"/>
      <c r="B36" s="30"/>
      <c r="C36" s="30"/>
      <c r="D36" s="13"/>
      <c r="E36" s="14"/>
      <c r="F36" s="15"/>
      <c r="G36" s="15"/>
    </row>
    <row r="37" spans="1:7" x14ac:dyDescent="0.3">
      <c r="A37" s="12"/>
      <c r="B37" s="30"/>
      <c r="C37" s="30"/>
      <c r="D37" s="13"/>
      <c r="E37" s="14"/>
      <c r="F37" s="15"/>
      <c r="G37" s="15"/>
    </row>
    <row r="38" spans="1:7" x14ac:dyDescent="0.3">
      <c r="A38" s="16" t="s">
        <v>157</v>
      </c>
      <c r="B38" s="30"/>
      <c r="C38" s="30"/>
      <c r="D38" s="13"/>
      <c r="E38" s="14"/>
      <c r="F38" s="15"/>
      <c r="G38" s="15"/>
    </row>
    <row r="39" spans="1:7" x14ac:dyDescent="0.3">
      <c r="A39" s="12" t="s">
        <v>158</v>
      </c>
      <c r="B39" s="30"/>
      <c r="C39" s="30"/>
      <c r="D39" s="13"/>
      <c r="E39" s="14">
        <v>778.86</v>
      </c>
      <c r="F39" s="15">
        <v>2.06E-2</v>
      </c>
      <c r="G39" s="15">
        <v>6.3773999999999997E-2</v>
      </c>
    </row>
    <row r="40" spans="1:7" x14ac:dyDescent="0.3">
      <c r="A40" s="16" t="s">
        <v>122</v>
      </c>
      <c r="B40" s="31"/>
      <c r="C40" s="31"/>
      <c r="D40" s="17"/>
      <c r="E40" s="18">
        <v>778.86</v>
      </c>
      <c r="F40" s="19">
        <v>2.06E-2</v>
      </c>
      <c r="G40" s="20"/>
    </row>
    <row r="41" spans="1:7" x14ac:dyDescent="0.3">
      <c r="A41" s="12"/>
      <c r="B41" s="30"/>
      <c r="C41" s="30"/>
      <c r="D41" s="13"/>
      <c r="E41" s="14"/>
      <c r="F41" s="15"/>
      <c r="G41" s="15"/>
    </row>
    <row r="42" spans="1:7" x14ac:dyDescent="0.3">
      <c r="A42" s="21" t="s">
        <v>156</v>
      </c>
      <c r="B42" s="32"/>
      <c r="C42" s="32"/>
      <c r="D42" s="22"/>
      <c r="E42" s="18">
        <v>778.86</v>
      </c>
      <c r="F42" s="19">
        <v>2.06E-2</v>
      </c>
      <c r="G42" s="20"/>
    </row>
    <row r="43" spans="1:7" x14ac:dyDescent="0.3">
      <c r="A43" s="12" t="s">
        <v>159</v>
      </c>
      <c r="B43" s="30"/>
      <c r="C43" s="30"/>
      <c r="D43" s="13"/>
      <c r="E43" s="14">
        <v>0.1360857</v>
      </c>
      <c r="F43" s="15">
        <v>3.0000000000000001E-6</v>
      </c>
      <c r="G43" s="15"/>
    </row>
    <row r="44" spans="1:7" x14ac:dyDescent="0.3">
      <c r="A44" s="12" t="s">
        <v>160</v>
      </c>
      <c r="B44" s="30"/>
      <c r="C44" s="30"/>
      <c r="D44" s="13"/>
      <c r="E44" s="23">
        <v>-242.0660857</v>
      </c>
      <c r="F44" s="24">
        <v>-6.1029999999999999E-3</v>
      </c>
      <c r="G44" s="15">
        <v>6.3773999999999997E-2</v>
      </c>
    </row>
    <row r="45" spans="1:7" x14ac:dyDescent="0.3">
      <c r="A45" s="25" t="s">
        <v>161</v>
      </c>
      <c r="B45" s="33"/>
      <c r="C45" s="33"/>
      <c r="D45" s="26"/>
      <c r="E45" s="27">
        <v>37847.46</v>
      </c>
      <c r="F45" s="28">
        <v>1</v>
      </c>
      <c r="G45" s="28"/>
    </row>
    <row r="47" spans="1:7" x14ac:dyDescent="0.3">
      <c r="A47" s="1" t="s">
        <v>162</v>
      </c>
    </row>
    <row r="48" spans="1:7" x14ac:dyDescent="0.3">
      <c r="A48" s="1" t="s">
        <v>163</v>
      </c>
    </row>
    <row r="50" spans="1:5" x14ac:dyDescent="0.3">
      <c r="A50" s="1" t="s">
        <v>164</v>
      </c>
    </row>
    <row r="51" spans="1:5" x14ac:dyDescent="0.3">
      <c r="A51" s="47" t="s">
        <v>165</v>
      </c>
      <c r="B51" s="34" t="s">
        <v>114</v>
      </c>
    </row>
    <row r="52" spans="1:5" x14ac:dyDescent="0.3">
      <c r="A52" t="s">
        <v>166</v>
      </c>
    </row>
    <row r="53" spans="1:5" x14ac:dyDescent="0.3">
      <c r="A53" t="s">
        <v>167</v>
      </c>
      <c r="B53" t="s">
        <v>168</v>
      </c>
      <c r="C53" t="s">
        <v>168</v>
      </c>
    </row>
    <row r="54" spans="1:5" x14ac:dyDescent="0.3">
      <c r="B54" s="48">
        <v>45107</v>
      </c>
      <c r="C54" s="48">
        <v>45138</v>
      </c>
    </row>
    <row r="55" spans="1:5" x14ac:dyDescent="0.3">
      <c r="A55" t="s">
        <v>169</v>
      </c>
      <c r="B55">
        <v>27.031099999999999</v>
      </c>
      <c r="C55">
        <v>27.196200000000001</v>
      </c>
      <c r="E55" s="2"/>
    </row>
    <row r="56" spans="1:5" x14ac:dyDescent="0.3">
      <c r="A56" t="s">
        <v>170</v>
      </c>
      <c r="B56" t="s">
        <v>171</v>
      </c>
      <c r="C56" t="s">
        <v>171</v>
      </c>
      <c r="E56" s="2"/>
    </row>
    <row r="57" spans="1:5" x14ac:dyDescent="0.3">
      <c r="A57" t="s">
        <v>172</v>
      </c>
      <c r="B57">
        <v>27.034500000000001</v>
      </c>
      <c r="C57">
        <v>27.1997</v>
      </c>
      <c r="E57" s="2"/>
    </row>
    <row r="58" spans="1:5" x14ac:dyDescent="0.3">
      <c r="A58" t="s">
        <v>173</v>
      </c>
      <c r="B58">
        <v>25.2105</v>
      </c>
      <c r="C58">
        <v>25.364599999999999</v>
      </c>
      <c r="E58" s="2"/>
    </row>
    <row r="59" spans="1:5" x14ac:dyDescent="0.3">
      <c r="A59" t="s">
        <v>174</v>
      </c>
      <c r="B59" t="s">
        <v>171</v>
      </c>
      <c r="C59" t="s">
        <v>171</v>
      </c>
      <c r="E59" s="2"/>
    </row>
    <row r="60" spans="1:5" x14ac:dyDescent="0.3">
      <c r="A60" t="s">
        <v>175</v>
      </c>
      <c r="B60">
        <v>21.273099999999999</v>
      </c>
      <c r="C60">
        <v>21.3902</v>
      </c>
      <c r="E60" s="2"/>
    </row>
    <row r="61" spans="1:5" x14ac:dyDescent="0.3">
      <c r="A61" t="s">
        <v>176</v>
      </c>
      <c r="B61" t="s">
        <v>171</v>
      </c>
      <c r="C61" t="s">
        <v>171</v>
      </c>
      <c r="E61" s="2"/>
    </row>
    <row r="62" spans="1:5" x14ac:dyDescent="0.3">
      <c r="A62" t="s">
        <v>177</v>
      </c>
      <c r="B62">
        <v>24.651399999999999</v>
      </c>
      <c r="C62">
        <v>24.787299999999998</v>
      </c>
      <c r="E62" s="2"/>
    </row>
    <row r="63" spans="1:5" x14ac:dyDescent="0.3">
      <c r="A63" t="s">
        <v>178</v>
      </c>
      <c r="B63" t="s">
        <v>171</v>
      </c>
      <c r="C63" t="s">
        <v>171</v>
      </c>
      <c r="E63" s="2"/>
    </row>
    <row r="64" spans="1:5" x14ac:dyDescent="0.3">
      <c r="A64" t="s">
        <v>179</v>
      </c>
      <c r="B64">
        <v>24.857800000000001</v>
      </c>
      <c r="C64">
        <v>24.995000000000001</v>
      </c>
      <c r="E64" s="2"/>
    </row>
    <row r="65" spans="1:5" x14ac:dyDescent="0.3">
      <c r="A65" t="s">
        <v>180</v>
      </c>
      <c r="B65">
        <v>23.382400000000001</v>
      </c>
      <c r="C65">
        <v>23.511299999999999</v>
      </c>
      <c r="E65" s="2"/>
    </row>
    <row r="66" spans="1:5" x14ac:dyDescent="0.3">
      <c r="A66" t="s">
        <v>181</v>
      </c>
      <c r="B66" t="s">
        <v>171</v>
      </c>
      <c r="C66" t="s">
        <v>171</v>
      </c>
      <c r="E66" s="2"/>
    </row>
    <row r="67" spans="1:5" x14ac:dyDescent="0.3">
      <c r="A67" t="s">
        <v>182</v>
      </c>
      <c r="E67" s="2"/>
    </row>
    <row r="69" spans="1:5" x14ac:dyDescent="0.3">
      <c r="A69" t="s">
        <v>183</v>
      </c>
      <c r="B69" s="34" t="s">
        <v>114</v>
      </c>
    </row>
    <row r="70" spans="1:5" x14ac:dyDescent="0.3">
      <c r="A70" t="s">
        <v>184</v>
      </c>
      <c r="B70" s="34" t="s">
        <v>114</v>
      </c>
    </row>
    <row r="71" spans="1:5" ht="28.95" customHeight="1" x14ac:dyDescent="0.3">
      <c r="A71" s="47" t="s">
        <v>185</v>
      </c>
      <c r="B71" s="34" t="s">
        <v>114</v>
      </c>
    </row>
    <row r="72" spans="1:5" x14ac:dyDescent="0.3">
      <c r="A72" s="47" t="s">
        <v>186</v>
      </c>
      <c r="B72" s="34" t="s">
        <v>114</v>
      </c>
    </row>
    <row r="73" spans="1:5" x14ac:dyDescent="0.3">
      <c r="A73" t="s">
        <v>187</v>
      </c>
      <c r="B73" s="49">
        <f>B87</f>
        <v>0.43289299330540237</v>
      </c>
    </row>
    <row r="74" spans="1:5" ht="28.95" customHeight="1" x14ac:dyDescent="0.3">
      <c r="A74" s="47" t="s">
        <v>188</v>
      </c>
      <c r="B74" s="34" t="s">
        <v>114</v>
      </c>
    </row>
    <row r="75" spans="1:5" ht="28.95" customHeight="1" x14ac:dyDescent="0.3">
      <c r="A75" s="47" t="s">
        <v>189</v>
      </c>
      <c r="B75" s="34" t="s">
        <v>114</v>
      </c>
    </row>
    <row r="76" spans="1:5" ht="28.95" customHeight="1" x14ac:dyDescent="0.3">
      <c r="A76" s="47" t="s">
        <v>190</v>
      </c>
      <c r="B76" s="34" t="s">
        <v>114</v>
      </c>
    </row>
    <row r="77" spans="1:5" x14ac:dyDescent="0.3">
      <c r="A77" t="s">
        <v>191</v>
      </c>
      <c r="B77" s="34" t="s">
        <v>114</v>
      </c>
    </row>
    <row r="78" spans="1:5" x14ac:dyDescent="0.3">
      <c r="A78" t="s">
        <v>192</v>
      </c>
      <c r="B78" s="34" t="s">
        <v>114</v>
      </c>
    </row>
    <row r="80" spans="1:5" x14ac:dyDescent="0.3">
      <c r="A80" t="s">
        <v>193</v>
      </c>
    </row>
    <row r="81" spans="1:7" x14ac:dyDescent="0.3">
      <c r="A81" s="52" t="s">
        <v>194</v>
      </c>
      <c r="B81" s="52" t="s">
        <v>195</v>
      </c>
    </row>
    <row r="82" spans="1:7" x14ac:dyDescent="0.3">
      <c r="A82" s="52" t="s">
        <v>196</v>
      </c>
      <c r="B82" s="52" t="s">
        <v>197</v>
      </c>
    </row>
    <row r="83" spans="1:7" x14ac:dyDescent="0.3">
      <c r="A83" s="52"/>
      <c r="B83" s="52"/>
    </row>
    <row r="84" spans="1:7" x14ac:dyDescent="0.3">
      <c r="A84" s="52" t="s">
        <v>198</v>
      </c>
      <c r="B84" s="53">
        <v>7.1481546107193292</v>
      </c>
    </row>
    <row r="85" spans="1:7" x14ac:dyDescent="0.3">
      <c r="A85" s="52"/>
      <c r="B85" s="52"/>
    </row>
    <row r="86" spans="1:7" x14ac:dyDescent="0.3">
      <c r="A86" s="52" t="s">
        <v>199</v>
      </c>
      <c r="B86" s="54">
        <v>0.43569999999999998</v>
      </c>
    </row>
    <row r="87" spans="1:7" x14ac:dyDescent="0.3">
      <c r="A87" s="52" t="s">
        <v>200</v>
      </c>
      <c r="B87" s="54">
        <v>0.43289299330540237</v>
      </c>
    </row>
    <row r="88" spans="1:7" x14ac:dyDescent="0.3">
      <c r="A88" s="52"/>
      <c r="B88" s="52"/>
    </row>
    <row r="89" spans="1:7" x14ac:dyDescent="0.3">
      <c r="A89" s="52" t="s">
        <v>201</v>
      </c>
      <c r="B89" s="55">
        <v>45138</v>
      </c>
    </row>
    <row r="91" spans="1:7" s="47" customFormat="1" ht="28.8" x14ac:dyDescent="0.3">
      <c r="A91" s="70" t="s">
        <v>202</v>
      </c>
      <c r="B91" s="70" t="s">
        <v>203</v>
      </c>
      <c r="C91" s="70" t="s">
        <v>5</v>
      </c>
      <c r="D91" s="70" t="s">
        <v>6</v>
      </c>
      <c r="E91" s="70" t="s">
        <v>5</v>
      </c>
      <c r="F91" s="70" t="s">
        <v>6</v>
      </c>
      <c r="G91" s="71"/>
    </row>
    <row r="92" spans="1:7" s="47" customFormat="1" ht="70.05" customHeight="1" x14ac:dyDescent="0.3">
      <c r="A92" s="70" t="s">
        <v>195</v>
      </c>
      <c r="B92" s="70"/>
      <c r="C92" s="70" t="s">
        <v>8</v>
      </c>
      <c r="D92" s="70"/>
      <c r="E92" s="70" t="s">
        <v>9</v>
      </c>
      <c r="F92" s="70"/>
      <c r="G92" s="71"/>
    </row>
  </sheetData>
  <mergeCells count="2">
    <mergeCell ref="A1:G1"/>
    <mergeCell ref="A2:G2"/>
  </mergeCells>
  <pageMargins left="0.7" right="0.7" top="0.75" bottom="0.75" header="0.3" footer="0.3"/>
  <pageSetup scale="44" orientation="portrait" horizontalDpi="300" verticalDpi="300" r:id="rId1"/>
  <headerFooter>
    <oddHeader>&amp;L&amp;"Arial"&amp;1 &amp;K0078D7INTERNAL#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21"/>
  <sheetViews>
    <sheetView showGridLines="0" view="pageBreakPreview" zoomScale="60" zoomScaleNormal="100" workbookViewId="0">
      <pane ySplit="4" topLeftCell="A101" activePane="bottomLeft" state="frozen"/>
      <selection pane="bottomLeft" activeCell="F115" sqref="F115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828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829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206</v>
      </c>
      <c r="B9" s="30"/>
      <c r="C9" s="30"/>
      <c r="D9" s="13"/>
      <c r="E9" s="14"/>
      <c r="F9" s="15"/>
      <c r="G9" s="15"/>
    </row>
    <row r="10" spans="1:8" x14ac:dyDescent="0.3">
      <c r="A10" s="16" t="s">
        <v>207</v>
      </c>
      <c r="B10" s="30"/>
      <c r="C10" s="30"/>
      <c r="D10" s="13"/>
      <c r="E10" s="14"/>
      <c r="F10" s="15"/>
      <c r="G10" s="15"/>
    </row>
    <row r="11" spans="1:8" x14ac:dyDescent="0.3">
      <c r="A11" s="12" t="s">
        <v>830</v>
      </c>
      <c r="B11" s="30" t="s">
        <v>831</v>
      </c>
      <c r="C11" s="30" t="s">
        <v>213</v>
      </c>
      <c r="D11" s="13">
        <v>21000000</v>
      </c>
      <c r="E11" s="14">
        <v>20181.82</v>
      </c>
      <c r="F11" s="15">
        <v>0.06</v>
      </c>
      <c r="G11" s="15">
        <v>7.4099999999999999E-2</v>
      </c>
    </row>
    <row r="12" spans="1:8" x14ac:dyDescent="0.3">
      <c r="A12" s="12" t="s">
        <v>832</v>
      </c>
      <c r="B12" s="30" t="s">
        <v>833</v>
      </c>
      <c r="C12" s="30" t="s">
        <v>213</v>
      </c>
      <c r="D12" s="13">
        <v>20000000</v>
      </c>
      <c r="E12" s="14">
        <v>19928.34</v>
      </c>
      <c r="F12" s="15">
        <v>5.9200000000000003E-2</v>
      </c>
      <c r="G12" s="15">
        <v>7.4499999999999997E-2</v>
      </c>
    </row>
    <row r="13" spans="1:8" x14ac:dyDescent="0.3">
      <c r="A13" s="12" t="s">
        <v>834</v>
      </c>
      <c r="B13" s="30" t="s">
        <v>835</v>
      </c>
      <c r="C13" s="30" t="s">
        <v>213</v>
      </c>
      <c r="D13" s="13">
        <v>19500000</v>
      </c>
      <c r="E13" s="14">
        <v>19726.63</v>
      </c>
      <c r="F13" s="15">
        <v>5.8599999999999999E-2</v>
      </c>
      <c r="G13" s="15">
        <v>7.4550000000000005E-2</v>
      </c>
    </row>
    <row r="14" spans="1:8" x14ac:dyDescent="0.3">
      <c r="A14" s="12" t="s">
        <v>836</v>
      </c>
      <c r="B14" s="30" t="s">
        <v>837</v>
      </c>
      <c r="C14" s="30" t="s">
        <v>213</v>
      </c>
      <c r="D14" s="13">
        <v>16000000</v>
      </c>
      <c r="E14" s="14">
        <v>15898.77</v>
      </c>
      <c r="F14" s="15">
        <v>4.7199999999999999E-2</v>
      </c>
      <c r="G14" s="15">
        <v>7.5249999999999997E-2</v>
      </c>
    </row>
    <row r="15" spans="1:8" x14ac:dyDescent="0.3">
      <c r="A15" s="12" t="s">
        <v>838</v>
      </c>
      <c r="B15" s="30" t="s">
        <v>839</v>
      </c>
      <c r="C15" s="30" t="s">
        <v>213</v>
      </c>
      <c r="D15" s="13">
        <v>15000000</v>
      </c>
      <c r="E15" s="14">
        <v>15168.15</v>
      </c>
      <c r="F15" s="15">
        <v>4.5100000000000001E-2</v>
      </c>
      <c r="G15" s="15">
        <v>7.5234999999999996E-2</v>
      </c>
    </row>
    <row r="16" spans="1:8" x14ac:dyDescent="0.3">
      <c r="A16" s="12" t="s">
        <v>840</v>
      </c>
      <c r="B16" s="30" t="s">
        <v>841</v>
      </c>
      <c r="C16" s="30" t="s">
        <v>213</v>
      </c>
      <c r="D16" s="13">
        <v>11000000</v>
      </c>
      <c r="E16" s="14">
        <v>11147.6</v>
      </c>
      <c r="F16" s="15">
        <v>3.3099999999999997E-2</v>
      </c>
      <c r="G16" s="15">
        <v>7.4300000000000005E-2</v>
      </c>
    </row>
    <row r="17" spans="1:7" x14ac:dyDescent="0.3">
      <c r="A17" s="12" t="s">
        <v>842</v>
      </c>
      <c r="B17" s="30" t="s">
        <v>843</v>
      </c>
      <c r="C17" s="30" t="s">
        <v>213</v>
      </c>
      <c r="D17" s="13">
        <v>9200000</v>
      </c>
      <c r="E17" s="14">
        <v>9311.99</v>
      </c>
      <c r="F17" s="15">
        <v>2.7699999999999999E-2</v>
      </c>
      <c r="G17" s="15">
        <v>7.535E-2</v>
      </c>
    </row>
    <row r="18" spans="1:7" x14ac:dyDescent="0.3">
      <c r="A18" s="12" t="s">
        <v>844</v>
      </c>
      <c r="B18" s="30" t="s">
        <v>845</v>
      </c>
      <c r="C18" s="30" t="s">
        <v>213</v>
      </c>
      <c r="D18" s="13">
        <v>4000000</v>
      </c>
      <c r="E18" s="14">
        <v>4000.87</v>
      </c>
      <c r="F18" s="15">
        <v>1.1900000000000001E-2</v>
      </c>
      <c r="G18" s="15">
        <v>7.5098999999999999E-2</v>
      </c>
    </row>
    <row r="19" spans="1:7" x14ac:dyDescent="0.3">
      <c r="A19" s="12" t="s">
        <v>846</v>
      </c>
      <c r="B19" s="30" t="s">
        <v>847</v>
      </c>
      <c r="C19" s="30" t="s">
        <v>213</v>
      </c>
      <c r="D19" s="13">
        <v>3000000</v>
      </c>
      <c r="E19" s="14">
        <v>2982.81</v>
      </c>
      <c r="F19" s="15">
        <v>8.8999999999999999E-3</v>
      </c>
      <c r="G19" s="15">
        <v>7.4200000000000002E-2</v>
      </c>
    </row>
    <row r="20" spans="1:7" x14ac:dyDescent="0.3">
      <c r="A20" s="12" t="s">
        <v>848</v>
      </c>
      <c r="B20" s="30" t="s">
        <v>849</v>
      </c>
      <c r="C20" s="30" t="s">
        <v>210</v>
      </c>
      <c r="D20" s="13">
        <v>3000000</v>
      </c>
      <c r="E20" s="14">
        <v>2970.34</v>
      </c>
      <c r="F20" s="15">
        <v>8.8000000000000005E-3</v>
      </c>
      <c r="G20" s="15">
        <v>7.4374999999999997E-2</v>
      </c>
    </row>
    <row r="21" spans="1:7" x14ac:dyDescent="0.3">
      <c r="A21" s="12" t="s">
        <v>850</v>
      </c>
      <c r="B21" s="30" t="s">
        <v>851</v>
      </c>
      <c r="C21" s="30" t="s">
        <v>213</v>
      </c>
      <c r="D21" s="13">
        <v>2700000</v>
      </c>
      <c r="E21" s="14">
        <v>2761.43</v>
      </c>
      <c r="F21" s="15">
        <v>8.2000000000000007E-3</v>
      </c>
      <c r="G21" s="15">
        <v>7.5491000000000003E-2</v>
      </c>
    </row>
    <row r="22" spans="1:7" x14ac:dyDescent="0.3">
      <c r="A22" s="12" t="s">
        <v>852</v>
      </c>
      <c r="B22" s="30" t="s">
        <v>853</v>
      </c>
      <c r="C22" s="30" t="s">
        <v>213</v>
      </c>
      <c r="D22" s="13">
        <v>2500000</v>
      </c>
      <c r="E22" s="14">
        <v>2597.73</v>
      </c>
      <c r="F22" s="15">
        <v>7.7000000000000002E-3</v>
      </c>
      <c r="G22" s="15">
        <v>7.4200000000000002E-2</v>
      </c>
    </row>
    <row r="23" spans="1:7" x14ac:dyDescent="0.3">
      <c r="A23" s="12" t="s">
        <v>854</v>
      </c>
      <c r="B23" s="30" t="s">
        <v>855</v>
      </c>
      <c r="C23" s="30" t="s">
        <v>213</v>
      </c>
      <c r="D23" s="13">
        <v>2500000</v>
      </c>
      <c r="E23" s="14">
        <v>2499.5100000000002</v>
      </c>
      <c r="F23" s="15">
        <v>7.4000000000000003E-3</v>
      </c>
      <c r="G23" s="15">
        <v>7.51E-2</v>
      </c>
    </row>
    <row r="24" spans="1:7" x14ac:dyDescent="0.3">
      <c r="A24" s="12" t="s">
        <v>856</v>
      </c>
      <c r="B24" s="30" t="s">
        <v>857</v>
      </c>
      <c r="C24" s="30" t="s">
        <v>222</v>
      </c>
      <c r="D24" s="13">
        <v>2000000</v>
      </c>
      <c r="E24" s="14">
        <v>2003.03</v>
      </c>
      <c r="F24" s="15">
        <v>6.0000000000000001E-3</v>
      </c>
      <c r="G24" s="15">
        <v>7.4300000000000005E-2</v>
      </c>
    </row>
    <row r="25" spans="1:7" x14ac:dyDescent="0.3">
      <c r="A25" s="12" t="s">
        <v>858</v>
      </c>
      <c r="B25" s="30" t="s">
        <v>859</v>
      </c>
      <c r="C25" s="30" t="s">
        <v>222</v>
      </c>
      <c r="D25" s="13">
        <v>1500000</v>
      </c>
      <c r="E25" s="14">
        <v>1582.45</v>
      </c>
      <c r="F25" s="15">
        <v>4.7000000000000002E-3</v>
      </c>
      <c r="G25" s="15">
        <v>7.4300000000000005E-2</v>
      </c>
    </row>
    <row r="26" spans="1:7" x14ac:dyDescent="0.3">
      <c r="A26" s="12" t="s">
        <v>860</v>
      </c>
      <c r="B26" s="30" t="s">
        <v>861</v>
      </c>
      <c r="C26" s="30" t="s">
        <v>213</v>
      </c>
      <c r="D26" s="13">
        <v>500000</v>
      </c>
      <c r="E26" s="14">
        <v>522.51</v>
      </c>
      <c r="F26" s="15">
        <v>1.6000000000000001E-3</v>
      </c>
      <c r="G26" s="15">
        <v>7.4584999999999999E-2</v>
      </c>
    </row>
    <row r="27" spans="1:7" x14ac:dyDescent="0.3">
      <c r="A27" s="12" t="s">
        <v>862</v>
      </c>
      <c r="B27" s="30" t="s">
        <v>863</v>
      </c>
      <c r="C27" s="30" t="s">
        <v>213</v>
      </c>
      <c r="D27" s="13">
        <v>500000</v>
      </c>
      <c r="E27" s="14">
        <v>479</v>
      </c>
      <c r="F27" s="15">
        <v>1.4E-3</v>
      </c>
      <c r="G27" s="15">
        <v>7.4550000000000005E-2</v>
      </c>
    </row>
    <row r="28" spans="1:7" x14ac:dyDescent="0.3">
      <c r="A28" s="16" t="s">
        <v>122</v>
      </c>
      <c r="B28" s="31"/>
      <c r="C28" s="31"/>
      <c r="D28" s="17"/>
      <c r="E28" s="18">
        <v>133762.98000000001</v>
      </c>
      <c r="F28" s="19">
        <v>0.39750000000000002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16" t="s">
        <v>297</v>
      </c>
      <c r="B30" s="30"/>
      <c r="C30" s="30"/>
      <c r="D30" s="13"/>
      <c r="E30" s="14"/>
      <c r="F30" s="15"/>
      <c r="G30" s="15"/>
    </row>
    <row r="31" spans="1:7" x14ac:dyDescent="0.3">
      <c r="A31" s="12" t="s">
        <v>864</v>
      </c>
      <c r="B31" s="30" t="s">
        <v>865</v>
      </c>
      <c r="C31" s="30" t="s">
        <v>119</v>
      </c>
      <c r="D31" s="13">
        <v>26500000</v>
      </c>
      <c r="E31" s="14">
        <v>25418.799999999999</v>
      </c>
      <c r="F31" s="15">
        <v>7.5499999999999998E-2</v>
      </c>
      <c r="G31" s="15">
        <v>7.2775991001000004E-2</v>
      </c>
    </row>
    <row r="32" spans="1:7" x14ac:dyDescent="0.3">
      <c r="A32" s="16" t="s">
        <v>122</v>
      </c>
      <c r="B32" s="31"/>
      <c r="C32" s="31"/>
      <c r="D32" s="17"/>
      <c r="E32" s="18">
        <v>25418.799999999999</v>
      </c>
      <c r="F32" s="19">
        <v>7.5499999999999998E-2</v>
      </c>
      <c r="G32" s="20"/>
    </row>
    <row r="33" spans="1:7" x14ac:dyDescent="0.3">
      <c r="A33" s="16" t="s">
        <v>649</v>
      </c>
      <c r="B33" s="30"/>
      <c r="C33" s="30"/>
      <c r="D33" s="13"/>
      <c r="E33" s="14"/>
      <c r="F33" s="15"/>
      <c r="G33" s="15"/>
    </row>
    <row r="34" spans="1:7" x14ac:dyDescent="0.3">
      <c r="A34" s="12" t="s">
        <v>866</v>
      </c>
      <c r="B34" s="30" t="s">
        <v>867</v>
      </c>
      <c r="C34" s="30" t="s">
        <v>119</v>
      </c>
      <c r="D34" s="13">
        <v>23000000</v>
      </c>
      <c r="E34" s="14">
        <v>22450.51</v>
      </c>
      <c r="F34" s="15">
        <v>6.6699999999999995E-2</v>
      </c>
      <c r="G34" s="15">
        <v>7.4655662336000003E-2</v>
      </c>
    </row>
    <row r="35" spans="1:7" x14ac:dyDescent="0.3">
      <c r="A35" s="12" t="s">
        <v>868</v>
      </c>
      <c r="B35" s="30" t="s">
        <v>869</v>
      </c>
      <c r="C35" s="30" t="s">
        <v>119</v>
      </c>
      <c r="D35" s="13">
        <v>10500000</v>
      </c>
      <c r="E35" s="14">
        <v>10624.79</v>
      </c>
      <c r="F35" s="15">
        <v>3.1600000000000003E-2</v>
      </c>
      <c r="G35" s="15">
        <v>7.5298485156000003E-2</v>
      </c>
    </row>
    <row r="36" spans="1:7" x14ac:dyDescent="0.3">
      <c r="A36" s="12" t="s">
        <v>870</v>
      </c>
      <c r="B36" s="30" t="s">
        <v>871</v>
      </c>
      <c r="C36" s="30" t="s">
        <v>119</v>
      </c>
      <c r="D36" s="13">
        <v>10000000</v>
      </c>
      <c r="E36" s="14">
        <v>9950.7000000000007</v>
      </c>
      <c r="F36" s="15">
        <v>2.9600000000000001E-2</v>
      </c>
      <c r="G36" s="15">
        <v>7.4978086531999999E-2</v>
      </c>
    </row>
    <row r="37" spans="1:7" x14ac:dyDescent="0.3">
      <c r="A37" s="12" t="s">
        <v>872</v>
      </c>
      <c r="B37" s="30" t="s">
        <v>873</v>
      </c>
      <c r="C37" s="30" t="s">
        <v>119</v>
      </c>
      <c r="D37" s="13">
        <v>9500000</v>
      </c>
      <c r="E37" s="14">
        <v>9631.68</v>
      </c>
      <c r="F37" s="15">
        <v>2.86E-2</v>
      </c>
      <c r="G37" s="15">
        <v>7.4881665225000005E-2</v>
      </c>
    </row>
    <row r="38" spans="1:7" x14ac:dyDescent="0.3">
      <c r="A38" s="12" t="s">
        <v>874</v>
      </c>
      <c r="B38" s="30" t="s">
        <v>875</v>
      </c>
      <c r="C38" s="30" t="s">
        <v>119</v>
      </c>
      <c r="D38" s="13">
        <v>9000000</v>
      </c>
      <c r="E38" s="14">
        <v>9147.02</v>
      </c>
      <c r="F38" s="15">
        <v>2.7199999999999998E-2</v>
      </c>
      <c r="G38" s="15">
        <v>7.468572557E-2</v>
      </c>
    </row>
    <row r="39" spans="1:7" x14ac:dyDescent="0.3">
      <c r="A39" s="12" t="s">
        <v>876</v>
      </c>
      <c r="B39" s="30" t="s">
        <v>877</v>
      </c>
      <c r="C39" s="30" t="s">
        <v>119</v>
      </c>
      <c r="D39" s="13">
        <v>7500000</v>
      </c>
      <c r="E39" s="14">
        <v>7723.61</v>
      </c>
      <c r="F39" s="15">
        <v>2.3E-2</v>
      </c>
      <c r="G39" s="15">
        <v>7.501748573E-2</v>
      </c>
    </row>
    <row r="40" spans="1:7" x14ac:dyDescent="0.3">
      <c r="A40" s="12" t="s">
        <v>878</v>
      </c>
      <c r="B40" s="30" t="s">
        <v>879</v>
      </c>
      <c r="C40" s="30" t="s">
        <v>119</v>
      </c>
      <c r="D40" s="13">
        <v>7500000</v>
      </c>
      <c r="E40" s="14">
        <v>7596.02</v>
      </c>
      <c r="F40" s="15">
        <v>2.2599999999999999E-2</v>
      </c>
      <c r="G40" s="15">
        <v>7.468572557E-2</v>
      </c>
    </row>
    <row r="41" spans="1:7" x14ac:dyDescent="0.3">
      <c r="A41" s="12" t="s">
        <v>880</v>
      </c>
      <c r="B41" s="30" t="s">
        <v>881</v>
      </c>
      <c r="C41" s="30" t="s">
        <v>119</v>
      </c>
      <c r="D41" s="13">
        <v>6500000</v>
      </c>
      <c r="E41" s="14">
        <v>6607.26</v>
      </c>
      <c r="F41" s="15">
        <v>1.9599999999999999E-2</v>
      </c>
      <c r="G41" s="15">
        <v>7.5246637480999995E-2</v>
      </c>
    </row>
    <row r="42" spans="1:7" x14ac:dyDescent="0.3">
      <c r="A42" s="12" t="s">
        <v>882</v>
      </c>
      <c r="B42" s="30" t="s">
        <v>883</v>
      </c>
      <c r="C42" s="30" t="s">
        <v>119</v>
      </c>
      <c r="D42" s="13">
        <v>6000000</v>
      </c>
      <c r="E42" s="14">
        <v>6072.25</v>
      </c>
      <c r="F42" s="15">
        <v>1.7999999999999999E-2</v>
      </c>
      <c r="G42" s="15">
        <v>7.5246637480999995E-2</v>
      </c>
    </row>
    <row r="43" spans="1:7" x14ac:dyDescent="0.3">
      <c r="A43" s="12" t="s">
        <v>784</v>
      </c>
      <c r="B43" s="30" t="s">
        <v>785</v>
      </c>
      <c r="C43" s="30" t="s">
        <v>119</v>
      </c>
      <c r="D43" s="13">
        <v>6000000</v>
      </c>
      <c r="E43" s="14">
        <v>6043.63</v>
      </c>
      <c r="F43" s="15">
        <v>1.7999999999999999E-2</v>
      </c>
      <c r="G43" s="15">
        <v>7.4864040292E-2</v>
      </c>
    </row>
    <row r="44" spans="1:7" x14ac:dyDescent="0.3">
      <c r="A44" s="12" t="s">
        <v>884</v>
      </c>
      <c r="B44" s="30" t="s">
        <v>885</v>
      </c>
      <c r="C44" s="30" t="s">
        <v>119</v>
      </c>
      <c r="D44" s="13">
        <v>5500000</v>
      </c>
      <c r="E44" s="14">
        <v>5543.25</v>
      </c>
      <c r="F44" s="15">
        <v>1.6500000000000001E-2</v>
      </c>
      <c r="G44" s="15">
        <v>7.4871297599999997E-2</v>
      </c>
    </row>
    <row r="45" spans="1:7" x14ac:dyDescent="0.3">
      <c r="A45" s="12" t="s">
        <v>886</v>
      </c>
      <c r="B45" s="30" t="s">
        <v>887</v>
      </c>
      <c r="C45" s="30" t="s">
        <v>119</v>
      </c>
      <c r="D45" s="13">
        <v>5500000</v>
      </c>
      <c r="E45" s="14">
        <v>5540.36</v>
      </c>
      <c r="F45" s="15">
        <v>1.6500000000000001E-2</v>
      </c>
      <c r="G45" s="15">
        <v>7.4842268515999996E-2</v>
      </c>
    </row>
    <row r="46" spans="1:7" x14ac:dyDescent="0.3">
      <c r="A46" s="12" t="s">
        <v>888</v>
      </c>
      <c r="B46" s="30" t="s">
        <v>889</v>
      </c>
      <c r="C46" s="30" t="s">
        <v>119</v>
      </c>
      <c r="D46" s="13">
        <v>5000000</v>
      </c>
      <c r="E46" s="14">
        <v>5059.67</v>
      </c>
      <c r="F46" s="15">
        <v>1.4999999999999999E-2</v>
      </c>
      <c r="G46" s="15">
        <v>7.4871297599999997E-2</v>
      </c>
    </row>
    <row r="47" spans="1:7" x14ac:dyDescent="0.3">
      <c r="A47" s="12" t="s">
        <v>890</v>
      </c>
      <c r="B47" s="30" t="s">
        <v>891</v>
      </c>
      <c r="C47" s="30" t="s">
        <v>119</v>
      </c>
      <c r="D47" s="13">
        <v>5000000</v>
      </c>
      <c r="E47" s="14">
        <v>5045.46</v>
      </c>
      <c r="F47" s="15">
        <v>1.4999999999999999E-2</v>
      </c>
      <c r="G47" s="15">
        <v>7.4824643905999993E-2</v>
      </c>
    </row>
    <row r="48" spans="1:7" x14ac:dyDescent="0.3">
      <c r="A48" s="12" t="s">
        <v>892</v>
      </c>
      <c r="B48" s="30" t="s">
        <v>893</v>
      </c>
      <c r="C48" s="30" t="s">
        <v>119</v>
      </c>
      <c r="D48" s="13">
        <v>5000000</v>
      </c>
      <c r="E48" s="14">
        <v>5040.4399999999996</v>
      </c>
      <c r="F48" s="15">
        <v>1.4999999999999999E-2</v>
      </c>
      <c r="G48" s="15">
        <v>7.4795615452000003E-2</v>
      </c>
    </row>
    <row r="49" spans="1:7" x14ac:dyDescent="0.3">
      <c r="A49" s="12" t="s">
        <v>894</v>
      </c>
      <c r="B49" s="30" t="s">
        <v>895</v>
      </c>
      <c r="C49" s="30" t="s">
        <v>119</v>
      </c>
      <c r="D49" s="13">
        <v>5000000</v>
      </c>
      <c r="E49" s="14">
        <v>5036.9399999999996</v>
      </c>
      <c r="F49" s="15">
        <v>1.4999999999999999E-2</v>
      </c>
      <c r="G49" s="15">
        <v>7.4824643905999993E-2</v>
      </c>
    </row>
    <row r="50" spans="1:7" x14ac:dyDescent="0.3">
      <c r="A50" s="12" t="s">
        <v>896</v>
      </c>
      <c r="B50" s="30" t="s">
        <v>897</v>
      </c>
      <c r="C50" s="30" t="s">
        <v>119</v>
      </c>
      <c r="D50" s="13">
        <v>5000000</v>
      </c>
      <c r="E50" s="14">
        <v>5030.63</v>
      </c>
      <c r="F50" s="15">
        <v>1.49E-2</v>
      </c>
      <c r="G50" s="15">
        <v>7.4851599249999998E-2</v>
      </c>
    </row>
    <row r="51" spans="1:7" x14ac:dyDescent="0.3">
      <c r="A51" s="12" t="s">
        <v>898</v>
      </c>
      <c r="B51" s="30" t="s">
        <v>899</v>
      </c>
      <c r="C51" s="30" t="s">
        <v>119</v>
      </c>
      <c r="D51" s="13">
        <v>5000000</v>
      </c>
      <c r="E51" s="14">
        <v>5007.05</v>
      </c>
      <c r="F51" s="15">
        <v>1.49E-2</v>
      </c>
      <c r="G51" s="15">
        <v>7.4695055625000006E-2</v>
      </c>
    </row>
    <row r="52" spans="1:7" x14ac:dyDescent="0.3">
      <c r="A52" s="12" t="s">
        <v>900</v>
      </c>
      <c r="B52" s="30" t="s">
        <v>901</v>
      </c>
      <c r="C52" s="30" t="s">
        <v>119</v>
      </c>
      <c r="D52" s="13">
        <v>4500000</v>
      </c>
      <c r="E52" s="14">
        <v>4526.91</v>
      </c>
      <c r="F52" s="15">
        <v>1.35E-2</v>
      </c>
      <c r="G52" s="15">
        <v>7.5298485156000003E-2</v>
      </c>
    </row>
    <row r="53" spans="1:7" x14ac:dyDescent="0.3">
      <c r="A53" s="12" t="s">
        <v>902</v>
      </c>
      <c r="B53" s="30" t="s">
        <v>903</v>
      </c>
      <c r="C53" s="30" t="s">
        <v>119</v>
      </c>
      <c r="D53" s="13">
        <v>4500000</v>
      </c>
      <c r="E53" s="14">
        <v>4412.53</v>
      </c>
      <c r="F53" s="15">
        <v>1.3100000000000001E-2</v>
      </c>
      <c r="G53" s="15">
        <v>7.4674322225000006E-2</v>
      </c>
    </row>
    <row r="54" spans="1:7" x14ac:dyDescent="0.3">
      <c r="A54" s="12" t="s">
        <v>904</v>
      </c>
      <c r="B54" s="30" t="s">
        <v>905</v>
      </c>
      <c r="C54" s="30" t="s">
        <v>119</v>
      </c>
      <c r="D54" s="13">
        <v>4000000</v>
      </c>
      <c r="E54" s="14">
        <v>4030.79</v>
      </c>
      <c r="F54" s="15">
        <v>1.2E-2</v>
      </c>
      <c r="G54" s="15">
        <v>7.5029927731999999E-2</v>
      </c>
    </row>
    <row r="55" spans="1:7" x14ac:dyDescent="0.3">
      <c r="A55" s="12" t="s">
        <v>906</v>
      </c>
      <c r="B55" s="30" t="s">
        <v>907</v>
      </c>
      <c r="C55" s="30" t="s">
        <v>119</v>
      </c>
      <c r="D55" s="13">
        <v>2500000</v>
      </c>
      <c r="E55" s="14">
        <v>2538.64</v>
      </c>
      <c r="F55" s="15">
        <v>7.4999999999999997E-3</v>
      </c>
      <c r="G55" s="15">
        <v>7.4871297599999997E-2</v>
      </c>
    </row>
    <row r="56" spans="1:7" x14ac:dyDescent="0.3">
      <c r="A56" s="12" t="s">
        <v>908</v>
      </c>
      <c r="B56" s="30" t="s">
        <v>909</v>
      </c>
      <c r="C56" s="30" t="s">
        <v>119</v>
      </c>
      <c r="D56" s="13">
        <v>2500000</v>
      </c>
      <c r="E56" s="14">
        <v>2519.85</v>
      </c>
      <c r="F56" s="15">
        <v>7.4999999999999997E-3</v>
      </c>
      <c r="G56" s="15">
        <v>7.468572557E-2</v>
      </c>
    </row>
    <row r="57" spans="1:7" x14ac:dyDescent="0.3">
      <c r="A57" s="12" t="s">
        <v>910</v>
      </c>
      <c r="B57" s="30" t="s">
        <v>911</v>
      </c>
      <c r="C57" s="30" t="s">
        <v>119</v>
      </c>
      <c r="D57" s="13">
        <v>2500000</v>
      </c>
      <c r="E57" s="14">
        <v>2485.44</v>
      </c>
      <c r="F57" s="15">
        <v>7.4000000000000003E-3</v>
      </c>
      <c r="G57" s="15">
        <v>7.4978086531999999E-2</v>
      </c>
    </row>
    <row r="58" spans="1:7" x14ac:dyDescent="0.3">
      <c r="A58" s="12" t="s">
        <v>912</v>
      </c>
      <c r="B58" s="30" t="s">
        <v>913</v>
      </c>
      <c r="C58" s="30" t="s">
        <v>119</v>
      </c>
      <c r="D58" s="13">
        <v>2500000</v>
      </c>
      <c r="E58" s="14">
        <v>2485.02</v>
      </c>
      <c r="F58" s="15">
        <v>7.4000000000000003E-3</v>
      </c>
      <c r="G58" s="15">
        <v>7.4829827599999996E-2</v>
      </c>
    </row>
    <row r="59" spans="1:7" x14ac:dyDescent="0.3">
      <c r="A59" s="12" t="s">
        <v>914</v>
      </c>
      <c r="B59" s="30" t="s">
        <v>915</v>
      </c>
      <c r="C59" s="30" t="s">
        <v>119</v>
      </c>
      <c r="D59" s="13">
        <v>2000000</v>
      </c>
      <c r="E59" s="14">
        <v>2016.64</v>
      </c>
      <c r="F59" s="15">
        <v>6.0000000000000001E-3</v>
      </c>
      <c r="G59" s="15">
        <v>7.4871297599999997E-2</v>
      </c>
    </row>
    <row r="60" spans="1:7" x14ac:dyDescent="0.3">
      <c r="A60" s="12" t="s">
        <v>916</v>
      </c>
      <c r="B60" s="30" t="s">
        <v>917</v>
      </c>
      <c r="C60" s="30" t="s">
        <v>119</v>
      </c>
      <c r="D60" s="13">
        <v>2000000</v>
      </c>
      <c r="E60" s="14">
        <v>1989.49</v>
      </c>
      <c r="F60" s="15">
        <v>5.8999999999999999E-3</v>
      </c>
      <c r="G60" s="15">
        <v>7.5194791055999993E-2</v>
      </c>
    </row>
    <row r="61" spans="1:7" x14ac:dyDescent="0.3">
      <c r="A61" s="12" t="s">
        <v>650</v>
      </c>
      <c r="B61" s="30" t="s">
        <v>651</v>
      </c>
      <c r="C61" s="30" t="s">
        <v>119</v>
      </c>
      <c r="D61" s="13">
        <v>2000000</v>
      </c>
      <c r="E61" s="14">
        <v>1988.67</v>
      </c>
      <c r="F61" s="15">
        <v>5.8999999999999999E-3</v>
      </c>
      <c r="G61" s="15">
        <v>7.4819460224999995E-2</v>
      </c>
    </row>
    <row r="62" spans="1:7" x14ac:dyDescent="0.3">
      <c r="A62" s="12" t="s">
        <v>918</v>
      </c>
      <c r="B62" s="30" t="s">
        <v>919</v>
      </c>
      <c r="C62" s="30" t="s">
        <v>119</v>
      </c>
      <c r="D62" s="13">
        <v>1500000</v>
      </c>
      <c r="E62" s="14">
        <v>1490.93</v>
      </c>
      <c r="F62" s="15">
        <v>4.4000000000000003E-3</v>
      </c>
      <c r="G62" s="15">
        <v>7.4743779901999999E-2</v>
      </c>
    </row>
    <row r="63" spans="1:7" x14ac:dyDescent="0.3">
      <c r="A63" s="12" t="s">
        <v>920</v>
      </c>
      <c r="B63" s="30" t="s">
        <v>921</v>
      </c>
      <c r="C63" s="30" t="s">
        <v>119</v>
      </c>
      <c r="D63" s="13">
        <v>1000000</v>
      </c>
      <c r="E63" s="14">
        <v>1007.8</v>
      </c>
      <c r="F63" s="15">
        <v>3.0000000000000001E-3</v>
      </c>
      <c r="G63" s="15">
        <v>7.5246637480999995E-2</v>
      </c>
    </row>
    <row r="64" spans="1:7" x14ac:dyDescent="0.3">
      <c r="A64" s="16" t="s">
        <v>122</v>
      </c>
      <c r="B64" s="31"/>
      <c r="C64" s="31"/>
      <c r="D64" s="17"/>
      <c r="E64" s="18">
        <v>168643.98</v>
      </c>
      <c r="F64" s="19">
        <v>0.50129999999999997</v>
      </c>
      <c r="G64" s="20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12"/>
      <c r="B66" s="30"/>
      <c r="C66" s="30"/>
      <c r="D66" s="13"/>
      <c r="E66" s="14"/>
      <c r="F66" s="15"/>
      <c r="G66" s="15"/>
    </row>
    <row r="67" spans="1:7" x14ac:dyDescent="0.3">
      <c r="A67" s="16" t="s">
        <v>300</v>
      </c>
      <c r="B67" s="30"/>
      <c r="C67" s="30"/>
      <c r="D67" s="13"/>
      <c r="E67" s="14"/>
      <c r="F67" s="15"/>
      <c r="G67" s="15"/>
    </row>
    <row r="68" spans="1:7" x14ac:dyDescent="0.3">
      <c r="A68" s="16" t="s">
        <v>122</v>
      </c>
      <c r="B68" s="30"/>
      <c r="C68" s="30"/>
      <c r="D68" s="13"/>
      <c r="E68" s="35" t="s">
        <v>114</v>
      </c>
      <c r="F68" s="36" t="s">
        <v>114</v>
      </c>
      <c r="G68" s="15"/>
    </row>
    <row r="69" spans="1:7" x14ac:dyDescent="0.3">
      <c r="A69" s="12"/>
      <c r="B69" s="30"/>
      <c r="C69" s="30"/>
      <c r="D69" s="13"/>
      <c r="E69" s="14"/>
      <c r="F69" s="15"/>
      <c r="G69" s="15"/>
    </row>
    <row r="70" spans="1:7" x14ac:dyDescent="0.3">
      <c r="A70" s="16" t="s">
        <v>301</v>
      </c>
      <c r="B70" s="30"/>
      <c r="C70" s="30"/>
      <c r="D70" s="13"/>
      <c r="E70" s="14"/>
      <c r="F70" s="15"/>
      <c r="G70" s="15"/>
    </row>
    <row r="71" spans="1:7" x14ac:dyDescent="0.3">
      <c r="A71" s="16" t="s">
        <v>122</v>
      </c>
      <c r="B71" s="30"/>
      <c r="C71" s="30"/>
      <c r="D71" s="13"/>
      <c r="E71" s="35" t="s">
        <v>114</v>
      </c>
      <c r="F71" s="36" t="s">
        <v>114</v>
      </c>
      <c r="G71" s="15"/>
    </row>
    <row r="72" spans="1:7" x14ac:dyDescent="0.3">
      <c r="A72" s="12"/>
      <c r="B72" s="30"/>
      <c r="C72" s="30"/>
      <c r="D72" s="13"/>
      <c r="E72" s="14"/>
      <c r="F72" s="15"/>
      <c r="G72" s="15"/>
    </row>
    <row r="73" spans="1:7" x14ac:dyDescent="0.3">
      <c r="A73" s="21" t="s">
        <v>156</v>
      </c>
      <c r="B73" s="32"/>
      <c r="C73" s="32"/>
      <c r="D73" s="22"/>
      <c r="E73" s="18">
        <v>327825.76</v>
      </c>
      <c r="F73" s="19">
        <v>0.97430000000000005</v>
      </c>
      <c r="G73" s="20"/>
    </row>
    <row r="74" spans="1:7" x14ac:dyDescent="0.3">
      <c r="A74" s="12"/>
      <c r="B74" s="30"/>
      <c r="C74" s="30"/>
      <c r="D74" s="13"/>
      <c r="E74" s="14"/>
      <c r="F74" s="15"/>
      <c r="G74" s="15"/>
    </row>
    <row r="75" spans="1:7" x14ac:dyDescent="0.3">
      <c r="A75" s="12"/>
      <c r="B75" s="30"/>
      <c r="C75" s="30"/>
      <c r="D75" s="13"/>
      <c r="E75" s="14"/>
      <c r="F75" s="15"/>
      <c r="G75" s="15"/>
    </row>
    <row r="76" spans="1:7" x14ac:dyDescent="0.3">
      <c r="A76" s="16" t="s">
        <v>157</v>
      </c>
      <c r="B76" s="30"/>
      <c r="C76" s="30"/>
      <c r="D76" s="13"/>
      <c r="E76" s="14"/>
      <c r="F76" s="15"/>
      <c r="G76" s="15"/>
    </row>
    <row r="77" spans="1:7" x14ac:dyDescent="0.3">
      <c r="A77" s="12" t="s">
        <v>158</v>
      </c>
      <c r="B77" s="30"/>
      <c r="C77" s="30"/>
      <c r="D77" s="13"/>
      <c r="E77" s="14">
        <v>65.989999999999995</v>
      </c>
      <c r="F77" s="15">
        <v>2.0000000000000001E-4</v>
      </c>
      <c r="G77" s="15">
        <v>6.3773999999999997E-2</v>
      </c>
    </row>
    <row r="78" spans="1:7" x14ac:dyDescent="0.3">
      <c r="A78" s="16" t="s">
        <v>122</v>
      </c>
      <c r="B78" s="31"/>
      <c r="C78" s="31"/>
      <c r="D78" s="17"/>
      <c r="E78" s="18">
        <v>65.989999999999995</v>
      </c>
      <c r="F78" s="19">
        <v>2.0000000000000001E-4</v>
      </c>
      <c r="G78" s="20"/>
    </row>
    <row r="79" spans="1:7" x14ac:dyDescent="0.3">
      <c r="A79" s="12"/>
      <c r="B79" s="30"/>
      <c r="C79" s="30"/>
      <c r="D79" s="13"/>
      <c r="E79" s="14"/>
      <c r="F79" s="15"/>
      <c r="G79" s="15"/>
    </row>
    <row r="80" spans="1:7" x14ac:dyDescent="0.3">
      <c r="A80" s="21" t="s">
        <v>156</v>
      </c>
      <c r="B80" s="32"/>
      <c r="C80" s="32"/>
      <c r="D80" s="22"/>
      <c r="E80" s="18">
        <v>65.989999999999995</v>
      </c>
      <c r="F80" s="19">
        <v>2.0000000000000001E-4</v>
      </c>
      <c r="G80" s="20"/>
    </row>
    <row r="81" spans="1:7" x14ac:dyDescent="0.3">
      <c r="A81" s="12" t="s">
        <v>159</v>
      </c>
      <c r="B81" s="30"/>
      <c r="C81" s="30"/>
      <c r="D81" s="13"/>
      <c r="E81" s="14">
        <v>8658.2238792999997</v>
      </c>
      <c r="F81" s="15">
        <v>2.5728000000000001E-2</v>
      </c>
      <c r="G81" s="15"/>
    </row>
    <row r="82" spans="1:7" x14ac:dyDescent="0.3">
      <c r="A82" s="12" t="s">
        <v>160</v>
      </c>
      <c r="B82" s="30"/>
      <c r="C82" s="30"/>
      <c r="D82" s="13"/>
      <c r="E82" s="23">
        <v>-28.873879299999999</v>
      </c>
      <c r="F82" s="24">
        <v>-2.2800000000000001E-4</v>
      </c>
      <c r="G82" s="15">
        <v>6.3773999999999997E-2</v>
      </c>
    </row>
    <row r="83" spans="1:7" x14ac:dyDescent="0.3">
      <c r="A83" s="25" t="s">
        <v>161</v>
      </c>
      <c r="B83" s="33"/>
      <c r="C83" s="33"/>
      <c r="D83" s="26"/>
      <c r="E83" s="27">
        <v>336521.1</v>
      </c>
      <c r="F83" s="28">
        <v>1</v>
      </c>
      <c r="G83" s="28"/>
    </row>
    <row r="85" spans="1:7" x14ac:dyDescent="0.3">
      <c r="A85" s="1" t="s">
        <v>163</v>
      </c>
    </row>
    <row r="88" spans="1:7" x14ac:dyDescent="0.3">
      <c r="A88" s="1" t="s">
        <v>164</v>
      </c>
    </row>
    <row r="89" spans="1:7" x14ac:dyDescent="0.3">
      <c r="A89" s="47" t="s">
        <v>165</v>
      </c>
      <c r="B89" s="34" t="s">
        <v>114</v>
      </c>
    </row>
    <row r="90" spans="1:7" x14ac:dyDescent="0.3">
      <c r="A90" t="s">
        <v>166</v>
      </c>
    </row>
    <row r="91" spans="1:7" x14ac:dyDescent="0.3">
      <c r="A91" t="s">
        <v>167</v>
      </c>
      <c r="B91" t="s">
        <v>168</v>
      </c>
      <c r="C91" t="s">
        <v>168</v>
      </c>
    </row>
    <row r="92" spans="1:7" x14ac:dyDescent="0.3">
      <c r="B92" s="48">
        <v>45107</v>
      </c>
      <c r="C92" s="48">
        <v>45138</v>
      </c>
    </row>
    <row r="93" spans="1:7" x14ac:dyDescent="0.3">
      <c r="A93" t="s">
        <v>172</v>
      </c>
      <c r="B93">
        <v>10.7097</v>
      </c>
      <c r="C93">
        <v>10.754</v>
      </c>
      <c r="E93" s="2"/>
    </row>
    <row r="94" spans="1:7" x14ac:dyDescent="0.3">
      <c r="A94" t="s">
        <v>173</v>
      </c>
      <c r="B94">
        <v>10.708500000000001</v>
      </c>
      <c r="C94">
        <v>10.752700000000001</v>
      </c>
      <c r="E94" s="2"/>
    </row>
    <row r="95" spans="1:7" x14ac:dyDescent="0.3">
      <c r="A95" t="s">
        <v>626</v>
      </c>
      <c r="B95">
        <v>10.6774</v>
      </c>
      <c r="C95">
        <v>10.7197</v>
      </c>
      <c r="E95" s="2"/>
    </row>
    <row r="96" spans="1:7" x14ac:dyDescent="0.3">
      <c r="A96" t="s">
        <v>627</v>
      </c>
      <c r="B96">
        <v>10.677899999999999</v>
      </c>
      <c r="C96">
        <v>10.7203</v>
      </c>
      <c r="E96" s="2"/>
    </row>
    <row r="97" spans="1:5" x14ac:dyDescent="0.3">
      <c r="E97" s="2"/>
    </row>
    <row r="98" spans="1:5" x14ac:dyDescent="0.3">
      <c r="A98" t="s">
        <v>183</v>
      </c>
      <c r="B98" s="34" t="s">
        <v>114</v>
      </c>
    </row>
    <row r="99" spans="1:5" x14ac:dyDescent="0.3">
      <c r="A99" t="s">
        <v>184</v>
      </c>
      <c r="B99" s="34" t="s">
        <v>114</v>
      </c>
    </row>
    <row r="100" spans="1:5" ht="28.95" customHeight="1" x14ac:dyDescent="0.3">
      <c r="A100" s="47" t="s">
        <v>185</v>
      </c>
      <c r="B100" s="34" t="s">
        <v>114</v>
      </c>
    </row>
    <row r="101" spans="1:5" ht="28.95" customHeight="1" x14ac:dyDescent="0.3">
      <c r="A101" s="47" t="s">
        <v>186</v>
      </c>
      <c r="B101" s="34" t="s">
        <v>114</v>
      </c>
    </row>
    <row r="102" spans="1:5" x14ac:dyDescent="0.3">
      <c r="A102" t="s">
        <v>187</v>
      </c>
      <c r="B102" s="49">
        <f>B116</f>
        <v>3.5012572993986031</v>
      </c>
    </row>
    <row r="103" spans="1:5" ht="43.5" customHeight="1" x14ac:dyDescent="0.3">
      <c r="A103" s="47" t="s">
        <v>188</v>
      </c>
      <c r="B103" s="34" t="s">
        <v>114</v>
      </c>
    </row>
    <row r="104" spans="1:5" ht="28.95" customHeight="1" x14ac:dyDescent="0.3">
      <c r="A104" s="47" t="s">
        <v>189</v>
      </c>
      <c r="B104" s="34" t="s">
        <v>114</v>
      </c>
    </row>
    <row r="105" spans="1:5" ht="28.95" customHeight="1" x14ac:dyDescent="0.3">
      <c r="A105" s="47" t="s">
        <v>190</v>
      </c>
      <c r="B105" s="34" t="s">
        <v>114</v>
      </c>
    </row>
    <row r="106" spans="1:5" x14ac:dyDescent="0.3">
      <c r="A106" t="s">
        <v>191</v>
      </c>
      <c r="B106" s="34" t="s">
        <v>114</v>
      </c>
    </row>
    <row r="107" spans="1:5" x14ac:dyDescent="0.3">
      <c r="A107" t="s">
        <v>192</v>
      </c>
      <c r="B107" s="34" t="s">
        <v>114</v>
      </c>
    </row>
    <row r="109" spans="1:5" x14ac:dyDescent="0.3">
      <c r="A109" t="s">
        <v>193</v>
      </c>
    </row>
    <row r="110" spans="1:5" ht="58.05" customHeight="1" x14ac:dyDescent="0.3">
      <c r="A110" s="52" t="s">
        <v>194</v>
      </c>
      <c r="B110" s="56" t="s">
        <v>922</v>
      </c>
    </row>
    <row r="111" spans="1:5" ht="28.95" customHeight="1" x14ac:dyDescent="0.3">
      <c r="A111" s="52" t="s">
        <v>196</v>
      </c>
      <c r="B111" s="56" t="s">
        <v>923</v>
      </c>
    </row>
    <row r="112" spans="1:5" x14ac:dyDescent="0.3">
      <c r="A112" s="52"/>
      <c r="B112" s="52"/>
    </row>
    <row r="113" spans="1:7" x14ac:dyDescent="0.3">
      <c r="A113" s="52" t="s">
        <v>198</v>
      </c>
      <c r="B113" s="53">
        <v>7.465228134956833</v>
      </c>
    </row>
    <row r="114" spans="1:7" x14ac:dyDescent="0.3">
      <c r="A114" s="52"/>
      <c r="B114" s="52"/>
    </row>
    <row r="115" spans="1:7" x14ac:dyDescent="0.3">
      <c r="A115" s="52" t="s">
        <v>199</v>
      </c>
      <c r="B115" s="54">
        <v>3.0869</v>
      </c>
    </row>
    <row r="116" spans="1:7" x14ac:dyDescent="0.3">
      <c r="A116" s="52" t="s">
        <v>200</v>
      </c>
      <c r="B116" s="54">
        <v>3.5012572993986031</v>
      </c>
    </row>
    <row r="117" spans="1:7" x14ac:dyDescent="0.3">
      <c r="A117" s="52"/>
      <c r="B117" s="52"/>
    </row>
    <row r="118" spans="1:7" x14ac:dyDescent="0.3">
      <c r="A118" s="52" t="s">
        <v>201</v>
      </c>
      <c r="B118" s="55">
        <v>45138</v>
      </c>
    </row>
    <row r="120" spans="1:7" s="47" customFormat="1" ht="37.799999999999997" customHeight="1" x14ac:dyDescent="0.3">
      <c r="A120" s="70" t="s">
        <v>202</v>
      </c>
      <c r="B120" s="70" t="s">
        <v>203</v>
      </c>
      <c r="C120" s="70" t="s">
        <v>5</v>
      </c>
      <c r="D120" s="70" t="s">
        <v>6</v>
      </c>
      <c r="G120" s="71"/>
    </row>
    <row r="121" spans="1:7" s="47" customFormat="1" ht="70.05" customHeight="1" x14ac:dyDescent="0.3">
      <c r="A121" s="70" t="s">
        <v>924</v>
      </c>
      <c r="B121" s="70"/>
      <c r="C121" s="70" t="s">
        <v>43</v>
      </c>
      <c r="D121" s="70"/>
      <c r="G121" s="71"/>
    </row>
  </sheetData>
  <mergeCells count="2">
    <mergeCell ref="A1:G1"/>
    <mergeCell ref="A2:G2"/>
  </mergeCells>
  <pageMargins left="0.7" right="0.7" top="0.75" bottom="0.75" header="0.3" footer="0.3"/>
  <pageSetup scale="33" orientation="portrait" horizontalDpi="300" verticalDpi="300" r:id="rId1"/>
  <headerFooter>
    <oddHeader>&amp;L&amp;"Arial"&amp;1 &amp;K0078D7INTERNAL#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52"/>
  <sheetViews>
    <sheetView showGridLines="0" view="pageBreakPreview" zoomScale="60" zoomScaleNormal="100" workbookViewId="0">
      <pane ySplit="4" topLeftCell="A141" activePane="bottomLeft" state="frozen"/>
      <selection pane="bottomLeft" activeCell="A152" sqref="A152"/>
    </sheetView>
  </sheetViews>
  <sheetFormatPr defaultRowHeight="14.4" x14ac:dyDescent="0.3"/>
  <cols>
    <col min="1" max="1" width="50.5546875" customWidth="1"/>
    <col min="2" max="2" width="22" bestFit="1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925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926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206</v>
      </c>
      <c r="B9" s="30"/>
      <c r="C9" s="30"/>
      <c r="D9" s="13"/>
      <c r="E9" s="14"/>
      <c r="F9" s="15"/>
      <c r="G9" s="15"/>
    </row>
    <row r="10" spans="1:8" x14ac:dyDescent="0.3">
      <c r="A10" s="16" t="s">
        <v>207</v>
      </c>
      <c r="B10" s="30"/>
      <c r="C10" s="30"/>
      <c r="D10" s="13"/>
      <c r="E10" s="14"/>
      <c r="F10" s="15"/>
      <c r="G10" s="15"/>
    </row>
    <row r="11" spans="1:8" x14ac:dyDescent="0.3">
      <c r="A11" s="12" t="s">
        <v>927</v>
      </c>
      <c r="B11" s="30" t="s">
        <v>928</v>
      </c>
      <c r="C11" s="30" t="s">
        <v>213</v>
      </c>
      <c r="D11" s="13">
        <v>110000000</v>
      </c>
      <c r="E11" s="14">
        <v>109441.31</v>
      </c>
      <c r="F11" s="15">
        <v>0.1061</v>
      </c>
      <c r="G11" s="15">
        <v>7.5999999999999998E-2</v>
      </c>
    </row>
    <row r="12" spans="1:8" x14ac:dyDescent="0.3">
      <c r="A12" s="12" t="s">
        <v>929</v>
      </c>
      <c r="B12" s="30" t="s">
        <v>930</v>
      </c>
      <c r="C12" s="30" t="s">
        <v>213</v>
      </c>
      <c r="D12" s="13">
        <v>60500000</v>
      </c>
      <c r="E12" s="14">
        <v>60591.6</v>
      </c>
      <c r="F12" s="15">
        <v>5.8799999999999998E-2</v>
      </c>
      <c r="G12" s="15">
        <v>7.485E-2</v>
      </c>
    </row>
    <row r="13" spans="1:8" x14ac:dyDescent="0.3">
      <c r="A13" s="12" t="s">
        <v>931</v>
      </c>
      <c r="B13" s="30" t="s">
        <v>932</v>
      </c>
      <c r="C13" s="30" t="s">
        <v>222</v>
      </c>
      <c r="D13" s="13">
        <v>55000000</v>
      </c>
      <c r="E13" s="14">
        <v>54936.97</v>
      </c>
      <c r="F13" s="15">
        <v>5.33E-2</v>
      </c>
      <c r="G13" s="15">
        <v>7.5749999999999998E-2</v>
      </c>
    </row>
    <row r="14" spans="1:8" x14ac:dyDescent="0.3">
      <c r="A14" s="12" t="s">
        <v>933</v>
      </c>
      <c r="B14" s="30" t="s">
        <v>934</v>
      </c>
      <c r="C14" s="30" t="s">
        <v>213</v>
      </c>
      <c r="D14" s="13">
        <v>51500000</v>
      </c>
      <c r="E14" s="14">
        <v>51106.69</v>
      </c>
      <c r="F14" s="15">
        <v>4.9599999999999998E-2</v>
      </c>
      <c r="G14" s="15">
        <v>7.4499999999999997E-2</v>
      </c>
    </row>
    <row r="15" spans="1:8" x14ac:dyDescent="0.3">
      <c r="A15" s="12" t="s">
        <v>935</v>
      </c>
      <c r="B15" s="30" t="s">
        <v>936</v>
      </c>
      <c r="C15" s="30" t="s">
        <v>222</v>
      </c>
      <c r="D15" s="13">
        <v>45000000</v>
      </c>
      <c r="E15" s="14">
        <v>44658.68</v>
      </c>
      <c r="F15" s="15">
        <v>4.3299999999999998E-2</v>
      </c>
      <c r="G15" s="15">
        <v>7.5749999999999998E-2</v>
      </c>
    </row>
    <row r="16" spans="1:8" x14ac:dyDescent="0.3">
      <c r="A16" s="12" t="s">
        <v>937</v>
      </c>
      <c r="B16" s="30" t="s">
        <v>938</v>
      </c>
      <c r="C16" s="30" t="s">
        <v>213</v>
      </c>
      <c r="D16" s="13">
        <v>21300000</v>
      </c>
      <c r="E16" s="14">
        <v>21286.11</v>
      </c>
      <c r="F16" s="15">
        <v>2.06E-2</v>
      </c>
      <c r="G16" s="15">
        <v>7.3550000000000004E-2</v>
      </c>
    </row>
    <row r="17" spans="1:7" x14ac:dyDescent="0.3">
      <c r="A17" s="12" t="s">
        <v>939</v>
      </c>
      <c r="B17" s="30" t="s">
        <v>940</v>
      </c>
      <c r="C17" s="30" t="s">
        <v>213</v>
      </c>
      <c r="D17" s="13">
        <v>19000000</v>
      </c>
      <c r="E17" s="14">
        <v>18341.97</v>
      </c>
      <c r="F17" s="15">
        <v>1.78E-2</v>
      </c>
      <c r="G17" s="15">
        <v>7.485E-2</v>
      </c>
    </row>
    <row r="18" spans="1:7" x14ac:dyDescent="0.3">
      <c r="A18" s="12" t="s">
        <v>941</v>
      </c>
      <c r="B18" s="30" t="s">
        <v>942</v>
      </c>
      <c r="C18" s="30" t="s">
        <v>222</v>
      </c>
      <c r="D18" s="13">
        <v>17500000</v>
      </c>
      <c r="E18" s="14">
        <v>17511.599999999999</v>
      </c>
      <c r="F18" s="15">
        <v>1.7000000000000001E-2</v>
      </c>
      <c r="G18" s="15">
        <v>7.4800000000000005E-2</v>
      </c>
    </row>
    <row r="19" spans="1:7" x14ac:dyDescent="0.3">
      <c r="A19" s="12" t="s">
        <v>943</v>
      </c>
      <c r="B19" s="30" t="s">
        <v>944</v>
      </c>
      <c r="C19" s="30" t="s">
        <v>213</v>
      </c>
      <c r="D19" s="13">
        <v>15000000</v>
      </c>
      <c r="E19" s="14">
        <v>14979.98</v>
      </c>
      <c r="F19" s="15">
        <v>1.4500000000000001E-2</v>
      </c>
      <c r="G19" s="15">
        <v>7.5999999999999998E-2</v>
      </c>
    </row>
    <row r="20" spans="1:7" x14ac:dyDescent="0.3">
      <c r="A20" s="12" t="s">
        <v>945</v>
      </c>
      <c r="B20" s="30" t="s">
        <v>946</v>
      </c>
      <c r="C20" s="30" t="s">
        <v>213</v>
      </c>
      <c r="D20" s="13">
        <v>15500000</v>
      </c>
      <c r="E20" s="14">
        <v>14950.09</v>
      </c>
      <c r="F20" s="15">
        <v>1.4500000000000001E-2</v>
      </c>
      <c r="G20" s="15">
        <v>7.5050000000000006E-2</v>
      </c>
    </row>
    <row r="21" spans="1:7" x14ac:dyDescent="0.3">
      <c r="A21" s="12" t="s">
        <v>947</v>
      </c>
      <c r="B21" s="30" t="s">
        <v>948</v>
      </c>
      <c r="C21" s="30" t="s">
        <v>213</v>
      </c>
      <c r="D21" s="13">
        <v>12500000</v>
      </c>
      <c r="E21" s="14">
        <v>12465.15</v>
      </c>
      <c r="F21" s="15">
        <v>1.21E-2</v>
      </c>
      <c r="G21" s="15">
        <v>7.5999999999999998E-2</v>
      </c>
    </row>
    <row r="22" spans="1:7" x14ac:dyDescent="0.3">
      <c r="A22" s="12" t="s">
        <v>949</v>
      </c>
      <c r="B22" s="30" t="s">
        <v>950</v>
      </c>
      <c r="C22" s="30" t="s">
        <v>213</v>
      </c>
      <c r="D22" s="13">
        <v>11200000</v>
      </c>
      <c r="E22" s="14">
        <v>11647.57</v>
      </c>
      <c r="F22" s="15">
        <v>1.1299999999999999E-2</v>
      </c>
      <c r="G22" s="15">
        <v>7.5222999999999998E-2</v>
      </c>
    </row>
    <row r="23" spans="1:7" x14ac:dyDescent="0.3">
      <c r="A23" s="12" t="s">
        <v>951</v>
      </c>
      <c r="B23" s="30" t="s">
        <v>952</v>
      </c>
      <c r="C23" s="30" t="s">
        <v>222</v>
      </c>
      <c r="D23" s="13">
        <v>11000000</v>
      </c>
      <c r="E23" s="14">
        <v>10888.93</v>
      </c>
      <c r="F23" s="15">
        <v>1.06E-2</v>
      </c>
      <c r="G23" s="15">
        <v>7.5749999999999998E-2</v>
      </c>
    </row>
    <row r="24" spans="1:7" x14ac:dyDescent="0.3">
      <c r="A24" s="12" t="s">
        <v>953</v>
      </c>
      <c r="B24" s="30" t="s">
        <v>954</v>
      </c>
      <c r="C24" s="30" t="s">
        <v>210</v>
      </c>
      <c r="D24" s="13">
        <v>11000000</v>
      </c>
      <c r="E24" s="14">
        <v>10664.69</v>
      </c>
      <c r="F24" s="15">
        <v>1.03E-2</v>
      </c>
      <c r="G24" s="15">
        <v>7.5850000000000001E-2</v>
      </c>
    </row>
    <row r="25" spans="1:7" x14ac:dyDescent="0.3">
      <c r="A25" s="12" t="s">
        <v>955</v>
      </c>
      <c r="B25" s="30" t="s">
        <v>956</v>
      </c>
      <c r="C25" s="30" t="s">
        <v>213</v>
      </c>
      <c r="D25" s="13">
        <v>10000000</v>
      </c>
      <c r="E25" s="14">
        <v>10146.629999999999</v>
      </c>
      <c r="F25" s="15">
        <v>9.7999999999999997E-3</v>
      </c>
      <c r="G25" s="15">
        <v>7.4450000000000002E-2</v>
      </c>
    </row>
    <row r="26" spans="1:7" x14ac:dyDescent="0.3">
      <c r="A26" s="12" t="s">
        <v>957</v>
      </c>
      <c r="B26" s="30" t="s">
        <v>958</v>
      </c>
      <c r="C26" s="30" t="s">
        <v>213</v>
      </c>
      <c r="D26" s="13">
        <v>10500000</v>
      </c>
      <c r="E26" s="14">
        <v>10114.17</v>
      </c>
      <c r="F26" s="15">
        <v>9.7999999999999997E-3</v>
      </c>
      <c r="G26" s="15">
        <v>7.5050000000000006E-2</v>
      </c>
    </row>
    <row r="27" spans="1:7" x14ac:dyDescent="0.3">
      <c r="A27" s="12" t="s">
        <v>959</v>
      </c>
      <c r="B27" s="30" t="s">
        <v>960</v>
      </c>
      <c r="C27" s="30" t="s">
        <v>210</v>
      </c>
      <c r="D27" s="13">
        <v>7600000</v>
      </c>
      <c r="E27" s="14">
        <v>7545.11</v>
      </c>
      <c r="F27" s="15">
        <v>7.3000000000000001E-3</v>
      </c>
      <c r="G27" s="15">
        <v>7.4249999999999997E-2</v>
      </c>
    </row>
    <row r="28" spans="1:7" x14ac:dyDescent="0.3">
      <c r="A28" s="12" t="s">
        <v>961</v>
      </c>
      <c r="B28" s="30" t="s">
        <v>962</v>
      </c>
      <c r="C28" s="30" t="s">
        <v>213</v>
      </c>
      <c r="D28" s="13">
        <v>6000000</v>
      </c>
      <c r="E28" s="14">
        <v>6254.15</v>
      </c>
      <c r="F28" s="15">
        <v>6.1000000000000004E-3</v>
      </c>
      <c r="G28" s="15">
        <v>7.4300000000000005E-2</v>
      </c>
    </row>
    <row r="29" spans="1:7" x14ac:dyDescent="0.3">
      <c r="A29" s="12" t="s">
        <v>963</v>
      </c>
      <c r="B29" s="30" t="s">
        <v>964</v>
      </c>
      <c r="C29" s="30" t="s">
        <v>213</v>
      </c>
      <c r="D29" s="13">
        <v>6000000</v>
      </c>
      <c r="E29" s="14">
        <v>6077.98</v>
      </c>
      <c r="F29" s="15">
        <v>5.8999999999999999E-3</v>
      </c>
      <c r="G29" s="15">
        <v>7.4499999999999997E-2</v>
      </c>
    </row>
    <row r="30" spans="1:7" x14ac:dyDescent="0.3">
      <c r="A30" s="12" t="s">
        <v>965</v>
      </c>
      <c r="B30" s="30" t="s">
        <v>966</v>
      </c>
      <c r="C30" s="30" t="s">
        <v>213</v>
      </c>
      <c r="D30" s="13">
        <v>5000000</v>
      </c>
      <c r="E30" s="14">
        <v>5090.87</v>
      </c>
      <c r="F30" s="15">
        <v>4.8999999999999998E-3</v>
      </c>
      <c r="G30" s="15">
        <v>7.4301000000000006E-2</v>
      </c>
    </row>
    <row r="31" spans="1:7" x14ac:dyDescent="0.3">
      <c r="A31" s="12" t="s">
        <v>967</v>
      </c>
      <c r="B31" s="30" t="s">
        <v>968</v>
      </c>
      <c r="C31" s="30" t="s">
        <v>213</v>
      </c>
      <c r="D31" s="13">
        <v>5000000</v>
      </c>
      <c r="E31" s="14">
        <v>5008.62</v>
      </c>
      <c r="F31" s="15">
        <v>4.8999999999999998E-3</v>
      </c>
      <c r="G31" s="15">
        <v>7.485E-2</v>
      </c>
    </row>
    <row r="32" spans="1:7" x14ac:dyDescent="0.3">
      <c r="A32" s="12" t="s">
        <v>969</v>
      </c>
      <c r="B32" s="30" t="s">
        <v>970</v>
      </c>
      <c r="C32" s="30" t="s">
        <v>210</v>
      </c>
      <c r="D32" s="13">
        <v>4000000</v>
      </c>
      <c r="E32" s="14">
        <v>3948.53</v>
      </c>
      <c r="F32" s="15">
        <v>3.8E-3</v>
      </c>
      <c r="G32" s="15">
        <v>7.4249999999999997E-2</v>
      </c>
    </row>
    <row r="33" spans="1:7" x14ac:dyDescent="0.3">
      <c r="A33" s="12" t="s">
        <v>971</v>
      </c>
      <c r="B33" s="30" t="s">
        <v>972</v>
      </c>
      <c r="C33" s="30" t="s">
        <v>222</v>
      </c>
      <c r="D33" s="13">
        <v>3300000</v>
      </c>
      <c r="E33" s="14">
        <v>3294.68</v>
      </c>
      <c r="F33" s="15">
        <v>3.2000000000000002E-3</v>
      </c>
      <c r="G33" s="15">
        <v>7.4249999999999997E-2</v>
      </c>
    </row>
    <row r="34" spans="1:7" x14ac:dyDescent="0.3">
      <c r="A34" s="12" t="s">
        <v>973</v>
      </c>
      <c r="B34" s="30" t="s">
        <v>974</v>
      </c>
      <c r="C34" s="30" t="s">
        <v>213</v>
      </c>
      <c r="D34" s="13">
        <v>2700000</v>
      </c>
      <c r="E34" s="14">
        <v>2748.17</v>
      </c>
      <c r="F34" s="15">
        <v>2.7000000000000001E-3</v>
      </c>
      <c r="G34" s="15">
        <v>7.5157000000000002E-2</v>
      </c>
    </row>
    <row r="35" spans="1:7" x14ac:dyDescent="0.3">
      <c r="A35" s="12" t="s">
        <v>975</v>
      </c>
      <c r="B35" s="30" t="s">
        <v>976</v>
      </c>
      <c r="C35" s="30" t="s">
        <v>213</v>
      </c>
      <c r="D35" s="13">
        <v>2500000</v>
      </c>
      <c r="E35" s="14">
        <v>2606.08</v>
      </c>
      <c r="F35" s="15">
        <v>2.5000000000000001E-3</v>
      </c>
      <c r="G35" s="15">
        <v>7.4300000000000005E-2</v>
      </c>
    </row>
    <row r="36" spans="1:7" x14ac:dyDescent="0.3">
      <c r="A36" s="12" t="s">
        <v>977</v>
      </c>
      <c r="B36" s="30" t="s">
        <v>978</v>
      </c>
      <c r="C36" s="30" t="s">
        <v>213</v>
      </c>
      <c r="D36" s="13">
        <v>2000000</v>
      </c>
      <c r="E36" s="14">
        <v>2031.9</v>
      </c>
      <c r="F36" s="15">
        <v>2E-3</v>
      </c>
      <c r="G36" s="15">
        <v>7.3999999999999996E-2</v>
      </c>
    </row>
    <row r="37" spans="1:7" x14ac:dyDescent="0.3">
      <c r="A37" s="12" t="s">
        <v>979</v>
      </c>
      <c r="B37" s="30" t="s">
        <v>980</v>
      </c>
      <c r="C37" s="30" t="s">
        <v>213</v>
      </c>
      <c r="D37" s="13">
        <v>1500000</v>
      </c>
      <c r="E37" s="14">
        <v>1449.31</v>
      </c>
      <c r="F37" s="15">
        <v>1.4E-3</v>
      </c>
      <c r="G37" s="15">
        <v>7.5399999999999995E-2</v>
      </c>
    </row>
    <row r="38" spans="1:7" x14ac:dyDescent="0.3">
      <c r="A38" s="12" t="s">
        <v>981</v>
      </c>
      <c r="B38" s="30" t="s">
        <v>982</v>
      </c>
      <c r="C38" s="30" t="s">
        <v>222</v>
      </c>
      <c r="D38" s="13">
        <v>1109000</v>
      </c>
      <c r="E38" s="14">
        <v>1143.42</v>
      </c>
      <c r="F38" s="15">
        <v>1.1000000000000001E-3</v>
      </c>
      <c r="G38" s="15">
        <v>7.4249999999999997E-2</v>
      </c>
    </row>
    <row r="39" spans="1:7" x14ac:dyDescent="0.3">
      <c r="A39" s="12" t="s">
        <v>983</v>
      </c>
      <c r="B39" s="30" t="s">
        <v>984</v>
      </c>
      <c r="C39" s="30" t="s">
        <v>222</v>
      </c>
      <c r="D39" s="13">
        <v>1000000</v>
      </c>
      <c r="E39" s="14">
        <v>1029.48</v>
      </c>
      <c r="F39" s="15">
        <v>1E-3</v>
      </c>
      <c r="G39" s="15">
        <v>7.4249999999999997E-2</v>
      </c>
    </row>
    <row r="40" spans="1:7" x14ac:dyDescent="0.3">
      <c r="A40" s="12" t="s">
        <v>985</v>
      </c>
      <c r="B40" s="30" t="s">
        <v>986</v>
      </c>
      <c r="C40" s="30" t="s">
        <v>213</v>
      </c>
      <c r="D40" s="13">
        <v>500000</v>
      </c>
      <c r="E40" s="14">
        <v>518.98</v>
      </c>
      <c r="F40" s="15">
        <v>5.0000000000000001E-4</v>
      </c>
      <c r="G40" s="15">
        <v>7.4300000000000005E-2</v>
      </c>
    </row>
    <row r="41" spans="1:7" x14ac:dyDescent="0.3">
      <c r="A41" s="12" t="s">
        <v>987</v>
      </c>
      <c r="B41" s="30" t="s">
        <v>988</v>
      </c>
      <c r="C41" s="30" t="s">
        <v>213</v>
      </c>
      <c r="D41" s="13">
        <v>500000</v>
      </c>
      <c r="E41" s="14">
        <v>479.7</v>
      </c>
      <c r="F41" s="15">
        <v>5.0000000000000001E-4</v>
      </c>
      <c r="G41" s="15">
        <v>7.4300000000000005E-2</v>
      </c>
    </row>
    <row r="42" spans="1:7" x14ac:dyDescent="0.3">
      <c r="A42" s="16" t="s">
        <v>122</v>
      </c>
      <c r="B42" s="31"/>
      <c r="C42" s="31"/>
      <c r="D42" s="17"/>
      <c r="E42" s="18">
        <v>522959.12</v>
      </c>
      <c r="F42" s="19">
        <v>0.50719999999999998</v>
      </c>
      <c r="G42" s="20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16" t="s">
        <v>297</v>
      </c>
      <c r="B44" s="30"/>
      <c r="C44" s="30"/>
      <c r="D44" s="13"/>
      <c r="E44" s="14"/>
      <c r="F44" s="15"/>
      <c r="G44" s="15"/>
    </row>
    <row r="45" spans="1:7" x14ac:dyDescent="0.3">
      <c r="A45" s="12" t="s">
        <v>989</v>
      </c>
      <c r="B45" s="30" t="s">
        <v>990</v>
      </c>
      <c r="C45" s="30" t="s">
        <v>119</v>
      </c>
      <c r="D45" s="13">
        <v>25000000</v>
      </c>
      <c r="E45" s="14">
        <v>24097.48</v>
      </c>
      <c r="F45" s="15">
        <v>2.3400000000000001E-2</v>
      </c>
      <c r="G45" s="15">
        <v>7.2465288801000005E-2</v>
      </c>
    </row>
    <row r="46" spans="1:7" x14ac:dyDescent="0.3">
      <c r="A46" s="16" t="s">
        <v>122</v>
      </c>
      <c r="B46" s="31"/>
      <c r="C46" s="31"/>
      <c r="D46" s="17"/>
      <c r="E46" s="18">
        <v>24097.48</v>
      </c>
      <c r="F46" s="19">
        <v>2.3400000000000001E-2</v>
      </c>
      <c r="G46" s="20"/>
    </row>
    <row r="47" spans="1:7" x14ac:dyDescent="0.3">
      <c r="A47" s="16" t="s">
        <v>649</v>
      </c>
      <c r="B47" s="30"/>
      <c r="C47" s="30"/>
      <c r="D47" s="13"/>
      <c r="E47" s="14"/>
      <c r="F47" s="15"/>
      <c r="G47" s="15"/>
    </row>
    <row r="48" spans="1:7" x14ac:dyDescent="0.3">
      <c r="A48" s="12" t="s">
        <v>991</v>
      </c>
      <c r="B48" s="30" t="s">
        <v>992</v>
      </c>
      <c r="C48" s="30" t="s">
        <v>119</v>
      </c>
      <c r="D48" s="13">
        <v>33500000</v>
      </c>
      <c r="E48" s="14">
        <v>34286.65</v>
      </c>
      <c r="F48" s="15">
        <v>3.32E-2</v>
      </c>
      <c r="G48" s="15">
        <v>7.4643222499999995E-2</v>
      </c>
    </row>
    <row r="49" spans="1:7" x14ac:dyDescent="0.3">
      <c r="A49" s="12" t="s">
        <v>993</v>
      </c>
      <c r="B49" s="30" t="s">
        <v>994</v>
      </c>
      <c r="C49" s="30" t="s">
        <v>119</v>
      </c>
      <c r="D49" s="13">
        <v>30000000</v>
      </c>
      <c r="E49" s="14">
        <v>29196.09</v>
      </c>
      <c r="F49" s="15">
        <v>2.8299999999999999E-2</v>
      </c>
      <c r="G49" s="15">
        <v>7.4332250000000002E-2</v>
      </c>
    </row>
    <row r="50" spans="1:7" x14ac:dyDescent="0.3">
      <c r="A50" s="12" t="s">
        <v>995</v>
      </c>
      <c r="B50" s="30" t="s">
        <v>996</v>
      </c>
      <c r="C50" s="30" t="s">
        <v>119</v>
      </c>
      <c r="D50" s="13">
        <v>26500000</v>
      </c>
      <c r="E50" s="14">
        <v>27233.47</v>
      </c>
      <c r="F50" s="15">
        <v>2.64E-2</v>
      </c>
      <c r="G50" s="15">
        <v>7.4524011055999997E-2</v>
      </c>
    </row>
    <row r="51" spans="1:7" x14ac:dyDescent="0.3">
      <c r="A51" s="12" t="s">
        <v>997</v>
      </c>
      <c r="B51" s="30" t="s">
        <v>998</v>
      </c>
      <c r="C51" s="30" t="s">
        <v>119</v>
      </c>
      <c r="D51" s="13">
        <v>24500000</v>
      </c>
      <c r="E51" s="14">
        <v>25143</v>
      </c>
      <c r="F51" s="15">
        <v>2.4400000000000002E-2</v>
      </c>
      <c r="G51" s="15">
        <v>7.5162646900000005E-2</v>
      </c>
    </row>
    <row r="52" spans="1:7" x14ac:dyDescent="0.3">
      <c r="A52" s="12" t="s">
        <v>999</v>
      </c>
      <c r="B52" s="30" t="s">
        <v>1000</v>
      </c>
      <c r="C52" s="30" t="s">
        <v>119</v>
      </c>
      <c r="D52" s="13">
        <v>22500000</v>
      </c>
      <c r="E52" s="14">
        <v>22994.66</v>
      </c>
      <c r="F52" s="15">
        <v>2.23E-2</v>
      </c>
      <c r="G52" s="15">
        <v>7.4643222499999995E-2</v>
      </c>
    </row>
    <row r="53" spans="1:7" x14ac:dyDescent="0.3">
      <c r="A53" s="12" t="s">
        <v>1001</v>
      </c>
      <c r="B53" s="30" t="s">
        <v>1002</v>
      </c>
      <c r="C53" s="30" t="s">
        <v>119</v>
      </c>
      <c r="D53" s="13">
        <v>20500000</v>
      </c>
      <c r="E53" s="14">
        <v>21069.51</v>
      </c>
      <c r="F53" s="15">
        <v>2.0400000000000001E-2</v>
      </c>
      <c r="G53" s="15">
        <v>7.4682615561000004E-2</v>
      </c>
    </row>
    <row r="54" spans="1:7" x14ac:dyDescent="0.3">
      <c r="A54" s="12" t="s">
        <v>1003</v>
      </c>
      <c r="B54" s="30" t="s">
        <v>1004</v>
      </c>
      <c r="C54" s="30" t="s">
        <v>119</v>
      </c>
      <c r="D54" s="13">
        <v>20500000</v>
      </c>
      <c r="E54" s="14">
        <v>20979.62</v>
      </c>
      <c r="F54" s="15">
        <v>2.0299999999999999E-2</v>
      </c>
      <c r="G54" s="15">
        <v>7.4682615561000004E-2</v>
      </c>
    </row>
    <row r="55" spans="1:7" x14ac:dyDescent="0.3">
      <c r="A55" s="12" t="s">
        <v>1005</v>
      </c>
      <c r="B55" s="30" t="s">
        <v>1006</v>
      </c>
      <c r="C55" s="30" t="s">
        <v>119</v>
      </c>
      <c r="D55" s="13">
        <v>19500000</v>
      </c>
      <c r="E55" s="14">
        <v>20099.099999999999</v>
      </c>
      <c r="F55" s="15">
        <v>1.95E-2</v>
      </c>
      <c r="G55" s="15">
        <v>7.4643222499999995E-2</v>
      </c>
    </row>
    <row r="56" spans="1:7" x14ac:dyDescent="0.3">
      <c r="A56" s="12" t="s">
        <v>1007</v>
      </c>
      <c r="B56" s="30" t="s">
        <v>1008</v>
      </c>
      <c r="C56" s="30" t="s">
        <v>119</v>
      </c>
      <c r="D56" s="13">
        <v>17500000</v>
      </c>
      <c r="E56" s="14">
        <v>17866.61</v>
      </c>
      <c r="F56" s="15">
        <v>1.7299999999999999E-2</v>
      </c>
      <c r="G56" s="15">
        <v>7.4820496959999996E-2</v>
      </c>
    </row>
    <row r="57" spans="1:7" x14ac:dyDescent="0.3">
      <c r="A57" s="12" t="s">
        <v>1009</v>
      </c>
      <c r="B57" s="30" t="s">
        <v>1010</v>
      </c>
      <c r="C57" s="30" t="s">
        <v>119</v>
      </c>
      <c r="D57" s="13">
        <v>15500000</v>
      </c>
      <c r="E57" s="14">
        <v>16003.42</v>
      </c>
      <c r="F57" s="15">
        <v>1.55E-2</v>
      </c>
      <c r="G57" s="15">
        <v>7.4781101372000003E-2</v>
      </c>
    </row>
    <row r="58" spans="1:7" x14ac:dyDescent="0.3">
      <c r="A58" s="12" t="s">
        <v>1011</v>
      </c>
      <c r="B58" s="30" t="s">
        <v>1012</v>
      </c>
      <c r="C58" s="30" t="s">
        <v>119</v>
      </c>
      <c r="D58" s="13">
        <v>14500000</v>
      </c>
      <c r="E58" s="14">
        <v>14911.89</v>
      </c>
      <c r="F58" s="15">
        <v>1.4500000000000001E-2</v>
      </c>
      <c r="G58" s="15">
        <v>7.4817386755999998E-2</v>
      </c>
    </row>
    <row r="59" spans="1:7" x14ac:dyDescent="0.3">
      <c r="A59" s="12" t="s">
        <v>1013</v>
      </c>
      <c r="B59" s="30" t="s">
        <v>1014</v>
      </c>
      <c r="C59" s="30" t="s">
        <v>119</v>
      </c>
      <c r="D59" s="13">
        <v>14000000</v>
      </c>
      <c r="E59" s="14">
        <v>14330.82</v>
      </c>
      <c r="F59" s="15">
        <v>1.3899999999999999E-2</v>
      </c>
      <c r="G59" s="15">
        <v>7.4677432222000004E-2</v>
      </c>
    </row>
    <row r="60" spans="1:7" x14ac:dyDescent="0.3">
      <c r="A60" s="12" t="s">
        <v>1015</v>
      </c>
      <c r="B60" s="30" t="s">
        <v>1016</v>
      </c>
      <c r="C60" s="30" t="s">
        <v>119</v>
      </c>
      <c r="D60" s="13">
        <v>11500000</v>
      </c>
      <c r="E60" s="14">
        <v>11794.94</v>
      </c>
      <c r="F60" s="15">
        <v>1.14E-2</v>
      </c>
      <c r="G60" s="15">
        <v>7.4819460224999995E-2</v>
      </c>
    </row>
    <row r="61" spans="1:7" x14ac:dyDescent="0.3">
      <c r="A61" s="12" t="s">
        <v>1017</v>
      </c>
      <c r="B61" s="30" t="s">
        <v>1018</v>
      </c>
      <c r="C61" s="30" t="s">
        <v>119</v>
      </c>
      <c r="D61" s="13">
        <v>10500000</v>
      </c>
      <c r="E61" s="14">
        <v>10862.23</v>
      </c>
      <c r="F61" s="15">
        <v>1.0500000000000001E-2</v>
      </c>
      <c r="G61" s="15">
        <v>7.5107691875999999E-2</v>
      </c>
    </row>
    <row r="62" spans="1:7" x14ac:dyDescent="0.3">
      <c r="A62" s="12" t="s">
        <v>1019</v>
      </c>
      <c r="B62" s="30" t="s">
        <v>1020</v>
      </c>
      <c r="C62" s="30" t="s">
        <v>119</v>
      </c>
      <c r="D62" s="13">
        <v>10500000</v>
      </c>
      <c r="E62" s="14">
        <v>10797.29</v>
      </c>
      <c r="F62" s="15">
        <v>1.0500000000000001E-2</v>
      </c>
      <c r="G62" s="15">
        <v>7.5162646900000005E-2</v>
      </c>
    </row>
    <row r="63" spans="1:7" x14ac:dyDescent="0.3">
      <c r="A63" s="12" t="s">
        <v>1021</v>
      </c>
      <c r="B63" s="30" t="s">
        <v>1022</v>
      </c>
      <c r="C63" s="30" t="s">
        <v>119</v>
      </c>
      <c r="D63" s="13">
        <v>9500000</v>
      </c>
      <c r="E63" s="14">
        <v>9721.8799999999992</v>
      </c>
      <c r="F63" s="15">
        <v>9.4000000000000004E-3</v>
      </c>
      <c r="G63" s="15">
        <v>7.4802872529000003E-2</v>
      </c>
    </row>
    <row r="64" spans="1:7" x14ac:dyDescent="0.3">
      <c r="A64" s="12" t="s">
        <v>1023</v>
      </c>
      <c r="B64" s="30" t="s">
        <v>1024</v>
      </c>
      <c r="C64" s="30" t="s">
        <v>119</v>
      </c>
      <c r="D64" s="13">
        <v>9500000</v>
      </c>
      <c r="E64" s="14">
        <v>9695.5499999999993</v>
      </c>
      <c r="F64" s="15">
        <v>9.4000000000000004E-3</v>
      </c>
      <c r="G64" s="15">
        <v>7.4682615561000004E-2</v>
      </c>
    </row>
    <row r="65" spans="1:7" x14ac:dyDescent="0.3">
      <c r="A65" s="12" t="s">
        <v>1025</v>
      </c>
      <c r="B65" s="30" t="s">
        <v>1026</v>
      </c>
      <c r="C65" s="30" t="s">
        <v>119</v>
      </c>
      <c r="D65" s="13">
        <v>9000000</v>
      </c>
      <c r="E65" s="14">
        <v>9235.61</v>
      </c>
      <c r="F65" s="15">
        <v>8.9999999999999993E-3</v>
      </c>
      <c r="G65" s="15">
        <v>7.4682615561000004E-2</v>
      </c>
    </row>
    <row r="66" spans="1:7" x14ac:dyDescent="0.3">
      <c r="A66" s="12" t="s">
        <v>1027</v>
      </c>
      <c r="B66" s="30" t="s">
        <v>1028</v>
      </c>
      <c r="C66" s="30" t="s">
        <v>119</v>
      </c>
      <c r="D66" s="13">
        <v>8000000</v>
      </c>
      <c r="E66" s="14">
        <v>8247.94</v>
      </c>
      <c r="F66" s="15">
        <v>8.0000000000000002E-3</v>
      </c>
      <c r="G66" s="15">
        <v>7.4524011055999997E-2</v>
      </c>
    </row>
    <row r="67" spans="1:7" x14ac:dyDescent="0.3">
      <c r="A67" s="12" t="s">
        <v>1029</v>
      </c>
      <c r="B67" s="30" t="s">
        <v>1030</v>
      </c>
      <c r="C67" s="30" t="s">
        <v>119</v>
      </c>
      <c r="D67" s="13">
        <v>7500000</v>
      </c>
      <c r="E67" s="14">
        <v>7733.21</v>
      </c>
      <c r="F67" s="15">
        <v>7.4999999999999997E-3</v>
      </c>
      <c r="G67" s="15">
        <v>7.4682615561000004E-2</v>
      </c>
    </row>
    <row r="68" spans="1:7" x14ac:dyDescent="0.3">
      <c r="A68" s="12" t="s">
        <v>1031</v>
      </c>
      <c r="B68" s="30" t="s">
        <v>1032</v>
      </c>
      <c r="C68" s="30" t="s">
        <v>119</v>
      </c>
      <c r="D68" s="13">
        <v>7500000</v>
      </c>
      <c r="E68" s="14">
        <v>7657.74</v>
      </c>
      <c r="F68" s="15">
        <v>7.4000000000000003E-3</v>
      </c>
      <c r="G68" s="15">
        <v>7.4782138089E-2</v>
      </c>
    </row>
    <row r="69" spans="1:7" x14ac:dyDescent="0.3">
      <c r="A69" s="12" t="s">
        <v>1033</v>
      </c>
      <c r="B69" s="30" t="s">
        <v>1034</v>
      </c>
      <c r="C69" s="30" t="s">
        <v>119</v>
      </c>
      <c r="D69" s="13">
        <v>7500000</v>
      </c>
      <c r="E69" s="14">
        <v>7655.52</v>
      </c>
      <c r="F69" s="15">
        <v>7.4000000000000003E-3</v>
      </c>
      <c r="G69" s="15">
        <v>7.4817386755999998E-2</v>
      </c>
    </row>
    <row r="70" spans="1:7" x14ac:dyDescent="0.3">
      <c r="A70" s="12" t="s">
        <v>1035</v>
      </c>
      <c r="B70" s="30" t="s">
        <v>1036</v>
      </c>
      <c r="C70" s="30" t="s">
        <v>119</v>
      </c>
      <c r="D70" s="13">
        <v>7219500</v>
      </c>
      <c r="E70" s="14">
        <v>7336.34</v>
      </c>
      <c r="F70" s="15">
        <v>7.1000000000000004E-3</v>
      </c>
      <c r="G70" s="15">
        <v>7.4596573755999998E-2</v>
      </c>
    </row>
    <row r="71" spans="1:7" x14ac:dyDescent="0.3">
      <c r="A71" s="12" t="s">
        <v>1037</v>
      </c>
      <c r="B71" s="30" t="s">
        <v>1038</v>
      </c>
      <c r="C71" s="30" t="s">
        <v>119</v>
      </c>
      <c r="D71" s="13">
        <v>7000000</v>
      </c>
      <c r="E71" s="14">
        <v>7194.19</v>
      </c>
      <c r="F71" s="15">
        <v>7.0000000000000001E-3</v>
      </c>
      <c r="G71" s="15">
        <v>7.5107691875999999E-2</v>
      </c>
    </row>
    <row r="72" spans="1:7" x14ac:dyDescent="0.3">
      <c r="A72" s="12" t="s">
        <v>1039</v>
      </c>
      <c r="B72" s="30" t="s">
        <v>1040</v>
      </c>
      <c r="C72" s="30" t="s">
        <v>119</v>
      </c>
      <c r="D72" s="13">
        <v>7000000</v>
      </c>
      <c r="E72" s="14">
        <v>7153.08</v>
      </c>
      <c r="F72" s="15">
        <v>6.8999999999999999E-3</v>
      </c>
      <c r="G72" s="15">
        <v>7.4802872529000003E-2</v>
      </c>
    </row>
    <row r="73" spans="1:7" x14ac:dyDescent="0.3">
      <c r="A73" s="12" t="s">
        <v>1041</v>
      </c>
      <c r="B73" s="30" t="s">
        <v>1042</v>
      </c>
      <c r="C73" s="30" t="s">
        <v>119</v>
      </c>
      <c r="D73" s="13">
        <v>6500000</v>
      </c>
      <c r="E73" s="14">
        <v>6721.25</v>
      </c>
      <c r="F73" s="15">
        <v>6.4999999999999997E-3</v>
      </c>
      <c r="G73" s="15">
        <v>7.4802872529000003E-2</v>
      </c>
    </row>
    <row r="74" spans="1:7" x14ac:dyDescent="0.3">
      <c r="A74" s="12" t="s">
        <v>1043</v>
      </c>
      <c r="B74" s="30" t="s">
        <v>1044</v>
      </c>
      <c r="C74" s="30" t="s">
        <v>119</v>
      </c>
      <c r="D74" s="13">
        <v>6500000</v>
      </c>
      <c r="E74" s="14">
        <v>6666.98</v>
      </c>
      <c r="F74" s="15">
        <v>6.4999999999999997E-3</v>
      </c>
      <c r="G74" s="15">
        <v>7.5107691875999999E-2</v>
      </c>
    </row>
    <row r="75" spans="1:7" x14ac:dyDescent="0.3">
      <c r="A75" s="12" t="s">
        <v>1045</v>
      </c>
      <c r="B75" s="30" t="s">
        <v>1046</v>
      </c>
      <c r="C75" s="30" t="s">
        <v>119</v>
      </c>
      <c r="D75" s="13">
        <v>6000000</v>
      </c>
      <c r="E75" s="14">
        <v>6160.91</v>
      </c>
      <c r="F75" s="15">
        <v>6.0000000000000001E-3</v>
      </c>
      <c r="G75" s="15">
        <v>7.4802872529000003E-2</v>
      </c>
    </row>
    <row r="76" spans="1:7" x14ac:dyDescent="0.3">
      <c r="A76" s="12" t="s">
        <v>1047</v>
      </c>
      <c r="B76" s="30" t="s">
        <v>1048</v>
      </c>
      <c r="C76" s="30" t="s">
        <v>119</v>
      </c>
      <c r="D76" s="13">
        <v>5000000</v>
      </c>
      <c r="E76" s="14">
        <v>5157.3999999999996</v>
      </c>
      <c r="F76" s="15">
        <v>5.0000000000000001E-3</v>
      </c>
      <c r="G76" s="15">
        <v>7.4817386755999998E-2</v>
      </c>
    </row>
    <row r="77" spans="1:7" x14ac:dyDescent="0.3">
      <c r="A77" s="12" t="s">
        <v>1049</v>
      </c>
      <c r="B77" s="30" t="s">
        <v>1050</v>
      </c>
      <c r="C77" s="30" t="s">
        <v>119</v>
      </c>
      <c r="D77" s="13">
        <v>5000000</v>
      </c>
      <c r="E77" s="14">
        <v>5116.4799999999996</v>
      </c>
      <c r="F77" s="15">
        <v>5.0000000000000001E-3</v>
      </c>
      <c r="G77" s="15">
        <v>7.4524011055999997E-2</v>
      </c>
    </row>
    <row r="78" spans="1:7" x14ac:dyDescent="0.3">
      <c r="A78" s="12" t="s">
        <v>1051</v>
      </c>
      <c r="B78" s="30" t="s">
        <v>1052</v>
      </c>
      <c r="C78" s="30" t="s">
        <v>119</v>
      </c>
      <c r="D78" s="13">
        <v>5000000</v>
      </c>
      <c r="E78" s="14">
        <v>5115.8999999999996</v>
      </c>
      <c r="F78" s="15">
        <v>5.0000000000000001E-3</v>
      </c>
      <c r="G78" s="15">
        <v>7.4781101372000003E-2</v>
      </c>
    </row>
    <row r="79" spans="1:7" x14ac:dyDescent="0.3">
      <c r="A79" s="12" t="s">
        <v>1053</v>
      </c>
      <c r="B79" s="30" t="s">
        <v>1054</v>
      </c>
      <c r="C79" s="30" t="s">
        <v>119</v>
      </c>
      <c r="D79" s="13">
        <v>5000000</v>
      </c>
      <c r="E79" s="14">
        <v>5114.57</v>
      </c>
      <c r="F79" s="15">
        <v>5.0000000000000001E-3</v>
      </c>
      <c r="G79" s="15">
        <v>7.5107691875999999E-2</v>
      </c>
    </row>
    <row r="80" spans="1:7" x14ac:dyDescent="0.3">
      <c r="A80" s="12" t="s">
        <v>1055</v>
      </c>
      <c r="B80" s="30" t="s">
        <v>1056</v>
      </c>
      <c r="C80" s="30" t="s">
        <v>119</v>
      </c>
      <c r="D80" s="13">
        <v>4500000</v>
      </c>
      <c r="E80" s="14">
        <v>4648.4799999999996</v>
      </c>
      <c r="F80" s="15">
        <v>4.4999999999999997E-3</v>
      </c>
      <c r="G80" s="15">
        <v>7.5162646900000005E-2</v>
      </c>
    </row>
    <row r="81" spans="1:7" x14ac:dyDescent="0.3">
      <c r="A81" s="12" t="s">
        <v>1057</v>
      </c>
      <c r="B81" s="30" t="s">
        <v>1058</v>
      </c>
      <c r="C81" s="30" t="s">
        <v>119</v>
      </c>
      <c r="D81" s="13">
        <v>3500000</v>
      </c>
      <c r="E81" s="14">
        <v>3597.76</v>
      </c>
      <c r="F81" s="15">
        <v>3.5000000000000001E-3</v>
      </c>
      <c r="G81" s="15">
        <v>7.4820496959999996E-2</v>
      </c>
    </row>
    <row r="82" spans="1:7" x14ac:dyDescent="0.3">
      <c r="A82" s="12" t="s">
        <v>1059</v>
      </c>
      <c r="B82" s="30" t="s">
        <v>1060</v>
      </c>
      <c r="C82" s="30" t="s">
        <v>119</v>
      </c>
      <c r="D82" s="13">
        <v>3000000</v>
      </c>
      <c r="E82" s="14">
        <v>3078.23</v>
      </c>
      <c r="F82" s="15">
        <v>3.0000000000000001E-3</v>
      </c>
      <c r="G82" s="15">
        <v>7.4524011055999997E-2</v>
      </c>
    </row>
    <row r="83" spans="1:7" x14ac:dyDescent="0.3">
      <c r="A83" s="12" t="s">
        <v>1061</v>
      </c>
      <c r="B83" s="30" t="s">
        <v>1062</v>
      </c>
      <c r="C83" s="30" t="s">
        <v>119</v>
      </c>
      <c r="D83" s="13">
        <v>3000000</v>
      </c>
      <c r="E83" s="14">
        <v>3069.29</v>
      </c>
      <c r="F83" s="15">
        <v>3.0000000000000001E-3</v>
      </c>
      <c r="G83" s="15">
        <v>7.4819460224999995E-2</v>
      </c>
    </row>
    <row r="84" spans="1:7" x14ac:dyDescent="0.3">
      <c r="A84" s="12" t="s">
        <v>1063</v>
      </c>
      <c r="B84" s="30" t="s">
        <v>1064</v>
      </c>
      <c r="C84" s="30" t="s">
        <v>119</v>
      </c>
      <c r="D84" s="13">
        <v>2500000</v>
      </c>
      <c r="E84" s="14">
        <v>2543.98</v>
      </c>
      <c r="F84" s="15">
        <v>2.5000000000000001E-3</v>
      </c>
      <c r="G84" s="15">
        <v>7.4371637360999998E-2</v>
      </c>
    </row>
    <row r="85" spans="1:7" x14ac:dyDescent="0.3">
      <c r="A85" s="12" t="s">
        <v>1065</v>
      </c>
      <c r="B85" s="30" t="s">
        <v>1066</v>
      </c>
      <c r="C85" s="30" t="s">
        <v>119</v>
      </c>
      <c r="D85" s="13">
        <v>2500000</v>
      </c>
      <c r="E85" s="14">
        <v>2531.92</v>
      </c>
      <c r="F85" s="15">
        <v>2.5000000000000001E-3</v>
      </c>
      <c r="G85" s="15">
        <v>7.4960460808999999E-2</v>
      </c>
    </row>
    <row r="86" spans="1:7" x14ac:dyDescent="0.3">
      <c r="A86" s="12" t="s">
        <v>1067</v>
      </c>
      <c r="B86" s="30" t="s">
        <v>1068</v>
      </c>
      <c r="C86" s="30" t="s">
        <v>119</v>
      </c>
      <c r="D86" s="13">
        <v>2000000</v>
      </c>
      <c r="E86" s="14">
        <v>2046.65</v>
      </c>
      <c r="F86" s="15">
        <v>2E-3</v>
      </c>
      <c r="G86" s="15">
        <v>7.4817386755999998E-2</v>
      </c>
    </row>
    <row r="87" spans="1:7" x14ac:dyDescent="0.3">
      <c r="A87" s="12" t="s">
        <v>1069</v>
      </c>
      <c r="B87" s="30" t="s">
        <v>1070</v>
      </c>
      <c r="C87" s="30" t="s">
        <v>119</v>
      </c>
      <c r="D87" s="13">
        <v>2000000</v>
      </c>
      <c r="E87" s="14">
        <v>2040.97</v>
      </c>
      <c r="F87" s="15">
        <v>2E-3</v>
      </c>
      <c r="G87" s="15">
        <v>7.4524011055999997E-2</v>
      </c>
    </row>
    <row r="88" spans="1:7" x14ac:dyDescent="0.3">
      <c r="A88" s="12" t="s">
        <v>1071</v>
      </c>
      <c r="B88" s="30" t="s">
        <v>1072</v>
      </c>
      <c r="C88" s="30" t="s">
        <v>119</v>
      </c>
      <c r="D88" s="13">
        <v>1500000</v>
      </c>
      <c r="E88" s="14">
        <v>1531</v>
      </c>
      <c r="F88" s="15">
        <v>1.5E-3</v>
      </c>
      <c r="G88" s="15">
        <v>7.4643222499999995E-2</v>
      </c>
    </row>
    <row r="89" spans="1:7" x14ac:dyDescent="0.3">
      <c r="A89" s="12" t="s">
        <v>1073</v>
      </c>
      <c r="B89" s="30" t="s">
        <v>1074</v>
      </c>
      <c r="C89" s="30" t="s">
        <v>119</v>
      </c>
      <c r="D89" s="13">
        <v>1000000</v>
      </c>
      <c r="E89" s="14">
        <v>1025.5899999999999</v>
      </c>
      <c r="F89" s="15">
        <v>1E-3</v>
      </c>
      <c r="G89" s="15">
        <v>7.4643222499999995E-2</v>
      </c>
    </row>
    <row r="90" spans="1:7" x14ac:dyDescent="0.3">
      <c r="A90" s="12" t="s">
        <v>1075</v>
      </c>
      <c r="B90" s="30" t="s">
        <v>1076</v>
      </c>
      <c r="C90" s="30" t="s">
        <v>119</v>
      </c>
      <c r="D90" s="13">
        <v>500000</v>
      </c>
      <c r="E90" s="14">
        <v>508.83</v>
      </c>
      <c r="F90" s="15">
        <v>5.0000000000000001E-4</v>
      </c>
      <c r="G90" s="15">
        <v>7.4716825910000007E-2</v>
      </c>
    </row>
    <row r="91" spans="1:7" x14ac:dyDescent="0.3">
      <c r="A91" s="12" t="s">
        <v>1077</v>
      </c>
      <c r="B91" s="30" t="s">
        <v>1078</v>
      </c>
      <c r="C91" s="30" t="s">
        <v>119</v>
      </c>
      <c r="D91" s="13">
        <v>500000</v>
      </c>
      <c r="E91" s="14">
        <v>508.83</v>
      </c>
      <c r="F91" s="15">
        <v>5.0000000000000001E-4</v>
      </c>
      <c r="G91" s="15">
        <v>7.4712679172000002E-2</v>
      </c>
    </row>
    <row r="92" spans="1:7" x14ac:dyDescent="0.3">
      <c r="A92" s="12" t="s">
        <v>1079</v>
      </c>
      <c r="B92" s="30" t="s">
        <v>1080</v>
      </c>
      <c r="C92" s="30" t="s">
        <v>119</v>
      </c>
      <c r="D92" s="13">
        <v>500000</v>
      </c>
      <c r="E92" s="14">
        <v>507.66</v>
      </c>
      <c r="F92" s="15">
        <v>5.0000000000000001E-4</v>
      </c>
      <c r="G92" s="15">
        <v>7.4596573755999998E-2</v>
      </c>
    </row>
    <row r="93" spans="1:7" x14ac:dyDescent="0.3">
      <c r="A93" s="12" t="s">
        <v>1081</v>
      </c>
      <c r="B93" s="30" t="s">
        <v>1082</v>
      </c>
      <c r="C93" s="30" t="s">
        <v>119</v>
      </c>
      <c r="D93" s="13">
        <v>500000</v>
      </c>
      <c r="E93" s="14">
        <v>507.59</v>
      </c>
      <c r="F93" s="15">
        <v>5.0000000000000001E-4</v>
      </c>
      <c r="G93" s="15">
        <v>7.4648405756E-2</v>
      </c>
    </row>
    <row r="94" spans="1:7" x14ac:dyDescent="0.3">
      <c r="A94" s="12" t="s">
        <v>1083</v>
      </c>
      <c r="B94" s="30" t="s">
        <v>1084</v>
      </c>
      <c r="C94" s="30" t="s">
        <v>119</v>
      </c>
      <c r="D94" s="13">
        <v>500000</v>
      </c>
      <c r="E94" s="14">
        <v>492.17</v>
      </c>
      <c r="F94" s="15">
        <v>5.0000000000000001E-4</v>
      </c>
      <c r="G94" s="15">
        <v>7.4726156099999996E-2</v>
      </c>
    </row>
    <row r="95" spans="1:7" x14ac:dyDescent="0.3">
      <c r="A95" s="16" t="s">
        <v>122</v>
      </c>
      <c r="B95" s="31"/>
      <c r="C95" s="31"/>
      <c r="D95" s="17"/>
      <c r="E95" s="18">
        <v>447892.8</v>
      </c>
      <c r="F95" s="19">
        <v>0.4345</v>
      </c>
      <c r="G95" s="20"/>
    </row>
    <row r="96" spans="1:7" x14ac:dyDescent="0.3">
      <c r="A96" s="12"/>
      <c r="B96" s="30"/>
      <c r="C96" s="30"/>
      <c r="D96" s="13"/>
      <c r="E96" s="14"/>
      <c r="F96" s="15"/>
      <c r="G96" s="15"/>
    </row>
    <row r="97" spans="1:7" x14ac:dyDescent="0.3">
      <c r="A97" s="12"/>
      <c r="B97" s="30"/>
      <c r="C97" s="30"/>
      <c r="D97" s="13"/>
      <c r="E97" s="14"/>
      <c r="F97" s="15"/>
      <c r="G97" s="15"/>
    </row>
    <row r="98" spans="1:7" x14ac:dyDescent="0.3">
      <c r="A98" s="16" t="s">
        <v>300</v>
      </c>
      <c r="B98" s="30"/>
      <c r="C98" s="30"/>
      <c r="D98" s="13"/>
      <c r="E98" s="14"/>
      <c r="F98" s="15"/>
      <c r="G98" s="15"/>
    </row>
    <row r="99" spans="1:7" x14ac:dyDescent="0.3">
      <c r="A99" s="16" t="s">
        <v>122</v>
      </c>
      <c r="B99" s="30"/>
      <c r="C99" s="30"/>
      <c r="D99" s="13"/>
      <c r="E99" s="35" t="s">
        <v>114</v>
      </c>
      <c r="F99" s="36" t="s">
        <v>114</v>
      </c>
      <c r="G99" s="15"/>
    </row>
    <row r="100" spans="1:7" x14ac:dyDescent="0.3">
      <c r="A100" s="12"/>
      <c r="B100" s="30"/>
      <c r="C100" s="30"/>
      <c r="D100" s="13"/>
      <c r="E100" s="14"/>
      <c r="F100" s="15"/>
      <c r="G100" s="15"/>
    </row>
    <row r="101" spans="1:7" x14ac:dyDescent="0.3">
      <c r="A101" s="16" t="s">
        <v>301</v>
      </c>
      <c r="B101" s="30"/>
      <c r="C101" s="30"/>
      <c r="D101" s="13"/>
      <c r="E101" s="14"/>
      <c r="F101" s="15"/>
      <c r="G101" s="15"/>
    </row>
    <row r="102" spans="1:7" x14ac:dyDescent="0.3">
      <c r="A102" s="16" t="s">
        <v>122</v>
      </c>
      <c r="B102" s="30"/>
      <c r="C102" s="30"/>
      <c r="D102" s="13"/>
      <c r="E102" s="35" t="s">
        <v>114</v>
      </c>
      <c r="F102" s="36" t="s">
        <v>114</v>
      </c>
      <c r="G102" s="15"/>
    </row>
    <row r="103" spans="1:7" x14ac:dyDescent="0.3">
      <c r="A103" s="12"/>
      <c r="B103" s="30"/>
      <c r="C103" s="30"/>
      <c r="D103" s="13"/>
      <c r="E103" s="14"/>
      <c r="F103" s="15"/>
      <c r="G103" s="15"/>
    </row>
    <row r="104" spans="1:7" x14ac:dyDescent="0.3">
      <c r="A104" s="21" t="s">
        <v>156</v>
      </c>
      <c r="B104" s="32"/>
      <c r="C104" s="32"/>
      <c r="D104" s="22"/>
      <c r="E104" s="18">
        <v>994949.4</v>
      </c>
      <c r="F104" s="19">
        <v>0.96509999999999996</v>
      </c>
      <c r="G104" s="20"/>
    </row>
    <row r="105" spans="1:7" x14ac:dyDescent="0.3">
      <c r="A105" s="12"/>
      <c r="B105" s="30"/>
      <c r="C105" s="30"/>
      <c r="D105" s="13"/>
      <c r="E105" s="14"/>
      <c r="F105" s="15"/>
      <c r="G105" s="15"/>
    </row>
    <row r="106" spans="1:7" x14ac:dyDescent="0.3">
      <c r="A106" s="12"/>
      <c r="B106" s="30"/>
      <c r="C106" s="30"/>
      <c r="D106" s="13"/>
      <c r="E106" s="14"/>
      <c r="F106" s="15"/>
      <c r="G106" s="15"/>
    </row>
    <row r="107" spans="1:7" x14ac:dyDescent="0.3">
      <c r="A107" s="16" t="s">
        <v>157</v>
      </c>
      <c r="B107" s="30"/>
      <c r="C107" s="30"/>
      <c r="D107" s="13"/>
      <c r="E107" s="14"/>
      <c r="F107" s="15"/>
      <c r="G107" s="15"/>
    </row>
    <row r="108" spans="1:7" x14ac:dyDescent="0.3">
      <c r="A108" s="12" t="s">
        <v>158</v>
      </c>
      <c r="B108" s="30"/>
      <c r="C108" s="30"/>
      <c r="D108" s="13"/>
      <c r="E108" s="14">
        <v>2837.5</v>
      </c>
      <c r="F108" s="15">
        <v>2.8E-3</v>
      </c>
      <c r="G108" s="15">
        <v>6.3773999999999997E-2</v>
      </c>
    </row>
    <row r="109" spans="1:7" x14ac:dyDescent="0.3">
      <c r="A109" s="16" t="s">
        <v>122</v>
      </c>
      <c r="B109" s="31"/>
      <c r="C109" s="31"/>
      <c r="D109" s="17"/>
      <c r="E109" s="18">
        <v>2837.5</v>
      </c>
      <c r="F109" s="19">
        <v>2.8E-3</v>
      </c>
      <c r="G109" s="20"/>
    </row>
    <row r="110" spans="1:7" x14ac:dyDescent="0.3">
      <c r="A110" s="12"/>
      <c r="B110" s="30"/>
      <c r="C110" s="30"/>
      <c r="D110" s="13"/>
      <c r="E110" s="14"/>
      <c r="F110" s="15"/>
      <c r="G110" s="15"/>
    </row>
    <row r="111" spans="1:7" x14ac:dyDescent="0.3">
      <c r="A111" s="21" t="s">
        <v>156</v>
      </c>
      <c r="B111" s="32"/>
      <c r="C111" s="32"/>
      <c r="D111" s="22"/>
      <c r="E111" s="18">
        <v>2837.5</v>
      </c>
      <c r="F111" s="19">
        <v>2.8E-3</v>
      </c>
      <c r="G111" s="20"/>
    </row>
    <row r="112" spans="1:7" x14ac:dyDescent="0.3">
      <c r="A112" s="12" t="s">
        <v>159</v>
      </c>
      <c r="B112" s="30"/>
      <c r="C112" s="30"/>
      <c r="D112" s="13"/>
      <c r="E112" s="14">
        <v>33596.728378599997</v>
      </c>
      <c r="F112" s="15">
        <v>3.2578999999999997E-2</v>
      </c>
      <c r="G112" s="15"/>
    </row>
    <row r="113" spans="1:7" x14ac:dyDescent="0.3">
      <c r="A113" s="12" t="s">
        <v>160</v>
      </c>
      <c r="B113" s="30"/>
      <c r="C113" s="30"/>
      <c r="D113" s="13"/>
      <c r="E113" s="23">
        <v>-171.07837860000001</v>
      </c>
      <c r="F113" s="24">
        <v>-4.7899999999999999E-4</v>
      </c>
      <c r="G113" s="15">
        <v>6.3773999999999997E-2</v>
      </c>
    </row>
    <row r="114" spans="1:7" x14ac:dyDescent="0.3">
      <c r="A114" s="25" t="s">
        <v>161</v>
      </c>
      <c r="B114" s="33"/>
      <c r="C114" s="33"/>
      <c r="D114" s="26"/>
      <c r="E114" s="27">
        <v>1031212.55</v>
      </c>
      <c r="F114" s="28">
        <v>1</v>
      </c>
      <c r="G114" s="28"/>
    </row>
    <row r="116" spans="1:7" x14ac:dyDescent="0.3">
      <c r="A116" s="1" t="s">
        <v>163</v>
      </c>
    </row>
    <row r="119" spans="1:7" x14ac:dyDescent="0.3">
      <c r="A119" s="1" t="s">
        <v>164</v>
      </c>
    </row>
    <row r="120" spans="1:7" x14ac:dyDescent="0.3">
      <c r="A120" s="47" t="s">
        <v>165</v>
      </c>
      <c r="B120" s="34" t="s">
        <v>114</v>
      </c>
    </row>
    <row r="121" spans="1:7" x14ac:dyDescent="0.3">
      <c r="A121" t="s">
        <v>166</v>
      </c>
    </row>
    <row r="122" spans="1:7" x14ac:dyDescent="0.3">
      <c r="A122" t="s">
        <v>167</v>
      </c>
      <c r="B122" t="s">
        <v>168</v>
      </c>
      <c r="C122" t="s">
        <v>168</v>
      </c>
    </row>
    <row r="123" spans="1:7" x14ac:dyDescent="0.3">
      <c r="B123" s="48">
        <v>45107</v>
      </c>
      <c r="C123" s="48">
        <v>45138</v>
      </c>
    </row>
    <row r="124" spans="1:7" x14ac:dyDescent="0.3">
      <c r="A124" t="s">
        <v>172</v>
      </c>
      <c r="B124">
        <v>11.278700000000001</v>
      </c>
      <c r="C124">
        <v>11.3392</v>
      </c>
      <c r="E124" s="2"/>
    </row>
    <row r="125" spans="1:7" x14ac:dyDescent="0.3">
      <c r="A125" t="s">
        <v>173</v>
      </c>
      <c r="B125">
        <v>11.279299999999999</v>
      </c>
      <c r="C125">
        <v>11.3398</v>
      </c>
      <c r="E125" s="2"/>
    </row>
    <row r="126" spans="1:7" x14ac:dyDescent="0.3">
      <c r="A126" t="s">
        <v>626</v>
      </c>
      <c r="B126">
        <v>11.236000000000001</v>
      </c>
      <c r="C126">
        <v>11.2943</v>
      </c>
      <c r="E126" s="2"/>
    </row>
    <row r="127" spans="1:7" x14ac:dyDescent="0.3">
      <c r="A127" t="s">
        <v>627</v>
      </c>
      <c r="B127">
        <v>11.2371</v>
      </c>
      <c r="C127">
        <v>11.295400000000001</v>
      </c>
      <c r="E127" s="2"/>
    </row>
    <row r="128" spans="1:7" x14ac:dyDescent="0.3">
      <c r="E128" s="2"/>
    </row>
    <row r="129" spans="1:2" x14ac:dyDescent="0.3">
      <c r="A129" t="s">
        <v>183</v>
      </c>
      <c r="B129" s="34" t="s">
        <v>114</v>
      </c>
    </row>
    <row r="130" spans="1:2" x14ac:dyDescent="0.3">
      <c r="A130" t="s">
        <v>184</v>
      </c>
      <c r="B130" s="34" t="s">
        <v>114</v>
      </c>
    </row>
    <row r="131" spans="1:2" ht="28.95" customHeight="1" x14ac:dyDescent="0.3">
      <c r="A131" s="47" t="s">
        <v>185</v>
      </c>
      <c r="B131" s="34" t="s">
        <v>114</v>
      </c>
    </row>
    <row r="132" spans="1:2" ht="28.95" customHeight="1" x14ac:dyDescent="0.3">
      <c r="A132" s="47" t="s">
        <v>186</v>
      </c>
      <c r="B132" s="34" t="s">
        <v>114</v>
      </c>
    </row>
    <row r="133" spans="1:2" x14ac:dyDescent="0.3">
      <c r="A133" t="s">
        <v>187</v>
      </c>
      <c r="B133" s="49">
        <f>B147</f>
        <v>2.5324044989619381</v>
      </c>
    </row>
    <row r="134" spans="1:2" ht="43.5" customHeight="1" x14ac:dyDescent="0.3">
      <c r="A134" s="47" t="s">
        <v>188</v>
      </c>
      <c r="B134" s="34" t="s">
        <v>114</v>
      </c>
    </row>
    <row r="135" spans="1:2" ht="28.95" customHeight="1" x14ac:dyDescent="0.3">
      <c r="A135" s="47" t="s">
        <v>189</v>
      </c>
      <c r="B135" s="34" t="s">
        <v>114</v>
      </c>
    </row>
    <row r="136" spans="1:2" ht="28.95" customHeight="1" x14ac:dyDescent="0.3">
      <c r="A136" s="47" t="s">
        <v>190</v>
      </c>
      <c r="B136" s="34" t="s">
        <v>114</v>
      </c>
    </row>
    <row r="137" spans="1:2" x14ac:dyDescent="0.3">
      <c r="A137" t="s">
        <v>191</v>
      </c>
      <c r="B137" s="34" t="s">
        <v>114</v>
      </c>
    </row>
    <row r="138" spans="1:2" x14ac:dyDescent="0.3">
      <c r="A138" t="s">
        <v>192</v>
      </c>
      <c r="B138" s="34" t="s">
        <v>114</v>
      </c>
    </row>
    <row r="140" spans="1:2" x14ac:dyDescent="0.3">
      <c r="A140" t="s">
        <v>193</v>
      </c>
    </row>
    <row r="141" spans="1:2" ht="28.95" customHeight="1" x14ac:dyDescent="0.3">
      <c r="A141" s="52" t="s">
        <v>194</v>
      </c>
      <c r="B141" s="56" t="s">
        <v>1085</v>
      </c>
    </row>
    <row r="142" spans="1:2" x14ac:dyDescent="0.3">
      <c r="A142" s="52" t="s">
        <v>196</v>
      </c>
      <c r="B142" s="52" t="s">
        <v>1086</v>
      </c>
    </row>
    <row r="143" spans="1:2" x14ac:dyDescent="0.3">
      <c r="A143" s="52"/>
      <c r="B143" s="52"/>
    </row>
    <row r="144" spans="1:2" x14ac:dyDescent="0.3">
      <c r="A144" s="52" t="s">
        <v>198</v>
      </c>
      <c r="B144" s="53">
        <v>7.4922845276945829</v>
      </c>
    </row>
    <row r="145" spans="1:7" x14ac:dyDescent="0.3">
      <c r="A145" s="52"/>
      <c r="B145" s="52"/>
    </row>
    <row r="146" spans="1:7" x14ac:dyDescent="0.3">
      <c r="A146" s="52" t="s">
        <v>199</v>
      </c>
      <c r="B146" s="54">
        <v>2.294</v>
      </c>
    </row>
    <row r="147" spans="1:7" x14ac:dyDescent="0.3">
      <c r="A147" s="52" t="s">
        <v>200</v>
      </c>
      <c r="B147" s="54">
        <v>2.5324044989619381</v>
      </c>
    </row>
    <row r="148" spans="1:7" x14ac:dyDescent="0.3">
      <c r="A148" s="52"/>
      <c r="B148" s="52"/>
    </row>
    <row r="149" spans="1:7" x14ac:dyDescent="0.3">
      <c r="A149" s="52" t="s">
        <v>201</v>
      </c>
      <c r="B149" s="55">
        <v>45138</v>
      </c>
    </row>
    <row r="151" spans="1:7" s="47" customFormat="1" ht="32.4" customHeight="1" x14ac:dyDescent="0.3">
      <c r="A151" s="70" t="s">
        <v>202</v>
      </c>
      <c r="B151" s="70" t="s">
        <v>203</v>
      </c>
      <c r="C151" s="70" t="s">
        <v>5</v>
      </c>
      <c r="D151" s="70" t="s">
        <v>6</v>
      </c>
      <c r="G151" s="71"/>
    </row>
    <row r="152" spans="1:7" s="47" customFormat="1" ht="70.05" customHeight="1" x14ac:dyDescent="0.3">
      <c r="A152" s="70" t="s">
        <v>1087</v>
      </c>
      <c r="B152" s="70"/>
      <c r="C152" s="70" t="s">
        <v>45</v>
      </c>
      <c r="D152" s="70"/>
      <c r="G152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8"/>
  <sheetViews>
    <sheetView showGridLines="0" view="pageBreakPreview" zoomScale="60" zoomScaleNormal="100" workbookViewId="0">
      <pane ySplit="4" topLeftCell="A60" activePane="bottomLeft" state="frozen"/>
      <selection pane="bottomLeft" activeCell="F78" sqref="F78"/>
    </sheetView>
  </sheetViews>
  <sheetFormatPr defaultRowHeight="14.4" x14ac:dyDescent="0.3"/>
  <cols>
    <col min="1" max="1" width="50.5546875" customWidth="1"/>
    <col min="2" max="2" width="22" bestFit="1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1088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1089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157</v>
      </c>
      <c r="B10" s="30"/>
      <c r="C10" s="30"/>
      <c r="D10" s="13"/>
      <c r="E10" s="14"/>
      <c r="F10" s="15"/>
      <c r="G10" s="15"/>
    </row>
    <row r="11" spans="1:8" x14ac:dyDescent="0.3">
      <c r="A11" s="12" t="s">
        <v>1090</v>
      </c>
      <c r="B11" s="30"/>
      <c r="C11" s="30"/>
      <c r="D11" s="13"/>
      <c r="E11" s="14">
        <v>65876.639999999999</v>
      </c>
      <c r="F11" s="15">
        <v>0.80510000000000004</v>
      </c>
      <c r="G11" s="15">
        <v>6.5000000000000002E-2</v>
      </c>
    </row>
    <row r="12" spans="1:8" x14ac:dyDescent="0.3">
      <c r="A12" s="12" t="s">
        <v>158</v>
      </c>
      <c r="B12" s="30"/>
      <c r="C12" s="30"/>
      <c r="D12" s="13"/>
      <c r="E12" s="14">
        <v>15631.27</v>
      </c>
      <c r="F12" s="15">
        <v>0.191</v>
      </c>
      <c r="G12" s="15">
        <v>6.3773999999999997E-2</v>
      </c>
    </row>
    <row r="13" spans="1:8" x14ac:dyDescent="0.3">
      <c r="A13" s="16" t="s">
        <v>122</v>
      </c>
      <c r="B13" s="31"/>
      <c r="C13" s="31"/>
      <c r="D13" s="17"/>
      <c r="E13" s="18">
        <v>81507.91</v>
      </c>
      <c r="F13" s="19">
        <v>0.99609999999999999</v>
      </c>
      <c r="G13" s="20"/>
    </row>
    <row r="14" spans="1:8" x14ac:dyDescent="0.3">
      <c r="A14" s="12"/>
      <c r="B14" s="30"/>
      <c r="C14" s="30"/>
      <c r="D14" s="13"/>
      <c r="E14" s="14"/>
      <c r="F14" s="15"/>
      <c r="G14" s="15"/>
    </row>
    <row r="15" spans="1:8" x14ac:dyDescent="0.3">
      <c r="A15" s="21" t="s">
        <v>156</v>
      </c>
      <c r="B15" s="32"/>
      <c r="C15" s="32"/>
      <c r="D15" s="22"/>
      <c r="E15" s="18">
        <v>81507.91</v>
      </c>
      <c r="F15" s="19">
        <v>0.99609999999999999</v>
      </c>
      <c r="G15" s="20"/>
    </row>
    <row r="16" spans="1:8" x14ac:dyDescent="0.3">
      <c r="A16" s="12" t="s">
        <v>159</v>
      </c>
      <c r="B16" s="30"/>
      <c r="C16" s="30"/>
      <c r="D16" s="13"/>
      <c r="E16" s="14">
        <v>14.4626026</v>
      </c>
      <c r="F16" s="15">
        <v>1.76E-4</v>
      </c>
      <c r="G16" s="15"/>
    </row>
    <row r="17" spans="1:7" x14ac:dyDescent="0.3">
      <c r="A17" s="12" t="s">
        <v>160</v>
      </c>
      <c r="B17" s="30"/>
      <c r="C17" s="30"/>
      <c r="D17" s="13"/>
      <c r="E17" s="14">
        <v>301.02739739999998</v>
      </c>
      <c r="F17" s="15">
        <v>3.7239999999999999E-3</v>
      </c>
      <c r="G17" s="15">
        <v>6.3773999999999997E-2</v>
      </c>
    </row>
    <row r="18" spans="1:7" x14ac:dyDescent="0.3">
      <c r="A18" s="25" t="s">
        <v>161</v>
      </c>
      <c r="B18" s="33"/>
      <c r="C18" s="33"/>
      <c r="D18" s="26"/>
      <c r="E18" s="27">
        <v>81823.399999999994</v>
      </c>
      <c r="F18" s="28">
        <v>1</v>
      </c>
      <c r="G18" s="28"/>
    </row>
    <row r="23" spans="1:7" x14ac:dyDescent="0.3">
      <c r="A23" s="1" t="s">
        <v>164</v>
      </c>
    </row>
    <row r="24" spans="1:7" x14ac:dyDescent="0.3">
      <c r="A24" s="47" t="s">
        <v>165</v>
      </c>
      <c r="B24" s="34" t="s">
        <v>114</v>
      </c>
    </row>
    <row r="25" spans="1:7" x14ac:dyDescent="0.3">
      <c r="A25" t="s">
        <v>166</v>
      </c>
    </row>
    <row r="26" spans="1:7" x14ac:dyDescent="0.3">
      <c r="A26" t="s">
        <v>304</v>
      </c>
      <c r="B26" t="s">
        <v>168</v>
      </c>
      <c r="C26" t="s">
        <v>168</v>
      </c>
    </row>
    <row r="27" spans="1:7" x14ac:dyDescent="0.3">
      <c r="B27" s="48">
        <v>45107</v>
      </c>
      <c r="C27" s="48">
        <v>45138</v>
      </c>
    </row>
    <row r="28" spans="1:7" x14ac:dyDescent="0.3">
      <c r="A28" t="s">
        <v>169</v>
      </c>
      <c r="B28">
        <v>1180.5483999999999</v>
      </c>
      <c r="C28">
        <v>1187.0054</v>
      </c>
      <c r="E28" s="2"/>
    </row>
    <row r="29" spans="1:7" x14ac:dyDescent="0.3">
      <c r="A29" t="s">
        <v>1091</v>
      </c>
      <c r="B29">
        <v>1000.0311</v>
      </c>
      <c r="C29">
        <v>1000.0311</v>
      </c>
      <c r="E29" s="2"/>
    </row>
    <row r="30" spans="1:7" x14ac:dyDescent="0.3">
      <c r="A30" t="s">
        <v>622</v>
      </c>
      <c r="B30" t="s">
        <v>171</v>
      </c>
      <c r="C30" t="s">
        <v>171</v>
      </c>
      <c r="E30" s="2"/>
    </row>
    <row r="31" spans="1:7" x14ac:dyDescent="0.3">
      <c r="A31" t="s">
        <v>172</v>
      </c>
      <c r="B31">
        <v>1180.1262999999999</v>
      </c>
      <c r="C31">
        <v>1186.5809999999999</v>
      </c>
      <c r="E31" s="2"/>
    </row>
    <row r="32" spans="1:7" x14ac:dyDescent="0.3">
      <c r="A32" t="s">
        <v>623</v>
      </c>
      <c r="B32">
        <v>1058.4526000000001</v>
      </c>
      <c r="C32">
        <v>1058.5866000000001</v>
      </c>
      <c r="E32" s="2"/>
    </row>
    <row r="33" spans="1:5" x14ac:dyDescent="0.3">
      <c r="A33" t="s">
        <v>624</v>
      </c>
      <c r="B33" t="s">
        <v>171</v>
      </c>
      <c r="C33" t="s">
        <v>171</v>
      </c>
      <c r="E33" s="2"/>
    </row>
    <row r="34" spans="1:5" x14ac:dyDescent="0.3">
      <c r="A34" t="s">
        <v>1092</v>
      </c>
      <c r="B34">
        <v>1177.4561000000001</v>
      </c>
      <c r="C34">
        <v>1183.8515</v>
      </c>
      <c r="E34" s="2"/>
    </row>
    <row r="35" spans="1:5" x14ac:dyDescent="0.3">
      <c r="A35" t="s">
        <v>1093</v>
      </c>
      <c r="B35">
        <v>1008.1310999999999</v>
      </c>
      <c r="C35">
        <v>1008.1372</v>
      </c>
      <c r="E35" s="2"/>
    </row>
    <row r="36" spans="1:5" x14ac:dyDescent="0.3">
      <c r="A36" t="s">
        <v>625</v>
      </c>
      <c r="B36">
        <v>1095.3984</v>
      </c>
      <c r="C36">
        <v>1095.5873999999999</v>
      </c>
      <c r="E36" s="2"/>
    </row>
    <row r="37" spans="1:5" x14ac:dyDescent="0.3">
      <c r="A37" t="s">
        <v>626</v>
      </c>
      <c r="B37">
        <v>1177.4557</v>
      </c>
      <c r="C37">
        <v>1183.8507</v>
      </c>
      <c r="E37" s="2"/>
    </row>
    <row r="38" spans="1:5" x14ac:dyDescent="0.3">
      <c r="A38" t="s">
        <v>628</v>
      </c>
      <c r="B38">
        <v>1004.7641</v>
      </c>
      <c r="C38">
        <v>1004.963</v>
      </c>
      <c r="E38" s="2"/>
    </row>
    <row r="39" spans="1:5" x14ac:dyDescent="0.3">
      <c r="A39" t="s">
        <v>629</v>
      </c>
      <c r="B39">
        <v>1016.6152</v>
      </c>
      <c r="C39">
        <v>1017.1075</v>
      </c>
      <c r="E39" s="2"/>
    </row>
    <row r="40" spans="1:5" x14ac:dyDescent="0.3">
      <c r="A40" t="s">
        <v>1094</v>
      </c>
      <c r="B40">
        <v>1079.7503999999999</v>
      </c>
      <c r="C40">
        <v>1085.6560999999999</v>
      </c>
      <c r="E40" s="2"/>
    </row>
    <row r="41" spans="1:5" x14ac:dyDescent="0.3">
      <c r="A41" t="s">
        <v>1095</v>
      </c>
      <c r="B41">
        <v>1000</v>
      </c>
      <c r="C41">
        <v>1000</v>
      </c>
      <c r="E41" s="2"/>
    </row>
    <row r="42" spans="1:5" x14ac:dyDescent="0.3">
      <c r="A42" t="s">
        <v>1096</v>
      </c>
      <c r="B42">
        <v>1079.7505000000001</v>
      </c>
      <c r="C42">
        <v>1085.6561999999999</v>
      </c>
      <c r="E42" s="2"/>
    </row>
    <row r="43" spans="1:5" x14ac:dyDescent="0.3">
      <c r="A43" t="s">
        <v>1097</v>
      </c>
      <c r="B43">
        <v>1000</v>
      </c>
      <c r="C43">
        <v>1000</v>
      </c>
      <c r="E43" s="2"/>
    </row>
    <row r="44" spans="1:5" x14ac:dyDescent="0.3">
      <c r="A44" t="s">
        <v>182</v>
      </c>
      <c r="E44" s="2"/>
    </row>
    <row r="46" spans="1:5" x14ac:dyDescent="0.3">
      <c r="A46" t="s">
        <v>630</v>
      </c>
    </row>
    <row r="48" spans="1:5" x14ac:dyDescent="0.3">
      <c r="A48" s="50" t="s">
        <v>631</v>
      </c>
      <c r="B48" s="50" t="s">
        <v>632</v>
      </c>
      <c r="C48" s="50" t="s">
        <v>633</v>
      </c>
      <c r="D48" s="50" t="s">
        <v>634</v>
      </c>
    </row>
    <row r="49" spans="1:4" x14ac:dyDescent="0.3">
      <c r="A49" s="50" t="s">
        <v>1098</v>
      </c>
      <c r="B49" s="50"/>
      <c r="C49" s="50">
        <v>5.4552468000000003</v>
      </c>
      <c r="D49" s="50">
        <v>5.4552468000000003</v>
      </c>
    </row>
    <row r="50" spans="1:4" x14ac:dyDescent="0.3">
      <c r="A50" s="50" t="s">
        <v>1099</v>
      </c>
      <c r="B50" s="50"/>
      <c r="C50" s="50">
        <v>5.6405557999999996</v>
      </c>
      <c r="D50" s="50">
        <v>5.6405557999999996</v>
      </c>
    </row>
    <row r="51" spans="1:4" x14ac:dyDescent="0.3">
      <c r="A51" s="50" t="s">
        <v>1100</v>
      </c>
      <c r="B51" s="50"/>
      <c r="C51" s="50">
        <v>5.4542405</v>
      </c>
      <c r="D51" s="50">
        <v>5.4542405</v>
      </c>
    </row>
    <row r="52" spans="1:4" x14ac:dyDescent="0.3">
      <c r="A52" s="50" t="s">
        <v>1101</v>
      </c>
      <c r="B52" s="50"/>
      <c r="C52" s="50">
        <v>5.9264827999999996</v>
      </c>
      <c r="D52" s="50">
        <v>5.9264827999999996</v>
      </c>
    </row>
    <row r="53" spans="1:4" x14ac:dyDescent="0.3">
      <c r="A53" s="50" t="s">
        <v>1102</v>
      </c>
      <c r="B53" s="50"/>
      <c r="C53" s="50">
        <v>5.2675840999999997</v>
      </c>
      <c r="D53" s="50">
        <v>5.2675840999999997</v>
      </c>
    </row>
    <row r="54" spans="1:4" x14ac:dyDescent="0.3">
      <c r="A54" s="50" t="s">
        <v>1103</v>
      </c>
      <c r="B54" s="50"/>
      <c r="C54" s="50">
        <v>5.0087656000000003</v>
      </c>
      <c r="D54" s="50">
        <v>5.0087656000000003</v>
      </c>
    </row>
    <row r="56" spans="1:4" x14ac:dyDescent="0.3">
      <c r="A56" t="s">
        <v>184</v>
      </c>
      <c r="B56" s="34" t="s">
        <v>114</v>
      </c>
    </row>
    <row r="57" spans="1:4" ht="28.95" customHeight="1" x14ac:dyDescent="0.3">
      <c r="A57" s="47" t="s">
        <v>185</v>
      </c>
      <c r="B57" s="49">
        <v>65876.636944400001</v>
      </c>
    </row>
    <row r="58" spans="1:4" ht="28.95" customHeight="1" x14ac:dyDescent="0.3">
      <c r="A58" s="47" t="s">
        <v>186</v>
      </c>
      <c r="B58" s="34" t="s">
        <v>114</v>
      </c>
    </row>
    <row r="59" spans="1:4" x14ac:dyDescent="0.3">
      <c r="A59" t="s">
        <v>187</v>
      </c>
      <c r="B59" s="49">
        <f>B73</f>
        <v>1.0079421779817E-5</v>
      </c>
    </row>
    <row r="60" spans="1:4" ht="43.5" customHeight="1" x14ac:dyDescent="0.3">
      <c r="A60" s="47" t="s">
        <v>188</v>
      </c>
      <c r="B60" s="34" t="s">
        <v>114</v>
      </c>
    </row>
    <row r="61" spans="1:4" ht="28.95" customHeight="1" x14ac:dyDescent="0.3">
      <c r="A61" s="47" t="s">
        <v>189</v>
      </c>
      <c r="B61" s="34" t="s">
        <v>114</v>
      </c>
    </row>
    <row r="62" spans="1:4" ht="28.95" customHeight="1" x14ac:dyDescent="0.3">
      <c r="A62" s="47" t="s">
        <v>190</v>
      </c>
      <c r="B62" s="34" t="s">
        <v>114</v>
      </c>
    </row>
    <row r="63" spans="1:4" x14ac:dyDescent="0.3">
      <c r="A63" t="s">
        <v>191</v>
      </c>
      <c r="B63" s="34" t="s">
        <v>114</v>
      </c>
    </row>
    <row r="64" spans="1:4" x14ac:dyDescent="0.3">
      <c r="A64" t="s">
        <v>192</v>
      </c>
      <c r="B64" s="34" t="s">
        <v>114</v>
      </c>
    </row>
    <row r="66" spans="1:7" x14ac:dyDescent="0.3">
      <c r="A66" t="s">
        <v>193</v>
      </c>
    </row>
    <row r="67" spans="1:7" x14ac:dyDescent="0.3">
      <c r="A67" s="52" t="s">
        <v>194</v>
      </c>
      <c r="B67" s="52" t="s">
        <v>1104</v>
      </c>
    </row>
    <row r="68" spans="1:7" x14ac:dyDescent="0.3">
      <c r="A68" s="52" t="s">
        <v>196</v>
      </c>
      <c r="B68" s="52" t="s">
        <v>1105</v>
      </c>
    </row>
    <row r="69" spans="1:7" x14ac:dyDescent="0.3">
      <c r="A69" s="52"/>
      <c r="B69" s="52"/>
    </row>
    <row r="70" spans="1:7" x14ac:dyDescent="0.3">
      <c r="A70" s="52" t="s">
        <v>198</v>
      </c>
      <c r="B70" s="53">
        <v>6.4769866098257154</v>
      </c>
    </row>
    <row r="71" spans="1:7" x14ac:dyDescent="0.3">
      <c r="A71" s="52"/>
      <c r="B71" s="52"/>
    </row>
    <row r="72" spans="1:7" x14ac:dyDescent="0.3">
      <c r="A72" s="52" t="s">
        <v>199</v>
      </c>
      <c r="B72" s="54">
        <v>2.7000000000000001E-3</v>
      </c>
    </row>
    <row r="73" spans="1:7" x14ac:dyDescent="0.3">
      <c r="A73" s="52" t="s">
        <v>200</v>
      </c>
      <c r="B73" s="39">
        <v>1.0079421779817E-5</v>
      </c>
    </row>
    <row r="74" spans="1:7" x14ac:dyDescent="0.3">
      <c r="A74" s="52"/>
      <c r="B74" s="52"/>
    </row>
    <row r="75" spans="1:7" x14ac:dyDescent="0.3">
      <c r="A75" s="52" t="s">
        <v>201</v>
      </c>
      <c r="B75" s="55">
        <v>45138</v>
      </c>
    </row>
    <row r="77" spans="1:7" s="47" customFormat="1" ht="34.799999999999997" customHeight="1" x14ac:dyDescent="0.3">
      <c r="A77" s="70" t="s">
        <v>202</v>
      </c>
      <c r="B77" s="70" t="s">
        <v>203</v>
      </c>
      <c r="C77" s="70" t="s">
        <v>5</v>
      </c>
      <c r="D77" s="70" t="s">
        <v>6</v>
      </c>
      <c r="G77" s="71"/>
    </row>
    <row r="78" spans="1:7" s="47" customFormat="1" ht="70.05" customHeight="1" x14ac:dyDescent="0.3">
      <c r="A78" s="70" t="s">
        <v>1106</v>
      </c>
      <c r="B78" s="70"/>
      <c r="C78" s="70" t="s">
        <v>47</v>
      </c>
      <c r="D78" s="70"/>
      <c r="G78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430"/>
  <sheetViews>
    <sheetView showGridLines="0" view="pageBreakPreview" zoomScale="60" zoomScaleNormal="100" workbookViewId="0">
      <pane ySplit="4" topLeftCell="A422" activePane="bottomLeft" state="frozen"/>
      <selection pane="bottomLeft" activeCell="A430" sqref="A430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1107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1108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1109</v>
      </c>
      <c r="B7" s="30"/>
      <c r="C7" s="30"/>
      <c r="D7" s="13"/>
      <c r="E7" s="14"/>
      <c r="F7" s="15"/>
      <c r="G7" s="15"/>
    </row>
    <row r="8" spans="1:8" x14ac:dyDescent="0.3">
      <c r="A8" s="12" t="s">
        <v>1110</v>
      </c>
      <c r="B8" s="30" t="s">
        <v>1111</v>
      </c>
      <c r="C8" s="30" t="s">
        <v>1112</v>
      </c>
      <c r="D8" s="13">
        <v>2875950</v>
      </c>
      <c r="E8" s="14">
        <v>47487.69</v>
      </c>
      <c r="F8" s="15">
        <v>8.0699999999999994E-2</v>
      </c>
      <c r="G8" s="15"/>
    </row>
    <row r="9" spans="1:8" x14ac:dyDescent="0.3">
      <c r="A9" s="12" t="s">
        <v>1113</v>
      </c>
      <c r="B9" s="30" t="s">
        <v>1114</v>
      </c>
      <c r="C9" s="30" t="s">
        <v>1115</v>
      </c>
      <c r="D9" s="13">
        <v>764250</v>
      </c>
      <c r="E9" s="14">
        <v>19482.64</v>
      </c>
      <c r="F9" s="15">
        <v>3.3099999999999997E-2</v>
      </c>
      <c r="G9" s="15"/>
    </row>
    <row r="10" spans="1:8" x14ac:dyDescent="0.3">
      <c r="A10" s="12" t="s">
        <v>1116</v>
      </c>
      <c r="B10" s="30" t="s">
        <v>1117</v>
      </c>
      <c r="C10" s="30" t="s">
        <v>1118</v>
      </c>
      <c r="D10" s="13">
        <v>602700</v>
      </c>
      <c r="E10" s="14">
        <v>15020.49</v>
      </c>
      <c r="F10" s="15">
        <v>2.5499999999999998E-2</v>
      </c>
      <c r="G10" s="15"/>
    </row>
    <row r="11" spans="1:8" x14ac:dyDescent="0.3">
      <c r="A11" s="12" t="s">
        <v>1119</v>
      </c>
      <c r="B11" s="30" t="s">
        <v>1120</v>
      </c>
      <c r="C11" s="30" t="s">
        <v>1112</v>
      </c>
      <c r="D11" s="13">
        <v>935200</v>
      </c>
      <c r="E11" s="14">
        <v>9336.1</v>
      </c>
      <c r="F11" s="15">
        <v>1.5900000000000001E-2</v>
      </c>
      <c r="G11" s="15"/>
    </row>
    <row r="12" spans="1:8" x14ac:dyDescent="0.3">
      <c r="A12" s="12" t="s">
        <v>1121</v>
      </c>
      <c r="B12" s="30" t="s">
        <v>1122</v>
      </c>
      <c r="C12" s="30" t="s">
        <v>1123</v>
      </c>
      <c r="D12" s="13">
        <v>4650000</v>
      </c>
      <c r="E12" s="14">
        <v>8556</v>
      </c>
      <c r="F12" s="15">
        <v>1.4500000000000001E-2</v>
      </c>
      <c r="G12" s="15"/>
    </row>
    <row r="13" spans="1:8" x14ac:dyDescent="0.3">
      <c r="A13" s="12" t="s">
        <v>1124</v>
      </c>
      <c r="B13" s="30" t="s">
        <v>1125</v>
      </c>
      <c r="C13" s="30" t="s">
        <v>1126</v>
      </c>
      <c r="D13" s="13">
        <v>1278750</v>
      </c>
      <c r="E13" s="14">
        <v>8551.64</v>
      </c>
      <c r="F13" s="15">
        <v>1.4500000000000001E-2</v>
      </c>
      <c r="G13" s="15"/>
    </row>
    <row r="14" spans="1:8" x14ac:dyDescent="0.3">
      <c r="A14" s="12" t="s">
        <v>1127</v>
      </c>
      <c r="B14" s="30" t="s">
        <v>1128</v>
      </c>
      <c r="C14" s="30" t="s">
        <v>1129</v>
      </c>
      <c r="D14" s="13">
        <v>1092000</v>
      </c>
      <c r="E14" s="14">
        <v>8494.1200000000008</v>
      </c>
      <c r="F14" s="15">
        <v>1.44E-2</v>
      </c>
      <c r="G14" s="15"/>
    </row>
    <row r="15" spans="1:8" x14ac:dyDescent="0.3">
      <c r="A15" s="12" t="s">
        <v>1130</v>
      </c>
      <c r="B15" s="30" t="s">
        <v>1131</v>
      </c>
      <c r="C15" s="30" t="s">
        <v>1132</v>
      </c>
      <c r="D15" s="13">
        <v>944300</v>
      </c>
      <c r="E15" s="14">
        <v>8403.33</v>
      </c>
      <c r="F15" s="15">
        <v>1.43E-2</v>
      </c>
      <c r="G15" s="15"/>
    </row>
    <row r="16" spans="1:8" x14ac:dyDescent="0.3">
      <c r="A16" s="12" t="s">
        <v>1133</v>
      </c>
      <c r="B16" s="30" t="s">
        <v>1134</v>
      </c>
      <c r="C16" s="30" t="s">
        <v>1112</v>
      </c>
      <c r="D16" s="13">
        <v>4036500</v>
      </c>
      <c r="E16" s="14">
        <v>8161.8</v>
      </c>
      <c r="F16" s="15">
        <v>1.3899999999999999E-2</v>
      </c>
      <c r="G16" s="15"/>
    </row>
    <row r="17" spans="1:7" x14ac:dyDescent="0.3">
      <c r="A17" s="12" t="s">
        <v>1135</v>
      </c>
      <c r="B17" s="30" t="s">
        <v>1136</v>
      </c>
      <c r="C17" s="30" t="s">
        <v>1137</v>
      </c>
      <c r="D17" s="13">
        <v>3354000</v>
      </c>
      <c r="E17" s="14">
        <v>8128.42</v>
      </c>
      <c r="F17" s="15">
        <v>1.38E-2</v>
      </c>
      <c r="G17" s="15"/>
    </row>
    <row r="18" spans="1:7" x14ac:dyDescent="0.3">
      <c r="A18" s="12" t="s">
        <v>1138</v>
      </c>
      <c r="B18" s="30" t="s">
        <v>1139</v>
      </c>
      <c r="C18" s="30" t="s">
        <v>1140</v>
      </c>
      <c r="D18" s="13">
        <v>6690000</v>
      </c>
      <c r="E18" s="14">
        <v>7944.38</v>
      </c>
      <c r="F18" s="15">
        <v>1.35E-2</v>
      </c>
      <c r="G18" s="15"/>
    </row>
    <row r="19" spans="1:7" x14ac:dyDescent="0.3">
      <c r="A19" s="12" t="s">
        <v>1141</v>
      </c>
      <c r="B19" s="30" t="s">
        <v>1142</v>
      </c>
      <c r="C19" s="30" t="s">
        <v>1143</v>
      </c>
      <c r="D19" s="13">
        <v>1608600</v>
      </c>
      <c r="E19" s="14">
        <v>7441.38</v>
      </c>
      <c r="F19" s="15">
        <v>1.2699999999999999E-2</v>
      </c>
      <c r="G19" s="15"/>
    </row>
    <row r="20" spans="1:7" x14ac:dyDescent="0.3">
      <c r="A20" s="12" t="s">
        <v>1144</v>
      </c>
      <c r="B20" s="30" t="s">
        <v>1145</v>
      </c>
      <c r="C20" s="30" t="s">
        <v>1126</v>
      </c>
      <c r="D20" s="13">
        <v>7568000</v>
      </c>
      <c r="E20" s="14">
        <v>7159.33</v>
      </c>
      <c r="F20" s="15">
        <v>1.2200000000000001E-2</v>
      </c>
      <c r="G20" s="15"/>
    </row>
    <row r="21" spans="1:7" x14ac:dyDescent="0.3">
      <c r="A21" s="12" t="s">
        <v>1146</v>
      </c>
      <c r="B21" s="30" t="s">
        <v>1147</v>
      </c>
      <c r="C21" s="30" t="s">
        <v>1148</v>
      </c>
      <c r="D21" s="13">
        <v>206500</v>
      </c>
      <c r="E21" s="14">
        <v>7065.29</v>
      </c>
      <c r="F21" s="15">
        <v>1.2E-2</v>
      </c>
      <c r="G21" s="15"/>
    </row>
    <row r="22" spans="1:7" x14ac:dyDescent="0.3">
      <c r="A22" s="12" t="s">
        <v>1149</v>
      </c>
      <c r="B22" s="30" t="s">
        <v>1150</v>
      </c>
      <c r="C22" s="30" t="s">
        <v>1112</v>
      </c>
      <c r="D22" s="13">
        <v>5165000</v>
      </c>
      <c r="E22" s="14">
        <v>7006.32</v>
      </c>
      <c r="F22" s="15">
        <v>1.1900000000000001E-2</v>
      </c>
      <c r="G22" s="15"/>
    </row>
    <row r="23" spans="1:7" x14ac:dyDescent="0.3">
      <c r="A23" s="12" t="s">
        <v>1151</v>
      </c>
      <c r="B23" s="30" t="s">
        <v>1152</v>
      </c>
      <c r="C23" s="30" t="s">
        <v>1153</v>
      </c>
      <c r="D23" s="13">
        <v>5872500</v>
      </c>
      <c r="E23" s="14">
        <v>6885.51</v>
      </c>
      <c r="F23" s="15">
        <v>1.17E-2</v>
      </c>
      <c r="G23" s="15"/>
    </row>
    <row r="24" spans="1:7" x14ac:dyDescent="0.3">
      <c r="A24" s="12" t="s">
        <v>1154</v>
      </c>
      <c r="B24" s="30" t="s">
        <v>1155</v>
      </c>
      <c r="C24" s="30" t="s">
        <v>1156</v>
      </c>
      <c r="D24" s="13">
        <v>1451200</v>
      </c>
      <c r="E24" s="14">
        <v>6758.24</v>
      </c>
      <c r="F24" s="15">
        <v>1.15E-2</v>
      </c>
      <c r="G24" s="15"/>
    </row>
    <row r="25" spans="1:7" x14ac:dyDescent="0.3">
      <c r="A25" s="12" t="s">
        <v>1157</v>
      </c>
      <c r="B25" s="30" t="s">
        <v>1158</v>
      </c>
      <c r="C25" s="30" t="s">
        <v>1159</v>
      </c>
      <c r="D25" s="13">
        <v>567000</v>
      </c>
      <c r="E25" s="14">
        <v>6483.08</v>
      </c>
      <c r="F25" s="15">
        <v>1.0999999999999999E-2</v>
      </c>
      <c r="G25" s="15"/>
    </row>
    <row r="26" spans="1:7" x14ac:dyDescent="0.3">
      <c r="A26" s="12" t="s">
        <v>1160</v>
      </c>
      <c r="B26" s="30" t="s">
        <v>1161</v>
      </c>
      <c r="C26" s="30" t="s">
        <v>1148</v>
      </c>
      <c r="D26" s="13">
        <v>462000</v>
      </c>
      <c r="E26" s="14">
        <v>6263.33</v>
      </c>
      <c r="F26" s="15">
        <v>1.06E-2</v>
      </c>
      <c r="G26" s="15"/>
    </row>
    <row r="27" spans="1:7" x14ac:dyDescent="0.3">
      <c r="A27" s="12" t="s">
        <v>1162</v>
      </c>
      <c r="B27" s="30" t="s">
        <v>1163</v>
      </c>
      <c r="C27" s="30" t="s">
        <v>1164</v>
      </c>
      <c r="D27" s="13">
        <v>439600</v>
      </c>
      <c r="E27" s="14">
        <v>6051.97</v>
      </c>
      <c r="F27" s="15">
        <v>1.03E-2</v>
      </c>
      <c r="G27" s="15"/>
    </row>
    <row r="28" spans="1:7" x14ac:dyDescent="0.3">
      <c r="A28" s="12" t="s">
        <v>1165</v>
      </c>
      <c r="B28" s="30" t="s">
        <v>1166</v>
      </c>
      <c r="C28" s="30" t="s">
        <v>1112</v>
      </c>
      <c r="D28" s="13">
        <v>9760000</v>
      </c>
      <c r="E28" s="14">
        <v>6036.56</v>
      </c>
      <c r="F28" s="15">
        <v>1.03E-2</v>
      </c>
      <c r="G28" s="15"/>
    </row>
    <row r="29" spans="1:7" x14ac:dyDescent="0.3">
      <c r="A29" s="12" t="s">
        <v>1167</v>
      </c>
      <c r="B29" s="30" t="s">
        <v>1168</v>
      </c>
      <c r="C29" s="30" t="s">
        <v>1112</v>
      </c>
      <c r="D29" s="13">
        <v>1590300</v>
      </c>
      <c r="E29" s="14">
        <v>5476.2</v>
      </c>
      <c r="F29" s="15">
        <v>9.2999999999999992E-3</v>
      </c>
      <c r="G29" s="15"/>
    </row>
    <row r="30" spans="1:7" x14ac:dyDescent="0.3">
      <c r="A30" s="12" t="s">
        <v>1169</v>
      </c>
      <c r="B30" s="30" t="s">
        <v>1170</v>
      </c>
      <c r="C30" s="30" t="s">
        <v>1112</v>
      </c>
      <c r="D30" s="13">
        <v>278400</v>
      </c>
      <c r="E30" s="14">
        <v>5168.6400000000003</v>
      </c>
      <c r="F30" s="15">
        <v>8.8000000000000005E-3</v>
      </c>
      <c r="G30" s="15"/>
    </row>
    <row r="31" spans="1:7" x14ac:dyDescent="0.3">
      <c r="A31" s="12" t="s">
        <v>1171</v>
      </c>
      <c r="B31" s="30" t="s">
        <v>1172</v>
      </c>
      <c r="C31" s="30" t="s">
        <v>1112</v>
      </c>
      <c r="D31" s="13">
        <v>540625</v>
      </c>
      <c r="E31" s="14">
        <v>5157.0200000000004</v>
      </c>
      <c r="F31" s="15">
        <v>8.8000000000000005E-3</v>
      </c>
      <c r="G31" s="15"/>
    </row>
    <row r="32" spans="1:7" x14ac:dyDescent="0.3">
      <c r="A32" s="12" t="s">
        <v>1173</v>
      </c>
      <c r="B32" s="30" t="s">
        <v>1174</v>
      </c>
      <c r="C32" s="30" t="s">
        <v>1175</v>
      </c>
      <c r="D32" s="13">
        <v>1029600</v>
      </c>
      <c r="E32" s="14">
        <v>4767.05</v>
      </c>
      <c r="F32" s="15">
        <v>8.0999999999999996E-3</v>
      </c>
      <c r="G32" s="15"/>
    </row>
    <row r="33" spans="1:7" x14ac:dyDescent="0.3">
      <c r="A33" s="12" t="s">
        <v>1176</v>
      </c>
      <c r="B33" s="30" t="s">
        <v>1177</v>
      </c>
      <c r="C33" s="30" t="s">
        <v>1178</v>
      </c>
      <c r="D33" s="13">
        <v>499000</v>
      </c>
      <c r="E33" s="14">
        <v>4647.9399999999996</v>
      </c>
      <c r="F33" s="15">
        <v>7.9000000000000008E-3</v>
      </c>
      <c r="G33" s="15"/>
    </row>
    <row r="34" spans="1:7" x14ac:dyDescent="0.3">
      <c r="A34" s="12" t="s">
        <v>1179</v>
      </c>
      <c r="B34" s="30" t="s">
        <v>1180</v>
      </c>
      <c r="C34" s="30" t="s">
        <v>1181</v>
      </c>
      <c r="D34" s="13">
        <v>4399500</v>
      </c>
      <c r="E34" s="14">
        <v>4577.68</v>
      </c>
      <c r="F34" s="15">
        <v>7.7999999999999996E-3</v>
      </c>
      <c r="G34" s="15"/>
    </row>
    <row r="35" spans="1:7" x14ac:dyDescent="0.3">
      <c r="A35" s="12" t="s">
        <v>1182</v>
      </c>
      <c r="B35" s="30" t="s">
        <v>1183</v>
      </c>
      <c r="C35" s="30" t="s">
        <v>1132</v>
      </c>
      <c r="D35" s="13">
        <v>2553400</v>
      </c>
      <c r="E35" s="14">
        <v>4391.8500000000004</v>
      </c>
      <c r="F35" s="15">
        <v>7.4999999999999997E-3</v>
      </c>
      <c r="G35" s="15"/>
    </row>
    <row r="36" spans="1:7" x14ac:dyDescent="0.3">
      <c r="A36" s="12" t="s">
        <v>1184</v>
      </c>
      <c r="B36" s="30" t="s">
        <v>1185</v>
      </c>
      <c r="C36" s="30" t="s">
        <v>1112</v>
      </c>
      <c r="D36" s="13">
        <v>1877500</v>
      </c>
      <c r="E36" s="14">
        <v>4194.34</v>
      </c>
      <c r="F36" s="15">
        <v>7.1000000000000004E-3</v>
      </c>
      <c r="G36" s="15"/>
    </row>
    <row r="37" spans="1:7" x14ac:dyDescent="0.3">
      <c r="A37" s="12" t="s">
        <v>1186</v>
      </c>
      <c r="B37" s="30" t="s">
        <v>1187</v>
      </c>
      <c r="C37" s="30" t="s">
        <v>1159</v>
      </c>
      <c r="D37" s="13">
        <v>68625</v>
      </c>
      <c r="E37" s="14">
        <v>3870.76</v>
      </c>
      <c r="F37" s="15">
        <v>6.6E-3</v>
      </c>
      <c r="G37" s="15"/>
    </row>
    <row r="38" spans="1:7" x14ac:dyDescent="0.3">
      <c r="A38" s="12" t="s">
        <v>1188</v>
      </c>
      <c r="B38" s="30" t="s">
        <v>1189</v>
      </c>
      <c r="C38" s="30" t="s">
        <v>1126</v>
      </c>
      <c r="D38" s="13">
        <v>3140500</v>
      </c>
      <c r="E38" s="14">
        <v>3867.53</v>
      </c>
      <c r="F38" s="15">
        <v>6.6E-3</v>
      </c>
      <c r="G38" s="15"/>
    </row>
    <row r="39" spans="1:7" x14ac:dyDescent="0.3">
      <c r="A39" s="12" t="s">
        <v>1190</v>
      </c>
      <c r="B39" s="30" t="s">
        <v>1191</v>
      </c>
      <c r="C39" s="30" t="s">
        <v>1192</v>
      </c>
      <c r="D39" s="13">
        <v>604500</v>
      </c>
      <c r="E39" s="14">
        <v>3776.31</v>
      </c>
      <c r="F39" s="15">
        <v>6.4000000000000003E-3</v>
      </c>
      <c r="G39" s="15"/>
    </row>
    <row r="40" spans="1:7" x14ac:dyDescent="0.3">
      <c r="A40" s="12" t="s">
        <v>1193</v>
      </c>
      <c r="B40" s="30" t="s">
        <v>1194</v>
      </c>
      <c r="C40" s="30" t="s">
        <v>1159</v>
      </c>
      <c r="D40" s="13">
        <v>1465000</v>
      </c>
      <c r="E40" s="14">
        <v>3766.52</v>
      </c>
      <c r="F40" s="15">
        <v>6.4000000000000003E-3</v>
      </c>
      <c r="G40" s="15"/>
    </row>
    <row r="41" spans="1:7" x14ac:dyDescent="0.3">
      <c r="A41" s="12" t="s">
        <v>1195</v>
      </c>
      <c r="B41" s="30" t="s">
        <v>1196</v>
      </c>
      <c r="C41" s="30" t="s">
        <v>1112</v>
      </c>
      <c r="D41" s="13">
        <v>261500</v>
      </c>
      <c r="E41" s="14">
        <v>3707.42</v>
      </c>
      <c r="F41" s="15">
        <v>6.3E-3</v>
      </c>
      <c r="G41" s="15"/>
    </row>
    <row r="42" spans="1:7" x14ac:dyDescent="0.3">
      <c r="A42" s="12" t="s">
        <v>1197</v>
      </c>
      <c r="B42" s="30" t="s">
        <v>1198</v>
      </c>
      <c r="C42" s="30" t="s">
        <v>1175</v>
      </c>
      <c r="D42" s="13">
        <v>199975</v>
      </c>
      <c r="E42" s="14">
        <v>3698.44</v>
      </c>
      <c r="F42" s="15">
        <v>6.3E-3</v>
      </c>
      <c r="G42" s="15"/>
    </row>
    <row r="43" spans="1:7" x14ac:dyDescent="0.3">
      <c r="A43" s="12" t="s">
        <v>1199</v>
      </c>
      <c r="B43" s="30" t="s">
        <v>1200</v>
      </c>
      <c r="C43" s="30" t="s">
        <v>1175</v>
      </c>
      <c r="D43" s="13">
        <v>15200</v>
      </c>
      <c r="E43" s="14">
        <v>3664.48</v>
      </c>
      <c r="F43" s="15">
        <v>6.1999999999999998E-3</v>
      </c>
      <c r="G43" s="15"/>
    </row>
    <row r="44" spans="1:7" x14ac:dyDescent="0.3">
      <c r="A44" s="12" t="s">
        <v>1201</v>
      </c>
      <c r="B44" s="30" t="s">
        <v>1202</v>
      </c>
      <c r="C44" s="30" t="s">
        <v>1137</v>
      </c>
      <c r="D44" s="13">
        <v>230362</v>
      </c>
      <c r="E44" s="14">
        <v>3586.97</v>
      </c>
      <c r="F44" s="15">
        <v>6.1000000000000004E-3</v>
      </c>
      <c r="G44" s="15"/>
    </row>
    <row r="45" spans="1:7" x14ac:dyDescent="0.3">
      <c r="A45" s="12" t="s">
        <v>1203</v>
      </c>
      <c r="B45" s="30" t="s">
        <v>1204</v>
      </c>
      <c r="C45" s="30" t="s">
        <v>1140</v>
      </c>
      <c r="D45" s="13">
        <v>2472000</v>
      </c>
      <c r="E45" s="14">
        <v>3438.55</v>
      </c>
      <c r="F45" s="15">
        <v>5.7999999999999996E-3</v>
      </c>
      <c r="G45" s="15"/>
    </row>
    <row r="46" spans="1:7" x14ac:dyDescent="0.3">
      <c r="A46" s="12" t="s">
        <v>1205</v>
      </c>
      <c r="B46" s="30" t="s">
        <v>1206</v>
      </c>
      <c r="C46" s="30" t="s">
        <v>1129</v>
      </c>
      <c r="D46" s="13">
        <v>6615000</v>
      </c>
      <c r="E46" s="14">
        <v>3410.03</v>
      </c>
      <c r="F46" s="15">
        <v>5.7999999999999996E-3</v>
      </c>
      <c r="G46" s="15"/>
    </row>
    <row r="47" spans="1:7" x14ac:dyDescent="0.3">
      <c r="A47" s="12" t="s">
        <v>1207</v>
      </c>
      <c r="B47" s="30" t="s">
        <v>1208</v>
      </c>
      <c r="C47" s="30" t="s">
        <v>1209</v>
      </c>
      <c r="D47" s="13">
        <v>436800</v>
      </c>
      <c r="E47" s="14">
        <v>3407.48</v>
      </c>
      <c r="F47" s="15">
        <v>5.7999999999999996E-3</v>
      </c>
      <c r="G47" s="15"/>
    </row>
    <row r="48" spans="1:7" x14ac:dyDescent="0.3">
      <c r="A48" s="12" t="s">
        <v>1210</v>
      </c>
      <c r="B48" s="30" t="s">
        <v>1211</v>
      </c>
      <c r="C48" s="30" t="s">
        <v>1140</v>
      </c>
      <c r="D48" s="13">
        <v>2310300</v>
      </c>
      <c r="E48" s="14">
        <v>3321.06</v>
      </c>
      <c r="F48" s="15">
        <v>5.5999999999999999E-3</v>
      </c>
      <c r="G48" s="15"/>
    </row>
    <row r="49" spans="1:7" x14ac:dyDescent="0.3">
      <c r="A49" s="12" t="s">
        <v>1212</v>
      </c>
      <c r="B49" s="30" t="s">
        <v>1213</v>
      </c>
      <c r="C49" s="30" t="s">
        <v>1214</v>
      </c>
      <c r="D49" s="13">
        <v>122700</v>
      </c>
      <c r="E49" s="14">
        <v>3290.02</v>
      </c>
      <c r="F49" s="15">
        <v>5.5999999999999999E-3</v>
      </c>
      <c r="G49" s="15"/>
    </row>
    <row r="50" spans="1:7" x14ac:dyDescent="0.3">
      <c r="A50" s="12" t="s">
        <v>1215</v>
      </c>
      <c r="B50" s="30" t="s">
        <v>1216</v>
      </c>
      <c r="C50" s="30" t="s">
        <v>1140</v>
      </c>
      <c r="D50" s="13">
        <v>1552000</v>
      </c>
      <c r="E50" s="14">
        <v>3149.78</v>
      </c>
      <c r="F50" s="15">
        <v>5.4000000000000003E-3</v>
      </c>
      <c r="G50" s="15"/>
    </row>
    <row r="51" spans="1:7" x14ac:dyDescent="0.3">
      <c r="A51" s="12" t="s">
        <v>1217</v>
      </c>
      <c r="B51" s="30" t="s">
        <v>1218</v>
      </c>
      <c r="C51" s="30" t="s">
        <v>1219</v>
      </c>
      <c r="D51" s="13">
        <v>484750</v>
      </c>
      <c r="E51" s="14">
        <v>3105.55</v>
      </c>
      <c r="F51" s="15">
        <v>5.3E-3</v>
      </c>
      <c r="G51" s="15"/>
    </row>
    <row r="52" spans="1:7" x14ac:dyDescent="0.3">
      <c r="A52" s="12" t="s">
        <v>1220</v>
      </c>
      <c r="B52" s="30" t="s">
        <v>1221</v>
      </c>
      <c r="C52" s="30" t="s">
        <v>1175</v>
      </c>
      <c r="D52" s="13">
        <v>156500</v>
      </c>
      <c r="E52" s="14">
        <v>3057.7</v>
      </c>
      <c r="F52" s="15">
        <v>5.1999999999999998E-3</v>
      </c>
      <c r="G52" s="15"/>
    </row>
    <row r="53" spans="1:7" x14ac:dyDescent="0.3">
      <c r="A53" s="12" t="s">
        <v>1222</v>
      </c>
      <c r="B53" s="30" t="s">
        <v>1223</v>
      </c>
      <c r="C53" s="30" t="s">
        <v>1140</v>
      </c>
      <c r="D53" s="13">
        <v>267500</v>
      </c>
      <c r="E53" s="14">
        <v>3028.37</v>
      </c>
      <c r="F53" s="15">
        <v>5.1000000000000004E-3</v>
      </c>
      <c r="G53" s="15"/>
    </row>
    <row r="54" spans="1:7" x14ac:dyDescent="0.3">
      <c r="A54" s="12" t="s">
        <v>1224</v>
      </c>
      <c r="B54" s="30" t="s">
        <v>1225</v>
      </c>
      <c r="C54" s="30" t="s">
        <v>1132</v>
      </c>
      <c r="D54" s="13">
        <v>36400000</v>
      </c>
      <c r="E54" s="14">
        <v>3021.2</v>
      </c>
      <c r="F54" s="15">
        <v>5.1000000000000004E-3</v>
      </c>
      <c r="G54" s="15"/>
    </row>
    <row r="55" spans="1:7" x14ac:dyDescent="0.3">
      <c r="A55" s="12" t="s">
        <v>1226</v>
      </c>
      <c r="B55" s="30" t="s">
        <v>1227</v>
      </c>
      <c r="C55" s="30" t="s">
        <v>1112</v>
      </c>
      <c r="D55" s="13">
        <v>457500</v>
      </c>
      <c r="E55" s="14">
        <v>2837.42</v>
      </c>
      <c r="F55" s="15">
        <v>4.7999999999999996E-3</v>
      </c>
      <c r="G55" s="15"/>
    </row>
    <row r="56" spans="1:7" x14ac:dyDescent="0.3">
      <c r="A56" s="12" t="s">
        <v>1228</v>
      </c>
      <c r="B56" s="30" t="s">
        <v>1229</v>
      </c>
      <c r="C56" s="30" t="s">
        <v>1140</v>
      </c>
      <c r="D56" s="13">
        <v>1085000</v>
      </c>
      <c r="E56" s="14">
        <v>2836.19</v>
      </c>
      <c r="F56" s="15">
        <v>4.7999999999999996E-3</v>
      </c>
      <c r="G56" s="15"/>
    </row>
    <row r="57" spans="1:7" x14ac:dyDescent="0.3">
      <c r="A57" s="12" t="s">
        <v>1230</v>
      </c>
      <c r="B57" s="30" t="s">
        <v>1231</v>
      </c>
      <c r="C57" s="30" t="s">
        <v>1175</v>
      </c>
      <c r="D57" s="13">
        <v>309400</v>
      </c>
      <c r="E57" s="14">
        <v>2741.9</v>
      </c>
      <c r="F57" s="15">
        <v>4.7000000000000002E-3</v>
      </c>
      <c r="G57" s="15"/>
    </row>
    <row r="58" spans="1:7" x14ac:dyDescent="0.3">
      <c r="A58" s="12" t="s">
        <v>1232</v>
      </c>
      <c r="B58" s="30" t="s">
        <v>1233</v>
      </c>
      <c r="C58" s="30" t="s">
        <v>1234</v>
      </c>
      <c r="D58" s="13">
        <v>1188600</v>
      </c>
      <c r="E58" s="14">
        <v>2724.87</v>
      </c>
      <c r="F58" s="15">
        <v>4.5999999999999999E-3</v>
      </c>
      <c r="G58" s="15"/>
    </row>
    <row r="59" spans="1:7" x14ac:dyDescent="0.3">
      <c r="A59" s="12" t="s">
        <v>1235</v>
      </c>
      <c r="B59" s="30" t="s">
        <v>1236</v>
      </c>
      <c r="C59" s="30" t="s">
        <v>1237</v>
      </c>
      <c r="D59" s="13">
        <v>66300</v>
      </c>
      <c r="E59" s="14">
        <v>2626.47</v>
      </c>
      <c r="F59" s="15">
        <v>4.4999999999999997E-3</v>
      </c>
      <c r="G59" s="15"/>
    </row>
    <row r="60" spans="1:7" x14ac:dyDescent="0.3">
      <c r="A60" s="12" t="s">
        <v>1238</v>
      </c>
      <c r="B60" s="30" t="s">
        <v>1239</v>
      </c>
      <c r="C60" s="30" t="s">
        <v>1126</v>
      </c>
      <c r="D60" s="13">
        <v>318600</v>
      </c>
      <c r="E60" s="14">
        <v>2602.17</v>
      </c>
      <c r="F60" s="15">
        <v>4.4000000000000003E-3</v>
      </c>
      <c r="G60" s="15"/>
    </row>
    <row r="61" spans="1:7" x14ac:dyDescent="0.3">
      <c r="A61" s="12" t="s">
        <v>1240</v>
      </c>
      <c r="B61" s="30" t="s">
        <v>1241</v>
      </c>
      <c r="C61" s="30" t="s">
        <v>1178</v>
      </c>
      <c r="D61" s="13">
        <v>129600</v>
      </c>
      <c r="E61" s="14">
        <v>2550.7199999999998</v>
      </c>
      <c r="F61" s="15">
        <v>4.3E-3</v>
      </c>
      <c r="G61" s="15"/>
    </row>
    <row r="62" spans="1:7" x14ac:dyDescent="0.3">
      <c r="A62" s="12" t="s">
        <v>1242</v>
      </c>
      <c r="B62" s="30" t="s">
        <v>1243</v>
      </c>
      <c r="C62" s="30" t="s">
        <v>1112</v>
      </c>
      <c r="D62" s="13">
        <v>1090000</v>
      </c>
      <c r="E62" s="14">
        <v>2483.5700000000002</v>
      </c>
      <c r="F62" s="15">
        <v>4.1999999999999997E-3</v>
      </c>
      <c r="G62" s="15"/>
    </row>
    <row r="63" spans="1:7" x14ac:dyDescent="0.3">
      <c r="A63" s="12" t="s">
        <v>1244</v>
      </c>
      <c r="B63" s="30" t="s">
        <v>1245</v>
      </c>
      <c r="C63" s="30" t="s">
        <v>1246</v>
      </c>
      <c r="D63" s="13">
        <v>1976400</v>
      </c>
      <c r="E63" s="14">
        <v>2353.89</v>
      </c>
      <c r="F63" s="15">
        <v>4.0000000000000001E-3</v>
      </c>
      <c r="G63" s="15"/>
    </row>
    <row r="64" spans="1:7" x14ac:dyDescent="0.3">
      <c r="A64" s="12" t="s">
        <v>1247</v>
      </c>
      <c r="B64" s="30" t="s">
        <v>1248</v>
      </c>
      <c r="C64" s="30" t="s">
        <v>1249</v>
      </c>
      <c r="D64" s="13">
        <v>152400</v>
      </c>
      <c r="E64" s="14">
        <v>2347.34</v>
      </c>
      <c r="F64" s="15">
        <v>4.0000000000000001E-3</v>
      </c>
      <c r="G64" s="15"/>
    </row>
    <row r="65" spans="1:7" x14ac:dyDescent="0.3">
      <c r="A65" s="12" t="s">
        <v>1250</v>
      </c>
      <c r="B65" s="30" t="s">
        <v>1251</v>
      </c>
      <c r="C65" s="30" t="s">
        <v>1159</v>
      </c>
      <c r="D65" s="13">
        <v>284900</v>
      </c>
      <c r="E65" s="14">
        <v>2342.59</v>
      </c>
      <c r="F65" s="15">
        <v>4.0000000000000001E-3</v>
      </c>
      <c r="G65" s="15"/>
    </row>
    <row r="66" spans="1:7" x14ac:dyDescent="0.3">
      <c r="A66" s="12" t="s">
        <v>1252</v>
      </c>
      <c r="B66" s="30" t="s">
        <v>1253</v>
      </c>
      <c r="C66" s="30" t="s">
        <v>1115</v>
      </c>
      <c r="D66" s="13">
        <v>820800</v>
      </c>
      <c r="E66" s="14">
        <v>2317.94</v>
      </c>
      <c r="F66" s="15">
        <v>3.8999999999999998E-3</v>
      </c>
      <c r="G66" s="15"/>
    </row>
    <row r="67" spans="1:7" x14ac:dyDescent="0.3">
      <c r="A67" s="12" t="s">
        <v>1254</v>
      </c>
      <c r="B67" s="30" t="s">
        <v>1255</v>
      </c>
      <c r="C67" s="30" t="s">
        <v>1143</v>
      </c>
      <c r="D67" s="13">
        <v>2302500</v>
      </c>
      <c r="E67" s="14">
        <v>2193.13</v>
      </c>
      <c r="F67" s="15">
        <v>3.7000000000000002E-3</v>
      </c>
      <c r="G67" s="15"/>
    </row>
    <row r="68" spans="1:7" x14ac:dyDescent="0.3">
      <c r="A68" s="12" t="s">
        <v>1256</v>
      </c>
      <c r="B68" s="30" t="s">
        <v>1257</v>
      </c>
      <c r="C68" s="30" t="s">
        <v>1258</v>
      </c>
      <c r="D68" s="13">
        <v>130400</v>
      </c>
      <c r="E68" s="14">
        <v>2166.1999999999998</v>
      </c>
      <c r="F68" s="15">
        <v>3.7000000000000002E-3</v>
      </c>
      <c r="G68" s="15"/>
    </row>
    <row r="69" spans="1:7" x14ac:dyDescent="0.3">
      <c r="A69" s="12" t="s">
        <v>1259</v>
      </c>
      <c r="B69" s="30" t="s">
        <v>1260</v>
      </c>
      <c r="C69" s="30" t="s">
        <v>1140</v>
      </c>
      <c r="D69" s="13">
        <v>28875</v>
      </c>
      <c r="E69" s="14">
        <v>2107.96</v>
      </c>
      <c r="F69" s="15">
        <v>3.5999999999999999E-3</v>
      </c>
      <c r="G69" s="15"/>
    </row>
    <row r="70" spans="1:7" x14ac:dyDescent="0.3">
      <c r="A70" s="12" t="s">
        <v>1261</v>
      </c>
      <c r="B70" s="30" t="s">
        <v>1262</v>
      </c>
      <c r="C70" s="30" t="s">
        <v>1132</v>
      </c>
      <c r="D70" s="13">
        <v>117000</v>
      </c>
      <c r="E70" s="14">
        <v>2101.5</v>
      </c>
      <c r="F70" s="15">
        <v>3.5999999999999999E-3</v>
      </c>
      <c r="G70" s="15"/>
    </row>
    <row r="71" spans="1:7" x14ac:dyDescent="0.3">
      <c r="A71" s="12" t="s">
        <v>1263</v>
      </c>
      <c r="B71" s="30" t="s">
        <v>1264</v>
      </c>
      <c r="C71" s="30" t="s">
        <v>1140</v>
      </c>
      <c r="D71" s="13">
        <v>106800</v>
      </c>
      <c r="E71" s="14">
        <v>2021.88</v>
      </c>
      <c r="F71" s="15">
        <v>3.3999999999999998E-3</v>
      </c>
      <c r="G71" s="15"/>
    </row>
    <row r="72" spans="1:7" x14ac:dyDescent="0.3">
      <c r="A72" s="12" t="s">
        <v>1265</v>
      </c>
      <c r="B72" s="30" t="s">
        <v>1266</v>
      </c>
      <c r="C72" s="30" t="s">
        <v>1164</v>
      </c>
      <c r="D72" s="13">
        <v>20300</v>
      </c>
      <c r="E72" s="14">
        <v>1993.61</v>
      </c>
      <c r="F72" s="15">
        <v>3.3999999999999998E-3</v>
      </c>
      <c r="G72" s="15"/>
    </row>
    <row r="73" spans="1:7" x14ac:dyDescent="0.3">
      <c r="A73" s="12" t="s">
        <v>1267</v>
      </c>
      <c r="B73" s="30" t="s">
        <v>1268</v>
      </c>
      <c r="C73" s="30" t="s">
        <v>1148</v>
      </c>
      <c r="D73" s="13">
        <v>39600</v>
      </c>
      <c r="E73" s="14">
        <v>1937.09</v>
      </c>
      <c r="F73" s="15">
        <v>3.3E-3</v>
      </c>
      <c r="G73" s="15"/>
    </row>
    <row r="74" spans="1:7" x14ac:dyDescent="0.3">
      <c r="A74" s="12" t="s">
        <v>1269</v>
      </c>
      <c r="B74" s="30" t="s">
        <v>1270</v>
      </c>
      <c r="C74" s="30" t="s">
        <v>1178</v>
      </c>
      <c r="D74" s="13">
        <v>96888</v>
      </c>
      <c r="E74" s="14">
        <v>1908.06</v>
      </c>
      <c r="F74" s="15">
        <v>3.2000000000000002E-3</v>
      </c>
      <c r="G74" s="15"/>
    </row>
    <row r="75" spans="1:7" x14ac:dyDescent="0.3">
      <c r="A75" s="12" t="s">
        <v>1271</v>
      </c>
      <c r="B75" s="30" t="s">
        <v>1272</v>
      </c>
      <c r="C75" s="30" t="s">
        <v>1273</v>
      </c>
      <c r="D75" s="13">
        <v>274000</v>
      </c>
      <c r="E75" s="14">
        <v>1903.48</v>
      </c>
      <c r="F75" s="15">
        <v>3.2000000000000002E-3</v>
      </c>
      <c r="G75" s="15"/>
    </row>
    <row r="76" spans="1:7" x14ac:dyDescent="0.3">
      <c r="A76" s="12" t="s">
        <v>1274</v>
      </c>
      <c r="B76" s="30" t="s">
        <v>1275</v>
      </c>
      <c r="C76" s="30" t="s">
        <v>1276</v>
      </c>
      <c r="D76" s="13">
        <v>9850</v>
      </c>
      <c r="E76" s="14">
        <v>1868.57</v>
      </c>
      <c r="F76" s="15">
        <v>3.2000000000000002E-3</v>
      </c>
      <c r="G76" s="15"/>
    </row>
    <row r="77" spans="1:7" x14ac:dyDescent="0.3">
      <c r="A77" s="12" t="s">
        <v>1277</v>
      </c>
      <c r="B77" s="30" t="s">
        <v>1278</v>
      </c>
      <c r="C77" s="30" t="s">
        <v>1159</v>
      </c>
      <c r="D77" s="13">
        <v>213850</v>
      </c>
      <c r="E77" s="14">
        <v>1867.98</v>
      </c>
      <c r="F77" s="15">
        <v>3.2000000000000002E-3</v>
      </c>
      <c r="G77" s="15"/>
    </row>
    <row r="78" spans="1:7" x14ac:dyDescent="0.3">
      <c r="A78" s="12" t="s">
        <v>1279</v>
      </c>
      <c r="B78" s="30" t="s">
        <v>1280</v>
      </c>
      <c r="C78" s="30" t="s">
        <v>1246</v>
      </c>
      <c r="D78" s="13">
        <v>795000</v>
      </c>
      <c r="E78" s="14">
        <v>1856.72</v>
      </c>
      <c r="F78" s="15">
        <v>3.2000000000000002E-3</v>
      </c>
      <c r="G78" s="15"/>
    </row>
    <row r="79" spans="1:7" x14ac:dyDescent="0.3">
      <c r="A79" s="12" t="s">
        <v>1281</v>
      </c>
      <c r="B79" s="30" t="s">
        <v>1282</v>
      </c>
      <c r="C79" s="30" t="s">
        <v>1148</v>
      </c>
      <c r="D79" s="13">
        <v>39025</v>
      </c>
      <c r="E79" s="14">
        <v>1851.37</v>
      </c>
      <c r="F79" s="15">
        <v>3.0999999999999999E-3</v>
      </c>
      <c r="G79" s="15"/>
    </row>
    <row r="80" spans="1:7" x14ac:dyDescent="0.3">
      <c r="A80" s="12" t="s">
        <v>1283</v>
      </c>
      <c r="B80" s="30" t="s">
        <v>1284</v>
      </c>
      <c r="C80" s="30" t="s">
        <v>1285</v>
      </c>
      <c r="D80" s="13">
        <v>214200</v>
      </c>
      <c r="E80" s="14">
        <v>1840.62</v>
      </c>
      <c r="F80" s="15">
        <v>3.0999999999999999E-3</v>
      </c>
      <c r="G80" s="15"/>
    </row>
    <row r="81" spans="1:7" x14ac:dyDescent="0.3">
      <c r="A81" s="12" t="s">
        <v>1286</v>
      </c>
      <c r="B81" s="30" t="s">
        <v>1287</v>
      </c>
      <c r="C81" s="30" t="s">
        <v>1288</v>
      </c>
      <c r="D81" s="13">
        <v>226000</v>
      </c>
      <c r="E81" s="14">
        <v>1799.19</v>
      </c>
      <c r="F81" s="15">
        <v>3.0999999999999999E-3</v>
      </c>
      <c r="G81" s="15"/>
    </row>
    <row r="82" spans="1:7" x14ac:dyDescent="0.3">
      <c r="A82" s="12" t="s">
        <v>1289</v>
      </c>
      <c r="B82" s="30" t="s">
        <v>1290</v>
      </c>
      <c r="C82" s="30" t="s">
        <v>1175</v>
      </c>
      <c r="D82" s="13">
        <v>89100</v>
      </c>
      <c r="E82" s="14">
        <v>1797.95</v>
      </c>
      <c r="F82" s="15">
        <v>3.0999999999999999E-3</v>
      </c>
      <c r="G82" s="15"/>
    </row>
    <row r="83" spans="1:7" x14ac:dyDescent="0.3">
      <c r="A83" s="12" t="s">
        <v>1291</v>
      </c>
      <c r="B83" s="30" t="s">
        <v>1292</v>
      </c>
      <c r="C83" s="30" t="s">
        <v>1112</v>
      </c>
      <c r="D83" s="13">
        <v>1335000</v>
      </c>
      <c r="E83" s="14">
        <v>1778.22</v>
      </c>
      <c r="F83" s="15">
        <v>3.0000000000000001E-3</v>
      </c>
      <c r="G83" s="15"/>
    </row>
    <row r="84" spans="1:7" x14ac:dyDescent="0.3">
      <c r="A84" s="12" t="s">
        <v>1293</v>
      </c>
      <c r="B84" s="30" t="s">
        <v>1294</v>
      </c>
      <c r="C84" s="30" t="s">
        <v>1140</v>
      </c>
      <c r="D84" s="13">
        <v>169500</v>
      </c>
      <c r="E84" s="14">
        <v>1714.92</v>
      </c>
      <c r="F84" s="15">
        <v>2.8999999999999998E-3</v>
      </c>
      <c r="G84" s="15"/>
    </row>
    <row r="85" spans="1:7" x14ac:dyDescent="0.3">
      <c r="A85" s="12" t="s">
        <v>1295</v>
      </c>
      <c r="B85" s="30" t="s">
        <v>1296</v>
      </c>
      <c r="C85" s="30" t="s">
        <v>1123</v>
      </c>
      <c r="D85" s="13">
        <v>65725</v>
      </c>
      <c r="E85" s="14">
        <v>1669.05</v>
      </c>
      <c r="F85" s="15">
        <v>2.8E-3</v>
      </c>
      <c r="G85" s="15"/>
    </row>
    <row r="86" spans="1:7" x14ac:dyDescent="0.3">
      <c r="A86" s="12" t="s">
        <v>1297</v>
      </c>
      <c r="B86" s="30" t="s">
        <v>1298</v>
      </c>
      <c r="C86" s="30" t="s">
        <v>1159</v>
      </c>
      <c r="D86" s="13">
        <v>41000</v>
      </c>
      <c r="E86" s="14">
        <v>1631.29</v>
      </c>
      <c r="F86" s="15">
        <v>2.8E-3</v>
      </c>
      <c r="G86" s="15"/>
    </row>
    <row r="87" spans="1:7" x14ac:dyDescent="0.3">
      <c r="A87" s="12" t="s">
        <v>1299</v>
      </c>
      <c r="B87" s="30" t="s">
        <v>1300</v>
      </c>
      <c r="C87" s="30" t="s">
        <v>1159</v>
      </c>
      <c r="D87" s="13">
        <v>462400</v>
      </c>
      <c r="E87" s="14">
        <v>1627.65</v>
      </c>
      <c r="F87" s="15">
        <v>2.8E-3</v>
      </c>
      <c r="G87" s="15"/>
    </row>
    <row r="88" spans="1:7" x14ac:dyDescent="0.3">
      <c r="A88" s="12" t="s">
        <v>1301</v>
      </c>
      <c r="B88" s="30" t="s">
        <v>1302</v>
      </c>
      <c r="C88" s="30" t="s">
        <v>1148</v>
      </c>
      <c r="D88" s="13">
        <v>142100</v>
      </c>
      <c r="E88" s="14">
        <v>1586.83</v>
      </c>
      <c r="F88" s="15">
        <v>2.7000000000000001E-3</v>
      </c>
      <c r="G88" s="15"/>
    </row>
    <row r="89" spans="1:7" x14ac:dyDescent="0.3">
      <c r="A89" s="12" t="s">
        <v>1303</v>
      </c>
      <c r="B89" s="30" t="s">
        <v>1304</v>
      </c>
      <c r="C89" s="30" t="s">
        <v>1305</v>
      </c>
      <c r="D89" s="13">
        <v>60000</v>
      </c>
      <c r="E89" s="14">
        <v>1568.97</v>
      </c>
      <c r="F89" s="15">
        <v>2.7000000000000001E-3</v>
      </c>
      <c r="G89" s="15"/>
    </row>
    <row r="90" spans="1:7" x14ac:dyDescent="0.3">
      <c r="A90" s="12" t="s">
        <v>1306</v>
      </c>
      <c r="B90" s="30" t="s">
        <v>1307</v>
      </c>
      <c r="C90" s="30" t="s">
        <v>1288</v>
      </c>
      <c r="D90" s="13">
        <v>112400</v>
      </c>
      <c r="E90" s="14">
        <v>1541.57</v>
      </c>
      <c r="F90" s="15">
        <v>2.5999999999999999E-3</v>
      </c>
      <c r="G90" s="15"/>
    </row>
    <row r="91" spans="1:7" x14ac:dyDescent="0.3">
      <c r="A91" s="12" t="s">
        <v>1308</v>
      </c>
      <c r="B91" s="30" t="s">
        <v>1309</v>
      </c>
      <c r="C91" s="30" t="s">
        <v>1148</v>
      </c>
      <c r="D91" s="13">
        <v>67100</v>
      </c>
      <c r="E91" s="14">
        <v>1539.91</v>
      </c>
      <c r="F91" s="15">
        <v>2.5999999999999999E-3</v>
      </c>
      <c r="G91" s="15"/>
    </row>
    <row r="92" spans="1:7" x14ac:dyDescent="0.3">
      <c r="A92" s="12" t="s">
        <v>1310</v>
      </c>
      <c r="B92" s="30" t="s">
        <v>1311</v>
      </c>
      <c r="C92" s="30" t="s">
        <v>1115</v>
      </c>
      <c r="D92" s="13">
        <v>405000</v>
      </c>
      <c r="E92" s="14">
        <v>1528.88</v>
      </c>
      <c r="F92" s="15">
        <v>2.5999999999999999E-3</v>
      </c>
      <c r="G92" s="15"/>
    </row>
    <row r="93" spans="1:7" x14ac:dyDescent="0.3">
      <c r="A93" s="12" t="s">
        <v>1312</v>
      </c>
      <c r="B93" s="30" t="s">
        <v>1313</v>
      </c>
      <c r="C93" s="30" t="s">
        <v>1305</v>
      </c>
      <c r="D93" s="13">
        <v>327000</v>
      </c>
      <c r="E93" s="14">
        <v>1528.73</v>
      </c>
      <c r="F93" s="15">
        <v>2.5999999999999999E-3</v>
      </c>
      <c r="G93" s="15"/>
    </row>
    <row r="94" spans="1:7" x14ac:dyDescent="0.3">
      <c r="A94" s="12" t="s">
        <v>1314</v>
      </c>
      <c r="B94" s="30" t="s">
        <v>1315</v>
      </c>
      <c r="C94" s="30" t="s">
        <v>1159</v>
      </c>
      <c r="D94" s="13">
        <v>41000</v>
      </c>
      <c r="E94" s="14">
        <v>1510.56</v>
      </c>
      <c r="F94" s="15">
        <v>2.5999999999999999E-3</v>
      </c>
      <c r="G94" s="15"/>
    </row>
    <row r="95" spans="1:7" x14ac:dyDescent="0.3">
      <c r="A95" s="12" t="s">
        <v>1316</v>
      </c>
      <c r="B95" s="30" t="s">
        <v>1317</v>
      </c>
      <c r="C95" s="30" t="s">
        <v>1305</v>
      </c>
      <c r="D95" s="13">
        <v>66375</v>
      </c>
      <c r="E95" s="14">
        <v>1440.7</v>
      </c>
      <c r="F95" s="15">
        <v>2.3999999999999998E-3</v>
      </c>
      <c r="G95" s="15"/>
    </row>
    <row r="96" spans="1:7" x14ac:dyDescent="0.3">
      <c r="A96" s="12" t="s">
        <v>1318</v>
      </c>
      <c r="B96" s="30" t="s">
        <v>1319</v>
      </c>
      <c r="C96" s="30" t="s">
        <v>1288</v>
      </c>
      <c r="D96" s="13">
        <v>27625</v>
      </c>
      <c r="E96" s="14">
        <v>1429.17</v>
      </c>
      <c r="F96" s="15">
        <v>2.3999999999999998E-3</v>
      </c>
      <c r="G96" s="15"/>
    </row>
    <row r="97" spans="1:7" x14ac:dyDescent="0.3">
      <c r="A97" s="12" t="s">
        <v>1320</v>
      </c>
      <c r="B97" s="30" t="s">
        <v>1321</v>
      </c>
      <c r="C97" s="30" t="s">
        <v>1305</v>
      </c>
      <c r="D97" s="13">
        <v>240500</v>
      </c>
      <c r="E97" s="14">
        <v>1425.92</v>
      </c>
      <c r="F97" s="15">
        <v>2.3999999999999998E-3</v>
      </c>
      <c r="G97" s="15"/>
    </row>
    <row r="98" spans="1:7" x14ac:dyDescent="0.3">
      <c r="A98" s="12" t="s">
        <v>1322</v>
      </c>
      <c r="B98" s="30" t="s">
        <v>1323</v>
      </c>
      <c r="C98" s="30" t="s">
        <v>1164</v>
      </c>
      <c r="D98" s="13">
        <v>39550</v>
      </c>
      <c r="E98" s="14">
        <v>1331.06</v>
      </c>
      <c r="F98" s="15">
        <v>2.3E-3</v>
      </c>
      <c r="G98" s="15"/>
    </row>
    <row r="99" spans="1:7" x14ac:dyDescent="0.3">
      <c r="A99" s="12" t="s">
        <v>1324</v>
      </c>
      <c r="B99" s="30" t="s">
        <v>1325</v>
      </c>
      <c r="C99" s="30" t="s">
        <v>1156</v>
      </c>
      <c r="D99" s="13">
        <v>50700</v>
      </c>
      <c r="E99" s="14">
        <v>1298.33</v>
      </c>
      <c r="F99" s="15">
        <v>2.2000000000000001E-3</v>
      </c>
      <c r="G99" s="15"/>
    </row>
    <row r="100" spans="1:7" x14ac:dyDescent="0.3">
      <c r="A100" s="12" t="s">
        <v>1326</v>
      </c>
      <c r="B100" s="30" t="s">
        <v>1327</v>
      </c>
      <c r="C100" s="30" t="s">
        <v>1181</v>
      </c>
      <c r="D100" s="13">
        <v>32450</v>
      </c>
      <c r="E100" s="14">
        <v>1292.48</v>
      </c>
      <c r="F100" s="15">
        <v>2.2000000000000001E-3</v>
      </c>
      <c r="G100" s="15"/>
    </row>
    <row r="101" spans="1:7" x14ac:dyDescent="0.3">
      <c r="A101" s="12" t="s">
        <v>1328</v>
      </c>
      <c r="B101" s="30" t="s">
        <v>1329</v>
      </c>
      <c r="C101" s="30" t="s">
        <v>1115</v>
      </c>
      <c r="D101" s="13">
        <v>1306500</v>
      </c>
      <c r="E101" s="14">
        <v>1224.8399999999999</v>
      </c>
      <c r="F101" s="15">
        <v>2.0999999999999999E-3</v>
      </c>
      <c r="G101" s="15"/>
    </row>
    <row r="102" spans="1:7" x14ac:dyDescent="0.3">
      <c r="A102" s="12" t="s">
        <v>1330</v>
      </c>
      <c r="B102" s="30" t="s">
        <v>1331</v>
      </c>
      <c r="C102" s="30" t="s">
        <v>1258</v>
      </c>
      <c r="D102" s="13">
        <v>997500</v>
      </c>
      <c r="E102" s="14">
        <v>1223.43</v>
      </c>
      <c r="F102" s="15">
        <v>2.0999999999999999E-3</v>
      </c>
      <c r="G102" s="15"/>
    </row>
    <row r="103" spans="1:7" x14ac:dyDescent="0.3">
      <c r="A103" s="12" t="s">
        <v>1332</v>
      </c>
      <c r="B103" s="30" t="s">
        <v>1333</v>
      </c>
      <c r="C103" s="30" t="s">
        <v>1334</v>
      </c>
      <c r="D103" s="13">
        <v>25800</v>
      </c>
      <c r="E103" s="14">
        <v>1183.47</v>
      </c>
      <c r="F103" s="15">
        <v>2E-3</v>
      </c>
      <c r="G103" s="15"/>
    </row>
    <row r="104" spans="1:7" x14ac:dyDescent="0.3">
      <c r="A104" s="12" t="s">
        <v>1335</v>
      </c>
      <c r="B104" s="30" t="s">
        <v>1336</v>
      </c>
      <c r="C104" s="30" t="s">
        <v>1192</v>
      </c>
      <c r="D104" s="13">
        <v>114100</v>
      </c>
      <c r="E104" s="14">
        <v>1174.5999999999999</v>
      </c>
      <c r="F104" s="15">
        <v>2E-3</v>
      </c>
      <c r="G104" s="15"/>
    </row>
    <row r="105" spans="1:7" x14ac:dyDescent="0.3">
      <c r="A105" s="12" t="s">
        <v>1337</v>
      </c>
      <c r="B105" s="30" t="s">
        <v>1338</v>
      </c>
      <c r="C105" s="30" t="s">
        <v>1192</v>
      </c>
      <c r="D105" s="13">
        <v>387600</v>
      </c>
      <c r="E105" s="14">
        <v>1074.04</v>
      </c>
      <c r="F105" s="15">
        <v>1.8E-3</v>
      </c>
      <c r="G105" s="15"/>
    </row>
    <row r="106" spans="1:7" x14ac:dyDescent="0.3">
      <c r="A106" s="12" t="s">
        <v>1339</v>
      </c>
      <c r="B106" s="30" t="s">
        <v>1340</v>
      </c>
      <c r="C106" s="30" t="s">
        <v>1341</v>
      </c>
      <c r="D106" s="13">
        <v>162800</v>
      </c>
      <c r="E106" s="14">
        <v>1053.07</v>
      </c>
      <c r="F106" s="15">
        <v>1.8E-3</v>
      </c>
      <c r="G106" s="15"/>
    </row>
    <row r="107" spans="1:7" x14ac:dyDescent="0.3">
      <c r="A107" s="12" t="s">
        <v>1342</v>
      </c>
      <c r="B107" s="30" t="s">
        <v>1343</v>
      </c>
      <c r="C107" s="30" t="s">
        <v>1175</v>
      </c>
      <c r="D107" s="13">
        <v>469800</v>
      </c>
      <c r="E107" s="14">
        <v>1030.98</v>
      </c>
      <c r="F107" s="15">
        <v>1.8E-3</v>
      </c>
      <c r="G107" s="15"/>
    </row>
    <row r="108" spans="1:7" x14ac:dyDescent="0.3">
      <c r="A108" s="12" t="s">
        <v>1344</v>
      </c>
      <c r="B108" s="30" t="s">
        <v>1345</v>
      </c>
      <c r="C108" s="30" t="s">
        <v>1341</v>
      </c>
      <c r="D108" s="13">
        <v>126400</v>
      </c>
      <c r="E108" s="14">
        <v>1029.8399999999999</v>
      </c>
      <c r="F108" s="15">
        <v>1.8E-3</v>
      </c>
      <c r="G108" s="15"/>
    </row>
    <row r="109" spans="1:7" x14ac:dyDescent="0.3">
      <c r="A109" s="12" t="s">
        <v>1346</v>
      </c>
      <c r="B109" s="30" t="s">
        <v>1347</v>
      </c>
      <c r="C109" s="30" t="s">
        <v>1164</v>
      </c>
      <c r="D109" s="13">
        <v>31500</v>
      </c>
      <c r="E109" s="14">
        <v>1009.17</v>
      </c>
      <c r="F109" s="15">
        <v>1.6999999999999999E-3</v>
      </c>
      <c r="G109" s="15"/>
    </row>
    <row r="110" spans="1:7" x14ac:dyDescent="0.3">
      <c r="A110" s="12" t="s">
        <v>1348</v>
      </c>
      <c r="B110" s="30" t="s">
        <v>1349</v>
      </c>
      <c r="C110" s="30" t="s">
        <v>1148</v>
      </c>
      <c r="D110" s="13">
        <v>235500</v>
      </c>
      <c r="E110" s="14">
        <v>953.89</v>
      </c>
      <c r="F110" s="15">
        <v>1.6000000000000001E-3</v>
      </c>
      <c r="G110" s="15"/>
    </row>
    <row r="111" spans="1:7" x14ac:dyDescent="0.3">
      <c r="A111" s="12" t="s">
        <v>1350</v>
      </c>
      <c r="B111" s="30" t="s">
        <v>1351</v>
      </c>
      <c r="C111" s="30" t="s">
        <v>1164</v>
      </c>
      <c r="D111" s="13">
        <v>19250</v>
      </c>
      <c r="E111" s="14">
        <v>949.29</v>
      </c>
      <c r="F111" s="15">
        <v>1.6000000000000001E-3</v>
      </c>
      <c r="G111" s="15"/>
    </row>
    <row r="112" spans="1:7" x14ac:dyDescent="0.3">
      <c r="A112" s="12" t="s">
        <v>1352</v>
      </c>
      <c r="B112" s="30" t="s">
        <v>1353</v>
      </c>
      <c r="C112" s="30" t="s">
        <v>1209</v>
      </c>
      <c r="D112" s="13">
        <v>69500</v>
      </c>
      <c r="E112" s="14">
        <v>927.16</v>
      </c>
      <c r="F112" s="15">
        <v>1.6000000000000001E-3</v>
      </c>
      <c r="G112" s="15"/>
    </row>
    <row r="113" spans="1:7" x14ac:dyDescent="0.3">
      <c r="A113" s="12" t="s">
        <v>1354</v>
      </c>
      <c r="B113" s="30" t="s">
        <v>1355</v>
      </c>
      <c r="C113" s="30" t="s">
        <v>1140</v>
      </c>
      <c r="D113" s="13">
        <v>222000</v>
      </c>
      <c r="E113" s="14">
        <v>926.63</v>
      </c>
      <c r="F113" s="15">
        <v>1.6000000000000001E-3</v>
      </c>
      <c r="G113" s="15"/>
    </row>
    <row r="114" spans="1:7" x14ac:dyDescent="0.3">
      <c r="A114" s="12" t="s">
        <v>1356</v>
      </c>
      <c r="B114" s="30" t="s">
        <v>1357</v>
      </c>
      <c r="C114" s="30" t="s">
        <v>1148</v>
      </c>
      <c r="D114" s="13">
        <v>82800</v>
      </c>
      <c r="E114" s="14">
        <v>923.63</v>
      </c>
      <c r="F114" s="15">
        <v>1.6000000000000001E-3</v>
      </c>
      <c r="G114" s="15"/>
    </row>
    <row r="115" spans="1:7" x14ac:dyDescent="0.3">
      <c r="A115" s="12" t="s">
        <v>1358</v>
      </c>
      <c r="B115" s="30" t="s">
        <v>1359</v>
      </c>
      <c r="C115" s="30" t="s">
        <v>1164</v>
      </c>
      <c r="D115" s="13">
        <v>136800</v>
      </c>
      <c r="E115" s="14">
        <v>881.4</v>
      </c>
      <c r="F115" s="15">
        <v>1.5E-3</v>
      </c>
      <c r="G115" s="15"/>
    </row>
    <row r="116" spans="1:7" x14ac:dyDescent="0.3">
      <c r="A116" s="12" t="s">
        <v>1360</v>
      </c>
      <c r="B116" s="30" t="s">
        <v>1361</v>
      </c>
      <c r="C116" s="30" t="s">
        <v>1362</v>
      </c>
      <c r="D116" s="13">
        <v>496650</v>
      </c>
      <c r="E116" s="14">
        <v>879.32</v>
      </c>
      <c r="F116" s="15">
        <v>1.5E-3</v>
      </c>
      <c r="G116" s="15"/>
    </row>
    <row r="117" spans="1:7" x14ac:dyDescent="0.3">
      <c r="A117" s="12" t="s">
        <v>1363</v>
      </c>
      <c r="B117" s="30" t="s">
        <v>1364</v>
      </c>
      <c r="C117" s="30" t="s">
        <v>1341</v>
      </c>
      <c r="D117" s="13">
        <v>67500</v>
      </c>
      <c r="E117" s="14">
        <v>865.45</v>
      </c>
      <c r="F117" s="15">
        <v>1.5E-3</v>
      </c>
      <c r="G117" s="15"/>
    </row>
    <row r="118" spans="1:7" x14ac:dyDescent="0.3">
      <c r="A118" s="12" t="s">
        <v>1365</v>
      </c>
      <c r="B118" s="30" t="s">
        <v>1366</v>
      </c>
      <c r="C118" s="30" t="s">
        <v>1140</v>
      </c>
      <c r="D118" s="13">
        <v>115050</v>
      </c>
      <c r="E118" s="14">
        <v>864.49</v>
      </c>
      <c r="F118" s="15">
        <v>1.5E-3</v>
      </c>
      <c r="G118" s="15"/>
    </row>
    <row r="119" spans="1:7" x14ac:dyDescent="0.3">
      <c r="A119" s="12" t="s">
        <v>1367</v>
      </c>
      <c r="B119" s="30" t="s">
        <v>1368</v>
      </c>
      <c r="C119" s="30" t="s">
        <v>1249</v>
      </c>
      <c r="D119" s="13">
        <v>83300</v>
      </c>
      <c r="E119" s="14">
        <v>846.2</v>
      </c>
      <c r="F119" s="15">
        <v>1.4E-3</v>
      </c>
      <c r="G119" s="15"/>
    </row>
    <row r="120" spans="1:7" x14ac:dyDescent="0.3">
      <c r="A120" s="12" t="s">
        <v>1369</v>
      </c>
      <c r="B120" s="30" t="s">
        <v>1370</v>
      </c>
      <c r="C120" s="30" t="s">
        <v>1334</v>
      </c>
      <c r="D120" s="13">
        <v>26700</v>
      </c>
      <c r="E120" s="14">
        <v>831.01</v>
      </c>
      <c r="F120" s="15">
        <v>1.4E-3</v>
      </c>
      <c r="G120" s="15"/>
    </row>
    <row r="121" spans="1:7" x14ac:dyDescent="0.3">
      <c r="A121" s="12" t="s">
        <v>1371</v>
      </c>
      <c r="B121" s="30" t="s">
        <v>1372</v>
      </c>
      <c r="C121" s="30" t="s">
        <v>1112</v>
      </c>
      <c r="D121" s="13">
        <v>900000</v>
      </c>
      <c r="E121" s="14">
        <v>784.8</v>
      </c>
      <c r="F121" s="15">
        <v>1.2999999999999999E-3</v>
      </c>
      <c r="G121" s="15"/>
    </row>
    <row r="122" spans="1:7" x14ac:dyDescent="0.3">
      <c r="A122" s="12" t="s">
        <v>1373</v>
      </c>
      <c r="B122" s="30" t="s">
        <v>1374</v>
      </c>
      <c r="C122" s="30" t="s">
        <v>1159</v>
      </c>
      <c r="D122" s="13">
        <v>3200</v>
      </c>
      <c r="E122" s="14">
        <v>770.2</v>
      </c>
      <c r="F122" s="15">
        <v>1.2999999999999999E-3</v>
      </c>
      <c r="G122" s="15"/>
    </row>
    <row r="123" spans="1:7" x14ac:dyDescent="0.3">
      <c r="A123" s="12" t="s">
        <v>1375</v>
      </c>
      <c r="B123" s="30" t="s">
        <v>1376</v>
      </c>
      <c r="C123" s="30" t="s">
        <v>1377</v>
      </c>
      <c r="D123" s="13">
        <v>270000</v>
      </c>
      <c r="E123" s="14">
        <v>718.34</v>
      </c>
      <c r="F123" s="15">
        <v>1.1999999999999999E-3</v>
      </c>
      <c r="G123" s="15"/>
    </row>
    <row r="124" spans="1:7" x14ac:dyDescent="0.3">
      <c r="A124" s="12" t="s">
        <v>1378</v>
      </c>
      <c r="B124" s="30" t="s">
        <v>1379</v>
      </c>
      <c r="C124" s="30" t="s">
        <v>1276</v>
      </c>
      <c r="D124" s="13">
        <v>161500</v>
      </c>
      <c r="E124" s="14">
        <v>698.97</v>
      </c>
      <c r="F124" s="15">
        <v>1.1999999999999999E-3</v>
      </c>
      <c r="G124" s="15"/>
    </row>
    <row r="125" spans="1:7" x14ac:dyDescent="0.3">
      <c r="A125" s="12" t="s">
        <v>1380</v>
      </c>
      <c r="B125" s="30" t="s">
        <v>1381</v>
      </c>
      <c r="C125" s="30" t="s">
        <v>1209</v>
      </c>
      <c r="D125" s="13">
        <v>237600</v>
      </c>
      <c r="E125" s="14">
        <v>698.31</v>
      </c>
      <c r="F125" s="15">
        <v>1.1999999999999999E-3</v>
      </c>
      <c r="G125" s="15"/>
    </row>
    <row r="126" spans="1:7" x14ac:dyDescent="0.3">
      <c r="A126" s="12" t="s">
        <v>1382</v>
      </c>
      <c r="B126" s="30" t="s">
        <v>1383</v>
      </c>
      <c r="C126" s="30" t="s">
        <v>1181</v>
      </c>
      <c r="D126" s="13">
        <v>14500</v>
      </c>
      <c r="E126" s="14">
        <v>660.16</v>
      </c>
      <c r="F126" s="15">
        <v>1.1000000000000001E-3</v>
      </c>
      <c r="G126" s="15"/>
    </row>
    <row r="127" spans="1:7" x14ac:dyDescent="0.3">
      <c r="A127" s="12" t="s">
        <v>1384</v>
      </c>
      <c r="B127" s="30" t="s">
        <v>1385</v>
      </c>
      <c r="C127" s="30" t="s">
        <v>1341</v>
      </c>
      <c r="D127" s="13">
        <v>111000</v>
      </c>
      <c r="E127" s="14">
        <v>643.25</v>
      </c>
      <c r="F127" s="15">
        <v>1.1000000000000001E-3</v>
      </c>
      <c r="G127" s="15"/>
    </row>
    <row r="128" spans="1:7" x14ac:dyDescent="0.3">
      <c r="A128" s="12" t="s">
        <v>1386</v>
      </c>
      <c r="B128" s="30" t="s">
        <v>1387</v>
      </c>
      <c r="C128" s="30" t="s">
        <v>1209</v>
      </c>
      <c r="D128" s="13">
        <v>20250</v>
      </c>
      <c r="E128" s="14">
        <v>608.32000000000005</v>
      </c>
      <c r="F128" s="15">
        <v>1E-3</v>
      </c>
      <c r="G128" s="15"/>
    </row>
    <row r="129" spans="1:7" x14ac:dyDescent="0.3">
      <c r="A129" s="12" t="s">
        <v>1388</v>
      </c>
      <c r="B129" s="30" t="s">
        <v>1389</v>
      </c>
      <c r="C129" s="30" t="s">
        <v>1334</v>
      </c>
      <c r="D129" s="13">
        <v>33600</v>
      </c>
      <c r="E129" s="14">
        <v>590.39</v>
      </c>
      <c r="F129" s="15">
        <v>1E-3</v>
      </c>
      <c r="G129" s="15"/>
    </row>
    <row r="130" spans="1:7" x14ac:dyDescent="0.3">
      <c r="A130" s="12" t="s">
        <v>1390</v>
      </c>
      <c r="B130" s="30" t="s">
        <v>1391</v>
      </c>
      <c r="C130" s="30" t="s">
        <v>1159</v>
      </c>
      <c r="D130" s="13">
        <v>72500</v>
      </c>
      <c r="E130" s="14">
        <v>571.19000000000005</v>
      </c>
      <c r="F130" s="15">
        <v>1E-3</v>
      </c>
      <c r="G130" s="15"/>
    </row>
    <row r="131" spans="1:7" x14ac:dyDescent="0.3">
      <c r="A131" s="12" t="s">
        <v>1392</v>
      </c>
      <c r="B131" s="30" t="s">
        <v>1393</v>
      </c>
      <c r="C131" s="30" t="s">
        <v>1394</v>
      </c>
      <c r="D131" s="13">
        <v>105600</v>
      </c>
      <c r="E131" s="14">
        <v>547.79999999999995</v>
      </c>
      <c r="F131" s="15">
        <v>8.9999999999999998E-4</v>
      </c>
      <c r="G131" s="15"/>
    </row>
    <row r="132" spans="1:7" x14ac:dyDescent="0.3">
      <c r="A132" s="12" t="s">
        <v>1395</v>
      </c>
      <c r="B132" s="30" t="s">
        <v>1396</v>
      </c>
      <c r="C132" s="30" t="s">
        <v>1140</v>
      </c>
      <c r="D132" s="13">
        <v>33500</v>
      </c>
      <c r="E132" s="14">
        <v>535.42999999999995</v>
      </c>
      <c r="F132" s="15">
        <v>8.9999999999999998E-4</v>
      </c>
      <c r="G132" s="15"/>
    </row>
    <row r="133" spans="1:7" x14ac:dyDescent="0.3">
      <c r="A133" s="12" t="s">
        <v>1397</v>
      </c>
      <c r="B133" s="30" t="s">
        <v>1398</v>
      </c>
      <c r="C133" s="30" t="s">
        <v>1209</v>
      </c>
      <c r="D133" s="13">
        <v>12400</v>
      </c>
      <c r="E133" s="14">
        <v>511.13</v>
      </c>
      <c r="F133" s="15">
        <v>8.9999999999999998E-4</v>
      </c>
      <c r="G133" s="15"/>
    </row>
    <row r="134" spans="1:7" x14ac:dyDescent="0.3">
      <c r="A134" s="12" t="s">
        <v>1399</v>
      </c>
      <c r="B134" s="30" t="s">
        <v>1400</v>
      </c>
      <c r="C134" s="30" t="s">
        <v>1164</v>
      </c>
      <c r="D134" s="13">
        <v>33600</v>
      </c>
      <c r="E134" s="14">
        <v>495.67</v>
      </c>
      <c r="F134" s="15">
        <v>8.0000000000000004E-4</v>
      </c>
      <c r="G134" s="15"/>
    </row>
    <row r="135" spans="1:7" x14ac:dyDescent="0.3">
      <c r="A135" s="12" t="s">
        <v>1401</v>
      </c>
      <c r="B135" s="30" t="s">
        <v>1402</v>
      </c>
      <c r="C135" s="30" t="s">
        <v>1276</v>
      </c>
      <c r="D135" s="13">
        <v>198000</v>
      </c>
      <c r="E135" s="14">
        <v>494.21</v>
      </c>
      <c r="F135" s="15">
        <v>8.0000000000000004E-4</v>
      </c>
      <c r="G135" s="15"/>
    </row>
    <row r="136" spans="1:7" x14ac:dyDescent="0.3">
      <c r="A136" s="12" t="s">
        <v>1403</v>
      </c>
      <c r="B136" s="30" t="s">
        <v>1404</v>
      </c>
      <c r="C136" s="30" t="s">
        <v>1246</v>
      </c>
      <c r="D136" s="13">
        <v>42400</v>
      </c>
      <c r="E136" s="14">
        <v>474.16</v>
      </c>
      <c r="F136" s="15">
        <v>8.0000000000000004E-4</v>
      </c>
      <c r="G136" s="15"/>
    </row>
    <row r="137" spans="1:7" x14ac:dyDescent="0.3">
      <c r="A137" s="12" t="s">
        <v>1405</v>
      </c>
      <c r="B137" s="30" t="s">
        <v>1406</v>
      </c>
      <c r="C137" s="30" t="s">
        <v>1159</v>
      </c>
      <c r="D137" s="13">
        <v>40800</v>
      </c>
      <c r="E137" s="14">
        <v>402.06</v>
      </c>
      <c r="F137" s="15">
        <v>6.9999999999999999E-4</v>
      </c>
      <c r="G137" s="15"/>
    </row>
    <row r="138" spans="1:7" x14ac:dyDescent="0.3">
      <c r="A138" s="12" t="s">
        <v>1407</v>
      </c>
      <c r="B138" s="30" t="s">
        <v>1408</v>
      </c>
      <c r="C138" s="30" t="s">
        <v>1305</v>
      </c>
      <c r="D138" s="13">
        <v>37400</v>
      </c>
      <c r="E138" s="14">
        <v>396.2</v>
      </c>
      <c r="F138" s="15">
        <v>6.9999999999999999E-4</v>
      </c>
      <c r="G138" s="15"/>
    </row>
    <row r="139" spans="1:7" x14ac:dyDescent="0.3">
      <c r="A139" s="12" t="s">
        <v>1409</v>
      </c>
      <c r="B139" s="30" t="s">
        <v>1410</v>
      </c>
      <c r="C139" s="30" t="s">
        <v>1411</v>
      </c>
      <c r="D139" s="13">
        <v>8000</v>
      </c>
      <c r="E139" s="14">
        <v>383.52</v>
      </c>
      <c r="F139" s="15">
        <v>6.9999999999999999E-4</v>
      </c>
      <c r="G139" s="15"/>
    </row>
    <row r="140" spans="1:7" x14ac:dyDescent="0.3">
      <c r="A140" s="12" t="s">
        <v>1412</v>
      </c>
      <c r="B140" s="30" t="s">
        <v>1413</v>
      </c>
      <c r="C140" s="30" t="s">
        <v>1143</v>
      </c>
      <c r="D140" s="13">
        <v>270300</v>
      </c>
      <c r="E140" s="14">
        <v>381.39</v>
      </c>
      <c r="F140" s="15">
        <v>5.9999999999999995E-4</v>
      </c>
      <c r="G140" s="15"/>
    </row>
    <row r="141" spans="1:7" x14ac:dyDescent="0.3">
      <c r="A141" s="12" t="s">
        <v>1414</v>
      </c>
      <c r="B141" s="30" t="s">
        <v>1415</v>
      </c>
      <c r="C141" s="30" t="s">
        <v>1192</v>
      </c>
      <c r="D141" s="13">
        <v>9750</v>
      </c>
      <c r="E141" s="14">
        <v>352.53</v>
      </c>
      <c r="F141" s="15">
        <v>5.9999999999999995E-4</v>
      </c>
      <c r="G141" s="15"/>
    </row>
    <row r="142" spans="1:7" x14ac:dyDescent="0.3">
      <c r="A142" s="12" t="s">
        <v>1416</v>
      </c>
      <c r="B142" s="30" t="s">
        <v>1417</v>
      </c>
      <c r="C142" s="30" t="s">
        <v>1148</v>
      </c>
      <c r="D142" s="13">
        <v>9000</v>
      </c>
      <c r="E142" s="14">
        <v>349.74</v>
      </c>
      <c r="F142" s="15">
        <v>5.9999999999999995E-4</v>
      </c>
      <c r="G142" s="15"/>
    </row>
    <row r="143" spans="1:7" x14ac:dyDescent="0.3">
      <c r="A143" s="12" t="s">
        <v>1418</v>
      </c>
      <c r="B143" s="30" t="s">
        <v>1419</v>
      </c>
      <c r="C143" s="30" t="s">
        <v>1273</v>
      </c>
      <c r="D143" s="13">
        <v>12900</v>
      </c>
      <c r="E143" s="14">
        <v>334.48</v>
      </c>
      <c r="F143" s="15">
        <v>5.9999999999999995E-4</v>
      </c>
      <c r="G143" s="15"/>
    </row>
    <row r="144" spans="1:7" x14ac:dyDescent="0.3">
      <c r="A144" s="12" t="s">
        <v>1420</v>
      </c>
      <c r="B144" s="30" t="s">
        <v>1421</v>
      </c>
      <c r="C144" s="30" t="s">
        <v>1394</v>
      </c>
      <c r="D144" s="13">
        <v>28700</v>
      </c>
      <c r="E144" s="14">
        <v>321.31</v>
      </c>
      <c r="F144" s="15">
        <v>5.0000000000000001E-4</v>
      </c>
      <c r="G144" s="15"/>
    </row>
    <row r="145" spans="1:7" x14ac:dyDescent="0.3">
      <c r="A145" s="12" t="s">
        <v>1422</v>
      </c>
      <c r="B145" s="30" t="s">
        <v>1423</v>
      </c>
      <c r="C145" s="30" t="s">
        <v>1424</v>
      </c>
      <c r="D145" s="13">
        <v>825</v>
      </c>
      <c r="E145" s="14">
        <v>311.89</v>
      </c>
      <c r="F145" s="15">
        <v>5.0000000000000001E-4</v>
      </c>
      <c r="G145" s="15"/>
    </row>
    <row r="146" spans="1:7" x14ac:dyDescent="0.3">
      <c r="A146" s="12" t="s">
        <v>1425</v>
      </c>
      <c r="B146" s="30" t="s">
        <v>1426</v>
      </c>
      <c r="C146" s="30" t="s">
        <v>1237</v>
      </c>
      <c r="D146" s="13">
        <v>228000</v>
      </c>
      <c r="E146" s="14">
        <v>298</v>
      </c>
      <c r="F146" s="15">
        <v>5.0000000000000001E-4</v>
      </c>
      <c r="G146" s="15"/>
    </row>
    <row r="147" spans="1:7" x14ac:dyDescent="0.3">
      <c r="A147" s="12" t="s">
        <v>1427</v>
      </c>
      <c r="B147" s="30" t="s">
        <v>1428</v>
      </c>
      <c r="C147" s="30" t="s">
        <v>1140</v>
      </c>
      <c r="D147" s="13">
        <v>129600</v>
      </c>
      <c r="E147" s="14">
        <v>253.76</v>
      </c>
      <c r="F147" s="15">
        <v>4.0000000000000002E-4</v>
      </c>
      <c r="G147" s="15"/>
    </row>
    <row r="148" spans="1:7" x14ac:dyDescent="0.3">
      <c r="A148" s="12" t="s">
        <v>1429</v>
      </c>
      <c r="B148" s="30" t="s">
        <v>1430</v>
      </c>
      <c r="C148" s="30" t="s">
        <v>1159</v>
      </c>
      <c r="D148" s="13">
        <v>36000</v>
      </c>
      <c r="E148" s="14">
        <v>227.61</v>
      </c>
      <c r="F148" s="15">
        <v>4.0000000000000002E-4</v>
      </c>
      <c r="G148" s="15"/>
    </row>
    <row r="149" spans="1:7" x14ac:dyDescent="0.3">
      <c r="A149" s="12" t="s">
        <v>1431</v>
      </c>
      <c r="B149" s="30" t="s">
        <v>1432</v>
      </c>
      <c r="C149" s="30" t="s">
        <v>1285</v>
      </c>
      <c r="D149" s="13">
        <v>56000</v>
      </c>
      <c r="E149" s="14">
        <v>225.68</v>
      </c>
      <c r="F149" s="15">
        <v>4.0000000000000002E-4</v>
      </c>
      <c r="G149" s="15"/>
    </row>
    <row r="150" spans="1:7" x14ac:dyDescent="0.3">
      <c r="A150" s="12" t="s">
        <v>1433</v>
      </c>
      <c r="B150" s="30" t="s">
        <v>1434</v>
      </c>
      <c r="C150" s="30" t="s">
        <v>1246</v>
      </c>
      <c r="D150" s="13">
        <v>48125</v>
      </c>
      <c r="E150" s="14">
        <v>222.87</v>
      </c>
      <c r="F150" s="15">
        <v>4.0000000000000002E-4</v>
      </c>
      <c r="G150" s="15"/>
    </row>
    <row r="151" spans="1:7" x14ac:dyDescent="0.3">
      <c r="A151" s="12" t="s">
        <v>1435</v>
      </c>
      <c r="B151" s="30" t="s">
        <v>1436</v>
      </c>
      <c r="C151" s="30" t="s">
        <v>1140</v>
      </c>
      <c r="D151" s="13">
        <v>160632</v>
      </c>
      <c r="E151" s="14">
        <v>211.87</v>
      </c>
      <c r="F151" s="15">
        <v>4.0000000000000002E-4</v>
      </c>
      <c r="G151" s="15"/>
    </row>
    <row r="152" spans="1:7" x14ac:dyDescent="0.3">
      <c r="A152" s="12" t="s">
        <v>1437</v>
      </c>
      <c r="B152" s="30" t="s">
        <v>1438</v>
      </c>
      <c r="C152" s="30" t="s">
        <v>1341</v>
      </c>
      <c r="D152" s="13">
        <v>14000</v>
      </c>
      <c r="E152" s="14">
        <v>193.97</v>
      </c>
      <c r="F152" s="15">
        <v>2.9999999999999997E-4</v>
      </c>
      <c r="G152" s="15"/>
    </row>
    <row r="153" spans="1:7" x14ac:dyDescent="0.3">
      <c r="A153" s="12" t="s">
        <v>1439</v>
      </c>
      <c r="B153" s="30" t="s">
        <v>1440</v>
      </c>
      <c r="C153" s="30" t="s">
        <v>1394</v>
      </c>
      <c r="D153" s="13">
        <v>10925</v>
      </c>
      <c r="E153" s="14">
        <v>190.15</v>
      </c>
      <c r="F153" s="15">
        <v>2.9999999999999997E-4</v>
      </c>
      <c r="G153" s="15"/>
    </row>
    <row r="154" spans="1:7" x14ac:dyDescent="0.3">
      <c r="A154" s="12" t="s">
        <v>1441</v>
      </c>
      <c r="B154" s="30" t="s">
        <v>1442</v>
      </c>
      <c r="C154" s="30" t="s">
        <v>1411</v>
      </c>
      <c r="D154" s="13">
        <v>640</v>
      </c>
      <c r="E154" s="14">
        <v>144.34</v>
      </c>
      <c r="F154" s="15">
        <v>2.0000000000000001E-4</v>
      </c>
      <c r="G154" s="15"/>
    </row>
    <row r="155" spans="1:7" x14ac:dyDescent="0.3">
      <c r="A155" s="12" t="s">
        <v>1443</v>
      </c>
      <c r="B155" s="30" t="s">
        <v>1444</v>
      </c>
      <c r="C155" s="30" t="s">
        <v>1445</v>
      </c>
      <c r="D155" s="13">
        <v>25000</v>
      </c>
      <c r="E155" s="14">
        <v>143.9</v>
      </c>
      <c r="F155" s="15">
        <v>2.0000000000000001E-4</v>
      </c>
      <c r="G155" s="15"/>
    </row>
    <row r="156" spans="1:7" x14ac:dyDescent="0.3">
      <c r="A156" s="12" t="s">
        <v>1446</v>
      </c>
      <c r="B156" s="30" t="s">
        <v>1447</v>
      </c>
      <c r="C156" s="30" t="s">
        <v>1377</v>
      </c>
      <c r="D156" s="13">
        <v>57375</v>
      </c>
      <c r="E156" s="14">
        <v>135.81</v>
      </c>
      <c r="F156" s="15">
        <v>2.0000000000000001E-4</v>
      </c>
      <c r="G156" s="15"/>
    </row>
    <row r="157" spans="1:7" x14ac:dyDescent="0.3">
      <c r="A157" s="12" t="s">
        <v>1448</v>
      </c>
      <c r="B157" s="30" t="s">
        <v>1449</v>
      </c>
      <c r="C157" s="30" t="s">
        <v>1175</v>
      </c>
      <c r="D157" s="13">
        <v>1500</v>
      </c>
      <c r="E157" s="14">
        <v>124.77</v>
      </c>
      <c r="F157" s="15">
        <v>2.0000000000000001E-4</v>
      </c>
      <c r="G157" s="15"/>
    </row>
    <row r="158" spans="1:7" x14ac:dyDescent="0.3">
      <c r="A158" s="12" t="s">
        <v>1450</v>
      </c>
      <c r="B158" s="30" t="s">
        <v>1451</v>
      </c>
      <c r="C158" s="30" t="s">
        <v>1159</v>
      </c>
      <c r="D158" s="13">
        <v>38000</v>
      </c>
      <c r="E158" s="14">
        <v>122.85</v>
      </c>
      <c r="F158" s="15">
        <v>2.0000000000000001E-4</v>
      </c>
      <c r="G158" s="15"/>
    </row>
    <row r="159" spans="1:7" x14ac:dyDescent="0.3">
      <c r="A159" s="12" t="s">
        <v>1452</v>
      </c>
      <c r="B159" s="30" t="s">
        <v>1453</v>
      </c>
      <c r="C159" s="30" t="s">
        <v>1209</v>
      </c>
      <c r="D159" s="13">
        <v>3400</v>
      </c>
      <c r="E159" s="14">
        <v>114.83</v>
      </c>
      <c r="F159" s="15">
        <v>2.0000000000000001E-4</v>
      </c>
      <c r="G159" s="15"/>
    </row>
    <row r="160" spans="1:7" x14ac:dyDescent="0.3">
      <c r="A160" s="12" t="s">
        <v>1454</v>
      </c>
      <c r="B160" s="30" t="s">
        <v>1455</v>
      </c>
      <c r="C160" s="30" t="s">
        <v>1334</v>
      </c>
      <c r="D160" s="13">
        <v>49400</v>
      </c>
      <c r="E160" s="14">
        <v>110.24</v>
      </c>
      <c r="F160" s="15">
        <v>2.0000000000000001E-4</v>
      </c>
      <c r="G160" s="15"/>
    </row>
    <row r="161" spans="1:7" x14ac:dyDescent="0.3">
      <c r="A161" s="12" t="s">
        <v>1456</v>
      </c>
      <c r="B161" s="30" t="s">
        <v>1457</v>
      </c>
      <c r="C161" s="30" t="s">
        <v>1445</v>
      </c>
      <c r="D161" s="13">
        <v>6000</v>
      </c>
      <c r="E161" s="14">
        <v>62.16</v>
      </c>
      <c r="F161" s="15">
        <v>1E-4</v>
      </c>
      <c r="G161" s="15"/>
    </row>
    <row r="162" spans="1:7" x14ac:dyDescent="0.3">
      <c r="A162" s="12" t="s">
        <v>1458</v>
      </c>
      <c r="B162" s="30" t="s">
        <v>1459</v>
      </c>
      <c r="C162" s="30" t="s">
        <v>1137</v>
      </c>
      <c r="D162" s="13">
        <v>10500</v>
      </c>
      <c r="E162" s="14">
        <v>56.87</v>
      </c>
      <c r="F162" s="15">
        <v>1E-4</v>
      </c>
      <c r="G162" s="15"/>
    </row>
    <row r="163" spans="1:7" x14ac:dyDescent="0.3">
      <c r="A163" s="12" t="s">
        <v>1460</v>
      </c>
      <c r="B163" s="30" t="s">
        <v>1461</v>
      </c>
      <c r="C163" s="30" t="s">
        <v>1219</v>
      </c>
      <c r="D163" s="13">
        <v>12000</v>
      </c>
      <c r="E163" s="14">
        <v>47.41</v>
      </c>
      <c r="F163" s="15">
        <v>1E-4</v>
      </c>
      <c r="G163" s="15"/>
    </row>
    <row r="164" spans="1:7" x14ac:dyDescent="0.3">
      <c r="A164" s="12" t="s">
        <v>1462</v>
      </c>
      <c r="B164" s="30" t="s">
        <v>1463</v>
      </c>
      <c r="C164" s="30" t="s">
        <v>1288</v>
      </c>
      <c r="D164" s="13">
        <v>1500</v>
      </c>
      <c r="E164" s="14">
        <v>34.89</v>
      </c>
      <c r="F164" s="15">
        <v>1E-4</v>
      </c>
      <c r="G164" s="15"/>
    </row>
    <row r="165" spans="1:7" x14ac:dyDescent="0.3">
      <c r="A165" s="12" t="s">
        <v>1464</v>
      </c>
      <c r="B165" s="30" t="s">
        <v>1465</v>
      </c>
      <c r="C165" s="30" t="s">
        <v>1159</v>
      </c>
      <c r="D165" s="13">
        <v>1950</v>
      </c>
      <c r="E165" s="14">
        <v>22.91</v>
      </c>
      <c r="F165" s="15">
        <v>0</v>
      </c>
      <c r="G165" s="15"/>
    </row>
    <row r="166" spans="1:7" x14ac:dyDescent="0.3">
      <c r="A166" s="12" t="s">
        <v>1466</v>
      </c>
      <c r="B166" s="30" t="s">
        <v>1467</v>
      </c>
      <c r="C166" s="30" t="s">
        <v>1209</v>
      </c>
      <c r="D166" s="13">
        <v>1100</v>
      </c>
      <c r="E166" s="14">
        <v>7.51</v>
      </c>
      <c r="F166" s="15">
        <v>0</v>
      </c>
      <c r="G166" s="15"/>
    </row>
    <row r="167" spans="1:7" x14ac:dyDescent="0.3">
      <c r="A167" s="16" t="s">
        <v>122</v>
      </c>
      <c r="B167" s="31"/>
      <c r="C167" s="31"/>
      <c r="D167" s="17"/>
      <c r="E167" s="37">
        <v>442530.89</v>
      </c>
      <c r="F167" s="38">
        <v>0.75190000000000001</v>
      </c>
      <c r="G167" s="20"/>
    </row>
    <row r="168" spans="1:7" x14ac:dyDescent="0.3">
      <c r="A168" s="16" t="s">
        <v>1468</v>
      </c>
      <c r="B168" s="30"/>
      <c r="C168" s="30"/>
      <c r="D168" s="13"/>
      <c r="E168" s="14"/>
      <c r="F168" s="15"/>
      <c r="G168" s="15"/>
    </row>
    <row r="169" spans="1:7" x14ac:dyDescent="0.3">
      <c r="A169" s="16" t="s">
        <v>122</v>
      </c>
      <c r="B169" s="30"/>
      <c r="C169" s="30"/>
      <c r="D169" s="13"/>
      <c r="E169" s="39" t="s">
        <v>114</v>
      </c>
      <c r="F169" s="40" t="s">
        <v>114</v>
      </c>
      <c r="G169" s="15"/>
    </row>
    <row r="170" spans="1:7" x14ac:dyDescent="0.3">
      <c r="A170" s="21" t="s">
        <v>156</v>
      </c>
      <c r="B170" s="32"/>
      <c r="C170" s="32"/>
      <c r="D170" s="22"/>
      <c r="E170" s="27">
        <v>442530.89</v>
      </c>
      <c r="F170" s="28">
        <v>0.75190000000000001</v>
      </c>
      <c r="G170" s="20"/>
    </row>
    <row r="171" spans="1:7" x14ac:dyDescent="0.3">
      <c r="A171" s="12"/>
      <c r="B171" s="30"/>
      <c r="C171" s="30"/>
      <c r="D171" s="13"/>
      <c r="E171" s="14"/>
      <c r="F171" s="15"/>
      <c r="G171" s="15"/>
    </row>
    <row r="172" spans="1:7" x14ac:dyDescent="0.3">
      <c r="A172" s="16" t="s">
        <v>1469</v>
      </c>
      <c r="B172" s="30"/>
      <c r="C172" s="30"/>
      <c r="D172" s="13"/>
      <c r="E172" s="14"/>
      <c r="F172" s="15"/>
      <c r="G172" s="15"/>
    </row>
    <row r="173" spans="1:7" x14ac:dyDescent="0.3">
      <c r="A173" s="16" t="s">
        <v>1470</v>
      </c>
      <c r="B173" s="30"/>
      <c r="C173" s="30"/>
      <c r="D173" s="13"/>
      <c r="E173" s="14"/>
      <c r="F173" s="15"/>
      <c r="G173" s="15"/>
    </row>
    <row r="174" spans="1:7" x14ac:dyDescent="0.3">
      <c r="A174" s="12" t="s">
        <v>1471</v>
      </c>
      <c r="B174" s="30"/>
      <c r="C174" s="30" t="s">
        <v>1209</v>
      </c>
      <c r="D174" s="41">
        <v>-1100</v>
      </c>
      <c r="E174" s="23">
        <v>-7.52</v>
      </c>
      <c r="F174" s="24">
        <v>-1.2E-5</v>
      </c>
      <c r="G174" s="15"/>
    </row>
    <row r="175" spans="1:7" x14ac:dyDescent="0.3">
      <c r="A175" s="12" t="s">
        <v>1472</v>
      </c>
      <c r="B175" s="30"/>
      <c r="C175" s="30" t="s">
        <v>1159</v>
      </c>
      <c r="D175" s="41">
        <v>-1950</v>
      </c>
      <c r="E175" s="23">
        <v>-23.09</v>
      </c>
      <c r="F175" s="24">
        <v>-3.8999999999999999E-5</v>
      </c>
      <c r="G175" s="15"/>
    </row>
    <row r="176" spans="1:7" x14ac:dyDescent="0.3">
      <c r="A176" s="12" t="s">
        <v>1473</v>
      </c>
      <c r="B176" s="30"/>
      <c r="C176" s="30" t="s">
        <v>1288</v>
      </c>
      <c r="D176" s="41">
        <v>-1500</v>
      </c>
      <c r="E176" s="23">
        <v>-34.9</v>
      </c>
      <c r="F176" s="24">
        <v>-5.8999999999999998E-5</v>
      </c>
      <c r="G176" s="15"/>
    </row>
    <row r="177" spans="1:7" x14ac:dyDescent="0.3">
      <c r="A177" s="12" t="s">
        <v>1474</v>
      </c>
      <c r="B177" s="30"/>
      <c r="C177" s="30" t="s">
        <v>1219</v>
      </c>
      <c r="D177" s="41">
        <v>-12000</v>
      </c>
      <c r="E177" s="23">
        <v>-47.78</v>
      </c>
      <c r="F177" s="24">
        <v>-8.1000000000000004E-5</v>
      </c>
      <c r="G177" s="15"/>
    </row>
    <row r="178" spans="1:7" x14ac:dyDescent="0.3">
      <c r="A178" s="12" t="s">
        <v>1475</v>
      </c>
      <c r="B178" s="30"/>
      <c r="C178" s="30" t="s">
        <v>1137</v>
      </c>
      <c r="D178" s="41">
        <v>-10500</v>
      </c>
      <c r="E178" s="23">
        <v>-57.15</v>
      </c>
      <c r="F178" s="24">
        <v>-9.7E-5</v>
      </c>
      <c r="G178" s="15"/>
    </row>
    <row r="179" spans="1:7" x14ac:dyDescent="0.3">
      <c r="A179" s="12" t="s">
        <v>1476</v>
      </c>
      <c r="B179" s="30"/>
      <c r="C179" s="30" t="s">
        <v>1445</v>
      </c>
      <c r="D179" s="41">
        <v>-6000</v>
      </c>
      <c r="E179" s="23">
        <v>-62.72</v>
      </c>
      <c r="F179" s="24">
        <v>-1.06E-4</v>
      </c>
      <c r="G179" s="15"/>
    </row>
    <row r="180" spans="1:7" x14ac:dyDescent="0.3">
      <c r="A180" s="12" t="s">
        <v>1477</v>
      </c>
      <c r="B180" s="30"/>
      <c r="C180" s="30" t="s">
        <v>1334</v>
      </c>
      <c r="D180" s="41">
        <v>-49400</v>
      </c>
      <c r="E180" s="23">
        <v>-111</v>
      </c>
      <c r="F180" s="24">
        <v>-1.8799999999999999E-4</v>
      </c>
      <c r="G180" s="15"/>
    </row>
    <row r="181" spans="1:7" x14ac:dyDescent="0.3">
      <c r="A181" s="12" t="s">
        <v>1478</v>
      </c>
      <c r="B181" s="30"/>
      <c r="C181" s="30" t="s">
        <v>1209</v>
      </c>
      <c r="D181" s="41">
        <v>-3400</v>
      </c>
      <c r="E181" s="23">
        <v>-115.54</v>
      </c>
      <c r="F181" s="24">
        <v>-1.9599999999999999E-4</v>
      </c>
      <c r="G181" s="15"/>
    </row>
    <row r="182" spans="1:7" x14ac:dyDescent="0.3">
      <c r="A182" s="12" t="s">
        <v>1479</v>
      </c>
      <c r="B182" s="30"/>
      <c r="C182" s="30" t="s">
        <v>1159</v>
      </c>
      <c r="D182" s="41">
        <v>-38000</v>
      </c>
      <c r="E182" s="23">
        <v>-123.44</v>
      </c>
      <c r="F182" s="24">
        <v>-2.0900000000000001E-4</v>
      </c>
      <c r="G182" s="15"/>
    </row>
    <row r="183" spans="1:7" x14ac:dyDescent="0.3">
      <c r="A183" s="12" t="s">
        <v>1480</v>
      </c>
      <c r="B183" s="30"/>
      <c r="C183" s="30" t="s">
        <v>1175</v>
      </c>
      <c r="D183" s="41">
        <v>-1500</v>
      </c>
      <c r="E183" s="23">
        <v>-125.9</v>
      </c>
      <c r="F183" s="24">
        <v>-2.14E-4</v>
      </c>
      <c r="G183" s="15"/>
    </row>
    <row r="184" spans="1:7" x14ac:dyDescent="0.3">
      <c r="A184" s="12" t="s">
        <v>1481</v>
      </c>
      <c r="B184" s="30"/>
      <c r="C184" s="30" t="s">
        <v>1377</v>
      </c>
      <c r="D184" s="41">
        <v>-57375</v>
      </c>
      <c r="E184" s="23">
        <v>-137.1</v>
      </c>
      <c r="F184" s="24">
        <v>-2.33E-4</v>
      </c>
      <c r="G184" s="15"/>
    </row>
    <row r="185" spans="1:7" x14ac:dyDescent="0.3">
      <c r="A185" s="12" t="s">
        <v>1482</v>
      </c>
      <c r="B185" s="30"/>
      <c r="C185" s="30" t="s">
        <v>1445</v>
      </c>
      <c r="D185" s="41">
        <v>-25000</v>
      </c>
      <c r="E185" s="23">
        <v>-144.93</v>
      </c>
      <c r="F185" s="24">
        <v>-2.4600000000000002E-4</v>
      </c>
      <c r="G185" s="15"/>
    </row>
    <row r="186" spans="1:7" x14ac:dyDescent="0.3">
      <c r="A186" s="12" t="s">
        <v>1483</v>
      </c>
      <c r="B186" s="30"/>
      <c r="C186" s="30" t="s">
        <v>1411</v>
      </c>
      <c r="D186" s="41">
        <v>-640</v>
      </c>
      <c r="E186" s="23">
        <v>-145.41</v>
      </c>
      <c r="F186" s="24">
        <v>-2.4699999999999999E-4</v>
      </c>
      <c r="G186" s="15"/>
    </row>
    <row r="187" spans="1:7" x14ac:dyDescent="0.3">
      <c r="A187" s="12" t="s">
        <v>1484</v>
      </c>
      <c r="B187" s="30"/>
      <c r="C187" s="30" t="s">
        <v>1394</v>
      </c>
      <c r="D187" s="41">
        <v>-10925</v>
      </c>
      <c r="E187" s="23">
        <v>-191.95</v>
      </c>
      <c r="F187" s="24">
        <v>-3.2600000000000001E-4</v>
      </c>
      <c r="G187" s="15"/>
    </row>
    <row r="188" spans="1:7" x14ac:dyDescent="0.3">
      <c r="A188" s="12" t="s">
        <v>1485</v>
      </c>
      <c r="B188" s="30"/>
      <c r="C188" s="30" t="s">
        <v>1341</v>
      </c>
      <c r="D188" s="41">
        <v>-14000</v>
      </c>
      <c r="E188" s="23">
        <v>-195.28</v>
      </c>
      <c r="F188" s="24">
        <v>-3.3199999999999999E-4</v>
      </c>
      <c r="G188" s="15"/>
    </row>
    <row r="189" spans="1:7" x14ac:dyDescent="0.3">
      <c r="A189" s="12" t="s">
        <v>1486</v>
      </c>
      <c r="B189" s="30"/>
      <c r="C189" s="30" t="s">
        <v>1140</v>
      </c>
      <c r="D189" s="41">
        <v>-160632</v>
      </c>
      <c r="E189" s="23">
        <v>-213.72</v>
      </c>
      <c r="F189" s="24">
        <v>-3.6299999999999999E-4</v>
      </c>
      <c r="G189" s="15"/>
    </row>
    <row r="190" spans="1:7" x14ac:dyDescent="0.3">
      <c r="A190" s="12" t="s">
        <v>1487</v>
      </c>
      <c r="B190" s="30"/>
      <c r="C190" s="30" t="s">
        <v>1246</v>
      </c>
      <c r="D190" s="41">
        <v>-48125</v>
      </c>
      <c r="E190" s="23">
        <v>-224.89</v>
      </c>
      <c r="F190" s="24">
        <v>-3.8200000000000002E-4</v>
      </c>
      <c r="G190" s="15"/>
    </row>
    <row r="191" spans="1:7" x14ac:dyDescent="0.3">
      <c r="A191" s="12" t="s">
        <v>1488</v>
      </c>
      <c r="B191" s="30"/>
      <c r="C191" s="30" t="s">
        <v>1285</v>
      </c>
      <c r="D191" s="41">
        <v>-56000</v>
      </c>
      <c r="E191" s="23">
        <v>-227.89</v>
      </c>
      <c r="F191" s="24">
        <v>-3.8699999999999997E-4</v>
      </c>
      <c r="G191" s="15"/>
    </row>
    <row r="192" spans="1:7" x14ac:dyDescent="0.3">
      <c r="A192" s="12" t="s">
        <v>1489</v>
      </c>
      <c r="B192" s="30"/>
      <c r="C192" s="30" t="s">
        <v>1159</v>
      </c>
      <c r="D192" s="41">
        <v>-36000</v>
      </c>
      <c r="E192" s="23">
        <v>-229.32</v>
      </c>
      <c r="F192" s="24">
        <v>-3.8900000000000002E-4</v>
      </c>
      <c r="G192" s="15"/>
    </row>
    <row r="193" spans="1:7" x14ac:dyDescent="0.3">
      <c r="A193" s="12" t="s">
        <v>1490</v>
      </c>
      <c r="B193" s="30"/>
      <c r="C193" s="30" t="s">
        <v>1140</v>
      </c>
      <c r="D193" s="41">
        <v>-129600</v>
      </c>
      <c r="E193" s="23">
        <v>-255.7</v>
      </c>
      <c r="F193" s="24">
        <v>-4.3399999999999998E-4</v>
      </c>
      <c r="G193" s="15"/>
    </row>
    <row r="194" spans="1:7" x14ac:dyDescent="0.3">
      <c r="A194" s="12" t="s">
        <v>1491</v>
      </c>
      <c r="B194" s="30"/>
      <c r="C194" s="30" t="s">
        <v>1237</v>
      </c>
      <c r="D194" s="41">
        <v>-228000</v>
      </c>
      <c r="E194" s="23">
        <v>-299.02</v>
      </c>
      <c r="F194" s="24">
        <v>-5.0799999999999999E-4</v>
      </c>
      <c r="G194" s="15"/>
    </row>
    <row r="195" spans="1:7" x14ac:dyDescent="0.3">
      <c r="A195" s="12" t="s">
        <v>1492</v>
      </c>
      <c r="B195" s="30"/>
      <c r="C195" s="30" t="s">
        <v>1424</v>
      </c>
      <c r="D195" s="41">
        <v>-825</v>
      </c>
      <c r="E195" s="23">
        <v>-314.74</v>
      </c>
      <c r="F195" s="24">
        <v>-5.3499999999999999E-4</v>
      </c>
      <c r="G195" s="15"/>
    </row>
    <row r="196" spans="1:7" x14ac:dyDescent="0.3">
      <c r="A196" s="12" t="s">
        <v>1493</v>
      </c>
      <c r="B196" s="30"/>
      <c r="C196" s="30" t="s">
        <v>1394</v>
      </c>
      <c r="D196" s="41">
        <v>-28700</v>
      </c>
      <c r="E196" s="23">
        <v>-324.45</v>
      </c>
      <c r="F196" s="24">
        <v>-5.5099999999999995E-4</v>
      </c>
      <c r="G196" s="15"/>
    </row>
    <row r="197" spans="1:7" x14ac:dyDescent="0.3">
      <c r="A197" s="12" t="s">
        <v>1494</v>
      </c>
      <c r="B197" s="30"/>
      <c r="C197" s="30" t="s">
        <v>1273</v>
      </c>
      <c r="D197" s="41">
        <v>-12900</v>
      </c>
      <c r="E197" s="23">
        <v>-337.35</v>
      </c>
      <c r="F197" s="24">
        <v>-5.7300000000000005E-4</v>
      </c>
      <c r="G197" s="15"/>
    </row>
    <row r="198" spans="1:7" x14ac:dyDescent="0.3">
      <c r="A198" s="12" t="s">
        <v>1495</v>
      </c>
      <c r="B198" s="30"/>
      <c r="C198" s="30" t="s">
        <v>1148</v>
      </c>
      <c r="D198" s="41">
        <v>-9000</v>
      </c>
      <c r="E198" s="23">
        <v>-351.86</v>
      </c>
      <c r="F198" s="24">
        <v>-5.9800000000000001E-4</v>
      </c>
      <c r="G198" s="15"/>
    </row>
    <row r="199" spans="1:7" x14ac:dyDescent="0.3">
      <c r="A199" s="12" t="s">
        <v>1496</v>
      </c>
      <c r="B199" s="30"/>
      <c r="C199" s="30" t="s">
        <v>1192</v>
      </c>
      <c r="D199" s="41">
        <v>-9750</v>
      </c>
      <c r="E199" s="23">
        <v>-355.23</v>
      </c>
      <c r="F199" s="24">
        <v>-6.0400000000000004E-4</v>
      </c>
      <c r="G199" s="15"/>
    </row>
    <row r="200" spans="1:7" x14ac:dyDescent="0.3">
      <c r="A200" s="12" t="s">
        <v>1497</v>
      </c>
      <c r="B200" s="30"/>
      <c r="C200" s="30" t="s">
        <v>1143</v>
      </c>
      <c r="D200" s="41">
        <v>-270300</v>
      </c>
      <c r="E200" s="23">
        <v>-384.77</v>
      </c>
      <c r="F200" s="24">
        <v>-6.5399999999999996E-4</v>
      </c>
      <c r="G200" s="15"/>
    </row>
    <row r="201" spans="1:7" x14ac:dyDescent="0.3">
      <c r="A201" s="12" t="s">
        <v>1498</v>
      </c>
      <c r="B201" s="30"/>
      <c r="C201" s="30" t="s">
        <v>1411</v>
      </c>
      <c r="D201" s="41">
        <v>-8000</v>
      </c>
      <c r="E201" s="23">
        <v>-384.99</v>
      </c>
      <c r="F201" s="24">
        <v>-6.5399999999999996E-4</v>
      </c>
      <c r="G201" s="15"/>
    </row>
    <row r="202" spans="1:7" x14ac:dyDescent="0.3">
      <c r="A202" s="12" t="s">
        <v>1499</v>
      </c>
      <c r="B202" s="30"/>
      <c r="C202" s="30" t="s">
        <v>1305</v>
      </c>
      <c r="D202" s="41">
        <v>-37400</v>
      </c>
      <c r="E202" s="23">
        <v>-396.74</v>
      </c>
      <c r="F202" s="24">
        <v>-6.7400000000000001E-4</v>
      </c>
      <c r="G202" s="15"/>
    </row>
    <row r="203" spans="1:7" x14ac:dyDescent="0.3">
      <c r="A203" s="12" t="s">
        <v>1500</v>
      </c>
      <c r="B203" s="30"/>
      <c r="C203" s="30" t="s">
        <v>1159</v>
      </c>
      <c r="D203" s="41">
        <v>-40800</v>
      </c>
      <c r="E203" s="23">
        <v>-405.25</v>
      </c>
      <c r="F203" s="24">
        <v>-6.8900000000000005E-4</v>
      </c>
      <c r="G203" s="15"/>
    </row>
    <row r="204" spans="1:7" x14ac:dyDescent="0.3">
      <c r="A204" s="12" t="s">
        <v>1501</v>
      </c>
      <c r="B204" s="30"/>
      <c r="C204" s="30" t="s">
        <v>1246</v>
      </c>
      <c r="D204" s="41">
        <v>-42400</v>
      </c>
      <c r="E204" s="23">
        <v>-472.84</v>
      </c>
      <c r="F204" s="24">
        <v>-8.0400000000000003E-4</v>
      </c>
      <c r="G204" s="15"/>
    </row>
    <row r="205" spans="1:7" x14ac:dyDescent="0.3">
      <c r="A205" s="12" t="s">
        <v>1502</v>
      </c>
      <c r="B205" s="30"/>
      <c r="C205" s="30" t="s">
        <v>1276</v>
      </c>
      <c r="D205" s="41">
        <v>-198000</v>
      </c>
      <c r="E205" s="23">
        <v>-494.51</v>
      </c>
      <c r="F205" s="24">
        <v>-8.4000000000000003E-4</v>
      </c>
      <c r="G205" s="15"/>
    </row>
    <row r="206" spans="1:7" x14ac:dyDescent="0.3">
      <c r="A206" s="12" t="s">
        <v>1503</v>
      </c>
      <c r="B206" s="30"/>
      <c r="C206" s="30" t="s">
        <v>1164</v>
      </c>
      <c r="D206" s="41">
        <v>-33600</v>
      </c>
      <c r="E206" s="23">
        <v>-499.78</v>
      </c>
      <c r="F206" s="24">
        <v>-8.4900000000000004E-4</v>
      </c>
      <c r="G206" s="15"/>
    </row>
    <row r="207" spans="1:7" x14ac:dyDescent="0.3">
      <c r="A207" s="12" t="s">
        <v>1504</v>
      </c>
      <c r="B207" s="30"/>
      <c r="C207" s="30" t="s">
        <v>1209</v>
      </c>
      <c r="D207" s="41">
        <v>-12400</v>
      </c>
      <c r="E207" s="23">
        <v>-514.69000000000005</v>
      </c>
      <c r="F207" s="24">
        <v>-8.7500000000000002E-4</v>
      </c>
      <c r="G207" s="15"/>
    </row>
    <row r="208" spans="1:7" x14ac:dyDescent="0.3">
      <c r="A208" s="12" t="s">
        <v>1505</v>
      </c>
      <c r="B208" s="30"/>
      <c r="C208" s="30" t="s">
        <v>1140</v>
      </c>
      <c r="D208" s="41">
        <v>-33500</v>
      </c>
      <c r="E208" s="23">
        <v>-540.41999999999996</v>
      </c>
      <c r="F208" s="24">
        <v>-9.1799999999999998E-4</v>
      </c>
      <c r="G208" s="15"/>
    </row>
    <row r="209" spans="1:7" x14ac:dyDescent="0.3">
      <c r="A209" s="12" t="s">
        <v>1506</v>
      </c>
      <c r="B209" s="30"/>
      <c r="C209" s="30" t="s">
        <v>1394</v>
      </c>
      <c r="D209" s="41">
        <v>-105600</v>
      </c>
      <c r="E209" s="23">
        <v>-550.97</v>
      </c>
      <c r="F209" s="24">
        <v>-9.3599999999999998E-4</v>
      </c>
      <c r="G209" s="15"/>
    </row>
    <row r="210" spans="1:7" x14ac:dyDescent="0.3">
      <c r="A210" s="12" t="s">
        <v>1507</v>
      </c>
      <c r="B210" s="30"/>
      <c r="C210" s="30" t="s">
        <v>1159</v>
      </c>
      <c r="D210" s="41">
        <v>-72500</v>
      </c>
      <c r="E210" s="23">
        <v>-576.85</v>
      </c>
      <c r="F210" s="24">
        <v>-9.7999999999999997E-4</v>
      </c>
      <c r="G210" s="15"/>
    </row>
    <row r="211" spans="1:7" x14ac:dyDescent="0.3">
      <c r="A211" s="12" t="s">
        <v>1508</v>
      </c>
      <c r="B211" s="30"/>
      <c r="C211" s="30" t="s">
        <v>1334</v>
      </c>
      <c r="D211" s="41">
        <v>-33600</v>
      </c>
      <c r="E211" s="23">
        <v>-594.52</v>
      </c>
      <c r="F211" s="24">
        <v>-1.01E-3</v>
      </c>
      <c r="G211" s="15"/>
    </row>
    <row r="212" spans="1:7" x14ac:dyDescent="0.3">
      <c r="A212" s="12" t="s">
        <v>1509</v>
      </c>
      <c r="B212" s="30"/>
      <c r="C212" s="30" t="s">
        <v>1209</v>
      </c>
      <c r="D212" s="41">
        <v>-20250</v>
      </c>
      <c r="E212" s="23">
        <v>-612.87</v>
      </c>
      <c r="F212" s="24">
        <v>-1.042E-3</v>
      </c>
      <c r="G212" s="15"/>
    </row>
    <row r="213" spans="1:7" x14ac:dyDescent="0.3">
      <c r="A213" s="12" t="s">
        <v>1510</v>
      </c>
      <c r="B213" s="30"/>
      <c r="C213" s="30" t="s">
        <v>1341</v>
      </c>
      <c r="D213" s="41">
        <v>-111000</v>
      </c>
      <c r="E213" s="23">
        <v>-647.79999999999995</v>
      </c>
      <c r="F213" s="24">
        <v>-1.101E-3</v>
      </c>
      <c r="G213" s="15"/>
    </row>
    <row r="214" spans="1:7" x14ac:dyDescent="0.3">
      <c r="A214" s="12" t="s">
        <v>1511</v>
      </c>
      <c r="B214" s="30"/>
      <c r="C214" s="30" t="s">
        <v>1181</v>
      </c>
      <c r="D214" s="41">
        <v>-14500</v>
      </c>
      <c r="E214" s="23">
        <v>-665.3</v>
      </c>
      <c r="F214" s="24">
        <v>-1.1310000000000001E-3</v>
      </c>
      <c r="G214" s="15"/>
    </row>
    <row r="215" spans="1:7" x14ac:dyDescent="0.3">
      <c r="A215" s="12" t="s">
        <v>1512</v>
      </c>
      <c r="B215" s="30"/>
      <c r="C215" s="30" t="s">
        <v>1209</v>
      </c>
      <c r="D215" s="41">
        <v>-237600</v>
      </c>
      <c r="E215" s="23">
        <v>-703.89</v>
      </c>
      <c r="F215" s="24">
        <v>-1.196E-3</v>
      </c>
      <c r="G215" s="15"/>
    </row>
    <row r="216" spans="1:7" x14ac:dyDescent="0.3">
      <c r="A216" s="12" t="s">
        <v>1513</v>
      </c>
      <c r="B216" s="30"/>
      <c r="C216" s="30" t="s">
        <v>1276</v>
      </c>
      <c r="D216" s="41">
        <v>-161500</v>
      </c>
      <c r="E216" s="23">
        <v>-705.43</v>
      </c>
      <c r="F216" s="24">
        <v>-1.199E-3</v>
      </c>
      <c r="G216" s="15"/>
    </row>
    <row r="217" spans="1:7" x14ac:dyDescent="0.3">
      <c r="A217" s="12" t="s">
        <v>1514</v>
      </c>
      <c r="B217" s="30"/>
      <c r="C217" s="30" t="s">
        <v>1377</v>
      </c>
      <c r="D217" s="41">
        <v>-270000</v>
      </c>
      <c r="E217" s="23">
        <v>-722.66</v>
      </c>
      <c r="F217" s="24">
        <v>-1.2279999999999999E-3</v>
      </c>
      <c r="G217" s="15"/>
    </row>
    <row r="218" spans="1:7" x14ac:dyDescent="0.3">
      <c r="A218" s="12" t="s">
        <v>1515</v>
      </c>
      <c r="B218" s="30"/>
      <c r="C218" s="30" t="s">
        <v>1159</v>
      </c>
      <c r="D218" s="41">
        <v>-3200</v>
      </c>
      <c r="E218" s="23">
        <v>-776.78</v>
      </c>
      <c r="F218" s="24">
        <v>-1.32E-3</v>
      </c>
      <c r="G218" s="15"/>
    </row>
    <row r="219" spans="1:7" x14ac:dyDescent="0.3">
      <c r="A219" s="12" t="s">
        <v>1516</v>
      </c>
      <c r="B219" s="30"/>
      <c r="C219" s="30" t="s">
        <v>1112</v>
      </c>
      <c r="D219" s="41">
        <v>-900000</v>
      </c>
      <c r="E219" s="23">
        <v>-789.75</v>
      </c>
      <c r="F219" s="24">
        <v>-1.3420000000000001E-3</v>
      </c>
      <c r="G219" s="15"/>
    </row>
    <row r="220" spans="1:7" x14ac:dyDescent="0.3">
      <c r="A220" s="12" t="s">
        <v>1517</v>
      </c>
      <c r="B220" s="30"/>
      <c r="C220" s="30" t="s">
        <v>1334</v>
      </c>
      <c r="D220" s="41">
        <v>-26700</v>
      </c>
      <c r="E220" s="23">
        <v>-838.78</v>
      </c>
      <c r="F220" s="24">
        <v>-1.426E-3</v>
      </c>
      <c r="G220" s="15"/>
    </row>
    <row r="221" spans="1:7" x14ac:dyDescent="0.3">
      <c r="A221" s="12" t="s">
        <v>1518</v>
      </c>
      <c r="B221" s="30"/>
      <c r="C221" s="30" t="s">
        <v>1249</v>
      </c>
      <c r="D221" s="41">
        <v>-83300</v>
      </c>
      <c r="E221" s="23">
        <v>-851.78</v>
      </c>
      <c r="F221" s="24">
        <v>-1.4480000000000001E-3</v>
      </c>
      <c r="G221" s="15"/>
    </row>
    <row r="222" spans="1:7" x14ac:dyDescent="0.3">
      <c r="A222" s="12" t="s">
        <v>1519</v>
      </c>
      <c r="B222" s="30"/>
      <c r="C222" s="30" t="s">
        <v>1341</v>
      </c>
      <c r="D222" s="41">
        <v>-67500</v>
      </c>
      <c r="E222" s="23">
        <v>-870.55</v>
      </c>
      <c r="F222" s="24">
        <v>-1.48E-3</v>
      </c>
      <c r="G222" s="15"/>
    </row>
    <row r="223" spans="1:7" x14ac:dyDescent="0.3">
      <c r="A223" s="12" t="s">
        <v>1520</v>
      </c>
      <c r="B223" s="30"/>
      <c r="C223" s="30" t="s">
        <v>1140</v>
      </c>
      <c r="D223" s="41">
        <v>-115050</v>
      </c>
      <c r="E223" s="23">
        <v>-871.62</v>
      </c>
      <c r="F223" s="24">
        <v>-1.482E-3</v>
      </c>
      <c r="G223" s="15"/>
    </row>
    <row r="224" spans="1:7" x14ac:dyDescent="0.3">
      <c r="A224" s="12" t="s">
        <v>1521</v>
      </c>
      <c r="B224" s="30"/>
      <c r="C224" s="30" t="s">
        <v>1362</v>
      </c>
      <c r="D224" s="41">
        <v>-496650</v>
      </c>
      <c r="E224" s="23">
        <v>-883.29</v>
      </c>
      <c r="F224" s="24">
        <v>-1.5009999999999999E-3</v>
      </c>
      <c r="G224" s="15"/>
    </row>
    <row r="225" spans="1:7" x14ac:dyDescent="0.3">
      <c r="A225" s="12" t="s">
        <v>1522</v>
      </c>
      <c r="B225" s="30"/>
      <c r="C225" s="30" t="s">
        <v>1164</v>
      </c>
      <c r="D225" s="41">
        <v>-136800</v>
      </c>
      <c r="E225" s="23">
        <v>-887.01</v>
      </c>
      <c r="F225" s="24">
        <v>-1.508E-3</v>
      </c>
      <c r="G225" s="15"/>
    </row>
    <row r="226" spans="1:7" x14ac:dyDescent="0.3">
      <c r="A226" s="12" t="s">
        <v>1523</v>
      </c>
      <c r="B226" s="30"/>
      <c r="C226" s="30" t="s">
        <v>1148</v>
      </c>
      <c r="D226" s="41">
        <v>-82800</v>
      </c>
      <c r="E226" s="23">
        <v>-930.84</v>
      </c>
      <c r="F226" s="24">
        <v>-1.5820000000000001E-3</v>
      </c>
      <c r="G226" s="15"/>
    </row>
    <row r="227" spans="1:7" x14ac:dyDescent="0.3">
      <c r="A227" s="12" t="s">
        <v>1524</v>
      </c>
      <c r="B227" s="30"/>
      <c r="C227" s="30" t="s">
        <v>1140</v>
      </c>
      <c r="D227" s="41">
        <v>-222000</v>
      </c>
      <c r="E227" s="23">
        <v>-934.84</v>
      </c>
      <c r="F227" s="24">
        <v>-1.5889999999999999E-3</v>
      </c>
      <c r="G227" s="15"/>
    </row>
    <row r="228" spans="1:7" x14ac:dyDescent="0.3">
      <c r="A228" s="12" t="s">
        <v>1525</v>
      </c>
      <c r="B228" s="30"/>
      <c r="C228" s="30" t="s">
        <v>1209</v>
      </c>
      <c r="D228" s="41">
        <v>-69500</v>
      </c>
      <c r="E228" s="23">
        <v>-935.5</v>
      </c>
      <c r="F228" s="24">
        <v>-1.5900000000000001E-3</v>
      </c>
      <c r="G228" s="15"/>
    </row>
    <row r="229" spans="1:7" x14ac:dyDescent="0.3">
      <c r="A229" s="12" t="s">
        <v>1526</v>
      </c>
      <c r="B229" s="30"/>
      <c r="C229" s="30" t="s">
        <v>1164</v>
      </c>
      <c r="D229" s="41">
        <v>-19250</v>
      </c>
      <c r="E229" s="23">
        <v>-957.76</v>
      </c>
      <c r="F229" s="24">
        <v>-1.6280000000000001E-3</v>
      </c>
      <c r="G229" s="15"/>
    </row>
    <row r="230" spans="1:7" x14ac:dyDescent="0.3">
      <c r="A230" s="12" t="s">
        <v>1527</v>
      </c>
      <c r="B230" s="30"/>
      <c r="C230" s="30" t="s">
        <v>1148</v>
      </c>
      <c r="D230" s="41">
        <v>-235500</v>
      </c>
      <c r="E230" s="23">
        <v>-960.96</v>
      </c>
      <c r="F230" s="24">
        <v>-1.6329999999999999E-3</v>
      </c>
      <c r="G230" s="15"/>
    </row>
    <row r="231" spans="1:7" x14ac:dyDescent="0.3">
      <c r="A231" s="12" t="s">
        <v>1528</v>
      </c>
      <c r="B231" s="30"/>
      <c r="C231" s="30" t="s">
        <v>1164</v>
      </c>
      <c r="D231" s="41">
        <v>-31500</v>
      </c>
      <c r="E231" s="23">
        <v>-1011.91</v>
      </c>
      <c r="F231" s="24">
        <v>-1.72E-3</v>
      </c>
      <c r="G231" s="15"/>
    </row>
    <row r="232" spans="1:7" x14ac:dyDescent="0.3">
      <c r="A232" s="12" t="s">
        <v>1529</v>
      </c>
      <c r="B232" s="30"/>
      <c r="C232" s="30" t="s">
        <v>1341</v>
      </c>
      <c r="D232" s="41">
        <v>-126400</v>
      </c>
      <c r="E232" s="23">
        <v>-1038.57</v>
      </c>
      <c r="F232" s="24">
        <v>-1.7650000000000001E-3</v>
      </c>
      <c r="G232" s="15"/>
    </row>
    <row r="233" spans="1:7" x14ac:dyDescent="0.3">
      <c r="A233" s="12" t="s">
        <v>1530</v>
      </c>
      <c r="B233" s="30"/>
      <c r="C233" s="30" t="s">
        <v>1175</v>
      </c>
      <c r="D233" s="41">
        <v>-469800</v>
      </c>
      <c r="E233" s="23">
        <v>-1041.78</v>
      </c>
      <c r="F233" s="24">
        <v>-1.771E-3</v>
      </c>
      <c r="G233" s="15"/>
    </row>
    <row r="234" spans="1:7" x14ac:dyDescent="0.3">
      <c r="A234" s="12" t="s">
        <v>1531</v>
      </c>
      <c r="B234" s="30"/>
      <c r="C234" s="30" t="s">
        <v>1341</v>
      </c>
      <c r="D234" s="41">
        <v>-162800</v>
      </c>
      <c r="E234" s="23">
        <v>-1062.92</v>
      </c>
      <c r="F234" s="24">
        <v>-1.807E-3</v>
      </c>
      <c r="G234" s="15"/>
    </row>
    <row r="235" spans="1:7" x14ac:dyDescent="0.3">
      <c r="A235" s="12" t="s">
        <v>1532</v>
      </c>
      <c r="B235" s="30"/>
      <c r="C235" s="30" t="s">
        <v>1192</v>
      </c>
      <c r="D235" s="41">
        <v>-387600</v>
      </c>
      <c r="E235" s="23">
        <v>-1077.33</v>
      </c>
      <c r="F235" s="24">
        <v>-1.8309999999999999E-3</v>
      </c>
      <c r="G235" s="15"/>
    </row>
    <row r="236" spans="1:7" x14ac:dyDescent="0.3">
      <c r="A236" s="12" t="s">
        <v>1533</v>
      </c>
      <c r="B236" s="30"/>
      <c r="C236" s="30" t="s">
        <v>1192</v>
      </c>
      <c r="D236" s="41">
        <v>-114100</v>
      </c>
      <c r="E236" s="23">
        <v>-1186.4100000000001</v>
      </c>
      <c r="F236" s="24">
        <v>-2.0170000000000001E-3</v>
      </c>
      <c r="G236" s="15"/>
    </row>
    <row r="237" spans="1:7" x14ac:dyDescent="0.3">
      <c r="A237" s="12" t="s">
        <v>1534</v>
      </c>
      <c r="B237" s="30"/>
      <c r="C237" s="30" t="s">
        <v>1334</v>
      </c>
      <c r="D237" s="41">
        <v>-25800</v>
      </c>
      <c r="E237" s="23">
        <v>-1193.5899999999999</v>
      </c>
      <c r="F237" s="24">
        <v>-2.029E-3</v>
      </c>
      <c r="G237" s="15"/>
    </row>
    <row r="238" spans="1:7" x14ac:dyDescent="0.3">
      <c r="A238" s="12" t="s">
        <v>1535</v>
      </c>
      <c r="B238" s="30"/>
      <c r="C238" s="30" t="s">
        <v>1258</v>
      </c>
      <c r="D238" s="41">
        <v>-997500</v>
      </c>
      <c r="E238" s="23">
        <v>-1235.4000000000001</v>
      </c>
      <c r="F238" s="24">
        <v>-2.0999999999999999E-3</v>
      </c>
      <c r="G238" s="15"/>
    </row>
    <row r="239" spans="1:7" x14ac:dyDescent="0.3">
      <c r="A239" s="12" t="s">
        <v>1536</v>
      </c>
      <c r="B239" s="30"/>
      <c r="C239" s="30" t="s">
        <v>1115</v>
      </c>
      <c r="D239" s="41">
        <v>-1306500</v>
      </c>
      <c r="E239" s="23">
        <v>-1237.26</v>
      </c>
      <c r="F239" s="24">
        <v>-2.1029999999999998E-3</v>
      </c>
      <c r="G239" s="15"/>
    </row>
    <row r="240" spans="1:7" x14ac:dyDescent="0.3">
      <c r="A240" s="12" t="s">
        <v>1537</v>
      </c>
      <c r="B240" s="30"/>
      <c r="C240" s="30" t="s">
        <v>1181</v>
      </c>
      <c r="D240" s="41">
        <v>-32450</v>
      </c>
      <c r="E240" s="23">
        <v>-1305.5899999999999</v>
      </c>
      <c r="F240" s="24">
        <v>-2.2190000000000001E-3</v>
      </c>
      <c r="G240" s="15"/>
    </row>
    <row r="241" spans="1:7" x14ac:dyDescent="0.3">
      <c r="A241" s="12" t="s">
        <v>1538</v>
      </c>
      <c r="B241" s="30"/>
      <c r="C241" s="30" t="s">
        <v>1156</v>
      </c>
      <c r="D241" s="41">
        <v>-50700</v>
      </c>
      <c r="E241" s="23">
        <v>-1309.56</v>
      </c>
      <c r="F241" s="24">
        <v>-2.2260000000000001E-3</v>
      </c>
      <c r="G241" s="15"/>
    </row>
    <row r="242" spans="1:7" x14ac:dyDescent="0.3">
      <c r="A242" s="12" t="s">
        <v>1539</v>
      </c>
      <c r="B242" s="30"/>
      <c r="C242" s="30" t="s">
        <v>1164</v>
      </c>
      <c r="D242" s="41">
        <v>-39550</v>
      </c>
      <c r="E242" s="23">
        <v>-1325.6</v>
      </c>
      <c r="F242" s="24">
        <v>-2.2539999999999999E-3</v>
      </c>
      <c r="G242" s="15"/>
    </row>
    <row r="243" spans="1:7" x14ac:dyDescent="0.3">
      <c r="A243" s="12" t="s">
        <v>1540</v>
      </c>
      <c r="B243" s="30"/>
      <c r="C243" s="30" t="s">
        <v>1305</v>
      </c>
      <c r="D243" s="41">
        <v>-240500</v>
      </c>
      <c r="E243" s="23">
        <v>-1439.39</v>
      </c>
      <c r="F243" s="24">
        <v>-2.447E-3</v>
      </c>
      <c r="G243" s="15"/>
    </row>
    <row r="244" spans="1:7" x14ac:dyDescent="0.3">
      <c r="A244" s="12" t="s">
        <v>1541</v>
      </c>
      <c r="B244" s="30"/>
      <c r="C244" s="30" t="s">
        <v>1288</v>
      </c>
      <c r="D244" s="41">
        <v>-27625</v>
      </c>
      <c r="E244" s="23">
        <v>-1439.93</v>
      </c>
      <c r="F244" s="24">
        <v>-2.4480000000000001E-3</v>
      </c>
      <c r="G244" s="15"/>
    </row>
    <row r="245" spans="1:7" x14ac:dyDescent="0.3">
      <c r="A245" s="12" t="s">
        <v>1542</v>
      </c>
      <c r="B245" s="30"/>
      <c r="C245" s="30" t="s">
        <v>1305</v>
      </c>
      <c r="D245" s="41">
        <v>-66375</v>
      </c>
      <c r="E245" s="23">
        <v>-1451.49</v>
      </c>
      <c r="F245" s="24">
        <v>-2.4680000000000001E-3</v>
      </c>
      <c r="G245" s="15"/>
    </row>
    <row r="246" spans="1:7" x14ac:dyDescent="0.3">
      <c r="A246" s="12" t="s">
        <v>1543</v>
      </c>
      <c r="B246" s="30"/>
      <c r="C246" s="30" t="s">
        <v>1159</v>
      </c>
      <c r="D246" s="41">
        <v>-41000</v>
      </c>
      <c r="E246" s="23">
        <v>-1508.88</v>
      </c>
      <c r="F246" s="24">
        <v>-2.565E-3</v>
      </c>
      <c r="G246" s="15"/>
    </row>
    <row r="247" spans="1:7" x14ac:dyDescent="0.3">
      <c r="A247" s="12" t="s">
        <v>1544</v>
      </c>
      <c r="B247" s="30"/>
      <c r="C247" s="30" t="s">
        <v>1115</v>
      </c>
      <c r="D247" s="41">
        <v>-405000</v>
      </c>
      <c r="E247" s="23">
        <v>-1528.47</v>
      </c>
      <c r="F247" s="24">
        <v>-2.598E-3</v>
      </c>
      <c r="G247" s="15"/>
    </row>
    <row r="248" spans="1:7" x14ac:dyDescent="0.3">
      <c r="A248" s="12" t="s">
        <v>1545</v>
      </c>
      <c r="B248" s="30"/>
      <c r="C248" s="30" t="s">
        <v>1305</v>
      </c>
      <c r="D248" s="41">
        <v>-327000</v>
      </c>
      <c r="E248" s="23">
        <v>-1543.11</v>
      </c>
      <c r="F248" s="24">
        <v>-2.6229999999999999E-3</v>
      </c>
      <c r="G248" s="15"/>
    </row>
    <row r="249" spans="1:7" x14ac:dyDescent="0.3">
      <c r="A249" s="12" t="s">
        <v>1546</v>
      </c>
      <c r="B249" s="30"/>
      <c r="C249" s="30" t="s">
        <v>1148</v>
      </c>
      <c r="D249" s="41">
        <v>-67100</v>
      </c>
      <c r="E249" s="23">
        <v>-1548.06</v>
      </c>
      <c r="F249" s="24">
        <v>-2.6319999999999998E-3</v>
      </c>
      <c r="G249" s="15"/>
    </row>
    <row r="250" spans="1:7" x14ac:dyDescent="0.3">
      <c r="A250" s="12" t="s">
        <v>1547</v>
      </c>
      <c r="B250" s="30"/>
      <c r="C250" s="30" t="s">
        <v>1288</v>
      </c>
      <c r="D250" s="41">
        <v>-112400</v>
      </c>
      <c r="E250" s="23">
        <v>-1551.12</v>
      </c>
      <c r="F250" s="24">
        <v>-2.637E-3</v>
      </c>
      <c r="G250" s="15"/>
    </row>
    <row r="251" spans="1:7" x14ac:dyDescent="0.3">
      <c r="A251" s="12" t="s">
        <v>1548</v>
      </c>
      <c r="B251" s="30"/>
      <c r="C251" s="30" t="s">
        <v>1305</v>
      </c>
      <c r="D251" s="41">
        <v>-60000</v>
      </c>
      <c r="E251" s="23">
        <v>-1581.81</v>
      </c>
      <c r="F251" s="24">
        <v>-2.689E-3</v>
      </c>
      <c r="G251" s="15"/>
    </row>
    <row r="252" spans="1:7" x14ac:dyDescent="0.3">
      <c r="A252" s="12" t="s">
        <v>1549</v>
      </c>
      <c r="B252" s="30"/>
      <c r="C252" s="30" t="s">
        <v>1148</v>
      </c>
      <c r="D252" s="41">
        <v>-142100</v>
      </c>
      <c r="E252" s="23">
        <v>-1600.47</v>
      </c>
      <c r="F252" s="24">
        <v>-2.7209999999999999E-3</v>
      </c>
      <c r="G252" s="15"/>
    </row>
    <row r="253" spans="1:7" x14ac:dyDescent="0.3">
      <c r="A253" s="12" t="s">
        <v>1550</v>
      </c>
      <c r="B253" s="30"/>
      <c r="C253" s="30" t="s">
        <v>1159</v>
      </c>
      <c r="D253" s="41">
        <v>-41000</v>
      </c>
      <c r="E253" s="23">
        <v>-1641.05</v>
      </c>
      <c r="F253" s="24">
        <v>-2.7899999999999999E-3</v>
      </c>
      <c r="G253" s="15"/>
    </row>
    <row r="254" spans="1:7" x14ac:dyDescent="0.3">
      <c r="A254" s="12" t="s">
        <v>1551</v>
      </c>
      <c r="B254" s="30"/>
      <c r="C254" s="30" t="s">
        <v>1159</v>
      </c>
      <c r="D254" s="41">
        <v>-462400</v>
      </c>
      <c r="E254" s="23">
        <v>-1642.91</v>
      </c>
      <c r="F254" s="24">
        <v>-2.7929999999999999E-3</v>
      </c>
      <c r="G254" s="15"/>
    </row>
    <row r="255" spans="1:7" x14ac:dyDescent="0.3">
      <c r="A255" s="12" t="s">
        <v>1552</v>
      </c>
      <c r="B255" s="30"/>
      <c r="C255" s="30" t="s">
        <v>1123</v>
      </c>
      <c r="D255" s="41">
        <v>-65725</v>
      </c>
      <c r="E255" s="23">
        <v>-1681.18</v>
      </c>
      <c r="F255" s="24">
        <v>-2.8579999999999999E-3</v>
      </c>
      <c r="G255" s="15"/>
    </row>
    <row r="256" spans="1:7" x14ac:dyDescent="0.3">
      <c r="A256" s="12" t="s">
        <v>1553</v>
      </c>
      <c r="B256" s="30"/>
      <c r="C256" s="30" t="s">
        <v>1140</v>
      </c>
      <c r="D256" s="41">
        <v>-169500</v>
      </c>
      <c r="E256" s="23">
        <v>-1703.81</v>
      </c>
      <c r="F256" s="24">
        <v>-2.8969999999999998E-3</v>
      </c>
      <c r="G256" s="15"/>
    </row>
    <row r="257" spans="1:7" x14ac:dyDescent="0.3">
      <c r="A257" s="12" t="s">
        <v>1554</v>
      </c>
      <c r="B257" s="30"/>
      <c r="C257" s="30" t="s">
        <v>1112</v>
      </c>
      <c r="D257" s="41">
        <v>-1335000</v>
      </c>
      <c r="E257" s="23">
        <v>-1784.9</v>
      </c>
      <c r="F257" s="24">
        <v>-3.0339999999999998E-3</v>
      </c>
      <c r="G257" s="15"/>
    </row>
    <row r="258" spans="1:7" x14ac:dyDescent="0.3">
      <c r="A258" s="12" t="s">
        <v>1555</v>
      </c>
      <c r="B258" s="30"/>
      <c r="C258" s="30" t="s">
        <v>1288</v>
      </c>
      <c r="D258" s="41">
        <v>-226000</v>
      </c>
      <c r="E258" s="23">
        <v>-1811.16</v>
      </c>
      <c r="F258" s="24">
        <v>-3.0790000000000001E-3</v>
      </c>
      <c r="G258" s="15"/>
    </row>
    <row r="259" spans="1:7" x14ac:dyDescent="0.3">
      <c r="A259" s="12" t="s">
        <v>1556</v>
      </c>
      <c r="B259" s="30"/>
      <c r="C259" s="30" t="s">
        <v>1175</v>
      </c>
      <c r="D259" s="41">
        <v>-89100</v>
      </c>
      <c r="E259" s="23">
        <v>-1814.48</v>
      </c>
      <c r="F259" s="24">
        <v>-3.0850000000000001E-3</v>
      </c>
      <c r="G259" s="15"/>
    </row>
    <row r="260" spans="1:7" x14ac:dyDescent="0.3">
      <c r="A260" s="12" t="s">
        <v>1557</v>
      </c>
      <c r="B260" s="30"/>
      <c r="C260" s="30" t="s">
        <v>1285</v>
      </c>
      <c r="D260" s="41">
        <v>-214200</v>
      </c>
      <c r="E260" s="23">
        <v>-1852.4</v>
      </c>
      <c r="F260" s="24">
        <v>-3.1489999999999999E-3</v>
      </c>
      <c r="G260" s="15"/>
    </row>
    <row r="261" spans="1:7" x14ac:dyDescent="0.3">
      <c r="A261" s="12" t="s">
        <v>1558</v>
      </c>
      <c r="B261" s="30"/>
      <c r="C261" s="30" t="s">
        <v>1148</v>
      </c>
      <c r="D261" s="41">
        <v>-39025</v>
      </c>
      <c r="E261" s="23">
        <v>-1864.65</v>
      </c>
      <c r="F261" s="24">
        <v>-3.1700000000000001E-3</v>
      </c>
      <c r="G261" s="15"/>
    </row>
    <row r="262" spans="1:7" x14ac:dyDescent="0.3">
      <c r="A262" s="12" t="s">
        <v>1559</v>
      </c>
      <c r="B262" s="30"/>
      <c r="C262" s="30" t="s">
        <v>1246</v>
      </c>
      <c r="D262" s="41">
        <v>-795000</v>
      </c>
      <c r="E262" s="23">
        <v>-1864.67</v>
      </c>
      <c r="F262" s="24">
        <v>-3.1700000000000001E-3</v>
      </c>
      <c r="G262" s="15"/>
    </row>
    <row r="263" spans="1:7" x14ac:dyDescent="0.3">
      <c r="A263" s="12" t="s">
        <v>1560</v>
      </c>
      <c r="B263" s="30"/>
      <c r="C263" s="30" t="s">
        <v>1159</v>
      </c>
      <c r="D263" s="41">
        <v>-213850</v>
      </c>
      <c r="E263" s="23">
        <v>-1874.61</v>
      </c>
      <c r="F263" s="24">
        <v>-3.1870000000000002E-3</v>
      </c>
      <c r="G263" s="15"/>
    </row>
    <row r="264" spans="1:7" x14ac:dyDescent="0.3">
      <c r="A264" s="12" t="s">
        <v>1561</v>
      </c>
      <c r="B264" s="30"/>
      <c r="C264" s="30" t="s">
        <v>1276</v>
      </c>
      <c r="D264" s="41">
        <v>-9850</v>
      </c>
      <c r="E264" s="23">
        <v>-1886.24</v>
      </c>
      <c r="F264" s="24">
        <v>-3.2070000000000002E-3</v>
      </c>
      <c r="G264" s="15"/>
    </row>
    <row r="265" spans="1:7" x14ac:dyDescent="0.3">
      <c r="A265" s="12" t="s">
        <v>1562</v>
      </c>
      <c r="B265" s="30"/>
      <c r="C265" s="30" t="s">
        <v>1273</v>
      </c>
      <c r="D265" s="41">
        <v>-274000</v>
      </c>
      <c r="E265" s="23">
        <v>-1912.11</v>
      </c>
      <c r="F265" s="24">
        <v>-3.251E-3</v>
      </c>
      <c r="G265" s="15"/>
    </row>
    <row r="266" spans="1:7" x14ac:dyDescent="0.3">
      <c r="A266" s="12" t="s">
        <v>1563</v>
      </c>
      <c r="B266" s="30"/>
      <c r="C266" s="30" t="s">
        <v>1178</v>
      </c>
      <c r="D266" s="41">
        <v>-96888</v>
      </c>
      <c r="E266" s="23">
        <v>-1923.52</v>
      </c>
      <c r="F266" s="24">
        <v>-3.2699999999999999E-3</v>
      </c>
      <c r="G266" s="15"/>
    </row>
    <row r="267" spans="1:7" x14ac:dyDescent="0.3">
      <c r="A267" s="12" t="s">
        <v>1564</v>
      </c>
      <c r="B267" s="30"/>
      <c r="C267" s="30" t="s">
        <v>1148</v>
      </c>
      <c r="D267" s="41">
        <v>-39600</v>
      </c>
      <c r="E267" s="23">
        <v>-1954.66</v>
      </c>
      <c r="F267" s="24">
        <v>-3.323E-3</v>
      </c>
      <c r="G267" s="15"/>
    </row>
    <row r="268" spans="1:7" x14ac:dyDescent="0.3">
      <c r="A268" s="12" t="s">
        <v>1565</v>
      </c>
      <c r="B268" s="30"/>
      <c r="C268" s="30" t="s">
        <v>1164</v>
      </c>
      <c r="D268" s="41">
        <v>-20300</v>
      </c>
      <c r="E268" s="23">
        <v>-1991.16</v>
      </c>
      <c r="F268" s="24">
        <v>-3.385E-3</v>
      </c>
      <c r="G268" s="15"/>
    </row>
    <row r="269" spans="1:7" x14ac:dyDescent="0.3">
      <c r="A269" s="12" t="s">
        <v>1566</v>
      </c>
      <c r="B269" s="30"/>
      <c r="C269" s="30" t="s">
        <v>1140</v>
      </c>
      <c r="D269" s="41">
        <v>-106800</v>
      </c>
      <c r="E269" s="23">
        <v>-2037.8</v>
      </c>
      <c r="F269" s="24">
        <v>-3.4650000000000002E-3</v>
      </c>
      <c r="G269" s="15"/>
    </row>
    <row r="270" spans="1:7" x14ac:dyDescent="0.3">
      <c r="A270" s="12" t="s">
        <v>1567</v>
      </c>
      <c r="B270" s="30"/>
      <c r="C270" s="30" t="s">
        <v>1132</v>
      </c>
      <c r="D270" s="41">
        <v>-117000</v>
      </c>
      <c r="E270" s="23">
        <v>-2115.71</v>
      </c>
      <c r="F270" s="24">
        <v>-3.5969999999999999E-3</v>
      </c>
      <c r="G270" s="15"/>
    </row>
    <row r="271" spans="1:7" x14ac:dyDescent="0.3">
      <c r="A271" s="12" t="s">
        <v>1568</v>
      </c>
      <c r="B271" s="30"/>
      <c r="C271" s="30" t="s">
        <v>1140</v>
      </c>
      <c r="D271" s="41">
        <v>-28875</v>
      </c>
      <c r="E271" s="23">
        <v>-2127.67</v>
      </c>
      <c r="F271" s="24">
        <v>-3.617E-3</v>
      </c>
      <c r="G271" s="15"/>
    </row>
    <row r="272" spans="1:7" x14ac:dyDescent="0.3">
      <c r="A272" s="12" t="s">
        <v>1569</v>
      </c>
      <c r="B272" s="30"/>
      <c r="C272" s="30" t="s">
        <v>1258</v>
      </c>
      <c r="D272" s="41">
        <v>-130400</v>
      </c>
      <c r="E272" s="23">
        <v>-2187.13</v>
      </c>
      <c r="F272" s="24">
        <v>-3.718E-3</v>
      </c>
      <c r="G272" s="15"/>
    </row>
    <row r="273" spans="1:7" x14ac:dyDescent="0.3">
      <c r="A273" s="12" t="s">
        <v>1570</v>
      </c>
      <c r="B273" s="30"/>
      <c r="C273" s="30" t="s">
        <v>1143</v>
      </c>
      <c r="D273" s="41">
        <v>-2302500</v>
      </c>
      <c r="E273" s="23">
        <v>-2213.85</v>
      </c>
      <c r="F273" s="24">
        <v>-3.764E-3</v>
      </c>
      <c r="G273" s="15"/>
    </row>
    <row r="274" spans="1:7" x14ac:dyDescent="0.3">
      <c r="A274" s="12" t="s">
        <v>1571</v>
      </c>
      <c r="B274" s="30"/>
      <c r="C274" s="30" t="s">
        <v>1115</v>
      </c>
      <c r="D274" s="41">
        <v>-820800</v>
      </c>
      <c r="E274" s="23">
        <v>-2340.92</v>
      </c>
      <c r="F274" s="24">
        <v>-3.98E-3</v>
      </c>
      <c r="G274" s="15"/>
    </row>
    <row r="275" spans="1:7" x14ac:dyDescent="0.3">
      <c r="A275" s="12" t="s">
        <v>1572</v>
      </c>
      <c r="B275" s="30"/>
      <c r="C275" s="30" t="s">
        <v>1249</v>
      </c>
      <c r="D275" s="41">
        <v>-152400</v>
      </c>
      <c r="E275" s="23">
        <v>-2355.8000000000002</v>
      </c>
      <c r="F275" s="24">
        <v>-4.0049999999999999E-3</v>
      </c>
      <c r="G275" s="15"/>
    </row>
    <row r="276" spans="1:7" x14ac:dyDescent="0.3">
      <c r="A276" s="12" t="s">
        <v>1573</v>
      </c>
      <c r="B276" s="30"/>
      <c r="C276" s="30" t="s">
        <v>1159</v>
      </c>
      <c r="D276" s="41">
        <v>-284900</v>
      </c>
      <c r="E276" s="23">
        <v>-2363.96</v>
      </c>
      <c r="F276" s="24">
        <v>-4.019E-3</v>
      </c>
      <c r="G276" s="15"/>
    </row>
    <row r="277" spans="1:7" x14ac:dyDescent="0.3">
      <c r="A277" s="12" t="s">
        <v>1574</v>
      </c>
      <c r="B277" s="30"/>
      <c r="C277" s="30" t="s">
        <v>1246</v>
      </c>
      <c r="D277" s="41">
        <v>-1976400</v>
      </c>
      <c r="E277" s="23">
        <v>-2374.64</v>
      </c>
      <c r="F277" s="24">
        <v>-4.0369999999999998E-3</v>
      </c>
      <c r="G277" s="15"/>
    </row>
    <row r="278" spans="1:7" x14ac:dyDescent="0.3">
      <c r="A278" s="12" t="s">
        <v>1575</v>
      </c>
      <c r="B278" s="30"/>
      <c r="C278" s="30" t="s">
        <v>1112</v>
      </c>
      <c r="D278" s="41">
        <v>-1090000</v>
      </c>
      <c r="E278" s="23">
        <v>-2492.29</v>
      </c>
      <c r="F278" s="24">
        <v>-4.2370000000000003E-3</v>
      </c>
      <c r="G278" s="15"/>
    </row>
    <row r="279" spans="1:7" x14ac:dyDescent="0.3">
      <c r="A279" s="12" t="s">
        <v>1576</v>
      </c>
      <c r="B279" s="30"/>
      <c r="C279" s="30" t="s">
        <v>1178</v>
      </c>
      <c r="D279" s="41">
        <v>-129600</v>
      </c>
      <c r="E279" s="23">
        <v>-2573.27</v>
      </c>
      <c r="F279" s="24">
        <v>-4.3750000000000004E-3</v>
      </c>
      <c r="G279" s="15"/>
    </row>
    <row r="280" spans="1:7" x14ac:dyDescent="0.3">
      <c r="A280" s="12" t="s">
        <v>1577</v>
      </c>
      <c r="B280" s="30"/>
      <c r="C280" s="30" t="s">
        <v>1126</v>
      </c>
      <c r="D280" s="41">
        <v>-318600</v>
      </c>
      <c r="E280" s="23">
        <v>-2618.1</v>
      </c>
      <c r="F280" s="24">
        <v>-4.4510000000000001E-3</v>
      </c>
      <c r="G280" s="15"/>
    </row>
    <row r="281" spans="1:7" x14ac:dyDescent="0.3">
      <c r="A281" s="12" t="s">
        <v>1578</v>
      </c>
      <c r="B281" s="30"/>
      <c r="C281" s="30" t="s">
        <v>1237</v>
      </c>
      <c r="D281" s="41">
        <v>-66300</v>
      </c>
      <c r="E281" s="23">
        <v>-2643.88</v>
      </c>
      <c r="F281" s="24">
        <v>-4.4949999999999999E-3</v>
      </c>
      <c r="G281" s="15"/>
    </row>
    <row r="282" spans="1:7" x14ac:dyDescent="0.3">
      <c r="A282" s="12" t="s">
        <v>1579</v>
      </c>
      <c r="B282" s="30"/>
      <c r="C282" s="30" t="s">
        <v>1234</v>
      </c>
      <c r="D282" s="41">
        <v>-1188600</v>
      </c>
      <c r="E282" s="23">
        <v>-2696.34</v>
      </c>
      <c r="F282" s="24">
        <v>-4.5840000000000004E-3</v>
      </c>
      <c r="G282" s="15"/>
    </row>
    <row r="283" spans="1:7" x14ac:dyDescent="0.3">
      <c r="A283" s="12" t="s">
        <v>1580</v>
      </c>
      <c r="B283" s="30"/>
      <c r="C283" s="30" t="s">
        <v>1175</v>
      </c>
      <c r="D283" s="41">
        <v>-309400</v>
      </c>
      <c r="E283" s="23">
        <v>-2756.75</v>
      </c>
      <c r="F283" s="24">
        <v>-4.6870000000000002E-3</v>
      </c>
      <c r="G283" s="15"/>
    </row>
    <row r="284" spans="1:7" x14ac:dyDescent="0.3">
      <c r="A284" s="12" t="s">
        <v>1581</v>
      </c>
      <c r="B284" s="30"/>
      <c r="C284" s="30" t="s">
        <v>1140</v>
      </c>
      <c r="D284" s="41">
        <v>-1085000</v>
      </c>
      <c r="E284" s="23">
        <v>-2831.31</v>
      </c>
      <c r="F284" s="24">
        <v>-4.8139999999999997E-3</v>
      </c>
      <c r="G284" s="15"/>
    </row>
    <row r="285" spans="1:7" x14ac:dyDescent="0.3">
      <c r="A285" s="12" t="s">
        <v>1582</v>
      </c>
      <c r="B285" s="30"/>
      <c r="C285" s="30" t="s">
        <v>1112</v>
      </c>
      <c r="D285" s="41">
        <v>-457500</v>
      </c>
      <c r="E285" s="23">
        <v>-2855.26</v>
      </c>
      <c r="F285" s="24">
        <v>-4.8539999999999998E-3</v>
      </c>
      <c r="G285" s="15"/>
    </row>
    <row r="286" spans="1:7" x14ac:dyDescent="0.3">
      <c r="A286" s="12" t="s">
        <v>1583</v>
      </c>
      <c r="B286" s="30"/>
      <c r="C286" s="30" t="s">
        <v>1140</v>
      </c>
      <c r="D286" s="41">
        <v>-267500</v>
      </c>
      <c r="E286" s="23">
        <v>-3057.26</v>
      </c>
      <c r="F286" s="24">
        <v>-5.1980000000000004E-3</v>
      </c>
      <c r="G286" s="15"/>
    </row>
    <row r="287" spans="1:7" x14ac:dyDescent="0.3">
      <c r="A287" s="12" t="s">
        <v>1584</v>
      </c>
      <c r="B287" s="30"/>
      <c r="C287" s="30" t="s">
        <v>1132</v>
      </c>
      <c r="D287" s="41">
        <v>-36400000</v>
      </c>
      <c r="E287" s="23">
        <v>-3075.8</v>
      </c>
      <c r="F287" s="24">
        <v>-5.2290000000000001E-3</v>
      </c>
      <c r="G287" s="15"/>
    </row>
    <row r="288" spans="1:7" x14ac:dyDescent="0.3">
      <c r="A288" s="12" t="s">
        <v>1585</v>
      </c>
      <c r="B288" s="30"/>
      <c r="C288" s="30" t="s">
        <v>1175</v>
      </c>
      <c r="D288" s="41">
        <v>-156500</v>
      </c>
      <c r="E288" s="23">
        <v>-3081.88</v>
      </c>
      <c r="F288" s="24">
        <v>-5.2399999999999999E-3</v>
      </c>
      <c r="G288" s="15"/>
    </row>
    <row r="289" spans="1:7" x14ac:dyDescent="0.3">
      <c r="A289" s="12" t="s">
        <v>1586</v>
      </c>
      <c r="B289" s="30"/>
      <c r="C289" s="30" t="s">
        <v>1219</v>
      </c>
      <c r="D289" s="41">
        <v>-484750</v>
      </c>
      <c r="E289" s="23">
        <v>-3124.7</v>
      </c>
      <c r="F289" s="24">
        <v>-5.313E-3</v>
      </c>
      <c r="G289" s="15"/>
    </row>
    <row r="290" spans="1:7" x14ac:dyDescent="0.3">
      <c r="A290" s="12" t="s">
        <v>1587</v>
      </c>
      <c r="B290" s="30"/>
      <c r="C290" s="30" t="s">
        <v>1140</v>
      </c>
      <c r="D290" s="41">
        <v>-1552000</v>
      </c>
      <c r="E290" s="23">
        <v>-3132.71</v>
      </c>
      <c r="F290" s="24">
        <v>-5.326E-3</v>
      </c>
      <c r="G290" s="15"/>
    </row>
    <row r="291" spans="1:7" x14ac:dyDescent="0.3">
      <c r="A291" s="12" t="s">
        <v>1588</v>
      </c>
      <c r="B291" s="30"/>
      <c r="C291" s="30" t="s">
        <v>1214</v>
      </c>
      <c r="D291" s="41">
        <v>-122700</v>
      </c>
      <c r="E291" s="23">
        <v>-3274.07</v>
      </c>
      <c r="F291" s="24">
        <v>-5.5669999999999999E-3</v>
      </c>
      <c r="G291" s="15"/>
    </row>
    <row r="292" spans="1:7" x14ac:dyDescent="0.3">
      <c r="A292" s="12" t="s">
        <v>1589</v>
      </c>
      <c r="B292" s="30"/>
      <c r="C292" s="30" t="s">
        <v>1140</v>
      </c>
      <c r="D292" s="41">
        <v>-2310300</v>
      </c>
      <c r="E292" s="23">
        <v>-3315.28</v>
      </c>
      <c r="F292" s="24">
        <v>-5.6369999999999996E-3</v>
      </c>
      <c r="G292" s="15"/>
    </row>
    <row r="293" spans="1:7" x14ac:dyDescent="0.3">
      <c r="A293" s="12" t="s">
        <v>1590</v>
      </c>
      <c r="B293" s="30"/>
      <c r="C293" s="30" t="s">
        <v>1209</v>
      </c>
      <c r="D293" s="41">
        <v>-436800</v>
      </c>
      <c r="E293" s="23">
        <v>-3439.8</v>
      </c>
      <c r="F293" s="24">
        <v>-5.8479999999999999E-3</v>
      </c>
      <c r="G293" s="15"/>
    </row>
    <row r="294" spans="1:7" x14ac:dyDescent="0.3">
      <c r="A294" s="12" t="s">
        <v>1591</v>
      </c>
      <c r="B294" s="30"/>
      <c r="C294" s="30" t="s">
        <v>1129</v>
      </c>
      <c r="D294" s="41">
        <v>-6615000</v>
      </c>
      <c r="E294" s="23">
        <v>-3439.8</v>
      </c>
      <c r="F294" s="24">
        <v>-5.8479999999999999E-3</v>
      </c>
      <c r="G294" s="15"/>
    </row>
    <row r="295" spans="1:7" x14ac:dyDescent="0.3">
      <c r="A295" s="12" t="s">
        <v>1592</v>
      </c>
      <c r="B295" s="30"/>
      <c r="C295" s="30" t="s">
        <v>1140</v>
      </c>
      <c r="D295" s="41">
        <v>-2472000</v>
      </c>
      <c r="E295" s="23">
        <v>-3458.33</v>
      </c>
      <c r="F295" s="24">
        <v>-5.8799999999999998E-3</v>
      </c>
      <c r="G295" s="15"/>
    </row>
    <row r="296" spans="1:7" x14ac:dyDescent="0.3">
      <c r="A296" s="12" t="s">
        <v>1593</v>
      </c>
      <c r="B296" s="30"/>
      <c r="C296" s="30" t="s">
        <v>1137</v>
      </c>
      <c r="D296" s="41">
        <v>-230362</v>
      </c>
      <c r="E296" s="23">
        <v>-3606.89</v>
      </c>
      <c r="F296" s="24">
        <v>-6.1330000000000004E-3</v>
      </c>
      <c r="G296" s="15"/>
    </row>
    <row r="297" spans="1:7" x14ac:dyDescent="0.3">
      <c r="A297" s="12" t="s">
        <v>1594</v>
      </c>
      <c r="B297" s="30"/>
      <c r="C297" s="30" t="s">
        <v>1175</v>
      </c>
      <c r="D297" s="41">
        <v>-15200</v>
      </c>
      <c r="E297" s="23">
        <v>-3697.36</v>
      </c>
      <c r="F297" s="24">
        <v>-6.2859999999999999E-3</v>
      </c>
      <c r="G297" s="15"/>
    </row>
    <row r="298" spans="1:7" x14ac:dyDescent="0.3">
      <c r="A298" s="12" t="s">
        <v>1595</v>
      </c>
      <c r="B298" s="30"/>
      <c r="C298" s="30" t="s">
        <v>1175</v>
      </c>
      <c r="D298" s="41">
        <v>-199975</v>
      </c>
      <c r="E298" s="23">
        <v>-3702.04</v>
      </c>
      <c r="F298" s="24">
        <v>-6.2940000000000001E-3</v>
      </c>
      <c r="G298" s="15"/>
    </row>
    <row r="299" spans="1:7" x14ac:dyDescent="0.3">
      <c r="A299" s="12" t="s">
        <v>1596</v>
      </c>
      <c r="B299" s="30"/>
      <c r="C299" s="30" t="s">
        <v>1112</v>
      </c>
      <c r="D299" s="41">
        <v>-261500</v>
      </c>
      <c r="E299" s="23">
        <v>-3733.96</v>
      </c>
      <c r="F299" s="24">
        <v>-6.3489999999999996E-3</v>
      </c>
      <c r="G299" s="15"/>
    </row>
    <row r="300" spans="1:7" x14ac:dyDescent="0.3">
      <c r="A300" s="12" t="s">
        <v>1597</v>
      </c>
      <c r="B300" s="30"/>
      <c r="C300" s="30" t="s">
        <v>1192</v>
      </c>
      <c r="D300" s="41">
        <v>-604500</v>
      </c>
      <c r="E300" s="23">
        <v>-3742.76</v>
      </c>
      <c r="F300" s="24">
        <v>-6.3639999999999999E-3</v>
      </c>
      <c r="G300" s="15"/>
    </row>
    <row r="301" spans="1:7" x14ac:dyDescent="0.3">
      <c r="A301" s="12" t="s">
        <v>1598</v>
      </c>
      <c r="B301" s="30"/>
      <c r="C301" s="30" t="s">
        <v>1159</v>
      </c>
      <c r="D301" s="41">
        <v>-1465000</v>
      </c>
      <c r="E301" s="23">
        <v>-3802.41</v>
      </c>
      <c r="F301" s="24">
        <v>-6.4650000000000003E-3</v>
      </c>
      <c r="G301" s="15"/>
    </row>
    <row r="302" spans="1:7" x14ac:dyDescent="0.3">
      <c r="A302" s="12" t="s">
        <v>1599</v>
      </c>
      <c r="B302" s="30"/>
      <c r="C302" s="30" t="s">
        <v>1159</v>
      </c>
      <c r="D302" s="41">
        <v>-68625</v>
      </c>
      <c r="E302" s="23">
        <v>-3900.75</v>
      </c>
      <c r="F302" s="24">
        <v>-6.6319999999999999E-3</v>
      </c>
      <c r="G302" s="15"/>
    </row>
    <row r="303" spans="1:7" x14ac:dyDescent="0.3">
      <c r="A303" s="12" t="s">
        <v>1600</v>
      </c>
      <c r="B303" s="30"/>
      <c r="C303" s="30" t="s">
        <v>1126</v>
      </c>
      <c r="D303" s="41">
        <v>-3140500</v>
      </c>
      <c r="E303" s="23">
        <v>-3902.07</v>
      </c>
      <c r="F303" s="24">
        <v>-6.6340000000000001E-3</v>
      </c>
      <c r="G303" s="15"/>
    </row>
    <row r="304" spans="1:7" x14ac:dyDescent="0.3">
      <c r="A304" s="12" t="s">
        <v>1601</v>
      </c>
      <c r="B304" s="30"/>
      <c r="C304" s="30" t="s">
        <v>1112</v>
      </c>
      <c r="D304" s="41">
        <v>-1877500</v>
      </c>
      <c r="E304" s="23">
        <v>-4208.42</v>
      </c>
      <c r="F304" s="24">
        <v>-7.1549999999999999E-3</v>
      </c>
      <c r="G304" s="15"/>
    </row>
    <row r="305" spans="1:7" x14ac:dyDescent="0.3">
      <c r="A305" s="12" t="s">
        <v>1602</v>
      </c>
      <c r="B305" s="30"/>
      <c r="C305" s="30" t="s">
        <v>1132</v>
      </c>
      <c r="D305" s="41">
        <v>-2553400</v>
      </c>
      <c r="E305" s="23">
        <v>-4419.9399999999996</v>
      </c>
      <c r="F305" s="24">
        <v>-7.515E-3</v>
      </c>
      <c r="G305" s="15"/>
    </row>
    <row r="306" spans="1:7" x14ac:dyDescent="0.3">
      <c r="A306" s="12" t="s">
        <v>1603</v>
      </c>
      <c r="B306" s="30"/>
      <c r="C306" s="30" t="s">
        <v>1181</v>
      </c>
      <c r="D306" s="41">
        <v>-4399500</v>
      </c>
      <c r="E306" s="23">
        <v>-4610.68</v>
      </c>
      <c r="F306" s="24">
        <v>-7.8390000000000005E-3</v>
      </c>
      <c r="G306" s="15"/>
    </row>
    <row r="307" spans="1:7" x14ac:dyDescent="0.3">
      <c r="A307" s="12" t="s">
        <v>1604</v>
      </c>
      <c r="B307" s="30"/>
      <c r="C307" s="30" t="s">
        <v>1178</v>
      </c>
      <c r="D307" s="41">
        <v>-499000</v>
      </c>
      <c r="E307" s="23">
        <v>-4693.1000000000004</v>
      </c>
      <c r="F307" s="24">
        <v>-7.979E-3</v>
      </c>
      <c r="G307" s="15"/>
    </row>
    <row r="308" spans="1:7" x14ac:dyDescent="0.3">
      <c r="A308" s="12" t="s">
        <v>1605</v>
      </c>
      <c r="B308" s="30"/>
      <c r="C308" s="30" t="s">
        <v>1175</v>
      </c>
      <c r="D308" s="41">
        <v>-1029600</v>
      </c>
      <c r="E308" s="23">
        <v>-4811.84</v>
      </c>
      <c r="F308" s="24">
        <v>-8.1810000000000008E-3</v>
      </c>
      <c r="G308" s="15"/>
    </row>
    <row r="309" spans="1:7" x14ac:dyDescent="0.3">
      <c r="A309" s="12" t="s">
        <v>1606</v>
      </c>
      <c r="B309" s="30"/>
      <c r="C309" s="30" t="s">
        <v>1112</v>
      </c>
      <c r="D309" s="41">
        <v>-540625</v>
      </c>
      <c r="E309" s="23">
        <v>-5192.97</v>
      </c>
      <c r="F309" s="24">
        <v>-8.829E-3</v>
      </c>
      <c r="G309" s="15"/>
    </row>
    <row r="310" spans="1:7" x14ac:dyDescent="0.3">
      <c r="A310" s="12" t="s">
        <v>1607</v>
      </c>
      <c r="B310" s="30"/>
      <c r="C310" s="30" t="s">
        <v>1112</v>
      </c>
      <c r="D310" s="41">
        <v>-278400</v>
      </c>
      <c r="E310" s="23">
        <v>-5208.3100000000004</v>
      </c>
      <c r="F310" s="24">
        <v>-8.8559999999999993E-3</v>
      </c>
      <c r="G310" s="15"/>
    </row>
    <row r="311" spans="1:7" x14ac:dyDescent="0.3">
      <c r="A311" s="12" t="s">
        <v>1608</v>
      </c>
      <c r="B311" s="30"/>
      <c r="C311" s="30" t="s">
        <v>1112</v>
      </c>
      <c r="D311" s="41">
        <v>-1590300</v>
      </c>
      <c r="E311" s="23">
        <v>-5521.52</v>
      </c>
      <c r="F311" s="24">
        <v>-9.3880000000000005E-3</v>
      </c>
      <c r="G311" s="15"/>
    </row>
    <row r="312" spans="1:7" x14ac:dyDescent="0.3">
      <c r="A312" s="12" t="s">
        <v>1609</v>
      </c>
      <c r="B312" s="30"/>
      <c r="C312" s="30" t="s">
        <v>1164</v>
      </c>
      <c r="D312" s="41">
        <v>-439600</v>
      </c>
      <c r="E312" s="23">
        <v>-6087.58</v>
      </c>
      <c r="F312" s="24">
        <v>-1.0351000000000001E-2</v>
      </c>
      <c r="G312" s="15"/>
    </row>
    <row r="313" spans="1:7" x14ac:dyDescent="0.3">
      <c r="A313" s="12" t="s">
        <v>1610</v>
      </c>
      <c r="B313" s="30"/>
      <c r="C313" s="30" t="s">
        <v>1112</v>
      </c>
      <c r="D313" s="41">
        <v>-9760000</v>
      </c>
      <c r="E313" s="23">
        <v>-6095.12</v>
      </c>
      <c r="F313" s="24">
        <v>-1.0363000000000001E-2</v>
      </c>
      <c r="G313" s="15"/>
    </row>
    <row r="314" spans="1:7" x14ac:dyDescent="0.3">
      <c r="A314" s="12" t="s">
        <v>1611</v>
      </c>
      <c r="B314" s="30"/>
      <c r="C314" s="30" t="s">
        <v>1148</v>
      </c>
      <c r="D314" s="41">
        <v>-462000</v>
      </c>
      <c r="E314" s="23">
        <v>-6316.7</v>
      </c>
      <c r="F314" s="24">
        <v>-1.074E-2</v>
      </c>
      <c r="G314" s="15"/>
    </row>
    <row r="315" spans="1:7" x14ac:dyDescent="0.3">
      <c r="A315" s="12" t="s">
        <v>1612</v>
      </c>
      <c r="B315" s="30"/>
      <c r="C315" s="30" t="s">
        <v>1159</v>
      </c>
      <c r="D315" s="41">
        <v>-567000</v>
      </c>
      <c r="E315" s="23">
        <v>-6523.34</v>
      </c>
      <c r="F315" s="24">
        <v>-1.1091999999999999E-2</v>
      </c>
      <c r="G315" s="15"/>
    </row>
    <row r="316" spans="1:7" x14ac:dyDescent="0.3">
      <c r="A316" s="12" t="s">
        <v>1613</v>
      </c>
      <c r="B316" s="30"/>
      <c r="C316" s="30" t="s">
        <v>1156</v>
      </c>
      <c r="D316" s="41">
        <v>-1451200</v>
      </c>
      <c r="E316" s="23">
        <v>-6802.5</v>
      </c>
      <c r="F316" s="24">
        <v>-1.1566E-2</v>
      </c>
      <c r="G316" s="15"/>
    </row>
    <row r="317" spans="1:7" x14ac:dyDescent="0.3">
      <c r="A317" s="12" t="s">
        <v>1614</v>
      </c>
      <c r="B317" s="30"/>
      <c r="C317" s="30" t="s">
        <v>1153</v>
      </c>
      <c r="D317" s="41">
        <v>-5872500</v>
      </c>
      <c r="E317" s="23">
        <v>-6929.55</v>
      </c>
      <c r="F317" s="24">
        <v>-1.1782000000000001E-2</v>
      </c>
      <c r="G317" s="15"/>
    </row>
    <row r="318" spans="1:7" x14ac:dyDescent="0.3">
      <c r="A318" s="12" t="s">
        <v>1615</v>
      </c>
      <c r="B318" s="30"/>
      <c r="C318" s="30" t="s">
        <v>1112</v>
      </c>
      <c r="D318" s="41">
        <v>-5165000</v>
      </c>
      <c r="E318" s="23">
        <v>-7021.82</v>
      </c>
      <c r="F318" s="24">
        <v>-1.1939E-2</v>
      </c>
      <c r="G318" s="15"/>
    </row>
    <row r="319" spans="1:7" x14ac:dyDescent="0.3">
      <c r="A319" s="12" t="s">
        <v>1616</v>
      </c>
      <c r="B319" s="30"/>
      <c r="C319" s="30" t="s">
        <v>1148</v>
      </c>
      <c r="D319" s="41">
        <v>-206500</v>
      </c>
      <c r="E319" s="23">
        <v>-7110.62</v>
      </c>
      <c r="F319" s="24">
        <v>-1.209E-2</v>
      </c>
      <c r="G319" s="15"/>
    </row>
    <row r="320" spans="1:7" x14ac:dyDescent="0.3">
      <c r="A320" s="12" t="s">
        <v>1617</v>
      </c>
      <c r="B320" s="30"/>
      <c r="C320" s="30" t="s">
        <v>1126</v>
      </c>
      <c r="D320" s="41">
        <v>-7568000</v>
      </c>
      <c r="E320" s="23">
        <v>-7223.66</v>
      </c>
      <c r="F320" s="24">
        <v>-1.2282E-2</v>
      </c>
      <c r="G320" s="15"/>
    </row>
    <row r="321" spans="1:7" x14ac:dyDescent="0.3">
      <c r="A321" s="12" t="s">
        <v>1618</v>
      </c>
      <c r="B321" s="30"/>
      <c r="C321" s="30" t="s">
        <v>1143</v>
      </c>
      <c r="D321" s="41">
        <v>-1608600</v>
      </c>
      <c r="E321" s="23">
        <v>-7441.38</v>
      </c>
      <c r="F321" s="24">
        <v>-1.2652999999999999E-2</v>
      </c>
      <c r="G321" s="15"/>
    </row>
    <row r="322" spans="1:7" x14ac:dyDescent="0.3">
      <c r="A322" s="12" t="s">
        <v>1619</v>
      </c>
      <c r="B322" s="30"/>
      <c r="C322" s="30" t="s">
        <v>1140</v>
      </c>
      <c r="D322" s="41">
        <v>-6690000</v>
      </c>
      <c r="E322" s="23">
        <v>-8004.59</v>
      </c>
      <c r="F322" s="24">
        <v>-1.3610000000000001E-2</v>
      </c>
      <c r="G322" s="15"/>
    </row>
    <row r="323" spans="1:7" x14ac:dyDescent="0.3">
      <c r="A323" s="12" t="s">
        <v>1620</v>
      </c>
      <c r="B323" s="30"/>
      <c r="C323" s="30" t="s">
        <v>1137</v>
      </c>
      <c r="D323" s="41">
        <v>-3354000</v>
      </c>
      <c r="E323" s="23">
        <v>-8208.92</v>
      </c>
      <c r="F323" s="24">
        <v>-1.3958E-2</v>
      </c>
      <c r="G323" s="15"/>
    </row>
    <row r="324" spans="1:7" x14ac:dyDescent="0.3">
      <c r="A324" s="12" t="s">
        <v>1621</v>
      </c>
      <c r="B324" s="30"/>
      <c r="C324" s="30" t="s">
        <v>1112</v>
      </c>
      <c r="D324" s="41">
        <v>-4036500</v>
      </c>
      <c r="E324" s="23">
        <v>-8234.4599999999991</v>
      </c>
      <c r="F324" s="24">
        <v>-1.4001E-2</v>
      </c>
      <c r="G324" s="15"/>
    </row>
    <row r="325" spans="1:7" x14ac:dyDescent="0.3">
      <c r="A325" s="12" t="s">
        <v>1622</v>
      </c>
      <c r="B325" s="30"/>
      <c r="C325" s="30" t="s">
        <v>1132</v>
      </c>
      <c r="D325" s="41">
        <v>-944300</v>
      </c>
      <c r="E325" s="23">
        <v>-8444.8700000000008</v>
      </c>
      <c r="F325" s="24">
        <v>-1.4359E-2</v>
      </c>
      <c r="G325" s="15"/>
    </row>
    <row r="326" spans="1:7" x14ac:dyDescent="0.3">
      <c r="A326" s="12" t="s">
        <v>1623</v>
      </c>
      <c r="B326" s="30"/>
      <c r="C326" s="30" t="s">
        <v>1129</v>
      </c>
      <c r="D326" s="41">
        <v>-1092000</v>
      </c>
      <c r="E326" s="23">
        <v>-8570.56</v>
      </c>
      <c r="F326" s="24">
        <v>-1.4572999999999999E-2</v>
      </c>
      <c r="G326" s="15"/>
    </row>
    <row r="327" spans="1:7" x14ac:dyDescent="0.3">
      <c r="A327" s="12" t="s">
        <v>1624</v>
      </c>
      <c r="B327" s="30"/>
      <c r="C327" s="30" t="s">
        <v>1126</v>
      </c>
      <c r="D327" s="41">
        <v>-1278750</v>
      </c>
      <c r="E327" s="23">
        <v>-8620.69</v>
      </c>
      <c r="F327" s="24">
        <v>-1.4657999999999999E-2</v>
      </c>
      <c r="G327" s="15"/>
    </row>
    <row r="328" spans="1:7" x14ac:dyDescent="0.3">
      <c r="A328" s="12" t="s">
        <v>1625</v>
      </c>
      <c r="B328" s="30"/>
      <c r="C328" s="30" t="s">
        <v>1123</v>
      </c>
      <c r="D328" s="41">
        <v>-4650000</v>
      </c>
      <c r="E328" s="23">
        <v>-8632.73</v>
      </c>
      <c r="F328" s="24">
        <v>-1.4678E-2</v>
      </c>
      <c r="G328" s="15"/>
    </row>
    <row r="329" spans="1:7" x14ac:dyDescent="0.3">
      <c r="A329" s="12" t="s">
        <v>1626</v>
      </c>
      <c r="B329" s="30"/>
      <c r="C329" s="30" t="s">
        <v>1112</v>
      </c>
      <c r="D329" s="41">
        <v>-935200</v>
      </c>
      <c r="E329" s="23">
        <v>-9322.07</v>
      </c>
      <c r="F329" s="24">
        <v>-1.585E-2</v>
      </c>
      <c r="G329" s="15"/>
    </row>
    <row r="330" spans="1:7" x14ac:dyDescent="0.3">
      <c r="A330" s="12" t="s">
        <v>1627</v>
      </c>
      <c r="B330" s="30"/>
      <c r="C330" s="30" t="s">
        <v>1118</v>
      </c>
      <c r="D330" s="41">
        <v>-602700</v>
      </c>
      <c r="E330" s="23">
        <v>-15181.41</v>
      </c>
      <c r="F330" s="24">
        <v>-2.5812999999999999E-2</v>
      </c>
      <c r="G330" s="15"/>
    </row>
    <row r="331" spans="1:7" x14ac:dyDescent="0.3">
      <c r="A331" s="12" t="s">
        <v>1628</v>
      </c>
      <c r="B331" s="30"/>
      <c r="C331" s="30" t="s">
        <v>1115</v>
      </c>
      <c r="D331" s="41">
        <v>-764250</v>
      </c>
      <c r="E331" s="23">
        <v>-19545.310000000001</v>
      </c>
      <c r="F331" s="24">
        <v>-3.3234E-2</v>
      </c>
      <c r="G331" s="15"/>
    </row>
    <row r="332" spans="1:7" x14ac:dyDescent="0.3">
      <c r="A332" s="12" t="s">
        <v>1629</v>
      </c>
      <c r="B332" s="30"/>
      <c r="C332" s="30" t="s">
        <v>1112</v>
      </c>
      <c r="D332" s="41">
        <v>-2875950</v>
      </c>
      <c r="E332" s="23">
        <v>-47952.15</v>
      </c>
      <c r="F332" s="24">
        <v>-8.1535999999999997E-2</v>
      </c>
      <c r="G332" s="15"/>
    </row>
    <row r="333" spans="1:7" x14ac:dyDescent="0.3">
      <c r="A333" s="16" t="s">
        <v>122</v>
      </c>
      <c r="B333" s="31"/>
      <c r="C333" s="31"/>
      <c r="D333" s="17"/>
      <c r="E333" s="42">
        <v>-445453.14</v>
      </c>
      <c r="F333" s="43">
        <v>-0.75734800000000002</v>
      </c>
      <c r="G333" s="20"/>
    </row>
    <row r="334" spans="1:7" x14ac:dyDescent="0.3">
      <c r="A334" s="12"/>
      <c r="B334" s="30"/>
      <c r="C334" s="30"/>
      <c r="D334" s="13"/>
      <c r="E334" s="14"/>
      <c r="F334" s="15"/>
      <c r="G334" s="15"/>
    </row>
    <row r="335" spans="1:7" x14ac:dyDescent="0.3">
      <c r="A335" s="12"/>
      <c r="B335" s="30"/>
      <c r="C335" s="30"/>
      <c r="D335" s="13"/>
      <c r="E335" s="14"/>
      <c r="F335" s="15"/>
      <c r="G335" s="15"/>
    </row>
    <row r="336" spans="1:7" x14ac:dyDescent="0.3">
      <c r="A336" s="12"/>
      <c r="B336" s="30"/>
      <c r="C336" s="30"/>
      <c r="D336" s="13"/>
      <c r="E336" s="14"/>
      <c r="F336" s="15"/>
      <c r="G336" s="15"/>
    </row>
    <row r="337" spans="1:7" x14ac:dyDescent="0.3">
      <c r="A337" s="21" t="s">
        <v>156</v>
      </c>
      <c r="B337" s="32"/>
      <c r="C337" s="32"/>
      <c r="D337" s="22"/>
      <c r="E337" s="44">
        <v>-445453.14</v>
      </c>
      <c r="F337" s="45">
        <v>-0.75734800000000002</v>
      </c>
      <c r="G337" s="20"/>
    </row>
    <row r="338" spans="1:7" x14ac:dyDescent="0.3">
      <c r="A338" s="16" t="s">
        <v>206</v>
      </c>
      <c r="B338" s="30"/>
      <c r="C338" s="30"/>
      <c r="D338" s="13"/>
      <c r="E338" s="14"/>
      <c r="F338" s="15"/>
      <c r="G338" s="15"/>
    </row>
    <row r="339" spans="1:7" x14ac:dyDescent="0.3">
      <c r="A339" s="16" t="s">
        <v>648</v>
      </c>
      <c r="B339" s="30"/>
      <c r="C339" s="30"/>
      <c r="D339" s="13"/>
      <c r="E339" s="14"/>
      <c r="F339" s="15"/>
      <c r="G339" s="15"/>
    </row>
    <row r="340" spans="1:7" x14ac:dyDescent="0.3">
      <c r="A340" s="16" t="s">
        <v>122</v>
      </c>
      <c r="B340" s="30"/>
      <c r="C340" s="30"/>
      <c r="D340" s="13"/>
      <c r="E340" s="39" t="s">
        <v>114</v>
      </c>
      <c r="F340" s="40" t="s">
        <v>114</v>
      </c>
      <c r="G340" s="15"/>
    </row>
    <row r="341" spans="1:7" x14ac:dyDescent="0.3">
      <c r="A341" s="12"/>
      <c r="B341" s="30"/>
      <c r="C341" s="30"/>
      <c r="D341" s="13"/>
      <c r="E341" s="14"/>
      <c r="F341" s="15"/>
      <c r="G341" s="15"/>
    </row>
    <row r="342" spans="1:7" x14ac:dyDescent="0.3">
      <c r="A342" s="16" t="s">
        <v>297</v>
      </c>
      <c r="B342" s="30"/>
      <c r="C342" s="30"/>
      <c r="D342" s="13"/>
      <c r="E342" s="14"/>
      <c r="F342" s="15"/>
      <c r="G342" s="15"/>
    </row>
    <row r="343" spans="1:7" x14ac:dyDescent="0.3">
      <c r="A343" s="12" t="s">
        <v>1630</v>
      </c>
      <c r="B343" s="30" t="s">
        <v>1631</v>
      </c>
      <c r="C343" s="30" t="s">
        <v>119</v>
      </c>
      <c r="D343" s="13">
        <v>15000000</v>
      </c>
      <c r="E343" s="14">
        <v>14974.88</v>
      </c>
      <c r="F343" s="15">
        <v>2.5499999999999998E-2</v>
      </c>
      <c r="G343" s="15">
        <v>6.9921296899999999E-2</v>
      </c>
    </row>
    <row r="344" spans="1:7" x14ac:dyDescent="0.3">
      <c r="A344" s="12" t="s">
        <v>1632</v>
      </c>
      <c r="B344" s="30" t="s">
        <v>1633</v>
      </c>
      <c r="C344" s="30" t="s">
        <v>119</v>
      </c>
      <c r="D344" s="13">
        <v>10000000</v>
      </c>
      <c r="E344" s="14">
        <v>10059.530000000001</v>
      </c>
      <c r="F344" s="15">
        <v>1.7100000000000001E-2</v>
      </c>
      <c r="G344" s="15">
        <v>6.8898549500000003E-2</v>
      </c>
    </row>
    <row r="345" spans="1:7" x14ac:dyDescent="0.3">
      <c r="A345" s="16" t="s">
        <v>122</v>
      </c>
      <c r="B345" s="31"/>
      <c r="C345" s="31"/>
      <c r="D345" s="17"/>
      <c r="E345" s="37">
        <v>25034.41</v>
      </c>
      <c r="F345" s="38">
        <v>4.2599999999999999E-2</v>
      </c>
      <c r="G345" s="20"/>
    </row>
    <row r="346" spans="1:7" x14ac:dyDescent="0.3">
      <c r="A346" s="12"/>
      <c r="B346" s="30"/>
      <c r="C346" s="30"/>
      <c r="D346" s="13"/>
      <c r="E346" s="14"/>
      <c r="F346" s="15"/>
      <c r="G346" s="15"/>
    </row>
    <row r="347" spans="1:7" x14ac:dyDescent="0.3">
      <c r="A347" s="12"/>
      <c r="B347" s="30"/>
      <c r="C347" s="30"/>
      <c r="D347" s="13"/>
      <c r="E347" s="14"/>
      <c r="F347" s="15"/>
      <c r="G347" s="15"/>
    </row>
    <row r="348" spans="1:7" x14ac:dyDescent="0.3">
      <c r="A348" s="16" t="s">
        <v>300</v>
      </c>
      <c r="B348" s="30"/>
      <c r="C348" s="30"/>
      <c r="D348" s="13"/>
      <c r="E348" s="14"/>
      <c r="F348" s="15"/>
      <c r="G348" s="15"/>
    </row>
    <row r="349" spans="1:7" x14ac:dyDescent="0.3">
      <c r="A349" s="16" t="s">
        <v>122</v>
      </c>
      <c r="B349" s="30"/>
      <c r="C349" s="30"/>
      <c r="D349" s="13"/>
      <c r="E349" s="39" t="s">
        <v>114</v>
      </c>
      <c r="F349" s="40" t="s">
        <v>114</v>
      </c>
      <c r="G349" s="15"/>
    </row>
    <row r="350" spans="1:7" x14ac:dyDescent="0.3">
      <c r="A350" s="12"/>
      <c r="B350" s="30"/>
      <c r="C350" s="30"/>
      <c r="D350" s="13"/>
      <c r="E350" s="14"/>
      <c r="F350" s="15"/>
      <c r="G350" s="15"/>
    </row>
    <row r="351" spans="1:7" x14ac:dyDescent="0.3">
      <c r="A351" s="16" t="s">
        <v>301</v>
      </c>
      <c r="B351" s="30"/>
      <c r="C351" s="30"/>
      <c r="D351" s="13"/>
      <c r="E351" s="14"/>
      <c r="F351" s="15"/>
      <c r="G351" s="15"/>
    </row>
    <row r="352" spans="1:7" x14ac:dyDescent="0.3">
      <c r="A352" s="16" t="s">
        <v>122</v>
      </c>
      <c r="B352" s="30"/>
      <c r="C352" s="30"/>
      <c r="D352" s="13"/>
      <c r="E352" s="39" t="s">
        <v>114</v>
      </c>
      <c r="F352" s="40" t="s">
        <v>114</v>
      </c>
      <c r="G352" s="15"/>
    </row>
    <row r="353" spans="1:7" x14ac:dyDescent="0.3">
      <c r="A353" s="12"/>
      <c r="B353" s="30"/>
      <c r="C353" s="30"/>
      <c r="D353" s="13"/>
      <c r="E353" s="14"/>
      <c r="F353" s="15"/>
      <c r="G353" s="15"/>
    </row>
    <row r="354" spans="1:7" x14ac:dyDescent="0.3">
      <c r="A354" s="21" t="s">
        <v>156</v>
      </c>
      <c r="B354" s="32"/>
      <c r="C354" s="32"/>
      <c r="D354" s="22"/>
      <c r="E354" s="18">
        <v>25034.41</v>
      </c>
      <c r="F354" s="19">
        <v>4.2599999999999999E-2</v>
      </c>
      <c r="G354" s="20"/>
    </row>
    <row r="355" spans="1:7" x14ac:dyDescent="0.3">
      <c r="A355" s="12"/>
      <c r="B355" s="30"/>
      <c r="C355" s="30"/>
      <c r="D355" s="13"/>
      <c r="E355" s="14"/>
      <c r="F355" s="15"/>
      <c r="G355" s="15"/>
    </row>
    <row r="356" spans="1:7" x14ac:dyDescent="0.3">
      <c r="A356" s="16" t="s">
        <v>115</v>
      </c>
      <c r="B356" s="30"/>
      <c r="C356" s="30"/>
      <c r="D356" s="13"/>
      <c r="E356" s="14"/>
      <c r="F356" s="15"/>
      <c r="G356" s="15"/>
    </row>
    <row r="357" spans="1:7" x14ac:dyDescent="0.3">
      <c r="A357" s="12"/>
      <c r="B357" s="30"/>
      <c r="C357" s="30"/>
      <c r="D357" s="13"/>
      <c r="E357" s="14"/>
      <c r="F357" s="15"/>
      <c r="G357" s="15"/>
    </row>
    <row r="358" spans="1:7" x14ac:dyDescent="0.3">
      <c r="A358" s="16" t="s">
        <v>116</v>
      </c>
      <c r="B358" s="30"/>
      <c r="C358" s="30"/>
      <c r="D358" s="13"/>
      <c r="E358" s="14"/>
      <c r="F358" s="15"/>
      <c r="G358" s="15"/>
    </row>
    <row r="359" spans="1:7" x14ac:dyDescent="0.3">
      <c r="A359" s="12" t="s">
        <v>1634</v>
      </c>
      <c r="B359" s="30" t="s">
        <v>1635</v>
      </c>
      <c r="C359" s="30" t="s">
        <v>119</v>
      </c>
      <c r="D359" s="13">
        <v>10000000</v>
      </c>
      <c r="E359" s="14">
        <v>9592.5499999999993</v>
      </c>
      <c r="F359" s="15">
        <v>1.6299999999999999E-2</v>
      </c>
      <c r="G359" s="15">
        <v>6.8599999999999994E-2</v>
      </c>
    </row>
    <row r="360" spans="1:7" x14ac:dyDescent="0.3">
      <c r="A360" s="12" t="s">
        <v>1636</v>
      </c>
      <c r="B360" s="30" t="s">
        <v>1637</v>
      </c>
      <c r="C360" s="30" t="s">
        <v>119</v>
      </c>
      <c r="D360" s="13">
        <v>5500000</v>
      </c>
      <c r="E360" s="14">
        <v>5366.22</v>
      </c>
      <c r="F360" s="15">
        <v>9.1000000000000004E-3</v>
      </c>
      <c r="G360" s="15">
        <v>6.7404000000000006E-2</v>
      </c>
    </row>
    <row r="361" spans="1:7" x14ac:dyDescent="0.3">
      <c r="A361" s="12" t="s">
        <v>1638</v>
      </c>
      <c r="B361" s="30" t="s">
        <v>1639</v>
      </c>
      <c r="C361" s="30" t="s">
        <v>119</v>
      </c>
      <c r="D361" s="13">
        <v>5000000</v>
      </c>
      <c r="E361" s="14">
        <v>4985.6899999999996</v>
      </c>
      <c r="F361" s="15">
        <v>8.5000000000000006E-3</v>
      </c>
      <c r="G361" s="15">
        <v>6.5476999999999994E-2</v>
      </c>
    </row>
    <row r="362" spans="1:7" x14ac:dyDescent="0.3">
      <c r="A362" s="12" t="s">
        <v>1640</v>
      </c>
      <c r="B362" s="30" t="s">
        <v>1641</v>
      </c>
      <c r="C362" s="30" t="s">
        <v>119</v>
      </c>
      <c r="D362" s="13">
        <v>5000000</v>
      </c>
      <c r="E362" s="14">
        <v>4940.96</v>
      </c>
      <c r="F362" s="15">
        <v>8.3999999999999995E-3</v>
      </c>
      <c r="G362" s="15">
        <v>6.7099000000000006E-2</v>
      </c>
    </row>
    <row r="363" spans="1:7" x14ac:dyDescent="0.3">
      <c r="A363" s="12" t="s">
        <v>1642</v>
      </c>
      <c r="B363" s="30" t="s">
        <v>1643</v>
      </c>
      <c r="C363" s="30" t="s">
        <v>119</v>
      </c>
      <c r="D363" s="13">
        <v>5000000</v>
      </c>
      <c r="E363" s="14">
        <v>4934.72</v>
      </c>
      <c r="F363" s="15">
        <v>8.3999999999999995E-3</v>
      </c>
      <c r="G363" s="15">
        <v>6.7070000000000005E-2</v>
      </c>
    </row>
    <row r="364" spans="1:7" x14ac:dyDescent="0.3">
      <c r="A364" s="12" t="s">
        <v>1644</v>
      </c>
      <c r="B364" s="30" t="s">
        <v>1645</v>
      </c>
      <c r="C364" s="30" t="s">
        <v>119</v>
      </c>
      <c r="D364" s="13">
        <v>5000000</v>
      </c>
      <c r="E364" s="14">
        <v>4897.0600000000004</v>
      </c>
      <c r="F364" s="15">
        <v>8.3000000000000001E-3</v>
      </c>
      <c r="G364" s="15">
        <v>6.7308000000000007E-2</v>
      </c>
    </row>
    <row r="365" spans="1:7" x14ac:dyDescent="0.3">
      <c r="A365" s="12" t="s">
        <v>1646</v>
      </c>
      <c r="B365" s="30" t="s">
        <v>1647</v>
      </c>
      <c r="C365" s="30" t="s">
        <v>119</v>
      </c>
      <c r="D365" s="13">
        <v>5000000</v>
      </c>
      <c r="E365" s="14">
        <v>4820.7</v>
      </c>
      <c r="F365" s="15">
        <v>8.2000000000000007E-3</v>
      </c>
      <c r="G365" s="15">
        <v>6.8565000000000001E-2</v>
      </c>
    </row>
    <row r="366" spans="1:7" x14ac:dyDescent="0.3">
      <c r="A366" s="12" t="s">
        <v>1648</v>
      </c>
      <c r="B366" s="30" t="s">
        <v>1649</v>
      </c>
      <c r="C366" s="30" t="s">
        <v>119</v>
      </c>
      <c r="D366" s="13">
        <v>5000000</v>
      </c>
      <c r="E366" s="14">
        <v>4808.4399999999996</v>
      </c>
      <c r="F366" s="15">
        <v>8.2000000000000007E-3</v>
      </c>
      <c r="G366" s="15">
        <v>6.8588999999999997E-2</v>
      </c>
    </row>
    <row r="367" spans="1:7" x14ac:dyDescent="0.3">
      <c r="A367" s="12" t="s">
        <v>1650</v>
      </c>
      <c r="B367" s="30" t="s">
        <v>1651</v>
      </c>
      <c r="C367" s="30" t="s">
        <v>119</v>
      </c>
      <c r="D367" s="13">
        <v>2500000</v>
      </c>
      <c r="E367" s="14">
        <v>2413.41</v>
      </c>
      <c r="F367" s="15">
        <v>4.1000000000000003E-3</v>
      </c>
      <c r="G367" s="15">
        <v>6.8561999999999998E-2</v>
      </c>
    </row>
    <row r="368" spans="1:7" x14ac:dyDescent="0.3">
      <c r="A368" s="12" t="s">
        <v>1652</v>
      </c>
      <c r="B368" s="30" t="s">
        <v>1653</v>
      </c>
      <c r="C368" s="30" t="s">
        <v>119</v>
      </c>
      <c r="D368" s="13">
        <v>100000</v>
      </c>
      <c r="E368" s="14">
        <v>99.59</v>
      </c>
      <c r="F368" s="15">
        <v>2.0000000000000001E-4</v>
      </c>
      <c r="G368" s="15">
        <v>6.5380999999999995E-2</v>
      </c>
    </row>
    <row r="369" spans="1:7" x14ac:dyDescent="0.3">
      <c r="A369" s="12" t="s">
        <v>1654</v>
      </c>
      <c r="B369" s="30" t="s">
        <v>1655</v>
      </c>
      <c r="C369" s="30" t="s">
        <v>119</v>
      </c>
      <c r="D369" s="13">
        <v>100000</v>
      </c>
      <c r="E369" s="14">
        <v>99.46</v>
      </c>
      <c r="F369" s="15">
        <v>2.0000000000000001E-4</v>
      </c>
      <c r="G369" s="15">
        <v>6.6203999999999999E-2</v>
      </c>
    </row>
    <row r="370" spans="1:7" x14ac:dyDescent="0.3">
      <c r="A370" s="16" t="s">
        <v>122</v>
      </c>
      <c r="B370" s="31"/>
      <c r="C370" s="31"/>
      <c r="D370" s="17"/>
      <c r="E370" s="37">
        <v>46958.8</v>
      </c>
      <c r="F370" s="38">
        <v>7.9899999999999999E-2</v>
      </c>
      <c r="G370" s="20"/>
    </row>
    <row r="371" spans="1:7" x14ac:dyDescent="0.3">
      <c r="A371" s="16" t="s">
        <v>123</v>
      </c>
      <c r="B371" s="30"/>
      <c r="C371" s="30"/>
      <c r="D371" s="13"/>
      <c r="E371" s="14"/>
      <c r="F371" s="15"/>
      <c r="G371" s="15"/>
    </row>
    <row r="372" spans="1:7" x14ac:dyDescent="0.3">
      <c r="A372" s="12" t="s">
        <v>1656</v>
      </c>
      <c r="B372" s="30" t="s">
        <v>1657</v>
      </c>
      <c r="C372" s="30" t="s">
        <v>132</v>
      </c>
      <c r="D372" s="13">
        <v>7500000</v>
      </c>
      <c r="E372" s="14">
        <v>7251.08</v>
      </c>
      <c r="F372" s="15">
        <v>1.23E-2</v>
      </c>
      <c r="G372" s="15">
        <v>7.1598999999999996E-2</v>
      </c>
    </row>
    <row r="373" spans="1:7" x14ac:dyDescent="0.3">
      <c r="A373" s="12" t="s">
        <v>1658</v>
      </c>
      <c r="B373" s="30" t="s">
        <v>1659</v>
      </c>
      <c r="C373" s="30" t="s">
        <v>129</v>
      </c>
      <c r="D373" s="13">
        <v>5000000</v>
      </c>
      <c r="E373" s="14">
        <v>4781.41</v>
      </c>
      <c r="F373" s="15">
        <v>8.0999999999999996E-3</v>
      </c>
      <c r="G373" s="15">
        <v>7.1925000000000003E-2</v>
      </c>
    </row>
    <row r="374" spans="1:7" x14ac:dyDescent="0.3">
      <c r="A374" s="12" t="s">
        <v>141</v>
      </c>
      <c r="B374" s="30" t="s">
        <v>142</v>
      </c>
      <c r="C374" s="30" t="s">
        <v>132</v>
      </c>
      <c r="D374" s="13">
        <v>5000000</v>
      </c>
      <c r="E374" s="14">
        <v>4710.24</v>
      </c>
      <c r="F374" s="15">
        <v>8.0000000000000002E-3</v>
      </c>
      <c r="G374" s="15">
        <v>7.4349999999999999E-2</v>
      </c>
    </row>
    <row r="375" spans="1:7" x14ac:dyDescent="0.3">
      <c r="A375" s="12" t="s">
        <v>1660</v>
      </c>
      <c r="B375" s="30" t="s">
        <v>1661</v>
      </c>
      <c r="C375" s="30" t="s">
        <v>129</v>
      </c>
      <c r="D375" s="13">
        <v>2500000</v>
      </c>
      <c r="E375" s="14">
        <v>2410.7199999999998</v>
      </c>
      <c r="F375" s="15">
        <v>4.1000000000000003E-3</v>
      </c>
      <c r="G375" s="15">
        <v>7.1900000000000006E-2</v>
      </c>
    </row>
    <row r="376" spans="1:7" x14ac:dyDescent="0.3">
      <c r="A376" s="12" t="s">
        <v>1662</v>
      </c>
      <c r="B376" s="30" t="s">
        <v>1663</v>
      </c>
      <c r="C376" s="30" t="s">
        <v>132</v>
      </c>
      <c r="D376" s="13">
        <v>2500000</v>
      </c>
      <c r="E376" s="14">
        <v>2394.27</v>
      </c>
      <c r="F376" s="15">
        <v>4.1000000000000003E-3</v>
      </c>
      <c r="G376" s="15">
        <v>7.1637999999999993E-2</v>
      </c>
    </row>
    <row r="377" spans="1:7" x14ac:dyDescent="0.3">
      <c r="A377" s="12" t="s">
        <v>139</v>
      </c>
      <c r="B377" s="30" t="s">
        <v>140</v>
      </c>
      <c r="C377" s="30" t="s">
        <v>132</v>
      </c>
      <c r="D377" s="13">
        <v>2500000</v>
      </c>
      <c r="E377" s="14">
        <v>2362.06</v>
      </c>
      <c r="F377" s="15">
        <v>4.0000000000000001E-3</v>
      </c>
      <c r="G377" s="15">
        <v>7.3499999999999996E-2</v>
      </c>
    </row>
    <row r="378" spans="1:7" x14ac:dyDescent="0.3">
      <c r="A378" s="16" t="s">
        <v>122</v>
      </c>
      <c r="B378" s="31"/>
      <c r="C378" s="31"/>
      <c r="D378" s="17"/>
      <c r="E378" s="37">
        <v>23909.78</v>
      </c>
      <c r="F378" s="38">
        <v>4.0599999999999997E-2</v>
      </c>
      <c r="G378" s="20"/>
    </row>
    <row r="379" spans="1:7" x14ac:dyDescent="0.3">
      <c r="A379" s="12"/>
      <c r="B379" s="30"/>
      <c r="C379" s="30"/>
      <c r="D379" s="13"/>
      <c r="E379" s="14"/>
      <c r="F379" s="15"/>
      <c r="G379" s="15"/>
    </row>
    <row r="380" spans="1:7" x14ac:dyDescent="0.3">
      <c r="A380" s="16" t="s">
        <v>143</v>
      </c>
      <c r="B380" s="30"/>
      <c r="C380" s="30"/>
      <c r="D380" s="13"/>
      <c r="E380" s="14"/>
      <c r="F380" s="15"/>
      <c r="G380" s="15"/>
    </row>
    <row r="381" spans="1:7" x14ac:dyDescent="0.3">
      <c r="A381" s="12" t="s">
        <v>1664</v>
      </c>
      <c r="B381" s="30" t="s">
        <v>1665</v>
      </c>
      <c r="C381" s="30" t="s">
        <v>132</v>
      </c>
      <c r="D381" s="13">
        <v>10000000</v>
      </c>
      <c r="E381" s="14">
        <v>9752.39</v>
      </c>
      <c r="F381" s="15">
        <v>1.66E-2</v>
      </c>
      <c r="G381" s="15">
        <v>7.3549000000000003E-2</v>
      </c>
    </row>
    <row r="382" spans="1:7" x14ac:dyDescent="0.3">
      <c r="A382" s="12" t="s">
        <v>1666</v>
      </c>
      <c r="B382" s="30" t="s">
        <v>1667</v>
      </c>
      <c r="C382" s="30" t="s">
        <v>132</v>
      </c>
      <c r="D382" s="13">
        <v>10000000</v>
      </c>
      <c r="E382" s="14">
        <v>9712.31</v>
      </c>
      <c r="F382" s="15">
        <v>1.6500000000000001E-2</v>
      </c>
      <c r="G382" s="15">
        <v>7.3549000000000003E-2</v>
      </c>
    </row>
    <row r="383" spans="1:7" x14ac:dyDescent="0.3">
      <c r="A383" s="12" t="s">
        <v>1668</v>
      </c>
      <c r="B383" s="30" t="s">
        <v>1669</v>
      </c>
      <c r="C383" s="30" t="s">
        <v>132</v>
      </c>
      <c r="D383" s="13">
        <v>5000000</v>
      </c>
      <c r="E383" s="14">
        <v>4924.8100000000004</v>
      </c>
      <c r="F383" s="15">
        <v>8.3999999999999995E-3</v>
      </c>
      <c r="G383" s="15">
        <v>7.1452000000000002E-2</v>
      </c>
    </row>
    <row r="384" spans="1:7" x14ac:dyDescent="0.3">
      <c r="A384" s="12" t="s">
        <v>1670</v>
      </c>
      <c r="B384" s="30" t="s">
        <v>1671</v>
      </c>
      <c r="C384" s="30" t="s">
        <v>132</v>
      </c>
      <c r="D384" s="13">
        <v>5000000</v>
      </c>
      <c r="E384" s="14">
        <v>4884.01</v>
      </c>
      <c r="F384" s="15">
        <v>8.3000000000000001E-3</v>
      </c>
      <c r="G384" s="15">
        <v>7.2847999999999996E-2</v>
      </c>
    </row>
    <row r="385" spans="1:7" x14ac:dyDescent="0.3">
      <c r="A385" s="12" t="s">
        <v>1672</v>
      </c>
      <c r="B385" s="30" t="s">
        <v>1673</v>
      </c>
      <c r="C385" s="30" t="s">
        <v>132</v>
      </c>
      <c r="D385" s="13">
        <v>2500000</v>
      </c>
      <c r="E385" s="14">
        <v>2466.1</v>
      </c>
      <c r="F385" s="15">
        <v>4.1999999999999997E-3</v>
      </c>
      <c r="G385" s="15">
        <v>6.9696999999999995E-2</v>
      </c>
    </row>
    <row r="386" spans="1:7" x14ac:dyDescent="0.3">
      <c r="A386" s="12" t="s">
        <v>1674</v>
      </c>
      <c r="B386" s="30" t="s">
        <v>1675</v>
      </c>
      <c r="C386" s="30" t="s">
        <v>132</v>
      </c>
      <c r="D386" s="13">
        <v>2500000</v>
      </c>
      <c r="E386" s="14">
        <v>2396.4</v>
      </c>
      <c r="F386" s="15">
        <v>4.1000000000000003E-3</v>
      </c>
      <c r="G386" s="15">
        <v>7.5499999999999998E-2</v>
      </c>
    </row>
    <row r="387" spans="1:7" x14ac:dyDescent="0.3">
      <c r="A387" s="12" t="s">
        <v>152</v>
      </c>
      <c r="B387" s="30" t="s">
        <v>153</v>
      </c>
      <c r="C387" s="30" t="s">
        <v>132</v>
      </c>
      <c r="D387" s="13">
        <v>2500000</v>
      </c>
      <c r="E387" s="14">
        <v>2384.5100000000002</v>
      </c>
      <c r="F387" s="15">
        <v>4.1000000000000003E-3</v>
      </c>
      <c r="G387" s="15">
        <v>7.5550000000000006E-2</v>
      </c>
    </row>
    <row r="388" spans="1:7" x14ac:dyDescent="0.3">
      <c r="A388" s="16" t="s">
        <v>122</v>
      </c>
      <c r="B388" s="31"/>
      <c r="C388" s="31"/>
      <c r="D388" s="17"/>
      <c r="E388" s="37">
        <v>36520.53</v>
      </c>
      <c r="F388" s="38">
        <v>6.2199999999999998E-2</v>
      </c>
      <c r="G388" s="20"/>
    </row>
    <row r="389" spans="1:7" x14ac:dyDescent="0.3">
      <c r="A389" s="12"/>
      <c r="B389" s="30"/>
      <c r="C389" s="30"/>
      <c r="D389" s="13"/>
      <c r="E389" s="14"/>
      <c r="F389" s="15"/>
      <c r="G389" s="15"/>
    </row>
    <row r="390" spans="1:7" x14ac:dyDescent="0.3">
      <c r="A390" s="21" t="s">
        <v>156</v>
      </c>
      <c r="B390" s="32"/>
      <c r="C390" s="32"/>
      <c r="D390" s="22"/>
      <c r="E390" s="18">
        <v>107389.11</v>
      </c>
      <c r="F390" s="19">
        <v>0.1827</v>
      </c>
      <c r="G390" s="20"/>
    </row>
    <row r="391" spans="1:7" x14ac:dyDescent="0.3">
      <c r="A391" s="12"/>
      <c r="B391" s="30"/>
      <c r="C391" s="30"/>
      <c r="D391" s="13"/>
      <c r="E391" s="14"/>
      <c r="F391" s="15"/>
      <c r="G391" s="15"/>
    </row>
    <row r="392" spans="1:7" x14ac:dyDescent="0.3">
      <c r="A392" s="12"/>
      <c r="B392" s="30"/>
      <c r="C392" s="30"/>
      <c r="D392" s="13"/>
      <c r="E392" s="14"/>
      <c r="F392" s="15"/>
      <c r="G392" s="15"/>
    </row>
    <row r="393" spans="1:7" x14ac:dyDescent="0.3">
      <c r="A393" s="16" t="s">
        <v>157</v>
      </c>
      <c r="B393" s="30"/>
      <c r="C393" s="30"/>
      <c r="D393" s="13"/>
      <c r="E393" s="14"/>
      <c r="F393" s="15"/>
      <c r="G393" s="15"/>
    </row>
    <row r="394" spans="1:7" x14ac:dyDescent="0.3">
      <c r="A394" s="12" t="s">
        <v>158</v>
      </c>
      <c r="B394" s="30"/>
      <c r="C394" s="30"/>
      <c r="D394" s="13"/>
      <c r="E394" s="14">
        <v>5273.18</v>
      </c>
      <c r="F394" s="15">
        <v>8.9999999999999993E-3</v>
      </c>
      <c r="G394" s="15">
        <v>6.3773999999999997E-2</v>
      </c>
    </row>
    <row r="395" spans="1:7" x14ac:dyDescent="0.3">
      <c r="A395" s="16" t="s">
        <v>122</v>
      </c>
      <c r="B395" s="31"/>
      <c r="C395" s="31"/>
      <c r="D395" s="17"/>
      <c r="E395" s="37">
        <v>5273.18</v>
      </c>
      <c r="F395" s="38">
        <v>8.9999999999999993E-3</v>
      </c>
      <c r="G395" s="20"/>
    </row>
    <row r="396" spans="1:7" x14ac:dyDescent="0.3">
      <c r="A396" s="12"/>
      <c r="B396" s="30"/>
      <c r="C396" s="30"/>
      <c r="D396" s="13"/>
      <c r="E396" s="14"/>
      <c r="F396" s="15"/>
      <c r="G396" s="15"/>
    </row>
    <row r="397" spans="1:7" x14ac:dyDescent="0.3">
      <c r="A397" s="21" t="s">
        <v>156</v>
      </c>
      <c r="B397" s="32"/>
      <c r="C397" s="32"/>
      <c r="D397" s="22"/>
      <c r="E397" s="18">
        <v>5273.18</v>
      </c>
      <c r="F397" s="19">
        <v>8.9999999999999993E-3</v>
      </c>
      <c r="G397" s="20"/>
    </row>
    <row r="398" spans="1:7" x14ac:dyDescent="0.3">
      <c r="A398" s="12" t="s">
        <v>159</v>
      </c>
      <c r="B398" s="30"/>
      <c r="C398" s="30"/>
      <c r="D398" s="13"/>
      <c r="E398" s="14">
        <v>257.57968039999997</v>
      </c>
      <c r="F398" s="15">
        <v>4.37E-4</v>
      </c>
      <c r="G398" s="15"/>
    </row>
    <row r="399" spans="1:7" x14ac:dyDescent="0.3">
      <c r="A399" s="12" t="s">
        <v>160</v>
      </c>
      <c r="B399" s="30"/>
      <c r="C399" s="30"/>
      <c r="D399" s="13"/>
      <c r="E399" s="14">
        <v>7622.5603196000002</v>
      </c>
      <c r="F399" s="15">
        <v>1.3363E-2</v>
      </c>
      <c r="G399" s="15">
        <v>6.3773999999999997E-2</v>
      </c>
    </row>
    <row r="400" spans="1:7" x14ac:dyDescent="0.3">
      <c r="A400" s="25" t="s">
        <v>161</v>
      </c>
      <c r="B400" s="33"/>
      <c r="C400" s="33"/>
      <c r="D400" s="26"/>
      <c r="E400" s="27">
        <v>588107.73</v>
      </c>
      <c r="F400" s="28">
        <v>1</v>
      </c>
      <c r="G400" s="28"/>
    </row>
    <row r="402" spans="1:5" x14ac:dyDescent="0.3">
      <c r="A402" s="1" t="s">
        <v>1676</v>
      </c>
    </row>
    <row r="403" spans="1:5" x14ac:dyDescent="0.3">
      <c r="A403" s="1" t="s">
        <v>162</v>
      </c>
    </row>
    <row r="404" spans="1:5" x14ac:dyDescent="0.3">
      <c r="A404" s="1" t="s">
        <v>163</v>
      </c>
    </row>
    <row r="405" spans="1:5" x14ac:dyDescent="0.3">
      <c r="A405" s="1" t="s">
        <v>164</v>
      </c>
    </row>
    <row r="406" spans="1:5" x14ac:dyDescent="0.3">
      <c r="A406" s="47" t="s">
        <v>165</v>
      </c>
      <c r="B406" s="34" t="s">
        <v>114</v>
      </c>
    </row>
    <row r="407" spans="1:5" x14ac:dyDescent="0.3">
      <c r="A407" t="s">
        <v>166</v>
      </c>
    </row>
    <row r="408" spans="1:5" x14ac:dyDescent="0.3">
      <c r="A408" t="s">
        <v>167</v>
      </c>
      <c r="B408" t="s">
        <v>168</v>
      </c>
      <c r="C408" t="s">
        <v>168</v>
      </c>
    </row>
    <row r="409" spans="1:5" x14ac:dyDescent="0.3">
      <c r="B409" s="48">
        <v>45107</v>
      </c>
      <c r="C409" s="48">
        <v>45138</v>
      </c>
    </row>
    <row r="410" spans="1:5" x14ac:dyDescent="0.3">
      <c r="A410" t="s">
        <v>172</v>
      </c>
      <c r="B410">
        <v>17.794799999999999</v>
      </c>
      <c r="C410">
        <v>17.892399999999999</v>
      </c>
      <c r="E410" s="2"/>
    </row>
    <row r="411" spans="1:5" x14ac:dyDescent="0.3">
      <c r="A411" t="s">
        <v>173</v>
      </c>
      <c r="B411">
        <v>12.7212</v>
      </c>
      <c r="C411">
        <v>12.7911</v>
      </c>
      <c r="E411" s="2"/>
    </row>
    <row r="412" spans="1:5" x14ac:dyDescent="0.3">
      <c r="A412" t="s">
        <v>623</v>
      </c>
      <c r="B412">
        <v>14.618399999999999</v>
      </c>
      <c r="C412">
        <v>14.698700000000001</v>
      </c>
      <c r="E412" s="2"/>
    </row>
    <row r="413" spans="1:5" x14ac:dyDescent="0.3">
      <c r="A413" t="s">
        <v>181</v>
      </c>
      <c r="B413">
        <v>16.8155</v>
      </c>
      <c r="C413">
        <v>16.8978</v>
      </c>
      <c r="E413" s="2"/>
    </row>
    <row r="414" spans="1:5" x14ac:dyDescent="0.3">
      <c r="A414" t="s">
        <v>626</v>
      </c>
      <c r="B414">
        <v>16.811800000000002</v>
      </c>
      <c r="C414">
        <v>16.893999999999998</v>
      </c>
      <c r="E414" s="2"/>
    </row>
    <row r="415" spans="1:5" x14ac:dyDescent="0.3">
      <c r="A415" t="s">
        <v>627</v>
      </c>
      <c r="B415">
        <v>12.3369</v>
      </c>
      <c r="C415">
        <v>12.3972</v>
      </c>
      <c r="E415" s="2"/>
    </row>
    <row r="416" spans="1:5" x14ac:dyDescent="0.3">
      <c r="A416" t="s">
        <v>628</v>
      </c>
      <c r="B416">
        <v>13.735099999999999</v>
      </c>
      <c r="C416">
        <v>13.802199999999999</v>
      </c>
      <c r="E416" s="2"/>
    </row>
    <row r="417" spans="1:7" x14ac:dyDescent="0.3">
      <c r="E417" s="2"/>
    </row>
    <row r="418" spans="1:7" x14ac:dyDescent="0.3">
      <c r="A418" t="s">
        <v>183</v>
      </c>
      <c r="B418" s="34" t="s">
        <v>114</v>
      </c>
    </row>
    <row r="419" spans="1:7" x14ac:dyDescent="0.3">
      <c r="A419" t="s">
        <v>184</v>
      </c>
      <c r="B419" s="34" t="s">
        <v>114</v>
      </c>
    </row>
    <row r="420" spans="1:7" ht="28.95" customHeight="1" x14ac:dyDescent="0.3">
      <c r="A420" s="47" t="s">
        <v>185</v>
      </c>
      <c r="B420" s="34" t="s">
        <v>114</v>
      </c>
    </row>
    <row r="421" spans="1:7" ht="28.95" customHeight="1" x14ac:dyDescent="0.3">
      <c r="A421" s="47" t="s">
        <v>186</v>
      </c>
      <c r="B421" s="34" t="s">
        <v>114</v>
      </c>
    </row>
    <row r="422" spans="1:7" x14ac:dyDescent="0.3">
      <c r="A422" t="s">
        <v>1677</v>
      </c>
      <c r="B422" s="49">
        <v>15.713274999999999</v>
      </c>
    </row>
    <row r="423" spans="1:7" ht="43.5" customHeight="1" x14ac:dyDescent="0.3">
      <c r="A423" s="47" t="s">
        <v>188</v>
      </c>
      <c r="B423" s="34">
        <v>0</v>
      </c>
    </row>
    <row r="424" spans="1:7" ht="28.95" customHeight="1" x14ac:dyDescent="0.3">
      <c r="A424" s="47" t="s">
        <v>189</v>
      </c>
      <c r="B424" s="34" t="s">
        <v>114</v>
      </c>
    </row>
    <row r="425" spans="1:7" ht="28.95" customHeight="1" x14ac:dyDescent="0.3">
      <c r="A425" s="47" t="s">
        <v>190</v>
      </c>
      <c r="B425" s="34" t="s">
        <v>114</v>
      </c>
    </row>
    <row r="426" spans="1:7" x14ac:dyDescent="0.3">
      <c r="A426" t="s">
        <v>191</v>
      </c>
      <c r="B426" s="34" t="s">
        <v>114</v>
      </c>
    </row>
    <row r="427" spans="1:7" x14ac:dyDescent="0.3">
      <c r="A427" t="s">
        <v>192</v>
      </c>
      <c r="B427" s="34" t="s">
        <v>114</v>
      </c>
    </row>
    <row r="429" spans="1:7" s="47" customFormat="1" ht="30.6" customHeight="1" x14ac:dyDescent="0.3">
      <c r="A429" s="70" t="s">
        <v>202</v>
      </c>
      <c r="B429" s="70" t="s">
        <v>203</v>
      </c>
      <c r="C429" s="70" t="s">
        <v>5</v>
      </c>
      <c r="D429" s="70" t="s">
        <v>6</v>
      </c>
      <c r="G429" s="71"/>
    </row>
    <row r="430" spans="1:7" s="47" customFormat="1" ht="70.05" customHeight="1" x14ac:dyDescent="0.3">
      <c r="A430" s="70" t="s">
        <v>1678</v>
      </c>
      <c r="B430" s="70"/>
      <c r="C430" s="70" t="s">
        <v>49</v>
      </c>
      <c r="D430" s="70"/>
      <c r="G430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45"/>
  <sheetViews>
    <sheetView showGridLines="0" view="pageBreakPreview" zoomScale="60" zoomScaleNormal="100" workbookViewId="0">
      <pane ySplit="4" topLeftCell="A236" activePane="bottomLeft" state="frozen"/>
      <selection pane="bottomLeft" activeCell="A244" sqref="A244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1679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1680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1109</v>
      </c>
      <c r="B7" s="30"/>
      <c r="C7" s="30"/>
      <c r="D7" s="13"/>
      <c r="E7" s="14"/>
      <c r="F7" s="15"/>
      <c r="G7" s="15"/>
    </row>
    <row r="8" spans="1:8" x14ac:dyDescent="0.3">
      <c r="A8" s="12" t="s">
        <v>1110</v>
      </c>
      <c r="B8" s="30" t="s">
        <v>1111</v>
      </c>
      <c r="C8" s="30" t="s">
        <v>1112</v>
      </c>
      <c r="D8" s="13">
        <v>4110319</v>
      </c>
      <c r="E8" s="14">
        <v>67869.59</v>
      </c>
      <c r="F8" s="15">
        <v>7.1800000000000003E-2</v>
      </c>
      <c r="G8" s="15"/>
    </row>
    <row r="9" spans="1:8" x14ac:dyDescent="0.3">
      <c r="A9" s="12" t="s">
        <v>1113</v>
      </c>
      <c r="B9" s="30" t="s">
        <v>1114</v>
      </c>
      <c r="C9" s="30" t="s">
        <v>1115</v>
      </c>
      <c r="D9" s="13">
        <v>2468822</v>
      </c>
      <c r="E9" s="14">
        <v>62936.44</v>
      </c>
      <c r="F9" s="15">
        <v>6.6500000000000004E-2</v>
      </c>
      <c r="G9" s="15"/>
    </row>
    <row r="10" spans="1:8" x14ac:dyDescent="0.3">
      <c r="A10" s="12" t="s">
        <v>1119</v>
      </c>
      <c r="B10" s="30" t="s">
        <v>1120</v>
      </c>
      <c r="C10" s="30" t="s">
        <v>1112</v>
      </c>
      <c r="D10" s="13">
        <v>4819409</v>
      </c>
      <c r="E10" s="14">
        <v>48112.160000000003</v>
      </c>
      <c r="F10" s="15">
        <v>5.0900000000000001E-2</v>
      </c>
      <c r="G10" s="15"/>
    </row>
    <row r="11" spans="1:8" x14ac:dyDescent="0.3">
      <c r="A11" s="12" t="s">
        <v>1154</v>
      </c>
      <c r="B11" s="30" t="s">
        <v>1155</v>
      </c>
      <c r="C11" s="30" t="s">
        <v>1156</v>
      </c>
      <c r="D11" s="13">
        <v>6880938</v>
      </c>
      <c r="E11" s="14">
        <v>32044.53</v>
      </c>
      <c r="F11" s="15">
        <v>3.39E-2</v>
      </c>
      <c r="G11" s="15"/>
    </row>
    <row r="12" spans="1:8" x14ac:dyDescent="0.3">
      <c r="A12" s="12" t="s">
        <v>1160</v>
      </c>
      <c r="B12" s="30" t="s">
        <v>1161</v>
      </c>
      <c r="C12" s="30" t="s">
        <v>1148</v>
      </c>
      <c r="D12" s="13">
        <v>1753909</v>
      </c>
      <c r="E12" s="14">
        <v>23777.74</v>
      </c>
      <c r="F12" s="15">
        <v>2.5100000000000001E-2</v>
      </c>
      <c r="G12" s="15"/>
    </row>
    <row r="13" spans="1:8" x14ac:dyDescent="0.3">
      <c r="A13" s="12" t="s">
        <v>1130</v>
      </c>
      <c r="B13" s="30" t="s">
        <v>1131</v>
      </c>
      <c r="C13" s="30" t="s">
        <v>1132</v>
      </c>
      <c r="D13" s="13">
        <v>2395609</v>
      </c>
      <c r="E13" s="14">
        <v>21318.52</v>
      </c>
      <c r="F13" s="15">
        <v>2.2499999999999999E-2</v>
      </c>
      <c r="G13" s="15"/>
    </row>
    <row r="14" spans="1:8" x14ac:dyDescent="0.3">
      <c r="A14" s="12" t="s">
        <v>1226</v>
      </c>
      <c r="B14" s="30" t="s">
        <v>1227</v>
      </c>
      <c r="C14" s="30" t="s">
        <v>1112</v>
      </c>
      <c r="D14" s="13">
        <v>3375084</v>
      </c>
      <c r="E14" s="14">
        <v>20932.27</v>
      </c>
      <c r="F14" s="15">
        <v>2.2100000000000002E-2</v>
      </c>
      <c r="G14" s="15"/>
    </row>
    <row r="15" spans="1:8" x14ac:dyDescent="0.3">
      <c r="A15" s="12" t="s">
        <v>1171</v>
      </c>
      <c r="B15" s="30" t="s">
        <v>1172</v>
      </c>
      <c r="C15" s="30" t="s">
        <v>1112</v>
      </c>
      <c r="D15" s="13">
        <v>2051599</v>
      </c>
      <c r="E15" s="14">
        <v>19570.2</v>
      </c>
      <c r="F15" s="15">
        <v>2.07E-2</v>
      </c>
      <c r="G15" s="15"/>
    </row>
    <row r="16" spans="1:8" x14ac:dyDescent="0.3">
      <c r="A16" s="12" t="s">
        <v>1146</v>
      </c>
      <c r="B16" s="30" t="s">
        <v>1147</v>
      </c>
      <c r="C16" s="30" t="s">
        <v>1148</v>
      </c>
      <c r="D16" s="13">
        <v>477141</v>
      </c>
      <c r="E16" s="14">
        <v>16325.14</v>
      </c>
      <c r="F16" s="15">
        <v>1.7299999999999999E-2</v>
      </c>
      <c r="G16" s="15"/>
    </row>
    <row r="17" spans="1:7" x14ac:dyDescent="0.3">
      <c r="A17" s="12" t="s">
        <v>1212</v>
      </c>
      <c r="B17" s="30" t="s">
        <v>1213</v>
      </c>
      <c r="C17" s="30" t="s">
        <v>1214</v>
      </c>
      <c r="D17" s="13">
        <v>581135</v>
      </c>
      <c r="E17" s="14">
        <v>15582.26</v>
      </c>
      <c r="F17" s="15">
        <v>1.6500000000000001E-2</v>
      </c>
      <c r="G17" s="15"/>
    </row>
    <row r="18" spans="1:7" x14ac:dyDescent="0.3">
      <c r="A18" s="12" t="s">
        <v>1681</v>
      </c>
      <c r="B18" s="30" t="s">
        <v>1682</v>
      </c>
      <c r="C18" s="30" t="s">
        <v>1377</v>
      </c>
      <c r="D18" s="13">
        <v>6410809</v>
      </c>
      <c r="E18" s="14">
        <v>13998</v>
      </c>
      <c r="F18" s="15">
        <v>1.4800000000000001E-2</v>
      </c>
      <c r="G18" s="15"/>
    </row>
    <row r="19" spans="1:7" x14ac:dyDescent="0.3">
      <c r="A19" s="12" t="s">
        <v>1186</v>
      </c>
      <c r="B19" s="30" t="s">
        <v>1187</v>
      </c>
      <c r="C19" s="30" t="s">
        <v>1159</v>
      </c>
      <c r="D19" s="13">
        <v>233870</v>
      </c>
      <c r="E19" s="14">
        <v>13191.32</v>
      </c>
      <c r="F19" s="15">
        <v>1.3899999999999999E-2</v>
      </c>
      <c r="G19" s="15"/>
    </row>
    <row r="20" spans="1:7" x14ac:dyDescent="0.3">
      <c r="A20" s="12" t="s">
        <v>1195</v>
      </c>
      <c r="B20" s="30" t="s">
        <v>1196</v>
      </c>
      <c r="C20" s="30" t="s">
        <v>1112</v>
      </c>
      <c r="D20" s="13">
        <v>918270</v>
      </c>
      <c r="E20" s="14">
        <v>13018.77</v>
      </c>
      <c r="F20" s="15">
        <v>1.38E-2</v>
      </c>
      <c r="G20" s="15"/>
    </row>
    <row r="21" spans="1:7" x14ac:dyDescent="0.3">
      <c r="A21" s="12" t="s">
        <v>1259</v>
      </c>
      <c r="B21" s="30" t="s">
        <v>1260</v>
      </c>
      <c r="C21" s="30" t="s">
        <v>1140</v>
      </c>
      <c r="D21" s="13">
        <v>178259</v>
      </c>
      <c r="E21" s="14">
        <v>13013.44</v>
      </c>
      <c r="F21" s="15">
        <v>1.38E-2</v>
      </c>
      <c r="G21" s="15"/>
    </row>
    <row r="22" spans="1:7" x14ac:dyDescent="0.3">
      <c r="A22" s="12" t="s">
        <v>1149</v>
      </c>
      <c r="B22" s="30" t="s">
        <v>1150</v>
      </c>
      <c r="C22" s="30" t="s">
        <v>1112</v>
      </c>
      <c r="D22" s="13">
        <v>9037856</v>
      </c>
      <c r="E22" s="14">
        <v>12259.85</v>
      </c>
      <c r="F22" s="15">
        <v>1.2999999999999999E-2</v>
      </c>
      <c r="G22" s="15"/>
    </row>
    <row r="23" spans="1:7" x14ac:dyDescent="0.3">
      <c r="A23" s="12" t="s">
        <v>1157</v>
      </c>
      <c r="B23" s="30" t="s">
        <v>1158</v>
      </c>
      <c r="C23" s="30" t="s">
        <v>1159</v>
      </c>
      <c r="D23" s="13">
        <v>1004897</v>
      </c>
      <c r="E23" s="14">
        <v>11489.99</v>
      </c>
      <c r="F23" s="15">
        <v>1.21E-2</v>
      </c>
      <c r="G23" s="15"/>
    </row>
    <row r="24" spans="1:7" x14ac:dyDescent="0.3">
      <c r="A24" s="12" t="s">
        <v>1324</v>
      </c>
      <c r="B24" s="30" t="s">
        <v>1325</v>
      </c>
      <c r="C24" s="30" t="s">
        <v>1156</v>
      </c>
      <c r="D24" s="13">
        <v>408141</v>
      </c>
      <c r="E24" s="14">
        <v>10451.67</v>
      </c>
      <c r="F24" s="15">
        <v>1.11E-2</v>
      </c>
      <c r="G24" s="15"/>
    </row>
    <row r="25" spans="1:7" x14ac:dyDescent="0.3">
      <c r="A25" s="12" t="s">
        <v>1265</v>
      </c>
      <c r="B25" s="30" t="s">
        <v>1266</v>
      </c>
      <c r="C25" s="30" t="s">
        <v>1164</v>
      </c>
      <c r="D25" s="13">
        <v>105374</v>
      </c>
      <c r="E25" s="14">
        <v>10348.52</v>
      </c>
      <c r="F25" s="15">
        <v>1.09E-2</v>
      </c>
      <c r="G25" s="15"/>
    </row>
    <row r="26" spans="1:7" x14ac:dyDescent="0.3">
      <c r="A26" s="12" t="s">
        <v>1188</v>
      </c>
      <c r="B26" s="30" t="s">
        <v>1189</v>
      </c>
      <c r="C26" s="30" t="s">
        <v>1126</v>
      </c>
      <c r="D26" s="13">
        <v>8087500</v>
      </c>
      <c r="E26" s="14">
        <v>9959.76</v>
      </c>
      <c r="F26" s="15">
        <v>1.0500000000000001E-2</v>
      </c>
      <c r="G26" s="15"/>
    </row>
    <row r="27" spans="1:7" x14ac:dyDescent="0.3">
      <c r="A27" s="12" t="s">
        <v>1460</v>
      </c>
      <c r="B27" s="30" t="s">
        <v>1461</v>
      </c>
      <c r="C27" s="30" t="s">
        <v>1219</v>
      </c>
      <c r="D27" s="13">
        <v>2489202</v>
      </c>
      <c r="E27" s="14">
        <v>9834.84</v>
      </c>
      <c r="F27" s="15">
        <v>1.04E-2</v>
      </c>
      <c r="G27" s="15"/>
    </row>
    <row r="28" spans="1:7" x14ac:dyDescent="0.3">
      <c r="A28" s="12" t="s">
        <v>1141</v>
      </c>
      <c r="B28" s="30" t="s">
        <v>1142</v>
      </c>
      <c r="C28" s="30" t="s">
        <v>1143</v>
      </c>
      <c r="D28" s="13">
        <v>2100000</v>
      </c>
      <c r="E28" s="14">
        <v>9714.6</v>
      </c>
      <c r="F28" s="15">
        <v>1.03E-2</v>
      </c>
      <c r="G28" s="15"/>
    </row>
    <row r="29" spans="1:7" x14ac:dyDescent="0.3">
      <c r="A29" s="12" t="s">
        <v>1452</v>
      </c>
      <c r="B29" s="30" t="s">
        <v>1453</v>
      </c>
      <c r="C29" s="30" t="s">
        <v>1209</v>
      </c>
      <c r="D29" s="13">
        <v>272000</v>
      </c>
      <c r="E29" s="14">
        <v>9186.39</v>
      </c>
      <c r="F29" s="15">
        <v>9.7000000000000003E-3</v>
      </c>
      <c r="G29" s="15"/>
    </row>
    <row r="30" spans="1:7" x14ac:dyDescent="0.3">
      <c r="A30" s="12" t="s">
        <v>1409</v>
      </c>
      <c r="B30" s="30" t="s">
        <v>1410</v>
      </c>
      <c r="C30" s="30" t="s">
        <v>1411</v>
      </c>
      <c r="D30" s="13">
        <v>172383</v>
      </c>
      <c r="E30" s="14">
        <v>8263.9500000000007</v>
      </c>
      <c r="F30" s="15">
        <v>8.6999999999999994E-3</v>
      </c>
      <c r="G30" s="15"/>
    </row>
    <row r="31" spans="1:7" x14ac:dyDescent="0.3">
      <c r="A31" s="12" t="s">
        <v>1133</v>
      </c>
      <c r="B31" s="30" t="s">
        <v>1134</v>
      </c>
      <c r="C31" s="30" t="s">
        <v>1112</v>
      </c>
      <c r="D31" s="13">
        <v>4073100</v>
      </c>
      <c r="E31" s="14">
        <v>8235.81</v>
      </c>
      <c r="F31" s="15">
        <v>8.6999999999999994E-3</v>
      </c>
      <c r="G31" s="15"/>
    </row>
    <row r="32" spans="1:7" x14ac:dyDescent="0.3">
      <c r="A32" s="12" t="s">
        <v>1169</v>
      </c>
      <c r="B32" s="30" t="s">
        <v>1170</v>
      </c>
      <c r="C32" s="30" t="s">
        <v>1112</v>
      </c>
      <c r="D32" s="13">
        <v>418630</v>
      </c>
      <c r="E32" s="14">
        <v>7772.08</v>
      </c>
      <c r="F32" s="15">
        <v>8.2000000000000007E-3</v>
      </c>
      <c r="G32" s="15"/>
    </row>
    <row r="33" spans="1:7" x14ac:dyDescent="0.3">
      <c r="A33" s="12" t="s">
        <v>1418</v>
      </c>
      <c r="B33" s="30" t="s">
        <v>1419</v>
      </c>
      <c r="C33" s="30" t="s">
        <v>1273</v>
      </c>
      <c r="D33" s="13">
        <v>283719</v>
      </c>
      <c r="E33" s="14">
        <v>7356.55</v>
      </c>
      <c r="F33" s="15">
        <v>7.7999999999999996E-3</v>
      </c>
      <c r="G33" s="15"/>
    </row>
    <row r="34" spans="1:7" x14ac:dyDescent="0.3">
      <c r="A34" s="12" t="s">
        <v>1281</v>
      </c>
      <c r="B34" s="30" t="s">
        <v>1282</v>
      </c>
      <c r="C34" s="30" t="s">
        <v>1148</v>
      </c>
      <c r="D34" s="13">
        <v>153587</v>
      </c>
      <c r="E34" s="14">
        <v>7286.24</v>
      </c>
      <c r="F34" s="15">
        <v>7.7000000000000002E-3</v>
      </c>
      <c r="G34" s="15"/>
    </row>
    <row r="35" spans="1:7" x14ac:dyDescent="0.3">
      <c r="A35" s="12" t="s">
        <v>1399</v>
      </c>
      <c r="B35" s="30" t="s">
        <v>1400</v>
      </c>
      <c r="C35" s="30" t="s">
        <v>1164</v>
      </c>
      <c r="D35" s="13">
        <v>481821</v>
      </c>
      <c r="E35" s="14">
        <v>7107.82</v>
      </c>
      <c r="F35" s="15">
        <v>7.4999999999999997E-3</v>
      </c>
      <c r="G35" s="15"/>
    </row>
    <row r="36" spans="1:7" x14ac:dyDescent="0.3">
      <c r="A36" s="12" t="s">
        <v>1683</v>
      </c>
      <c r="B36" s="30" t="s">
        <v>1684</v>
      </c>
      <c r="C36" s="30" t="s">
        <v>1140</v>
      </c>
      <c r="D36" s="13">
        <v>485577</v>
      </c>
      <c r="E36" s="14">
        <v>7071.22</v>
      </c>
      <c r="F36" s="15">
        <v>7.4999999999999997E-3</v>
      </c>
      <c r="G36" s="15"/>
    </row>
    <row r="37" spans="1:7" x14ac:dyDescent="0.3">
      <c r="A37" s="12" t="s">
        <v>1356</v>
      </c>
      <c r="B37" s="30" t="s">
        <v>1357</v>
      </c>
      <c r="C37" s="30" t="s">
        <v>1148</v>
      </c>
      <c r="D37" s="13">
        <v>589446</v>
      </c>
      <c r="E37" s="14">
        <v>6575.27</v>
      </c>
      <c r="F37" s="15">
        <v>7.0000000000000001E-3</v>
      </c>
      <c r="G37" s="15"/>
    </row>
    <row r="38" spans="1:7" x14ac:dyDescent="0.3">
      <c r="A38" s="12" t="s">
        <v>1363</v>
      </c>
      <c r="B38" s="30" t="s">
        <v>1364</v>
      </c>
      <c r="C38" s="30" t="s">
        <v>1341</v>
      </c>
      <c r="D38" s="13">
        <v>508739</v>
      </c>
      <c r="E38" s="14">
        <v>6522.8</v>
      </c>
      <c r="F38" s="15">
        <v>6.8999999999999999E-3</v>
      </c>
      <c r="G38" s="15"/>
    </row>
    <row r="39" spans="1:7" x14ac:dyDescent="0.3">
      <c r="A39" s="12" t="s">
        <v>1685</v>
      </c>
      <c r="B39" s="30" t="s">
        <v>1686</v>
      </c>
      <c r="C39" s="30" t="s">
        <v>1394</v>
      </c>
      <c r="D39" s="13">
        <v>1070000</v>
      </c>
      <c r="E39" s="14">
        <v>6331.19</v>
      </c>
      <c r="F39" s="15">
        <v>6.7000000000000002E-3</v>
      </c>
      <c r="G39" s="15"/>
    </row>
    <row r="40" spans="1:7" x14ac:dyDescent="0.3">
      <c r="A40" s="12" t="s">
        <v>1448</v>
      </c>
      <c r="B40" s="30" t="s">
        <v>1449</v>
      </c>
      <c r="C40" s="30" t="s">
        <v>1175</v>
      </c>
      <c r="D40" s="13">
        <v>71608</v>
      </c>
      <c r="E40" s="14">
        <v>5956.46</v>
      </c>
      <c r="F40" s="15">
        <v>6.3E-3</v>
      </c>
      <c r="G40" s="15"/>
    </row>
    <row r="41" spans="1:7" x14ac:dyDescent="0.3">
      <c r="A41" s="12" t="s">
        <v>1121</v>
      </c>
      <c r="B41" s="30" t="s">
        <v>1122</v>
      </c>
      <c r="C41" s="30" t="s">
        <v>1123</v>
      </c>
      <c r="D41" s="13">
        <v>3170000</v>
      </c>
      <c r="E41" s="14">
        <v>5832.8</v>
      </c>
      <c r="F41" s="15">
        <v>6.1999999999999998E-3</v>
      </c>
      <c r="G41" s="15"/>
    </row>
    <row r="42" spans="1:7" x14ac:dyDescent="0.3">
      <c r="A42" s="12" t="s">
        <v>1382</v>
      </c>
      <c r="B42" s="30" t="s">
        <v>1383</v>
      </c>
      <c r="C42" s="30" t="s">
        <v>1181</v>
      </c>
      <c r="D42" s="13">
        <v>127485</v>
      </c>
      <c r="E42" s="14">
        <v>5804.14</v>
      </c>
      <c r="F42" s="15">
        <v>6.1000000000000004E-3</v>
      </c>
      <c r="G42" s="15"/>
    </row>
    <row r="43" spans="1:7" x14ac:dyDescent="0.3">
      <c r="A43" s="12" t="s">
        <v>1687</v>
      </c>
      <c r="B43" s="30" t="s">
        <v>1688</v>
      </c>
      <c r="C43" s="30" t="s">
        <v>1377</v>
      </c>
      <c r="D43" s="13">
        <v>839213</v>
      </c>
      <c r="E43" s="14">
        <v>5679.37</v>
      </c>
      <c r="F43" s="15">
        <v>6.0000000000000001E-3</v>
      </c>
      <c r="G43" s="15"/>
    </row>
    <row r="44" spans="1:7" x14ac:dyDescent="0.3">
      <c r="A44" s="12" t="s">
        <v>1429</v>
      </c>
      <c r="B44" s="30" t="s">
        <v>1430</v>
      </c>
      <c r="C44" s="30" t="s">
        <v>1159</v>
      </c>
      <c r="D44" s="13">
        <v>860499</v>
      </c>
      <c r="E44" s="14">
        <v>5440.5</v>
      </c>
      <c r="F44" s="15">
        <v>5.7999999999999996E-3</v>
      </c>
      <c r="G44" s="15"/>
    </row>
    <row r="45" spans="1:7" x14ac:dyDescent="0.3">
      <c r="A45" s="12" t="s">
        <v>1232</v>
      </c>
      <c r="B45" s="30" t="s">
        <v>1233</v>
      </c>
      <c r="C45" s="30" t="s">
        <v>1234</v>
      </c>
      <c r="D45" s="13">
        <v>2285873</v>
      </c>
      <c r="E45" s="14">
        <v>5240.3599999999997</v>
      </c>
      <c r="F45" s="15">
        <v>5.4999999999999997E-3</v>
      </c>
      <c r="G45" s="15"/>
    </row>
    <row r="46" spans="1:7" x14ac:dyDescent="0.3">
      <c r="A46" s="12" t="s">
        <v>1162</v>
      </c>
      <c r="B46" s="30" t="s">
        <v>1163</v>
      </c>
      <c r="C46" s="30" t="s">
        <v>1164</v>
      </c>
      <c r="D46" s="13">
        <v>379269</v>
      </c>
      <c r="E46" s="14">
        <v>5221.3999999999996</v>
      </c>
      <c r="F46" s="15">
        <v>5.4999999999999997E-3</v>
      </c>
      <c r="G46" s="15"/>
    </row>
    <row r="47" spans="1:7" x14ac:dyDescent="0.3">
      <c r="A47" s="12" t="s">
        <v>1456</v>
      </c>
      <c r="B47" s="30" t="s">
        <v>1457</v>
      </c>
      <c r="C47" s="30" t="s">
        <v>1445</v>
      </c>
      <c r="D47" s="13">
        <v>500000</v>
      </c>
      <c r="E47" s="14">
        <v>5179.75</v>
      </c>
      <c r="F47" s="15">
        <v>5.4999999999999997E-3</v>
      </c>
      <c r="G47" s="15"/>
    </row>
    <row r="48" spans="1:7" x14ac:dyDescent="0.3">
      <c r="A48" s="12" t="s">
        <v>1373</v>
      </c>
      <c r="B48" s="30" t="s">
        <v>1374</v>
      </c>
      <c r="C48" s="30" t="s">
        <v>1159</v>
      </c>
      <c r="D48" s="13">
        <v>21458</v>
      </c>
      <c r="E48" s="14">
        <v>5164.6400000000003</v>
      </c>
      <c r="F48" s="15">
        <v>5.4999999999999997E-3</v>
      </c>
      <c r="G48" s="15"/>
    </row>
    <row r="49" spans="1:7" x14ac:dyDescent="0.3">
      <c r="A49" s="12" t="s">
        <v>1437</v>
      </c>
      <c r="B49" s="30" t="s">
        <v>1438</v>
      </c>
      <c r="C49" s="30" t="s">
        <v>1341</v>
      </c>
      <c r="D49" s="13">
        <v>372364</v>
      </c>
      <c r="E49" s="14">
        <v>5159.1000000000004</v>
      </c>
      <c r="F49" s="15">
        <v>5.4999999999999997E-3</v>
      </c>
      <c r="G49" s="15"/>
    </row>
    <row r="50" spans="1:7" x14ac:dyDescent="0.3">
      <c r="A50" s="12" t="s">
        <v>1689</v>
      </c>
      <c r="B50" s="30" t="s">
        <v>1690</v>
      </c>
      <c r="C50" s="30" t="s">
        <v>1288</v>
      </c>
      <c r="D50" s="13">
        <v>857995</v>
      </c>
      <c r="E50" s="14">
        <v>5104.21</v>
      </c>
      <c r="F50" s="15">
        <v>5.4000000000000003E-3</v>
      </c>
      <c r="G50" s="15"/>
    </row>
    <row r="51" spans="1:7" x14ac:dyDescent="0.3">
      <c r="A51" s="12" t="s">
        <v>1301</v>
      </c>
      <c r="B51" s="30" t="s">
        <v>1302</v>
      </c>
      <c r="C51" s="30" t="s">
        <v>1148</v>
      </c>
      <c r="D51" s="13">
        <v>450000</v>
      </c>
      <c r="E51" s="14">
        <v>5025.1499999999996</v>
      </c>
      <c r="F51" s="15">
        <v>5.3E-3</v>
      </c>
      <c r="G51" s="15"/>
    </row>
    <row r="52" spans="1:7" x14ac:dyDescent="0.3">
      <c r="A52" s="12" t="s">
        <v>1691</v>
      </c>
      <c r="B52" s="30" t="s">
        <v>1692</v>
      </c>
      <c r="C52" s="30" t="s">
        <v>1112</v>
      </c>
      <c r="D52" s="13">
        <v>1448335</v>
      </c>
      <c r="E52" s="14">
        <v>5024.2700000000004</v>
      </c>
      <c r="F52" s="15">
        <v>5.3E-3</v>
      </c>
      <c r="G52" s="15"/>
    </row>
    <row r="53" spans="1:7" x14ac:dyDescent="0.3">
      <c r="A53" s="12" t="s">
        <v>1693</v>
      </c>
      <c r="B53" s="30" t="s">
        <v>1694</v>
      </c>
      <c r="C53" s="30" t="s">
        <v>1178</v>
      </c>
      <c r="D53" s="13">
        <v>140109</v>
      </c>
      <c r="E53" s="14">
        <v>4845.46</v>
      </c>
      <c r="F53" s="15">
        <v>5.1000000000000004E-3</v>
      </c>
      <c r="G53" s="15"/>
    </row>
    <row r="54" spans="1:7" x14ac:dyDescent="0.3">
      <c r="A54" s="12" t="s">
        <v>1695</v>
      </c>
      <c r="B54" s="30" t="s">
        <v>1696</v>
      </c>
      <c r="C54" s="30" t="s">
        <v>1209</v>
      </c>
      <c r="D54" s="13">
        <v>331164</v>
      </c>
      <c r="E54" s="14">
        <v>4760.8100000000004</v>
      </c>
      <c r="F54" s="15">
        <v>5.0000000000000001E-3</v>
      </c>
      <c r="G54" s="15"/>
    </row>
    <row r="55" spans="1:7" x14ac:dyDescent="0.3">
      <c r="A55" s="12" t="s">
        <v>1441</v>
      </c>
      <c r="B55" s="30" t="s">
        <v>1442</v>
      </c>
      <c r="C55" s="30" t="s">
        <v>1411</v>
      </c>
      <c r="D55" s="13">
        <v>20959</v>
      </c>
      <c r="E55" s="14">
        <v>4726.95</v>
      </c>
      <c r="F55" s="15">
        <v>5.0000000000000001E-3</v>
      </c>
      <c r="G55" s="15"/>
    </row>
    <row r="56" spans="1:7" x14ac:dyDescent="0.3">
      <c r="A56" s="12" t="s">
        <v>1697</v>
      </c>
      <c r="B56" s="30" t="s">
        <v>1698</v>
      </c>
      <c r="C56" s="30" t="s">
        <v>1219</v>
      </c>
      <c r="D56" s="13">
        <v>489033</v>
      </c>
      <c r="E56" s="14">
        <v>4578.08</v>
      </c>
      <c r="F56" s="15">
        <v>4.7999999999999996E-3</v>
      </c>
      <c r="G56" s="15"/>
    </row>
    <row r="57" spans="1:7" x14ac:dyDescent="0.3">
      <c r="A57" s="12" t="s">
        <v>1395</v>
      </c>
      <c r="B57" s="30" t="s">
        <v>1396</v>
      </c>
      <c r="C57" s="30" t="s">
        <v>1140</v>
      </c>
      <c r="D57" s="13">
        <v>282576</v>
      </c>
      <c r="E57" s="14">
        <v>4516.41</v>
      </c>
      <c r="F57" s="15">
        <v>4.7999999999999996E-3</v>
      </c>
      <c r="G57" s="15"/>
    </row>
    <row r="58" spans="1:7" x14ac:dyDescent="0.3">
      <c r="A58" s="12" t="s">
        <v>1699</v>
      </c>
      <c r="B58" s="30" t="s">
        <v>1700</v>
      </c>
      <c r="C58" s="30" t="s">
        <v>1181</v>
      </c>
      <c r="D58" s="13">
        <v>752490</v>
      </c>
      <c r="E58" s="14">
        <v>4507.79</v>
      </c>
      <c r="F58" s="15">
        <v>4.7999999999999996E-3</v>
      </c>
      <c r="G58" s="15"/>
    </row>
    <row r="59" spans="1:7" x14ac:dyDescent="0.3">
      <c r="A59" s="12" t="s">
        <v>1701</v>
      </c>
      <c r="B59" s="30" t="s">
        <v>1702</v>
      </c>
      <c r="C59" s="30" t="s">
        <v>1276</v>
      </c>
      <c r="D59" s="13">
        <v>4584403</v>
      </c>
      <c r="E59" s="14">
        <v>4506.47</v>
      </c>
      <c r="F59" s="15">
        <v>4.7999999999999996E-3</v>
      </c>
      <c r="G59" s="15"/>
    </row>
    <row r="60" spans="1:7" x14ac:dyDescent="0.3">
      <c r="A60" s="12" t="s">
        <v>1703</v>
      </c>
      <c r="B60" s="30" t="s">
        <v>1704</v>
      </c>
      <c r="C60" s="30" t="s">
        <v>1276</v>
      </c>
      <c r="D60" s="13">
        <v>745088</v>
      </c>
      <c r="E60" s="14">
        <v>4434.3900000000003</v>
      </c>
      <c r="F60" s="15">
        <v>4.7000000000000002E-3</v>
      </c>
      <c r="G60" s="15"/>
    </row>
    <row r="61" spans="1:7" x14ac:dyDescent="0.3">
      <c r="A61" s="12" t="s">
        <v>1422</v>
      </c>
      <c r="B61" s="30" t="s">
        <v>1423</v>
      </c>
      <c r="C61" s="30" t="s">
        <v>1424</v>
      </c>
      <c r="D61" s="13">
        <v>11492</v>
      </c>
      <c r="E61" s="14">
        <v>4344.5600000000004</v>
      </c>
      <c r="F61" s="15">
        <v>4.5999999999999999E-3</v>
      </c>
      <c r="G61" s="15"/>
    </row>
    <row r="62" spans="1:7" x14ac:dyDescent="0.3">
      <c r="A62" s="12" t="s">
        <v>1705</v>
      </c>
      <c r="B62" s="30" t="s">
        <v>1706</v>
      </c>
      <c r="C62" s="30" t="s">
        <v>1334</v>
      </c>
      <c r="D62" s="13">
        <v>359391</v>
      </c>
      <c r="E62" s="14">
        <v>4256.09</v>
      </c>
      <c r="F62" s="15">
        <v>4.4999999999999997E-3</v>
      </c>
      <c r="G62" s="15"/>
    </row>
    <row r="63" spans="1:7" x14ac:dyDescent="0.3">
      <c r="A63" s="12" t="s">
        <v>1707</v>
      </c>
      <c r="B63" s="30" t="s">
        <v>1708</v>
      </c>
      <c r="C63" s="30" t="s">
        <v>1285</v>
      </c>
      <c r="D63" s="13">
        <v>745665</v>
      </c>
      <c r="E63" s="14">
        <v>4179.83</v>
      </c>
      <c r="F63" s="15">
        <v>4.4000000000000003E-3</v>
      </c>
      <c r="G63" s="15"/>
    </row>
    <row r="64" spans="1:7" x14ac:dyDescent="0.3">
      <c r="A64" s="12" t="s">
        <v>1367</v>
      </c>
      <c r="B64" s="30" t="s">
        <v>1368</v>
      </c>
      <c r="C64" s="30" t="s">
        <v>1249</v>
      </c>
      <c r="D64" s="13">
        <v>394794</v>
      </c>
      <c r="E64" s="14">
        <v>4010.51</v>
      </c>
      <c r="F64" s="15">
        <v>4.1999999999999997E-3</v>
      </c>
      <c r="G64" s="15"/>
    </row>
    <row r="65" spans="1:7" x14ac:dyDescent="0.3">
      <c r="A65" s="12" t="s">
        <v>1322</v>
      </c>
      <c r="B65" s="30" t="s">
        <v>1323</v>
      </c>
      <c r="C65" s="30" t="s">
        <v>1164</v>
      </c>
      <c r="D65" s="13">
        <v>118923</v>
      </c>
      <c r="E65" s="14">
        <v>4002.35</v>
      </c>
      <c r="F65" s="15">
        <v>4.1999999999999997E-3</v>
      </c>
      <c r="G65" s="15"/>
    </row>
    <row r="66" spans="1:7" x14ac:dyDescent="0.3">
      <c r="A66" s="12" t="s">
        <v>1274</v>
      </c>
      <c r="B66" s="30" t="s">
        <v>1275</v>
      </c>
      <c r="C66" s="30" t="s">
        <v>1276</v>
      </c>
      <c r="D66" s="13">
        <v>21037</v>
      </c>
      <c r="E66" s="14">
        <v>3990.78</v>
      </c>
      <c r="F66" s="15">
        <v>4.1999999999999997E-3</v>
      </c>
      <c r="G66" s="15"/>
    </row>
    <row r="67" spans="1:7" x14ac:dyDescent="0.3">
      <c r="A67" s="12" t="s">
        <v>1709</v>
      </c>
      <c r="B67" s="30" t="s">
        <v>1710</v>
      </c>
      <c r="C67" s="30" t="s">
        <v>1140</v>
      </c>
      <c r="D67" s="13">
        <v>101165</v>
      </c>
      <c r="E67" s="14">
        <v>3961.12</v>
      </c>
      <c r="F67" s="15">
        <v>4.1999999999999997E-3</v>
      </c>
      <c r="G67" s="15"/>
    </row>
    <row r="68" spans="1:7" x14ac:dyDescent="0.3">
      <c r="A68" s="12" t="s">
        <v>1711</v>
      </c>
      <c r="B68" s="30" t="s">
        <v>1712</v>
      </c>
      <c r="C68" s="30" t="s">
        <v>1713</v>
      </c>
      <c r="D68" s="13">
        <v>13628</v>
      </c>
      <c r="E68" s="14">
        <v>3941.57</v>
      </c>
      <c r="F68" s="15">
        <v>4.1999999999999997E-3</v>
      </c>
      <c r="G68" s="15"/>
    </row>
    <row r="69" spans="1:7" x14ac:dyDescent="0.3">
      <c r="A69" s="12" t="s">
        <v>1714</v>
      </c>
      <c r="B69" s="30" t="s">
        <v>1715</v>
      </c>
      <c r="C69" s="30" t="s">
        <v>1305</v>
      </c>
      <c r="D69" s="13">
        <v>363311</v>
      </c>
      <c r="E69" s="14">
        <v>3768.99</v>
      </c>
      <c r="F69" s="15">
        <v>4.0000000000000001E-3</v>
      </c>
      <c r="G69" s="15"/>
    </row>
    <row r="70" spans="1:7" x14ac:dyDescent="0.3">
      <c r="A70" s="12" t="s">
        <v>1716</v>
      </c>
      <c r="B70" s="30" t="s">
        <v>1717</v>
      </c>
      <c r="C70" s="30" t="s">
        <v>1276</v>
      </c>
      <c r="D70" s="13">
        <v>78776</v>
      </c>
      <c r="E70" s="14">
        <v>3667.26</v>
      </c>
      <c r="F70" s="15">
        <v>3.8999999999999998E-3</v>
      </c>
      <c r="G70" s="15"/>
    </row>
    <row r="71" spans="1:7" x14ac:dyDescent="0.3">
      <c r="A71" s="12" t="s">
        <v>1718</v>
      </c>
      <c r="B71" s="30" t="s">
        <v>1719</v>
      </c>
      <c r="C71" s="30" t="s">
        <v>1159</v>
      </c>
      <c r="D71" s="13">
        <v>182554</v>
      </c>
      <c r="E71" s="14">
        <v>3656.28</v>
      </c>
      <c r="F71" s="15">
        <v>3.8999999999999998E-3</v>
      </c>
      <c r="G71" s="15"/>
    </row>
    <row r="72" spans="1:7" x14ac:dyDescent="0.3">
      <c r="A72" s="12" t="s">
        <v>1256</v>
      </c>
      <c r="B72" s="30" t="s">
        <v>1257</v>
      </c>
      <c r="C72" s="30" t="s">
        <v>1258</v>
      </c>
      <c r="D72" s="13">
        <v>217216</v>
      </c>
      <c r="E72" s="14">
        <v>3608.39</v>
      </c>
      <c r="F72" s="15">
        <v>3.8E-3</v>
      </c>
      <c r="G72" s="15"/>
    </row>
    <row r="73" spans="1:7" x14ac:dyDescent="0.3">
      <c r="A73" s="12" t="s">
        <v>1138</v>
      </c>
      <c r="B73" s="30" t="s">
        <v>1139</v>
      </c>
      <c r="C73" s="30" t="s">
        <v>1140</v>
      </c>
      <c r="D73" s="13">
        <v>3035824</v>
      </c>
      <c r="E73" s="14">
        <v>3605.04</v>
      </c>
      <c r="F73" s="15">
        <v>3.8E-3</v>
      </c>
      <c r="G73" s="15"/>
    </row>
    <row r="74" spans="1:7" x14ac:dyDescent="0.3">
      <c r="A74" s="12" t="s">
        <v>1720</v>
      </c>
      <c r="B74" s="30" t="s">
        <v>1721</v>
      </c>
      <c r="C74" s="30" t="s">
        <v>1148</v>
      </c>
      <c r="D74" s="13">
        <v>49499</v>
      </c>
      <c r="E74" s="14">
        <v>3543.83</v>
      </c>
      <c r="F74" s="15">
        <v>3.7000000000000002E-3</v>
      </c>
      <c r="G74" s="15"/>
    </row>
    <row r="75" spans="1:7" x14ac:dyDescent="0.3">
      <c r="A75" s="12" t="s">
        <v>1335</v>
      </c>
      <c r="B75" s="30" t="s">
        <v>1336</v>
      </c>
      <c r="C75" s="30" t="s">
        <v>1192</v>
      </c>
      <c r="D75" s="13">
        <v>340000</v>
      </c>
      <c r="E75" s="14">
        <v>3500.13</v>
      </c>
      <c r="F75" s="15">
        <v>3.7000000000000002E-3</v>
      </c>
      <c r="G75" s="15"/>
    </row>
    <row r="76" spans="1:7" x14ac:dyDescent="0.3">
      <c r="A76" s="12" t="s">
        <v>1722</v>
      </c>
      <c r="B76" s="30" t="s">
        <v>1723</v>
      </c>
      <c r="C76" s="30" t="s">
        <v>1334</v>
      </c>
      <c r="D76" s="13">
        <v>92869</v>
      </c>
      <c r="E76" s="14">
        <v>3485.19</v>
      </c>
      <c r="F76" s="15">
        <v>3.7000000000000002E-3</v>
      </c>
      <c r="G76" s="15"/>
    </row>
    <row r="77" spans="1:7" x14ac:dyDescent="0.3">
      <c r="A77" s="12" t="s">
        <v>1724</v>
      </c>
      <c r="B77" s="30" t="s">
        <v>1725</v>
      </c>
      <c r="C77" s="30" t="s">
        <v>1305</v>
      </c>
      <c r="D77" s="13">
        <v>87170</v>
      </c>
      <c r="E77" s="14">
        <v>3312.94</v>
      </c>
      <c r="F77" s="15">
        <v>3.5000000000000001E-3</v>
      </c>
      <c r="G77" s="15"/>
    </row>
    <row r="78" spans="1:7" x14ac:dyDescent="0.3">
      <c r="A78" s="12" t="s">
        <v>1726</v>
      </c>
      <c r="B78" s="30" t="s">
        <v>1727</v>
      </c>
      <c r="C78" s="30" t="s">
        <v>1175</v>
      </c>
      <c r="D78" s="13">
        <v>96133</v>
      </c>
      <c r="E78" s="14">
        <v>3148.02</v>
      </c>
      <c r="F78" s="15">
        <v>3.3E-3</v>
      </c>
      <c r="G78" s="15"/>
    </row>
    <row r="79" spans="1:7" x14ac:dyDescent="0.3">
      <c r="A79" s="12" t="s">
        <v>1365</v>
      </c>
      <c r="B79" s="30" t="s">
        <v>1366</v>
      </c>
      <c r="C79" s="30" t="s">
        <v>1140</v>
      </c>
      <c r="D79" s="13">
        <v>406348</v>
      </c>
      <c r="E79" s="14">
        <v>3053.3</v>
      </c>
      <c r="F79" s="15">
        <v>3.2000000000000002E-3</v>
      </c>
      <c r="G79" s="15"/>
    </row>
    <row r="80" spans="1:7" x14ac:dyDescent="0.3">
      <c r="A80" s="12" t="s">
        <v>1173</v>
      </c>
      <c r="B80" s="30" t="s">
        <v>1174</v>
      </c>
      <c r="C80" s="30" t="s">
        <v>1175</v>
      </c>
      <c r="D80" s="13">
        <v>631800</v>
      </c>
      <c r="E80" s="14">
        <v>2925.23</v>
      </c>
      <c r="F80" s="15">
        <v>3.0999999999999999E-3</v>
      </c>
      <c r="G80" s="15"/>
    </row>
    <row r="81" spans="1:7" x14ac:dyDescent="0.3">
      <c r="A81" s="12" t="s">
        <v>1728</v>
      </c>
      <c r="B81" s="30" t="s">
        <v>1729</v>
      </c>
      <c r="C81" s="30" t="s">
        <v>1140</v>
      </c>
      <c r="D81" s="13">
        <v>318098</v>
      </c>
      <c r="E81" s="14">
        <v>2720.85</v>
      </c>
      <c r="F81" s="15">
        <v>2.8999999999999998E-3</v>
      </c>
      <c r="G81" s="15"/>
    </row>
    <row r="82" spans="1:7" x14ac:dyDescent="0.3">
      <c r="A82" s="12" t="s">
        <v>1730</v>
      </c>
      <c r="B82" s="30" t="s">
        <v>1731</v>
      </c>
      <c r="C82" s="30" t="s">
        <v>1209</v>
      </c>
      <c r="D82" s="13">
        <v>446605</v>
      </c>
      <c r="E82" s="14">
        <v>2678.74</v>
      </c>
      <c r="F82" s="15">
        <v>2.8E-3</v>
      </c>
      <c r="G82" s="15"/>
    </row>
    <row r="83" spans="1:7" x14ac:dyDescent="0.3">
      <c r="A83" s="12" t="s">
        <v>1732</v>
      </c>
      <c r="B83" s="30" t="s">
        <v>1733</v>
      </c>
      <c r="C83" s="30" t="s">
        <v>1394</v>
      </c>
      <c r="D83" s="13">
        <v>987600</v>
      </c>
      <c r="E83" s="14">
        <v>2608.4499999999998</v>
      </c>
      <c r="F83" s="15">
        <v>2.8E-3</v>
      </c>
      <c r="G83" s="15"/>
    </row>
    <row r="84" spans="1:7" x14ac:dyDescent="0.3">
      <c r="A84" s="12" t="s">
        <v>1734</v>
      </c>
      <c r="B84" s="30" t="s">
        <v>1735</v>
      </c>
      <c r="C84" s="30" t="s">
        <v>1736</v>
      </c>
      <c r="D84" s="13">
        <v>64421</v>
      </c>
      <c r="E84" s="14">
        <v>2600.19</v>
      </c>
      <c r="F84" s="15">
        <v>2.7000000000000001E-3</v>
      </c>
      <c r="G84" s="15"/>
    </row>
    <row r="85" spans="1:7" x14ac:dyDescent="0.3">
      <c r="A85" s="12" t="s">
        <v>1737</v>
      </c>
      <c r="B85" s="30" t="s">
        <v>1738</v>
      </c>
      <c r="C85" s="30" t="s">
        <v>1424</v>
      </c>
      <c r="D85" s="13">
        <v>469168</v>
      </c>
      <c r="E85" s="14">
        <v>2048.39</v>
      </c>
      <c r="F85" s="15">
        <v>2.2000000000000001E-3</v>
      </c>
      <c r="G85" s="15"/>
    </row>
    <row r="86" spans="1:7" x14ac:dyDescent="0.3">
      <c r="A86" s="12" t="s">
        <v>1247</v>
      </c>
      <c r="B86" s="30" t="s">
        <v>1248</v>
      </c>
      <c r="C86" s="30" t="s">
        <v>1249</v>
      </c>
      <c r="D86" s="13">
        <v>106800</v>
      </c>
      <c r="E86" s="14">
        <v>1644.99</v>
      </c>
      <c r="F86" s="15">
        <v>1.6999999999999999E-3</v>
      </c>
      <c r="G86" s="15"/>
    </row>
    <row r="87" spans="1:7" x14ac:dyDescent="0.3">
      <c r="A87" s="12" t="s">
        <v>1739</v>
      </c>
      <c r="B87" s="30" t="s">
        <v>1740</v>
      </c>
      <c r="C87" s="30" t="s">
        <v>1334</v>
      </c>
      <c r="D87" s="13">
        <v>110859</v>
      </c>
      <c r="E87" s="14">
        <v>1403.2</v>
      </c>
      <c r="F87" s="15">
        <v>1.5E-3</v>
      </c>
      <c r="G87" s="15"/>
    </row>
    <row r="88" spans="1:7" x14ac:dyDescent="0.3">
      <c r="A88" s="12" t="s">
        <v>1165</v>
      </c>
      <c r="B88" s="30" t="s">
        <v>1166</v>
      </c>
      <c r="C88" s="30" t="s">
        <v>1112</v>
      </c>
      <c r="D88" s="13">
        <v>1488000</v>
      </c>
      <c r="E88" s="14">
        <v>920.33</v>
      </c>
      <c r="F88" s="15">
        <v>1E-3</v>
      </c>
      <c r="G88" s="15"/>
    </row>
    <row r="89" spans="1:7" x14ac:dyDescent="0.3">
      <c r="A89" s="12" t="s">
        <v>1135</v>
      </c>
      <c r="B89" s="30" t="s">
        <v>1136</v>
      </c>
      <c r="C89" s="30" t="s">
        <v>1137</v>
      </c>
      <c r="D89" s="13">
        <v>375000</v>
      </c>
      <c r="E89" s="14">
        <v>908.81</v>
      </c>
      <c r="F89" s="15">
        <v>1E-3</v>
      </c>
      <c r="G89" s="15"/>
    </row>
    <row r="90" spans="1:7" x14ac:dyDescent="0.3">
      <c r="A90" s="12" t="s">
        <v>1741</v>
      </c>
      <c r="B90" s="30" t="s">
        <v>1742</v>
      </c>
      <c r="C90" s="30" t="s">
        <v>1112</v>
      </c>
      <c r="D90" s="13">
        <v>108600</v>
      </c>
      <c r="E90" s="14">
        <v>641.99</v>
      </c>
      <c r="F90" s="15">
        <v>6.9999999999999999E-4</v>
      </c>
      <c r="G90" s="15"/>
    </row>
    <row r="91" spans="1:7" x14ac:dyDescent="0.3">
      <c r="A91" s="12" t="s">
        <v>1297</v>
      </c>
      <c r="B91" s="30" t="s">
        <v>1298</v>
      </c>
      <c r="C91" s="30" t="s">
        <v>1159</v>
      </c>
      <c r="D91" s="13">
        <v>12200</v>
      </c>
      <c r="E91" s="14">
        <v>485.41</v>
      </c>
      <c r="F91" s="15">
        <v>5.0000000000000001E-4</v>
      </c>
      <c r="G91" s="15"/>
    </row>
    <row r="92" spans="1:7" x14ac:dyDescent="0.3">
      <c r="A92" s="12" t="s">
        <v>1215</v>
      </c>
      <c r="B92" s="30" t="s">
        <v>1216</v>
      </c>
      <c r="C92" s="30" t="s">
        <v>1140</v>
      </c>
      <c r="D92" s="13">
        <v>184000</v>
      </c>
      <c r="E92" s="14">
        <v>373.43</v>
      </c>
      <c r="F92" s="15">
        <v>4.0000000000000002E-4</v>
      </c>
      <c r="G92" s="15"/>
    </row>
    <row r="93" spans="1:7" x14ac:dyDescent="0.3">
      <c r="A93" s="12" t="s">
        <v>1244</v>
      </c>
      <c r="B93" s="30" t="s">
        <v>1245</v>
      </c>
      <c r="C93" s="30" t="s">
        <v>1246</v>
      </c>
      <c r="D93" s="13">
        <v>237900</v>
      </c>
      <c r="E93" s="14">
        <v>283.33999999999997</v>
      </c>
      <c r="F93" s="15">
        <v>2.9999999999999997E-4</v>
      </c>
      <c r="G93" s="15"/>
    </row>
    <row r="94" spans="1:7" x14ac:dyDescent="0.3">
      <c r="A94" s="12" t="s">
        <v>1205</v>
      </c>
      <c r="B94" s="30" t="s">
        <v>1206</v>
      </c>
      <c r="C94" s="30" t="s">
        <v>1129</v>
      </c>
      <c r="D94" s="13">
        <v>495000</v>
      </c>
      <c r="E94" s="14">
        <v>255.17</v>
      </c>
      <c r="F94" s="15">
        <v>2.9999999999999997E-4</v>
      </c>
      <c r="G94" s="15"/>
    </row>
    <row r="95" spans="1:7" x14ac:dyDescent="0.3">
      <c r="A95" s="12" t="s">
        <v>1293</v>
      </c>
      <c r="B95" s="30" t="s">
        <v>1294</v>
      </c>
      <c r="C95" s="30" t="s">
        <v>1140</v>
      </c>
      <c r="D95" s="13">
        <v>24750</v>
      </c>
      <c r="E95" s="14">
        <v>250.41</v>
      </c>
      <c r="F95" s="15">
        <v>2.9999999999999997E-4</v>
      </c>
      <c r="G95" s="15"/>
    </row>
    <row r="96" spans="1:7" x14ac:dyDescent="0.3">
      <c r="A96" s="12" t="s">
        <v>1254</v>
      </c>
      <c r="B96" s="30" t="s">
        <v>1255</v>
      </c>
      <c r="C96" s="30" t="s">
        <v>1143</v>
      </c>
      <c r="D96" s="13">
        <v>262500</v>
      </c>
      <c r="E96" s="14">
        <v>250.03</v>
      </c>
      <c r="F96" s="15">
        <v>2.9999999999999997E-4</v>
      </c>
      <c r="G96" s="15"/>
    </row>
    <row r="97" spans="1:7" x14ac:dyDescent="0.3">
      <c r="A97" s="12" t="s">
        <v>1464</v>
      </c>
      <c r="B97" s="30" t="s">
        <v>1465</v>
      </c>
      <c r="C97" s="30" t="s">
        <v>1159</v>
      </c>
      <c r="D97" s="13">
        <v>17550</v>
      </c>
      <c r="E97" s="14">
        <v>206.21</v>
      </c>
      <c r="F97" s="15">
        <v>2.0000000000000001E-4</v>
      </c>
      <c r="G97" s="15"/>
    </row>
    <row r="98" spans="1:7" x14ac:dyDescent="0.3">
      <c r="A98" s="12" t="s">
        <v>1201</v>
      </c>
      <c r="B98" s="30" t="s">
        <v>1202</v>
      </c>
      <c r="C98" s="30" t="s">
        <v>1137</v>
      </c>
      <c r="D98" s="13">
        <v>9768</v>
      </c>
      <c r="E98" s="14">
        <v>152.1</v>
      </c>
      <c r="F98" s="15">
        <v>2.0000000000000001E-4</v>
      </c>
      <c r="G98" s="15"/>
    </row>
    <row r="99" spans="1:7" x14ac:dyDescent="0.3">
      <c r="A99" s="12" t="s">
        <v>1435</v>
      </c>
      <c r="B99" s="30" t="s">
        <v>1436</v>
      </c>
      <c r="C99" s="30" t="s">
        <v>1140</v>
      </c>
      <c r="D99" s="13">
        <v>80316</v>
      </c>
      <c r="E99" s="14">
        <v>105.94</v>
      </c>
      <c r="F99" s="15">
        <v>1E-4</v>
      </c>
      <c r="G99" s="15"/>
    </row>
    <row r="100" spans="1:7" x14ac:dyDescent="0.3">
      <c r="A100" s="12" t="s">
        <v>1151</v>
      </c>
      <c r="B100" s="30" t="s">
        <v>1152</v>
      </c>
      <c r="C100" s="30" t="s">
        <v>1153</v>
      </c>
      <c r="D100" s="13">
        <v>76500</v>
      </c>
      <c r="E100" s="14">
        <v>89.7</v>
      </c>
      <c r="F100" s="15">
        <v>1E-4</v>
      </c>
      <c r="G100" s="15"/>
    </row>
    <row r="101" spans="1:7" x14ac:dyDescent="0.3">
      <c r="A101" s="12" t="s">
        <v>1384</v>
      </c>
      <c r="B101" s="30" t="s">
        <v>1385</v>
      </c>
      <c r="C101" s="30" t="s">
        <v>1341</v>
      </c>
      <c r="D101" s="13">
        <v>13500</v>
      </c>
      <c r="E101" s="14">
        <v>78.23</v>
      </c>
      <c r="F101" s="15">
        <v>1E-4</v>
      </c>
      <c r="G101" s="15"/>
    </row>
    <row r="102" spans="1:7" x14ac:dyDescent="0.3">
      <c r="A102" s="16" t="s">
        <v>122</v>
      </c>
      <c r="B102" s="31"/>
      <c r="C102" s="31"/>
      <c r="D102" s="17"/>
      <c r="E102" s="37">
        <v>745299.37</v>
      </c>
      <c r="F102" s="38">
        <v>0.78820000000000001</v>
      </c>
      <c r="G102" s="20"/>
    </row>
    <row r="103" spans="1:7" x14ac:dyDescent="0.3">
      <c r="A103" s="12"/>
      <c r="B103" s="30"/>
      <c r="C103" s="30"/>
      <c r="D103" s="13"/>
      <c r="E103" s="14"/>
      <c r="F103" s="15"/>
      <c r="G103" s="15"/>
    </row>
    <row r="104" spans="1:7" x14ac:dyDescent="0.3">
      <c r="A104" s="16" t="s">
        <v>1468</v>
      </c>
      <c r="B104" s="30"/>
      <c r="C104" s="30"/>
      <c r="D104" s="13"/>
      <c r="E104" s="14"/>
      <c r="F104" s="15"/>
      <c r="G104" s="15"/>
    </row>
    <row r="105" spans="1:7" x14ac:dyDescent="0.3">
      <c r="A105" s="12" t="s">
        <v>1743</v>
      </c>
      <c r="B105" s="30" t="s">
        <v>1744</v>
      </c>
      <c r="C105" s="30" t="s">
        <v>1140</v>
      </c>
      <c r="D105" s="13">
        <v>2468822</v>
      </c>
      <c r="E105" s="14">
        <v>6464.61</v>
      </c>
      <c r="F105" s="15">
        <v>6.7999999999999996E-3</v>
      </c>
      <c r="G105" s="15"/>
    </row>
    <row r="106" spans="1:7" x14ac:dyDescent="0.3">
      <c r="A106" s="16" t="s">
        <v>122</v>
      </c>
      <c r="B106" s="31"/>
      <c r="C106" s="31"/>
      <c r="D106" s="17"/>
      <c r="E106" s="37">
        <v>6464.61</v>
      </c>
      <c r="F106" s="38">
        <v>6.7999999999999996E-3</v>
      </c>
      <c r="G106" s="20"/>
    </row>
    <row r="107" spans="1:7" x14ac:dyDescent="0.3">
      <c r="A107" s="21" t="s">
        <v>156</v>
      </c>
      <c r="B107" s="32"/>
      <c r="C107" s="32"/>
      <c r="D107" s="22"/>
      <c r="E107" s="27">
        <v>745299.37</v>
      </c>
      <c r="F107" s="28">
        <v>0.78820000000000001</v>
      </c>
      <c r="G107" s="20"/>
    </row>
    <row r="108" spans="1:7" x14ac:dyDescent="0.3">
      <c r="A108" s="12"/>
      <c r="B108" s="30"/>
      <c r="C108" s="30"/>
      <c r="D108" s="13"/>
      <c r="E108" s="14"/>
      <c r="F108" s="15"/>
      <c r="G108" s="15"/>
    </row>
    <row r="109" spans="1:7" x14ac:dyDescent="0.3">
      <c r="A109" s="16" t="s">
        <v>1469</v>
      </c>
      <c r="B109" s="30"/>
      <c r="C109" s="30"/>
      <c r="D109" s="13"/>
      <c r="E109" s="14"/>
      <c r="F109" s="15"/>
      <c r="G109" s="15"/>
    </row>
    <row r="110" spans="1:7" x14ac:dyDescent="0.3">
      <c r="A110" s="16" t="s">
        <v>1470</v>
      </c>
      <c r="B110" s="30"/>
      <c r="C110" s="30"/>
      <c r="D110" s="13"/>
      <c r="E110" s="14"/>
      <c r="F110" s="15"/>
      <c r="G110" s="15"/>
    </row>
    <row r="111" spans="1:7" x14ac:dyDescent="0.3">
      <c r="A111" s="12" t="s">
        <v>1745</v>
      </c>
      <c r="B111" s="30"/>
      <c r="C111" s="30" t="s">
        <v>1140</v>
      </c>
      <c r="D111" s="13">
        <v>456800</v>
      </c>
      <c r="E111" s="14">
        <v>3924.37</v>
      </c>
      <c r="F111" s="15">
        <v>4.1489999999999999E-3</v>
      </c>
      <c r="G111" s="15"/>
    </row>
    <row r="112" spans="1:7" x14ac:dyDescent="0.3">
      <c r="A112" s="12" t="s">
        <v>1558</v>
      </c>
      <c r="B112" s="30"/>
      <c r="C112" s="30" t="s">
        <v>1148</v>
      </c>
      <c r="D112" s="13">
        <v>47950</v>
      </c>
      <c r="E112" s="14">
        <v>2291.1</v>
      </c>
      <c r="F112" s="15">
        <v>2.4220000000000001E-3</v>
      </c>
      <c r="G112" s="15"/>
    </row>
    <row r="113" spans="1:7" x14ac:dyDescent="0.3">
      <c r="A113" s="12" t="s">
        <v>1746</v>
      </c>
      <c r="B113" s="30"/>
      <c r="C113" s="30" t="s">
        <v>1736</v>
      </c>
      <c r="D113" s="13">
        <v>19000</v>
      </c>
      <c r="E113" s="14">
        <v>771.88</v>
      </c>
      <c r="F113" s="15">
        <v>8.1599999999999999E-4</v>
      </c>
      <c r="G113" s="15"/>
    </row>
    <row r="114" spans="1:7" x14ac:dyDescent="0.3">
      <c r="A114" s="12" t="s">
        <v>1747</v>
      </c>
      <c r="B114" s="30"/>
      <c r="C114" s="30" t="s">
        <v>1175</v>
      </c>
      <c r="D114" s="13">
        <v>17750</v>
      </c>
      <c r="E114" s="14">
        <v>583.92999999999995</v>
      </c>
      <c r="F114" s="15">
        <v>6.1700000000000004E-4</v>
      </c>
      <c r="G114" s="15"/>
    </row>
    <row r="115" spans="1:7" x14ac:dyDescent="0.3">
      <c r="A115" s="12" t="s">
        <v>1612</v>
      </c>
      <c r="B115" s="30"/>
      <c r="C115" s="30" t="s">
        <v>1159</v>
      </c>
      <c r="D115" s="41">
        <v>-6300</v>
      </c>
      <c r="E115" s="23">
        <v>-72.48</v>
      </c>
      <c r="F115" s="24">
        <v>-7.6000000000000004E-5</v>
      </c>
      <c r="G115" s="15"/>
    </row>
    <row r="116" spans="1:7" x14ac:dyDescent="0.3">
      <c r="A116" s="12" t="s">
        <v>1538</v>
      </c>
      <c r="B116" s="30"/>
      <c r="C116" s="30" t="s">
        <v>1156</v>
      </c>
      <c r="D116" s="41">
        <v>-3000</v>
      </c>
      <c r="E116" s="23">
        <v>-77.489999999999995</v>
      </c>
      <c r="F116" s="24">
        <v>-8.1000000000000004E-5</v>
      </c>
      <c r="G116" s="15"/>
    </row>
    <row r="117" spans="1:7" x14ac:dyDescent="0.3">
      <c r="A117" s="12" t="s">
        <v>1510</v>
      </c>
      <c r="B117" s="30"/>
      <c r="C117" s="30" t="s">
        <v>1341</v>
      </c>
      <c r="D117" s="41">
        <v>-13500</v>
      </c>
      <c r="E117" s="23">
        <v>-78.790000000000006</v>
      </c>
      <c r="F117" s="24">
        <v>-8.2999999999999998E-5</v>
      </c>
      <c r="G117" s="15"/>
    </row>
    <row r="118" spans="1:7" x14ac:dyDescent="0.3">
      <c r="A118" s="12" t="s">
        <v>1614</v>
      </c>
      <c r="B118" s="30"/>
      <c r="C118" s="30" t="s">
        <v>1153</v>
      </c>
      <c r="D118" s="41">
        <v>-76500</v>
      </c>
      <c r="E118" s="23">
        <v>-90.27</v>
      </c>
      <c r="F118" s="24">
        <v>-9.5000000000000005E-5</v>
      </c>
      <c r="G118" s="15"/>
    </row>
    <row r="119" spans="1:7" x14ac:dyDescent="0.3">
      <c r="A119" s="12" t="s">
        <v>1486</v>
      </c>
      <c r="B119" s="30"/>
      <c r="C119" s="30" t="s">
        <v>1140</v>
      </c>
      <c r="D119" s="41">
        <v>-80316</v>
      </c>
      <c r="E119" s="23">
        <v>-106.86</v>
      </c>
      <c r="F119" s="24">
        <v>-1.12E-4</v>
      </c>
      <c r="G119" s="15"/>
    </row>
    <row r="120" spans="1:7" x14ac:dyDescent="0.3">
      <c r="A120" s="12" t="s">
        <v>1748</v>
      </c>
      <c r="B120" s="30"/>
      <c r="C120" s="30" t="s">
        <v>1377</v>
      </c>
      <c r="D120" s="41">
        <v>-57000</v>
      </c>
      <c r="E120" s="23">
        <v>-123.46</v>
      </c>
      <c r="F120" s="24">
        <v>-1.2999999999999999E-4</v>
      </c>
      <c r="G120" s="15"/>
    </row>
    <row r="121" spans="1:7" x14ac:dyDescent="0.3">
      <c r="A121" s="12" t="s">
        <v>1593</v>
      </c>
      <c r="B121" s="30"/>
      <c r="C121" s="30" t="s">
        <v>1137</v>
      </c>
      <c r="D121" s="41">
        <v>-9768</v>
      </c>
      <c r="E121" s="23">
        <v>-152.94</v>
      </c>
      <c r="F121" s="24">
        <v>-1.6100000000000001E-4</v>
      </c>
      <c r="G121" s="15"/>
    </row>
    <row r="122" spans="1:7" x14ac:dyDescent="0.3">
      <c r="A122" s="12" t="s">
        <v>1472</v>
      </c>
      <c r="B122" s="30"/>
      <c r="C122" s="30" t="s">
        <v>1159</v>
      </c>
      <c r="D122" s="41">
        <v>-17550</v>
      </c>
      <c r="E122" s="23">
        <v>-207.79</v>
      </c>
      <c r="F122" s="24">
        <v>-2.1900000000000001E-4</v>
      </c>
      <c r="G122" s="15"/>
    </row>
    <row r="123" spans="1:7" x14ac:dyDescent="0.3">
      <c r="A123" s="12" t="s">
        <v>1553</v>
      </c>
      <c r="B123" s="30"/>
      <c r="C123" s="30" t="s">
        <v>1140</v>
      </c>
      <c r="D123" s="41">
        <v>-24750</v>
      </c>
      <c r="E123" s="23">
        <v>-248.79</v>
      </c>
      <c r="F123" s="24">
        <v>-2.63E-4</v>
      </c>
      <c r="G123" s="15"/>
    </row>
    <row r="124" spans="1:7" x14ac:dyDescent="0.3">
      <c r="A124" s="12" t="s">
        <v>1570</v>
      </c>
      <c r="B124" s="30"/>
      <c r="C124" s="30" t="s">
        <v>1143</v>
      </c>
      <c r="D124" s="41">
        <v>-262500</v>
      </c>
      <c r="E124" s="23">
        <v>-252.39</v>
      </c>
      <c r="F124" s="24">
        <v>-2.6600000000000001E-4</v>
      </c>
      <c r="G124" s="15"/>
    </row>
    <row r="125" spans="1:7" x14ac:dyDescent="0.3">
      <c r="A125" s="12" t="s">
        <v>1591</v>
      </c>
      <c r="B125" s="30"/>
      <c r="C125" s="30" t="s">
        <v>1129</v>
      </c>
      <c r="D125" s="41">
        <v>-495000</v>
      </c>
      <c r="E125" s="23">
        <v>-257.39999999999998</v>
      </c>
      <c r="F125" s="24">
        <v>-2.72E-4</v>
      </c>
      <c r="G125" s="15"/>
    </row>
    <row r="126" spans="1:7" x14ac:dyDescent="0.3">
      <c r="A126" s="12" t="s">
        <v>1607</v>
      </c>
      <c r="B126" s="30"/>
      <c r="C126" s="30" t="s">
        <v>1112</v>
      </c>
      <c r="D126" s="41">
        <v>-14000</v>
      </c>
      <c r="E126" s="23">
        <v>-261.91000000000003</v>
      </c>
      <c r="F126" s="24">
        <v>-2.7599999999999999E-4</v>
      </c>
      <c r="G126" s="15"/>
    </row>
    <row r="127" spans="1:7" x14ac:dyDescent="0.3">
      <c r="A127" s="12" t="s">
        <v>1574</v>
      </c>
      <c r="B127" s="30"/>
      <c r="C127" s="30" t="s">
        <v>1246</v>
      </c>
      <c r="D127" s="41">
        <v>-237900</v>
      </c>
      <c r="E127" s="23">
        <v>-285.83999999999997</v>
      </c>
      <c r="F127" s="24">
        <v>-3.0200000000000002E-4</v>
      </c>
      <c r="G127" s="15"/>
    </row>
    <row r="128" spans="1:7" x14ac:dyDescent="0.3">
      <c r="A128" s="12" t="s">
        <v>1587</v>
      </c>
      <c r="B128" s="30"/>
      <c r="C128" s="30" t="s">
        <v>1140</v>
      </c>
      <c r="D128" s="41">
        <v>-184000</v>
      </c>
      <c r="E128" s="23">
        <v>-371.4</v>
      </c>
      <c r="F128" s="24">
        <v>-3.9199999999999999E-4</v>
      </c>
      <c r="G128" s="15"/>
    </row>
    <row r="129" spans="1:7" x14ac:dyDescent="0.3">
      <c r="A129" s="12" t="s">
        <v>1550</v>
      </c>
      <c r="B129" s="30"/>
      <c r="C129" s="30" t="s">
        <v>1159</v>
      </c>
      <c r="D129" s="41">
        <v>-12200</v>
      </c>
      <c r="E129" s="23">
        <v>-488.31</v>
      </c>
      <c r="F129" s="24">
        <v>-5.1599999999999997E-4</v>
      </c>
      <c r="G129" s="15"/>
    </row>
    <row r="130" spans="1:7" x14ac:dyDescent="0.3">
      <c r="A130" s="12" t="s">
        <v>1620</v>
      </c>
      <c r="B130" s="30"/>
      <c r="C130" s="30" t="s">
        <v>1137</v>
      </c>
      <c r="D130" s="41">
        <v>-375000</v>
      </c>
      <c r="E130" s="23">
        <v>-917.81</v>
      </c>
      <c r="F130" s="24">
        <v>-9.7000000000000005E-4</v>
      </c>
      <c r="G130" s="15"/>
    </row>
    <row r="131" spans="1:7" x14ac:dyDescent="0.3">
      <c r="A131" s="12" t="s">
        <v>1610</v>
      </c>
      <c r="B131" s="30"/>
      <c r="C131" s="30" t="s">
        <v>1112</v>
      </c>
      <c r="D131" s="41">
        <v>-1488000</v>
      </c>
      <c r="E131" s="23">
        <v>-929.26</v>
      </c>
      <c r="F131" s="24">
        <v>-9.8200000000000002E-4</v>
      </c>
      <c r="G131" s="15"/>
    </row>
    <row r="132" spans="1:7" x14ac:dyDescent="0.3">
      <c r="A132" s="12" t="s">
        <v>1622</v>
      </c>
      <c r="B132" s="30"/>
      <c r="C132" s="30" t="s">
        <v>1132</v>
      </c>
      <c r="D132" s="41">
        <v>-114000</v>
      </c>
      <c r="E132" s="23">
        <v>-1019.5</v>
      </c>
      <c r="F132" s="24">
        <v>-1.077E-3</v>
      </c>
      <c r="G132" s="15"/>
    </row>
    <row r="133" spans="1:7" x14ac:dyDescent="0.3">
      <c r="A133" s="12" t="s">
        <v>1599</v>
      </c>
      <c r="B133" s="30"/>
      <c r="C133" s="30" t="s">
        <v>1159</v>
      </c>
      <c r="D133" s="41">
        <v>-21125</v>
      </c>
      <c r="E133" s="23">
        <v>-1200.78</v>
      </c>
      <c r="F133" s="24">
        <v>-1.2689999999999999E-3</v>
      </c>
      <c r="G133" s="15"/>
    </row>
    <row r="134" spans="1:7" x14ac:dyDescent="0.3">
      <c r="A134" s="12" t="s">
        <v>1625</v>
      </c>
      <c r="B134" s="30"/>
      <c r="C134" s="30" t="s">
        <v>1123</v>
      </c>
      <c r="D134" s="41">
        <v>-670000</v>
      </c>
      <c r="E134" s="23">
        <v>-1243.8599999999999</v>
      </c>
      <c r="F134" s="24">
        <v>-1.315E-3</v>
      </c>
      <c r="G134" s="15"/>
    </row>
    <row r="135" spans="1:7" x14ac:dyDescent="0.3">
      <c r="A135" s="12" t="s">
        <v>1596</v>
      </c>
      <c r="B135" s="30"/>
      <c r="C135" s="30" t="s">
        <v>1112</v>
      </c>
      <c r="D135" s="41">
        <v>-99000</v>
      </c>
      <c r="E135" s="23">
        <v>-1413.62</v>
      </c>
      <c r="F135" s="24">
        <v>-1.4940000000000001E-3</v>
      </c>
      <c r="G135" s="15"/>
    </row>
    <row r="136" spans="1:7" x14ac:dyDescent="0.3">
      <c r="A136" s="12" t="s">
        <v>1572</v>
      </c>
      <c r="B136" s="30"/>
      <c r="C136" s="30" t="s">
        <v>1249</v>
      </c>
      <c r="D136" s="41">
        <v>-106800</v>
      </c>
      <c r="E136" s="23">
        <v>-1650.91</v>
      </c>
      <c r="F136" s="24">
        <v>-1.745E-3</v>
      </c>
      <c r="G136" s="15"/>
    </row>
    <row r="137" spans="1:7" x14ac:dyDescent="0.3">
      <c r="A137" s="12" t="s">
        <v>1616</v>
      </c>
      <c r="B137" s="30"/>
      <c r="C137" s="30" t="s">
        <v>1148</v>
      </c>
      <c r="D137" s="41">
        <v>-61250</v>
      </c>
      <c r="E137" s="23">
        <v>-2109.08</v>
      </c>
      <c r="F137" s="24">
        <v>-2.2290000000000001E-3</v>
      </c>
      <c r="G137" s="15"/>
    </row>
    <row r="138" spans="1:7" x14ac:dyDescent="0.3">
      <c r="A138" s="12" t="s">
        <v>1621</v>
      </c>
      <c r="B138" s="30"/>
      <c r="C138" s="30" t="s">
        <v>1112</v>
      </c>
      <c r="D138" s="41">
        <v>-1287000</v>
      </c>
      <c r="E138" s="23">
        <v>-2625.48</v>
      </c>
      <c r="F138" s="24">
        <v>-2.7750000000000001E-3</v>
      </c>
      <c r="G138" s="15"/>
    </row>
    <row r="139" spans="1:7" x14ac:dyDescent="0.3">
      <c r="A139" s="12" t="s">
        <v>1605</v>
      </c>
      <c r="B139" s="30"/>
      <c r="C139" s="30" t="s">
        <v>1175</v>
      </c>
      <c r="D139" s="41">
        <v>-631800</v>
      </c>
      <c r="E139" s="23">
        <v>-2952.72</v>
      </c>
      <c r="F139" s="24">
        <v>-3.1210000000000001E-3</v>
      </c>
      <c r="G139" s="15"/>
    </row>
    <row r="140" spans="1:7" x14ac:dyDescent="0.3">
      <c r="A140" s="12" t="s">
        <v>1619</v>
      </c>
      <c r="B140" s="30"/>
      <c r="C140" s="30" t="s">
        <v>1140</v>
      </c>
      <c r="D140" s="41">
        <v>-3030000</v>
      </c>
      <c r="E140" s="23">
        <v>-3625.4</v>
      </c>
      <c r="F140" s="24">
        <v>-3.833E-3</v>
      </c>
      <c r="G140" s="15"/>
    </row>
    <row r="141" spans="1:7" x14ac:dyDescent="0.3">
      <c r="A141" s="12" t="s">
        <v>1629</v>
      </c>
      <c r="B141" s="30"/>
      <c r="C141" s="30" t="s">
        <v>1112</v>
      </c>
      <c r="D141" s="41">
        <v>-663850</v>
      </c>
      <c r="E141" s="23">
        <v>-11068.7</v>
      </c>
      <c r="F141" s="24">
        <v>-1.1702000000000001E-2</v>
      </c>
      <c r="G141" s="15"/>
    </row>
    <row r="142" spans="1:7" x14ac:dyDescent="0.3">
      <c r="A142" s="12" t="s">
        <v>1749</v>
      </c>
      <c r="B142" s="30"/>
      <c r="C142" s="30" t="s">
        <v>1750</v>
      </c>
      <c r="D142" s="41">
        <v>-100000</v>
      </c>
      <c r="E142" s="23">
        <v>-19843.95</v>
      </c>
      <c r="F142" s="24">
        <v>-2.0979999999999999E-2</v>
      </c>
      <c r="G142" s="15"/>
    </row>
    <row r="143" spans="1:7" x14ac:dyDescent="0.3">
      <c r="A143" s="16" t="s">
        <v>122</v>
      </c>
      <c r="B143" s="31"/>
      <c r="C143" s="31"/>
      <c r="D143" s="17"/>
      <c r="E143" s="42">
        <v>-46105.91</v>
      </c>
      <c r="F143" s="43">
        <v>-4.8731999999999998E-2</v>
      </c>
      <c r="G143" s="20"/>
    </row>
    <row r="144" spans="1:7" x14ac:dyDescent="0.3">
      <c r="A144" s="12"/>
      <c r="B144" s="30"/>
      <c r="C144" s="30"/>
      <c r="D144" s="13"/>
      <c r="E144" s="14"/>
      <c r="F144" s="15"/>
      <c r="G144" s="15"/>
    </row>
    <row r="145" spans="1:7" x14ac:dyDescent="0.3">
      <c r="A145" s="12"/>
      <c r="B145" s="30"/>
      <c r="C145" s="30"/>
      <c r="D145" s="13"/>
      <c r="E145" s="14"/>
      <c r="F145" s="15"/>
      <c r="G145" s="15"/>
    </row>
    <row r="146" spans="1:7" x14ac:dyDescent="0.3">
      <c r="A146" s="16" t="s">
        <v>1751</v>
      </c>
      <c r="B146" s="31"/>
      <c r="C146" s="31"/>
      <c r="D146" s="17"/>
      <c r="E146" s="46"/>
      <c r="F146" s="20"/>
      <c r="G146" s="20"/>
    </row>
    <row r="147" spans="1:7" x14ac:dyDescent="0.3">
      <c r="A147" s="12" t="s">
        <v>1752</v>
      </c>
      <c r="B147" s="30"/>
      <c r="C147" s="30" t="s">
        <v>1753</v>
      </c>
      <c r="D147" s="13">
        <v>250000</v>
      </c>
      <c r="E147" s="14">
        <v>768.25</v>
      </c>
      <c r="F147" s="15">
        <v>8.0000000000000004E-4</v>
      </c>
      <c r="G147" s="15"/>
    </row>
    <row r="148" spans="1:7" x14ac:dyDescent="0.3">
      <c r="A148" s="12" t="s">
        <v>1754</v>
      </c>
      <c r="B148" s="30"/>
      <c r="C148" s="30" t="s">
        <v>1755</v>
      </c>
      <c r="D148" s="41">
        <v>-21200</v>
      </c>
      <c r="E148" s="23">
        <v>-1.91</v>
      </c>
      <c r="F148" s="15">
        <v>0</v>
      </c>
      <c r="G148" s="15"/>
    </row>
    <row r="149" spans="1:7" x14ac:dyDescent="0.3">
      <c r="A149" s="12" t="s">
        <v>1756</v>
      </c>
      <c r="B149" s="30"/>
      <c r="C149" s="30" t="s">
        <v>1755</v>
      </c>
      <c r="D149" s="41">
        <v>-19250</v>
      </c>
      <c r="E149" s="23">
        <v>-2.69</v>
      </c>
      <c r="F149" s="15">
        <v>0</v>
      </c>
      <c r="G149" s="15"/>
    </row>
    <row r="150" spans="1:7" x14ac:dyDescent="0.3">
      <c r="A150" s="12" t="s">
        <v>1757</v>
      </c>
      <c r="B150" s="30"/>
      <c r="C150" s="30" t="s">
        <v>1755</v>
      </c>
      <c r="D150" s="41">
        <v>-236550</v>
      </c>
      <c r="E150" s="23">
        <v>-17.39</v>
      </c>
      <c r="F150" s="15">
        <v>0</v>
      </c>
      <c r="G150" s="15"/>
    </row>
    <row r="151" spans="1:7" x14ac:dyDescent="0.3">
      <c r="A151" s="12" t="s">
        <v>1758</v>
      </c>
      <c r="B151" s="30"/>
      <c r="C151" s="30" t="s">
        <v>1755</v>
      </c>
      <c r="D151" s="41">
        <v>-81000</v>
      </c>
      <c r="E151" s="23">
        <v>-25.27</v>
      </c>
      <c r="F151" s="15">
        <v>0</v>
      </c>
      <c r="G151" s="15"/>
    </row>
    <row r="152" spans="1:7" x14ac:dyDescent="0.3">
      <c r="A152" s="12" t="s">
        <v>1759</v>
      </c>
      <c r="B152" s="30"/>
      <c r="C152" s="30" t="s">
        <v>1755</v>
      </c>
      <c r="D152" s="41">
        <v>-140000</v>
      </c>
      <c r="E152" s="23">
        <v>-30.52</v>
      </c>
      <c r="F152" s="15">
        <v>0</v>
      </c>
      <c r="G152" s="15"/>
    </row>
    <row r="153" spans="1:7" x14ac:dyDescent="0.3">
      <c r="A153" s="12" t="s">
        <v>1756</v>
      </c>
      <c r="B153" s="30"/>
      <c r="C153" s="30" t="s">
        <v>1755</v>
      </c>
      <c r="D153" s="41">
        <v>-249250</v>
      </c>
      <c r="E153" s="23">
        <v>-34.770000000000003</v>
      </c>
      <c r="F153" s="15">
        <v>0</v>
      </c>
      <c r="G153" s="15"/>
    </row>
    <row r="154" spans="1:7" x14ac:dyDescent="0.3">
      <c r="A154" s="12" t="s">
        <v>1760</v>
      </c>
      <c r="B154" s="30"/>
      <c r="C154" s="30" t="s">
        <v>1755</v>
      </c>
      <c r="D154" s="41">
        <v>-1542400</v>
      </c>
      <c r="E154" s="23">
        <v>-44.73</v>
      </c>
      <c r="F154" s="15">
        <v>0</v>
      </c>
      <c r="G154" s="15"/>
    </row>
    <row r="155" spans="1:7" x14ac:dyDescent="0.3">
      <c r="A155" s="12" t="s">
        <v>1761</v>
      </c>
      <c r="B155" s="30"/>
      <c r="C155" s="30" t="s">
        <v>1755</v>
      </c>
      <c r="D155" s="41">
        <v>-22000</v>
      </c>
      <c r="E155" s="23">
        <v>-69.06</v>
      </c>
      <c r="F155" s="24">
        <v>-1E-4</v>
      </c>
      <c r="G155" s="15"/>
    </row>
    <row r="156" spans="1:7" x14ac:dyDescent="0.3">
      <c r="A156" s="12" t="s">
        <v>1762</v>
      </c>
      <c r="B156" s="30"/>
      <c r="C156" s="30" t="s">
        <v>1755</v>
      </c>
      <c r="D156" s="41">
        <v>-350000</v>
      </c>
      <c r="E156" s="23">
        <v>-128.1</v>
      </c>
      <c r="F156" s="24">
        <v>-1E-4</v>
      </c>
      <c r="G156" s="15"/>
    </row>
    <row r="157" spans="1:7" x14ac:dyDescent="0.3">
      <c r="A157" s="16" t="s">
        <v>122</v>
      </c>
      <c r="B157" s="31"/>
      <c r="C157" s="31"/>
      <c r="D157" s="17"/>
      <c r="E157" s="37">
        <v>413.81</v>
      </c>
      <c r="F157" s="38">
        <v>5.9999999999999995E-4</v>
      </c>
      <c r="G157" s="20"/>
    </row>
    <row r="158" spans="1:7" x14ac:dyDescent="0.3">
      <c r="A158" s="12"/>
      <c r="B158" s="30"/>
      <c r="C158" s="30"/>
      <c r="D158" s="13"/>
      <c r="E158" s="14"/>
      <c r="F158" s="15"/>
      <c r="G158" s="15"/>
    </row>
    <row r="159" spans="1:7" x14ac:dyDescent="0.3">
      <c r="A159" s="21" t="s">
        <v>156</v>
      </c>
      <c r="B159" s="32"/>
      <c r="C159" s="32"/>
      <c r="D159" s="22"/>
      <c r="E159" s="18">
        <v>413.81</v>
      </c>
      <c r="F159" s="19">
        <v>5.9999999999999995E-4</v>
      </c>
      <c r="G159" s="20"/>
    </row>
    <row r="160" spans="1:7" x14ac:dyDescent="0.3">
      <c r="A160" s="16" t="s">
        <v>206</v>
      </c>
      <c r="B160" s="30"/>
      <c r="C160" s="30"/>
      <c r="D160" s="13"/>
      <c r="E160" s="14"/>
      <c r="F160" s="15"/>
      <c r="G160" s="15"/>
    </row>
    <row r="161" spans="1:7" x14ac:dyDescent="0.3">
      <c r="A161" s="16" t="s">
        <v>207</v>
      </c>
      <c r="B161" s="30"/>
      <c r="C161" s="30"/>
      <c r="D161" s="13"/>
      <c r="E161" s="14"/>
      <c r="F161" s="15"/>
      <c r="G161" s="15"/>
    </row>
    <row r="162" spans="1:7" x14ac:dyDescent="0.3">
      <c r="A162" s="12" t="s">
        <v>1763</v>
      </c>
      <c r="B162" s="30" t="s">
        <v>1764</v>
      </c>
      <c r="C162" s="30" t="s">
        <v>213</v>
      </c>
      <c r="D162" s="13">
        <v>17500000</v>
      </c>
      <c r="E162" s="14">
        <v>17511.25</v>
      </c>
      <c r="F162" s="15">
        <v>1.8499999999999999E-2</v>
      </c>
      <c r="G162" s="15">
        <v>7.485E-2</v>
      </c>
    </row>
    <row r="163" spans="1:7" x14ac:dyDescent="0.3">
      <c r="A163" s="12" t="s">
        <v>715</v>
      </c>
      <c r="B163" s="30" t="s">
        <v>716</v>
      </c>
      <c r="C163" s="30" t="s">
        <v>213</v>
      </c>
      <c r="D163" s="13">
        <v>15000000</v>
      </c>
      <c r="E163" s="14">
        <v>14938.22</v>
      </c>
      <c r="F163" s="15">
        <v>1.5800000000000002E-2</v>
      </c>
      <c r="G163" s="15">
        <v>7.4249999999999997E-2</v>
      </c>
    </row>
    <row r="164" spans="1:7" x14ac:dyDescent="0.3">
      <c r="A164" s="12" t="s">
        <v>1765</v>
      </c>
      <c r="B164" s="30" t="s">
        <v>1766</v>
      </c>
      <c r="C164" s="30" t="s">
        <v>213</v>
      </c>
      <c r="D164" s="13">
        <v>10000000</v>
      </c>
      <c r="E164" s="14">
        <v>10002.11</v>
      </c>
      <c r="F164" s="15">
        <v>1.06E-2</v>
      </c>
      <c r="G164" s="15">
        <v>7.5703000000000006E-2</v>
      </c>
    </row>
    <row r="165" spans="1:7" x14ac:dyDescent="0.3">
      <c r="A165" s="12" t="s">
        <v>1767</v>
      </c>
      <c r="B165" s="30" t="s">
        <v>1768</v>
      </c>
      <c r="C165" s="30" t="s">
        <v>213</v>
      </c>
      <c r="D165" s="13">
        <v>10000000</v>
      </c>
      <c r="E165" s="14">
        <v>9993.0300000000007</v>
      </c>
      <c r="F165" s="15">
        <v>1.06E-2</v>
      </c>
      <c r="G165" s="15">
        <v>7.9890000000000003E-2</v>
      </c>
    </row>
    <row r="166" spans="1:7" x14ac:dyDescent="0.3">
      <c r="A166" s="12" t="s">
        <v>721</v>
      </c>
      <c r="B166" s="30" t="s">
        <v>722</v>
      </c>
      <c r="C166" s="30" t="s">
        <v>213</v>
      </c>
      <c r="D166" s="13">
        <v>10000000</v>
      </c>
      <c r="E166" s="14">
        <v>9661.43</v>
      </c>
      <c r="F166" s="15">
        <v>1.0200000000000001E-2</v>
      </c>
      <c r="G166" s="15">
        <v>7.5899999999999995E-2</v>
      </c>
    </row>
    <row r="167" spans="1:7" x14ac:dyDescent="0.3">
      <c r="A167" s="12" t="s">
        <v>1769</v>
      </c>
      <c r="B167" s="30" t="s">
        <v>1770</v>
      </c>
      <c r="C167" s="30" t="s">
        <v>213</v>
      </c>
      <c r="D167" s="13">
        <v>7500000</v>
      </c>
      <c r="E167" s="14">
        <v>7541.97</v>
      </c>
      <c r="F167" s="15">
        <v>8.0000000000000002E-3</v>
      </c>
      <c r="G167" s="15">
        <v>7.4899999999999994E-2</v>
      </c>
    </row>
    <row r="168" spans="1:7" x14ac:dyDescent="0.3">
      <c r="A168" s="12" t="s">
        <v>717</v>
      </c>
      <c r="B168" s="30" t="s">
        <v>718</v>
      </c>
      <c r="C168" s="30" t="s">
        <v>222</v>
      </c>
      <c r="D168" s="13">
        <v>7500000</v>
      </c>
      <c r="E168" s="14">
        <v>7456.65</v>
      </c>
      <c r="F168" s="15">
        <v>7.9000000000000008E-3</v>
      </c>
      <c r="G168" s="15">
        <v>7.5700000000000003E-2</v>
      </c>
    </row>
    <row r="169" spans="1:7" x14ac:dyDescent="0.3">
      <c r="A169" s="12" t="s">
        <v>1771</v>
      </c>
      <c r="B169" s="30" t="s">
        <v>1772</v>
      </c>
      <c r="C169" s="30" t="s">
        <v>222</v>
      </c>
      <c r="D169" s="13">
        <v>5000000</v>
      </c>
      <c r="E169" s="14">
        <v>4945.57</v>
      </c>
      <c r="F169" s="15">
        <v>5.1999999999999998E-3</v>
      </c>
      <c r="G169" s="15">
        <v>7.2050000000000003E-2</v>
      </c>
    </row>
    <row r="170" spans="1:7" x14ac:dyDescent="0.3">
      <c r="A170" s="12" t="s">
        <v>1773</v>
      </c>
      <c r="B170" s="30" t="s">
        <v>1774</v>
      </c>
      <c r="C170" s="30" t="s">
        <v>213</v>
      </c>
      <c r="D170" s="13">
        <v>2500000</v>
      </c>
      <c r="E170" s="14">
        <v>2534.61</v>
      </c>
      <c r="F170" s="15">
        <v>2.7000000000000001E-3</v>
      </c>
      <c r="G170" s="15">
        <v>7.9441999999999999E-2</v>
      </c>
    </row>
    <row r="171" spans="1:7" x14ac:dyDescent="0.3">
      <c r="A171" s="12" t="s">
        <v>1775</v>
      </c>
      <c r="B171" s="30" t="s">
        <v>1776</v>
      </c>
      <c r="C171" s="30" t="s">
        <v>332</v>
      </c>
      <c r="D171" s="13">
        <v>2500000</v>
      </c>
      <c r="E171" s="14">
        <v>2466.21</v>
      </c>
      <c r="F171" s="15">
        <v>2.5999999999999999E-3</v>
      </c>
      <c r="G171" s="15">
        <v>8.0091999999999997E-2</v>
      </c>
    </row>
    <row r="172" spans="1:7" x14ac:dyDescent="0.3">
      <c r="A172" s="16" t="s">
        <v>122</v>
      </c>
      <c r="B172" s="31"/>
      <c r="C172" s="31"/>
      <c r="D172" s="17"/>
      <c r="E172" s="37">
        <v>87051.05</v>
      </c>
      <c r="F172" s="38">
        <v>9.2100000000000001E-2</v>
      </c>
      <c r="G172" s="20"/>
    </row>
    <row r="173" spans="1:7" x14ac:dyDescent="0.3">
      <c r="A173" s="12"/>
      <c r="B173" s="30"/>
      <c r="C173" s="30"/>
      <c r="D173" s="13"/>
      <c r="E173" s="14"/>
      <c r="F173" s="15"/>
      <c r="G173" s="15"/>
    </row>
    <row r="174" spans="1:7" x14ac:dyDescent="0.3">
      <c r="A174" s="16" t="s">
        <v>297</v>
      </c>
      <c r="B174" s="30"/>
      <c r="C174" s="30"/>
      <c r="D174" s="13"/>
      <c r="E174" s="14"/>
      <c r="F174" s="15"/>
      <c r="G174" s="15"/>
    </row>
    <row r="175" spans="1:7" x14ac:dyDescent="0.3">
      <c r="A175" s="12" t="s">
        <v>620</v>
      </c>
      <c r="B175" s="30" t="s">
        <v>621</v>
      </c>
      <c r="C175" s="30" t="s">
        <v>119</v>
      </c>
      <c r="D175" s="13">
        <v>35000000</v>
      </c>
      <c r="E175" s="14">
        <v>35254.31</v>
      </c>
      <c r="F175" s="15">
        <v>3.73E-2</v>
      </c>
      <c r="G175" s="15">
        <v>7.2872317820000004E-2</v>
      </c>
    </row>
    <row r="176" spans="1:7" x14ac:dyDescent="0.3">
      <c r="A176" s="12" t="s">
        <v>1630</v>
      </c>
      <c r="B176" s="30" t="s">
        <v>1631</v>
      </c>
      <c r="C176" s="30" t="s">
        <v>119</v>
      </c>
      <c r="D176" s="13">
        <v>10000000</v>
      </c>
      <c r="E176" s="14">
        <v>9983.25</v>
      </c>
      <c r="F176" s="15">
        <v>1.06E-2</v>
      </c>
      <c r="G176" s="15">
        <v>6.9921296899999999E-2</v>
      </c>
    </row>
    <row r="177" spans="1:7" x14ac:dyDescent="0.3">
      <c r="A177" s="12" t="s">
        <v>669</v>
      </c>
      <c r="B177" s="30" t="s">
        <v>670</v>
      </c>
      <c r="C177" s="30" t="s">
        <v>119</v>
      </c>
      <c r="D177" s="13">
        <v>10000000</v>
      </c>
      <c r="E177" s="14">
        <v>9960.76</v>
      </c>
      <c r="F177" s="15">
        <v>1.0500000000000001E-2</v>
      </c>
      <c r="G177" s="15">
        <v>7.2842279960999998E-2</v>
      </c>
    </row>
    <row r="178" spans="1:7" x14ac:dyDescent="0.3">
      <c r="A178" s="12" t="s">
        <v>864</v>
      </c>
      <c r="B178" s="30" t="s">
        <v>865</v>
      </c>
      <c r="C178" s="30" t="s">
        <v>119</v>
      </c>
      <c r="D178" s="13">
        <v>10000000</v>
      </c>
      <c r="E178" s="14">
        <v>9592</v>
      </c>
      <c r="F178" s="15">
        <v>1.01E-2</v>
      </c>
      <c r="G178" s="15">
        <v>7.2775991001000004E-2</v>
      </c>
    </row>
    <row r="179" spans="1:7" x14ac:dyDescent="0.3">
      <c r="A179" s="12" t="s">
        <v>989</v>
      </c>
      <c r="B179" s="30" t="s">
        <v>990</v>
      </c>
      <c r="C179" s="30" t="s">
        <v>119</v>
      </c>
      <c r="D179" s="13">
        <v>6000000</v>
      </c>
      <c r="E179" s="14">
        <v>5783.39</v>
      </c>
      <c r="F179" s="15">
        <v>6.1000000000000004E-3</v>
      </c>
      <c r="G179" s="15">
        <v>7.2465288801000005E-2</v>
      </c>
    </row>
    <row r="180" spans="1:7" x14ac:dyDescent="0.3">
      <c r="A180" s="16" t="s">
        <v>122</v>
      </c>
      <c r="B180" s="31"/>
      <c r="C180" s="31"/>
      <c r="D180" s="17"/>
      <c r="E180" s="37">
        <v>70573.710000000006</v>
      </c>
      <c r="F180" s="38">
        <v>7.46E-2</v>
      </c>
      <c r="G180" s="20"/>
    </row>
    <row r="181" spans="1:7" x14ac:dyDescent="0.3">
      <c r="A181" s="12"/>
      <c r="B181" s="30"/>
      <c r="C181" s="30"/>
      <c r="D181" s="13"/>
      <c r="E181" s="14"/>
      <c r="F181" s="15"/>
      <c r="G181" s="15"/>
    </row>
    <row r="182" spans="1:7" x14ac:dyDescent="0.3">
      <c r="A182" s="16" t="s">
        <v>300</v>
      </c>
      <c r="B182" s="30"/>
      <c r="C182" s="30"/>
      <c r="D182" s="13"/>
      <c r="E182" s="14"/>
      <c r="F182" s="15"/>
      <c r="G182" s="15"/>
    </row>
    <row r="183" spans="1:7" x14ac:dyDescent="0.3">
      <c r="A183" s="16" t="s">
        <v>122</v>
      </c>
      <c r="B183" s="30"/>
      <c r="C183" s="30"/>
      <c r="D183" s="13"/>
      <c r="E183" s="39" t="s">
        <v>114</v>
      </c>
      <c r="F183" s="40" t="s">
        <v>114</v>
      </c>
      <c r="G183" s="15"/>
    </row>
    <row r="184" spans="1:7" x14ac:dyDescent="0.3">
      <c r="A184" s="12"/>
      <c r="B184" s="30"/>
      <c r="C184" s="30"/>
      <c r="D184" s="13"/>
      <c r="E184" s="14"/>
      <c r="F184" s="15"/>
      <c r="G184" s="15"/>
    </row>
    <row r="185" spans="1:7" x14ac:dyDescent="0.3">
      <c r="A185" s="16" t="s">
        <v>301</v>
      </c>
      <c r="B185" s="30"/>
      <c r="C185" s="30"/>
      <c r="D185" s="13"/>
      <c r="E185" s="14"/>
      <c r="F185" s="15"/>
      <c r="G185" s="15"/>
    </row>
    <row r="186" spans="1:7" x14ac:dyDescent="0.3">
      <c r="A186" s="16" t="s">
        <v>122</v>
      </c>
      <c r="B186" s="30"/>
      <c r="C186" s="30"/>
      <c r="D186" s="13"/>
      <c r="E186" s="39" t="s">
        <v>114</v>
      </c>
      <c r="F186" s="40" t="s">
        <v>114</v>
      </c>
      <c r="G186" s="15"/>
    </row>
    <row r="187" spans="1:7" x14ac:dyDescent="0.3">
      <c r="A187" s="12"/>
      <c r="B187" s="30"/>
      <c r="C187" s="30"/>
      <c r="D187" s="13"/>
      <c r="E187" s="14"/>
      <c r="F187" s="15"/>
      <c r="G187" s="15"/>
    </row>
    <row r="188" spans="1:7" x14ac:dyDescent="0.3">
      <c r="A188" s="21" t="s">
        <v>156</v>
      </c>
      <c r="B188" s="32"/>
      <c r="C188" s="32"/>
      <c r="D188" s="22"/>
      <c r="E188" s="18">
        <v>157624.76</v>
      </c>
      <c r="F188" s="19">
        <v>0.16669999999999999</v>
      </c>
      <c r="G188" s="20"/>
    </row>
    <row r="189" spans="1:7" x14ac:dyDescent="0.3">
      <c r="A189" s="12"/>
      <c r="B189" s="30"/>
      <c r="C189" s="30"/>
      <c r="D189" s="13"/>
      <c r="E189" s="14"/>
      <c r="F189" s="15"/>
      <c r="G189" s="15"/>
    </row>
    <row r="190" spans="1:7" x14ac:dyDescent="0.3">
      <c r="A190" s="16" t="s">
        <v>115</v>
      </c>
      <c r="B190" s="30"/>
      <c r="C190" s="30"/>
      <c r="D190" s="13"/>
      <c r="E190" s="14"/>
      <c r="F190" s="15"/>
      <c r="G190" s="15"/>
    </row>
    <row r="191" spans="1:7" x14ac:dyDescent="0.3">
      <c r="A191" s="12"/>
      <c r="B191" s="30"/>
      <c r="C191" s="30"/>
      <c r="D191" s="13"/>
      <c r="E191" s="14"/>
      <c r="F191" s="15"/>
      <c r="G191" s="15"/>
    </row>
    <row r="192" spans="1:7" x14ac:dyDescent="0.3">
      <c r="A192" s="16" t="s">
        <v>116</v>
      </c>
      <c r="B192" s="30"/>
      <c r="C192" s="30"/>
      <c r="D192" s="13"/>
      <c r="E192" s="14"/>
      <c r="F192" s="15"/>
      <c r="G192" s="15"/>
    </row>
    <row r="193" spans="1:7" x14ac:dyDescent="0.3">
      <c r="A193" s="12" t="s">
        <v>1636</v>
      </c>
      <c r="B193" s="30" t="s">
        <v>1637</v>
      </c>
      <c r="C193" s="30" t="s">
        <v>119</v>
      </c>
      <c r="D193" s="13">
        <v>500000</v>
      </c>
      <c r="E193" s="14">
        <v>487.84</v>
      </c>
      <c r="F193" s="15">
        <v>5.0000000000000001E-4</v>
      </c>
      <c r="G193" s="15">
        <v>6.7404000000000006E-2</v>
      </c>
    </row>
    <row r="194" spans="1:7" x14ac:dyDescent="0.3">
      <c r="A194" s="16" t="s">
        <v>122</v>
      </c>
      <c r="B194" s="31"/>
      <c r="C194" s="31"/>
      <c r="D194" s="17"/>
      <c r="E194" s="37">
        <v>487.84</v>
      </c>
      <c r="F194" s="38">
        <v>5.0000000000000001E-4</v>
      </c>
      <c r="G194" s="20"/>
    </row>
    <row r="195" spans="1:7" x14ac:dyDescent="0.3">
      <c r="A195" s="12"/>
      <c r="B195" s="30"/>
      <c r="C195" s="30"/>
      <c r="D195" s="13"/>
      <c r="E195" s="14"/>
      <c r="F195" s="15"/>
      <c r="G195" s="15"/>
    </row>
    <row r="196" spans="1:7" x14ac:dyDescent="0.3">
      <c r="A196" s="21" t="s">
        <v>156</v>
      </c>
      <c r="B196" s="32"/>
      <c r="C196" s="32"/>
      <c r="D196" s="22"/>
      <c r="E196" s="18">
        <v>487.84</v>
      </c>
      <c r="F196" s="19">
        <v>5.0000000000000001E-4</v>
      </c>
      <c r="G196" s="20"/>
    </row>
    <row r="197" spans="1:7" x14ac:dyDescent="0.3">
      <c r="A197" s="12"/>
      <c r="B197" s="30"/>
      <c r="C197" s="30"/>
      <c r="D197" s="13"/>
      <c r="E197" s="14"/>
      <c r="F197" s="15"/>
      <c r="G197" s="15"/>
    </row>
    <row r="198" spans="1:7" x14ac:dyDescent="0.3">
      <c r="A198" s="12"/>
      <c r="B198" s="30"/>
      <c r="C198" s="30"/>
      <c r="D198" s="13"/>
      <c r="E198" s="14"/>
      <c r="F198" s="15"/>
      <c r="G198" s="15"/>
    </row>
    <row r="199" spans="1:7" x14ac:dyDescent="0.3">
      <c r="A199" s="16" t="s">
        <v>795</v>
      </c>
      <c r="B199" s="30"/>
      <c r="C199" s="30"/>
      <c r="D199" s="13"/>
      <c r="E199" s="14"/>
      <c r="F199" s="15"/>
      <c r="G199" s="15"/>
    </row>
    <row r="200" spans="1:7" x14ac:dyDescent="0.3">
      <c r="A200" s="12" t="s">
        <v>1777</v>
      </c>
      <c r="B200" s="30" t="s">
        <v>1778</v>
      </c>
      <c r="C200" s="30"/>
      <c r="D200" s="13">
        <v>0.01</v>
      </c>
      <c r="E200" s="14">
        <v>0</v>
      </c>
      <c r="F200" s="15">
        <v>0</v>
      </c>
      <c r="G200" s="15"/>
    </row>
    <row r="201" spans="1:7" x14ac:dyDescent="0.3">
      <c r="A201" s="12"/>
      <c r="B201" s="30"/>
      <c r="C201" s="30"/>
      <c r="D201" s="13"/>
      <c r="E201" s="14"/>
      <c r="F201" s="15"/>
      <c r="G201" s="15"/>
    </row>
    <row r="202" spans="1:7" x14ac:dyDescent="0.3">
      <c r="A202" s="21" t="s">
        <v>156</v>
      </c>
      <c r="B202" s="32"/>
      <c r="C202" s="32"/>
      <c r="D202" s="22"/>
      <c r="E202" s="18">
        <v>0</v>
      </c>
      <c r="F202" s="19">
        <v>0</v>
      </c>
      <c r="G202" s="20"/>
    </row>
    <row r="203" spans="1:7" x14ac:dyDescent="0.3">
      <c r="A203" s="12"/>
      <c r="B203" s="30"/>
      <c r="C203" s="30"/>
      <c r="D203" s="13"/>
      <c r="E203" s="14"/>
      <c r="F203" s="15"/>
      <c r="G203" s="15"/>
    </row>
    <row r="204" spans="1:7" x14ac:dyDescent="0.3">
      <c r="A204" s="16" t="s">
        <v>157</v>
      </c>
      <c r="B204" s="30"/>
      <c r="C204" s="30"/>
      <c r="D204" s="13"/>
      <c r="E204" s="14"/>
      <c r="F204" s="15"/>
      <c r="G204" s="15"/>
    </row>
    <row r="205" spans="1:7" x14ac:dyDescent="0.3">
      <c r="A205" s="12" t="s">
        <v>158</v>
      </c>
      <c r="B205" s="30"/>
      <c r="C205" s="30"/>
      <c r="D205" s="13"/>
      <c r="E205" s="14">
        <v>30261.71</v>
      </c>
      <c r="F205" s="15">
        <v>3.2000000000000001E-2</v>
      </c>
      <c r="G205" s="15">
        <v>6.3773999999999997E-2</v>
      </c>
    </row>
    <row r="206" spans="1:7" x14ac:dyDescent="0.3">
      <c r="A206" s="16" t="s">
        <v>122</v>
      </c>
      <c r="B206" s="31"/>
      <c r="C206" s="31"/>
      <c r="D206" s="17"/>
      <c r="E206" s="37">
        <v>30261.71</v>
      </c>
      <c r="F206" s="38">
        <v>3.2000000000000001E-2</v>
      </c>
      <c r="G206" s="20"/>
    </row>
    <row r="207" spans="1:7" x14ac:dyDescent="0.3">
      <c r="A207" s="12"/>
      <c r="B207" s="30"/>
      <c r="C207" s="30"/>
      <c r="D207" s="13"/>
      <c r="E207" s="14"/>
      <c r="F207" s="15"/>
      <c r="G207" s="15"/>
    </row>
    <row r="208" spans="1:7" x14ac:dyDescent="0.3">
      <c r="A208" s="21" t="s">
        <v>156</v>
      </c>
      <c r="B208" s="32"/>
      <c r="C208" s="32"/>
      <c r="D208" s="22"/>
      <c r="E208" s="18">
        <v>30261.71</v>
      </c>
      <c r="F208" s="19">
        <v>3.2000000000000001E-2</v>
      </c>
      <c r="G208" s="20"/>
    </row>
    <row r="209" spans="1:7" x14ac:dyDescent="0.3">
      <c r="A209" s="12" t="s">
        <v>159</v>
      </c>
      <c r="B209" s="30"/>
      <c r="C209" s="30"/>
      <c r="D209" s="13"/>
      <c r="E209" s="14">
        <v>2239.9784647000001</v>
      </c>
      <c r="F209" s="15">
        <v>2.3679999999999999E-3</v>
      </c>
      <c r="G209" s="15"/>
    </row>
    <row r="210" spans="1:7" x14ac:dyDescent="0.3">
      <c r="A210" s="12" t="s">
        <v>160</v>
      </c>
      <c r="B210" s="30"/>
      <c r="C210" s="30"/>
      <c r="D210" s="13"/>
      <c r="E210" s="14">
        <v>9495.2015353000006</v>
      </c>
      <c r="F210" s="15">
        <v>9.6319999999999999E-3</v>
      </c>
      <c r="G210" s="15">
        <v>6.3773999999999997E-2</v>
      </c>
    </row>
    <row r="211" spans="1:7" x14ac:dyDescent="0.3">
      <c r="A211" s="25" t="s">
        <v>161</v>
      </c>
      <c r="B211" s="33"/>
      <c r="C211" s="33"/>
      <c r="D211" s="26"/>
      <c r="E211" s="27">
        <v>945822.67</v>
      </c>
      <c r="F211" s="28">
        <v>1</v>
      </c>
      <c r="G211" s="28"/>
    </row>
    <row r="213" spans="1:7" x14ac:dyDescent="0.3">
      <c r="A213" s="1" t="s">
        <v>1676</v>
      </c>
    </row>
    <row r="214" spans="1:7" x14ac:dyDescent="0.3">
      <c r="A214" s="1" t="s">
        <v>163</v>
      </c>
    </row>
    <row r="216" spans="1:7" x14ac:dyDescent="0.3">
      <c r="A216" s="1" t="s">
        <v>164</v>
      </c>
    </row>
    <row r="217" spans="1:7" x14ac:dyDescent="0.3">
      <c r="A217" s="47" t="s">
        <v>165</v>
      </c>
      <c r="B217" s="34" t="s">
        <v>114</v>
      </c>
    </row>
    <row r="218" spans="1:7" x14ac:dyDescent="0.3">
      <c r="A218" t="s">
        <v>166</v>
      </c>
    </row>
    <row r="219" spans="1:7" x14ac:dyDescent="0.3">
      <c r="A219" t="s">
        <v>167</v>
      </c>
      <c r="B219" t="s">
        <v>168</v>
      </c>
      <c r="C219" t="s">
        <v>168</v>
      </c>
    </row>
    <row r="220" spans="1:7" x14ac:dyDescent="0.3">
      <c r="B220" s="48">
        <v>45107</v>
      </c>
      <c r="C220" s="48">
        <v>45138</v>
      </c>
    </row>
    <row r="221" spans="1:7" x14ac:dyDescent="0.3">
      <c r="A221" t="s">
        <v>1779</v>
      </c>
      <c r="B221">
        <v>23.1</v>
      </c>
      <c r="C221">
        <v>23.72</v>
      </c>
      <c r="E221" s="2"/>
    </row>
    <row r="222" spans="1:7" x14ac:dyDescent="0.3">
      <c r="A222" t="s">
        <v>172</v>
      </c>
      <c r="B222">
        <v>43.34</v>
      </c>
      <c r="C222">
        <v>44.51</v>
      </c>
      <c r="E222" s="2"/>
    </row>
    <row r="223" spans="1:7" x14ac:dyDescent="0.3">
      <c r="A223" t="s">
        <v>623</v>
      </c>
      <c r="B223">
        <v>23.55</v>
      </c>
      <c r="C223">
        <v>24.04</v>
      </c>
      <c r="E223" s="2"/>
    </row>
    <row r="224" spans="1:7" x14ac:dyDescent="0.3">
      <c r="A224" t="s">
        <v>1780</v>
      </c>
      <c r="B224">
        <v>17.989999999999998</v>
      </c>
      <c r="C224">
        <v>18.45</v>
      </c>
      <c r="E224" s="2"/>
    </row>
    <row r="225" spans="1:5" x14ac:dyDescent="0.3">
      <c r="A225" t="s">
        <v>626</v>
      </c>
      <c r="B225">
        <v>39.06</v>
      </c>
      <c r="C225">
        <v>40.07</v>
      </c>
      <c r="E225" s="2"/>
    </row>
    <row r="226" spans="1:5" x14ac:dyDescent="0.3">
      <c r="A226" t="s">
        <v>628</v>
      </c>
      <c r="B226">
        <v>20.21</v>
      </c>
      <c r="C226">
        <v>20.58</v>
      </c>
      <c r="E226" s="2"/>
    </row>
    <row r="227" spans="1:5" x14ac:dyDescent="0.3">
      <c r="E227" s="2"/>
    </row>
    <row r="228" spans="1:5" x14ac:dyDescent="0.3">
      <c r="A228" t="s">
        <v>630</v>
      </c>
    </row>
    <row r="230" spans="1:5" x14ac:dyDescent="0.3">
      <c r="A230" s="50" t="s">
        <v>631</v>
      </c>
      <c r="B230" s="50" t="s">
        <v>632</v>
      </c>
      <c r="C230" s="50" t="s">
        <v>633</v>
      </c>
      <c r="D230" s="50" t="s">
        <v>634</v>
      </c>
    </row>
    <row r="231" spans="1:5" x14ac:dyDescent="0.3">
      <c r="A231" s="50" t="s">
        <v>1781</v>
      </c>
      <c r="B231" s="50"/>
      <c r="C231" s="50">
        <v>0.15</v>
      </c>
      <c r="D231" s="50">
        <v>0.15</v>
      </c>
    </row>
    <row r="232" spans="1:5" x14ac:dyDescent="0.3">
      <c r="A232" s="50" t="s">
        <v>1782</v>
      </c>
      <c r="B232" s="50"/>
      <c r="C232" s="50">
        <v>0.15</v>
      </c>
      <c r="D232" s="50">
        <v>0.15</v>
      </c>
    </row>
    <row r="234" spans="1:5" x14ac:dyDescent="0.3">
      <c r="A234" t="s">
        <v>184</v>
      </c>
      <c r="B234" s="34" t="s">
        <v>114</v>
      </c>
    </row>
    <row r="235" spans="1:5" ht="28.95" customHeight="1" x14ac:dyDescent="0.3">
      <c r="A235" s="47" t="s">
        <v>185</v>
      </c>
      <c r="B235" s="34" t="s">
        <v>114</v>
      </c>
    </row>
    <row r="236" spans="1:5" ht="28.95" customHeight="1" x14ac:dyDescent="0.3">
      <c r="A236" s="47" t="s">
        <v>186</v>
      </c>
      <c r="B236" s="34" t="s">
        <v>114</v>
      </c>
    </row>
    <row r="237" spans="1:5" x14ac:dyDescent="0.3">
      <c r="A237" t="s">
        <v>1677</v>
      </c>
      <c r="B237" s="49">
        <v>2.3938079999999999</v>
      </c>
    </row>
    <row r="238" spans="1:5" ht="43.5" customHeight="1" x14ac:dyDescent="0.3">
      <c r="A238" s="47" t="s">
        <v>188</v>
      </c>
      <c r="B238" s="34">
        <v>8339.5328750000008</v>
      </c>
    </row>
    <row r="239" spans="1:5" ht="28.95" customHeight="1" x14ac:dyDescent="0.3">
      <c r="A239" s="47" t="s">
        <v>189</v>
      </c>
      <c r="B239" s="34" t="s">
        <v>114</v>
      </c>
    </row>
    <row r="240" spans="1:5" ht="28.95" customHeight="1" x14ac:dyDescent="0.3">
      <c r="A240" s="47" t="s">
        <v>190</v>
      </c>
      <c r="B240" s="34" t="s">
        <v>114</v>
      </c>
    </row>
    <row r="241" spans="1:7" x14ac:dyDescent="0.3">
      <c r="A241" t="s">
        <v>191</v>
      </c>
      <c r="B241" s="34" t="s">
        <v>114</v>
      </c>
    </row>
    <row r="242" spans="1:7" x14ac:dyDescent="0.3">
      <c r="A242" t="s">
        <v>192</v>
      </c>
      <c r="B242" s="34" t="s">
        <v>114</v>
      </c>
    </row>
    <row r="244" spans="1:7" s="47" customFormat="1" ht="33.6" customHeight="1" x14ac:dyDescent="0.3">
      <c r="A244" s="70" t="s">
        <v>202</v>
      </c>
      <c r="B244" s="70" t="s">
        <v>203</v>
      </c>
      <c r="C244" s="70" t="s">
        <v>5</v>
      </c>
      <c r="D244" s="70" t="s">
        <v>6</v>
      </c>
      <c r="G244" s="71"/>
    </row>
    <row r="245" spans="1:7" s="47" customFormat="1" ht="70.05" customHeight="1" x14ac:dyDescent="0.3">
      <c r="A245" s="70" t="s">
        <v>1783</v>
      </c>
      <c r="B245" s="70"/>
      <c r="C245" s="70" t="s">
        <v>51</v>
      </c>
      <c r="D245" s="70"/>
      <c r="G245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40"/>
  <sheetViews>
    <sheetView showGridLines="0" view="pageBreakPreview" zoomScale="60" zoomScaleNormal="100" workbookViewId="0">
      <pane ySplit="4" topLeftCell="A124" activePane="bottomLeft" state="frozen"/>
      <selection pane="bottomLeft" activeCell="A140" sqref="A140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1784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1785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1109</v>
      </c>
      <c r="B7" s="30"/>
      <c r="C7" s="30"/>
      <c r="D7" s="13"/>
      <c r="E7" s="14"/>
      <c r="F7" s="15"/>
      <c r="G7" s="15"/>
    </row>
    <row r="8" spans="1:8" x14ac:dyDescent="0.3">
      <c r="A8" s="12" t="s">
        <v>1110</v>
      </c>
      <c r="B8" s="30" t="s">
        <v>1111</v>
      </c>
      <c r="C8" s="30" t="s">
        <v>1112</v>
      </c>
      <c r="D8" s="13">
        <v>266414</v>
      </c>
      <c r="E8" s="14">
        <v>4399.03</v>
      </c>
      <c r="F8" s="15">
        <v>8.2900000000000001E-2</v>
      </c>
      <c r="G8" s="15"/>
    </row>
    <row r="9" spans="1:8" x14ac:dyDescent="0.3">
      <c r="A9" s="12" t="s">
        <v>1113</v>
      </c>
      <c r="B9" s="30" t="s">
        <v>1114</v>
      </c>
      <c r="C9" s="30" t="s">
        <v>1115</v>
      </c>
      <c r="D9" s="13">
        <v>138250</v>
      </c>
      <c r="E9" s="14">
        <v>3524.34</v>
      </c>
      <c r="F9" s="15">
        <v>6.6400000000000001E-2</v>
      </c>
      <c r="G9" s="15"/>
    </row>
    <row r="10" spans="1:8" x14ac:dyDescent="0.3">
      <c r="A10" s="12" t="s">
        <v>1119</v>
      </c>
      <c r="B10" s="30" t="s">
        <v>1120</v>
      </c>
      <c r="C10" s="30" t="s">
        <v>1112</v>
      </c>
      <c r="D10" s="13">
        <v>348146</v>
      </c>
      <c r="E10" s="14">
        <v>3475.54</v>
      </c>
      <c r="F10" s="15">
        <v>6.5500000000000003E-2</v>
      </c>
      <c r="G10" s="15"/>
    </row>
    <row r="11" spans="1:8" x14ac:dyDescent="0.3">
      <c r="A11" s="12" t="s">
        <v>1154</v>
      </c>
      <c r="B11" s="30" t="s">
        <v>1155</v>
      </c>
      <c r="C11" s="30" t="s">
        <v>1156</v>
      </c>
      <c r="D11" s="13">
        <v>600000</v>
      </c>
      <c r="E11" s="14">
        <v>2794.2</v>
      </c>
      <c r="F11" s="15">
        <v>5.2699999999999997E-2</v>
      </c>
      <c r="G11" s="15"/>
    </row>
    <row r="12" spans="1:8" x14ac:dyDescent="0.3">
      <c r="A12" s="12" t="s">
        <v>1212</v>
      </c>
      <c r="B12" s="30" t="s">
        <v>1213</v>
      </c>
      <c r="C12" s="30" t="s">
        <v>1214</v>
      </c>
      <c r="D12" s="13">
        <v>88045</v>
      </c>
      <c r="E12" s="14">
        <v>2360.79</v>
      </c>
      <c r="F12" s="15">
        <v>4.4499999999999998E-2</v>
      </c>
      <c r="G12" s="15"/>
    </row>
    <row r="13" spans="1:8" x14ac:dyDescent="0.3">
      <c r="A13" s="12" t="s">
        <v>1160</v>
      </c>
      <c r="B13" s="30" t="s">
        <v>1161</v>
      </c>
      <c r="C13" s="30" t="s">
        <v>1148</v>
      </c>
      <c r="D13" s="13">
        <v>145900</v>
      </c>
      <c r="E13" s="14">
        <v>1977.97</v>
      </c>
      <c r="F13" s="15">
        <v>3.73E-2</v>
      </c>
      <c r="G13" s="15"/>
    </row>
    <row r="14" spans="1:8" x14ac:dyDescent="0.3">
      <c r="A14" s="12" t="s">
        <v>1130</v>
      </c>
      <c r="B14" s="30" t="s">
        <v>1131</v>
      </c>
      <c r="C14" s="30" t="s">
        <v>1132</v>
      </c>
      <c r="D14" s="13">
        <v>221964</v>
      </c>
      <c r="E14" s="14">
        <v>1975.26</v>
      </c>
      <c r="F14" s="15">
        <v>3.7199999999999997E-2</v>
      </c>
      <c r="G14" s="15"/>
    </row>
    <row r="15" spans="1:8" x14ac:dyDescent="0.3">
      <c r="A15" s="12" t="s">
        <v>1171</v>
      </c>
      <c r="B15" s="30" t="s">
        <v>1172</v>
      </c>
      <c r="C15" s="30" t="s">
        <v>1112</v>
      </c>
      <c r="D15" s="13">
        <v>206159</v>
      </c>
      <c r="E15" s="14">
        <v>1966.55</v>
      </c>
      <c r="F15" s="15">
        <v>3.7100000000000001E-2</v>
      </c>
      <c r="G15" s="15"/>
    </row>
    <row r="16" spans="1:8" x14ac:dyDescent="0.3">
      <c r="A16" s="12" t="s">
        <v>1226</v>
      </c>
      <c r="B16" s="30" t="s">
        <v>1227</v>
      </c>
      <c r="C16" s="30" t="s">
        <v>1112</v>
      </c>
      <c r="D16" s="13">
        <v>275000</v>
      </c>
      <c r="E16" s="14">
        <v>1705.55</v>
      </c>
      <c r="F16" s="15">
        <v>3.2099999999999997E-2</v>
      </c>
      <c r="G16" s="15"/>
    </row>
    <row r="17" spans="1:7" x14ac:dyDescent="0.3">
      <c r="A17" s="12" t="s">
        <v>1195</v>
      </c>
      <c r="B17" s="30" t="s">
        <v>1196</v>
      </c>
      <c r="C17" s="30" t="s">
        <v>1112</v>
      </c>
      <c r="D17" s="13">
        <v>84000</v>
      </c>
      <c r="E17" s="14">
        <v>1190.9100000000001</v>
      </c>
      <c r="F17" s="15">
        <v>2.24E-2</v>
      </c>
      <c r="G17" s="15"/>
    </row>
    <row r="18" spans="1:7" x14ac:dyDescent="0.3">
      <c r="A18" s="12" t="s">
        <v>1324</v>
      </c>
      <c r="B18" s="30" t="s">
        <v>1325</v>
      </c>
      <c r="C18" s="30" t="s">
        <v>1156</v>
      </c>
      <c r="D18" s="13">
        <v>45000</v>
      </c>
      <c r="E18" s="14">
        <v>1152.3599999999999</v>
      </c>
      <c r="F18" s="15">
        <v>2.1700000000000001E-2</v>
      </c>
      <c r="G18" s="15"/>
    </row>
    <row r="19" spans="1:7" x14ac:dyDescent="0.3">
      <c r="A19" s="12" t="s">
        <v>1259</v>
      </c>
      <c r="B19" s="30" t="s">
        <v>1260</v>
      </c>
      <c r="C19" s="30" t="s">
        <v>1140</v>
      </c>
      <c r="D19" s="13">
        <v>13489</v>
      </c>
      <c r="E19" s="14">
        <v>984.74</v>
      </c>
      <c r="F19" s="15">
        <v>1.8599999999999998E-2</v>
      </c>
      <c r="G19" s="15"/>
    </row>
    <row r="20" spans="1:7" x14ac:dyDescent="0.3">
      <c r="A20" s="12" t="s">
        <v>1157</v>
      </c>
      <c r="B20" s="30" t="s">
        <v>1158</v>
      </c>
      <c r="C20" s="30" t="s">
        <v>1159</v>
      </c>
      <c r="D20" s="13">
        <v>73514</v>
      </c>
      <c r="E20" s="14">
        <v>840.56</v>
      </c>
      <c r="F20" s="15">
        <v>1.5800000000000002E-2</v>
      </c>
      <c r="G20" s="15"/>
    </row>
    <row r="21" spans="1:7" x14ac:dyDescent="0.3">
      <c r="A21" s="12" t="s">
        <v>1186</v>
      </c>
      <c r="B21" s="30" t="s">
        <v>1187</v>
      </c>
      <c r="C21" s="30" t="s">
        <v>1159</v>
      </c>
      <c r="D21" s="13">
        <v>14307</v>
      </c>
      <c r="E21" s="14">
        <v>806.98</v>
      </c>
      <c r="F21" s="15">
        <v>1.52E-2</v>
      </c>
      <c r="G21" s="15"/>
    </row>
    <row r="22" spans="1:7" x14ac:dyDescent="0.3">
      <c r="A22" s="12" t="s">
        <v>1169</v>
      </c>
      <c r="B22" s="30" t="s">
        <v>1170</v>
      </c>
      <c r="C22" s="30" t="s">
        <v>1112</v>
      </c>
      <c r="D22" s="13">
        <v>42398</v>
      </c>
      <c r="E22" s="14">
        <v>787.14</v>
      </c>
      <c r="F22" s="15">
        <v>1.4800000000000001E-2</v>
      </c>
      <c r="G22" s="15"/>
    </row>
    <row r="23" spans="1:7" x14ac:dyDescent="0.3">
      <c r="A23" s="12" t="s">
        <v>1448</v>
      </c>
      <c r="B23" s="30" t="s">
        <v>1449</v>
      </c>
      <c r="C23" s="30" t="s">
        <v>1175</v>
      </c>
      <c r="D23" s="13">
        <v>8916</v>
      </c>
      <c r="E23" s="14">
        <v>741.65</v>
      </c>
      <c r="F23" s="15">
        <v>1.4E-2</v>
      </c>
      <c r="G23" s="15"/>
    </row>
    <row r="24" spans="1:7" x14ac:dyDescent="0.3">
      <c r="A24" s="12" t="s">
        <v>1460</v>
      </c>
      <c r="B24" s="30" t="s">
        <v>1461</v>
      </c>
      <c r="C24" s="30" t="s">
        <v>1219</v>
      </c>
      <c r="D24" s="13">
        <v>181874</v>
      </c>
      <c r="E24" s="14">
        <v>718.58</v>
      </c>
      <c r="F24" s="15">
        <v>1.35E-2</v>
      </c>
      <c r="G24" s="15"/>
    </row>
    <row r="25" spans="1:7" x14ac:dyDescent="0.3">
      <c r="A25" s="12" t="s">
        <v>1265</v>
      </c>
      <c r="B25" s="30" t="s">
        <v>1266</v>
      </c>
      <c r="C25" s="30" t="s">
        <v>1164</v>
      </c>
      <c r="D25" s="13">
        <v>6995</v>
      </c>
      <c r="E25" s="14">
        <v>686.96</v>
      </c>
      <c r="F25" s="15">
        <v>1.29E-2</v>
      </c>
      <c r="G25" s="15"/>
    </row>
    <row r="26" spans="1:7" x14ac:dyDescent="0.3">
      <c r="A26" s="12" t="s">
        <v>1235</v>
      </c>
      <c r="B26" s="30" t="s">
        <v>1236</v>
      </c>
      <c r="C26" s="30" t="s">
        <v>1237</v>
      </c>
      <c r="D26" s="13">
        <v>16592</v>
      </c>
      <c r="E26" s="14">
        <v>657.29</v>
      </c>
      <c r="F26" s="15">
        <v>1.24E-2</v>
      </c>
      <c r="G26" s="15"/>
    </row>
    <row r="27" spans="1:7" x14ac:dyDescent="0.3">
      <c r="A27" s="12" t="s">
        <v>1681</v>
      </c>
      <c r="B27" s="30" t="s">
        <v>1682</v>
      </c>
      <c r="C27" s="30" t="s">
        <v>1377</v>
      </c>
      <c r="D27" s="13">
        <v>280369</v>
      </c>
      <c r="E27" s="14">
        <v>612.19000000000005</v>
      </c>
      <c r="F27" s="15">
        <v>1.15E-2</v>
      </c>
      <c r="G27" s="15"/>
    </row>
    <row r="28" spans="1:7" x14ac:dyDescent="0.3">
      <c r="A28" s="12" t="s">
        <v>1718</v>
      </c>
      <c r="B28" s="30" t="s">
        <v>1719</v>
      </c>
      <c r="C28" s="30" t="s">
        <v>1159</v>
      </c>
      <c r="D28" s="13">
        <v>29584</v>
      </c>
      <c r="E28" s="14">
        <v>592.52</v>
      </c>
      <c r="F28" s="15">
        <v>1.12E-2</v>
      </c>
      <c r="G28" s="15"/>
    </row>
    <row r="29" spans="1:7" x14ac:dyDescent="0.3">
      <c r="A29" s="12" t="s">
        <v>1399</v>
      </c>
      <c r="B29" s="30" t="s">
        <v>1400</v>
      </c>
      <c r="C29" s="30" t="s">
        <v>1164</v>
      </c>
      <c r="D29" s="13">
        <v>39960</v>
      </c>
      <c r="E29" s="14">
        <v>589.49</v>
      </c>
      <c r="F29" s="15">
        <v>1.11E-2</v>
      </c>
      <c r="G29" s="15"/>
    </row>
    <row r="30" spans="1:7" x14ac:dyDescent="0.3">
      <c r="A30" s="12" t="s">
        <v>1146</v>
      </c>
      <c r="B30" s="30" t="s">
        <v>1147</v>
      </c>
      <c r="C30" s="30" t="s">
        <v>1148</v>
      </c>
      <c r="D30" s="13">
        <v>17000</v>
      </c>
      <c r="E30" s="14">
        <v>581.65</v>
      </c>
      <c r="F30" s="15">
        <v>1.0999999999999999E-2</v>
      </c>
      <c r="G30" s="15"/>
    </row>
    <row r="31" spans="1:7" x14ac:dyDescent="0.3">
      <c r="A31" s="12" t="s">
        <v>1358</v>
      </c>
      <c r="B31" s="30" t="s">
        <v>1359</v>
      </c>
      <c r="C31" s="30" t="s">
        <v>1164</v>
      </c>
      <c r="D31" s="13">
        <v>89158</v>
      </c>
      <c r="E31" s="14">
        <v>574.44000000000005</v>
      </c>
      <c r="F31" s="15">
        <v>1.0800000000000001E-2</v>
      </c>
      <c r="G31" s="15"/>
    </row>
    <row r="32" spans="1:7" x14ac:dyDescent="0.3">
      <c r="A32" s="12" t="s">
        <v>1188</v>
      </c>
      <c r="B32" s="30" t="s">
        <v>1189</v>
      </c>
      <c r="C32" s="30" t="s">
        <v>1126</v>
      </c>
      <c r="D32" s="13">
        <v>450000</v>
      </c>
      <c r="E32" s="14">
        <v>554.17999999999995</v>
      </c>
      <c r="F32" s="15">
        <v>1.04E-2</v>
      </c>
      <c r="G32" s="15"/>
    </row>
    <row r="33" spans="1:7" x14ac:dyDescent="0.3">
      <c r="A33" s="12" t="s">
        <v>1244</v>
      </c>
      <c r="B33" s="30" t="s">
        <v>1245</v>
      </c>
      <c r="C33" s="30" t="s">
        <v>1246</v>
      </c>
      <c r="D33" s="13">
        <v>449011</v>
      </c>
      <c r="E33" s="14">
        <v>534.77</v>
      </c>
      <c r="F33" s="15">
        <v>1.01E-2</v>
      </c>
      <c r="G33" s="15"/>
    </row>
    <row r="34" spans="1:7" x14ac:dyDescent="0.3">
      <c r="A34" s="12" t="s">
        <v>1141</v>
      </c>
      <c r="B34" s="30" t="s">
        <v>1142</v>
      </c>
      <c r="C34" s="30" t="s">
        <v>1143</v>
      </c>
      <c r="D34" s="13">
        <v>115000</v>
      </c>
      <c r="E34" s="14">
        <v>531.99</v>
      </c>
      <c r="F34" s="15">
        <v>0.01</v>
      </c>
      <c r="G34" s="15"/>
    </row>
    <row r="35" spans="1:7" x14ac:dyDescent="0.3">
      <c r="A35" s="12" t="s">
        <v>1301</v>
      </c>
      <c r="B35" s="30" t="s">
        <v>1302</v>
      </c>
      <c r="C35" s="30" t="s">
        <v>1148</v>
      </c>
      <c r="D35" s="13">
        <v>45000</v>
      </c>
      <c r="E35" s="14">
        <v>502.52</v>
      </c>
      <c r="F35" s="15">
        <v>9.4999999999999998E-3</v>
      </c>
      <c r="G35" s="15"/>
    </row>
    <row r="36" spans="1:7" x14ac:dyDescent="0.3">
      <c r="A36" s="12" t="s">
        <v>1382</v>
      </c>
      <c r="B36" s="30" t="s">
        <v>1383</v>
      </c>
      <c r="C36" s="30" t="s">
        <v>1181</v>
      </c>
      <c r="D36" s="13">
        <v>10964</v>
      </c>
      <c r="E36" s="14">
        <v>499.17</v>
      </c>
      <c r="F36" s="15">
        <v>9.4000000000000004E-3</v>
      </c>
      <c r="G36" s="15"/>
    </row>
    <row r="37" spans="1:7" x14ac:dyDescent="0.3">
      <c r="A37" s="12" t="s">
        <v>1687</v>
      </c>
      <c r="B37" s="30" t="s">
        <v>1688</v>
      </c>
      <c r="C37" s="30" t="s">
        <v>1377</v>
      </c>
      <c r="D37" s="13">
        <v>71077</v>
      </c>
      <c r="E37" s="14">
        <v>481.01</v>
      </c>
      <c r="F37" s="15">
        <v>9.1000000000000004E-3</v>
      </c>
      <c r="G37" s="15"/>
    </row>
    <row r="38" spans="1:7" x14ac:dyDescent="0.3">
      <c r="A38" s="12" t="s">
        <v>1395</v>
      </c>
      <c r="B38" s="30" t="s">
        <v>1396</v>
      </c>
      <c r="C38" s="30" t="s">
        <v>1140</v>
      </c>
      <c r="D38" s="13">
        <v>27401</v>
      </c>
      <c r="E38" s="14">
        <v>437.95</v>
      </c>
      <c r="F38" s="15">
        <v>8.3000000000000001E-3</v>
      </c>
      <c r="G38" s="15"/>
    </row>
    <row r="39" spans="1:7" x14ac:dyDescent="0.3">
      <c r="A39" s="12" t="s">
        <v>1350</v>
      </c>
      <c r="B39" s="30" t="s">
        <v>1351</v>
      </c>
      <c r="C39" s="30" t="s">
        <v>1164</v>
      </c>
      <c r="D39" s="13">
        <v>8649</v>
      </c>
      <c r="E39" s="14">
        <v>426.52</v>
      </c>
      <c r="F39" s="15">
        <v>8.0000000000000002E-3</v>
      </c>
      <c r="G39" s="15"/>
    </row>
    <row r="40" spans="1:7" x14ac:dyDescent="0.3">
      <c r="A40" s="12" t="s">
        <v>1375</v>
      </c>
      <c r="B40" s="30" t="s">
        <v>1376</v>
      </c>
      <c r="C40" s="30" t="s">
        <v>1377</v>
      </c>
      <c r="D40" s="13">
        <v>160000</v>
      </c>
      <c r="E40" s="14">
        <v>425.68</v>
      </c>
      <c r="F40" s="15">
        <v>8.0000000000000002E-3</v>
      </c>
      <c r="G40" s="15"/>
    </row>
    <row r="41" spans="1:7" x14ac:dyDescent="0.3">
      <c r="A41" s="12" t="s">
        <v>1711</v>
      </c>
      <c r="B41" s="30" t="s">
        <v>1712</v>
      </c>
      <c r="C41" s="30" t="s">
        <v>1713</v>
      </c>
      <c r="D41" s="13">
        <v>1427</v>
      </c>
      <c r="E41" s="14">
        <v>412.72</v>
      </c>
      <c r="F41" s="15">
        <v>7.7999999999999996E-3</v>
      </c>
      <c r="G41" s="15"/>
    </row>
    <row r="42" spans="1:7" x14ac:dyDescent="0.3">
      <c r="A42" s="12" t="s">
        <v>1240</v>
      </c>
      <c r="B42" s="30" t="s">
        <v>1241</v>
      </c>
      <c r="C42" s="30" t="s">
        <v>1178</v>
      </c>
      <c r="D42" s="13">
        <v>19989</v>
      </c>
      <c r="E42" s="14">
        <v>393.41</v>
      </c>
      <c r="F42" s="15">
        <v>7.4000000000000003E-3</v>
      </c>
      <c r="G42" s="15"/>
    </row>
    <row r="43" spans="1:7" x14ac:dyDescent="0.3">
      <c r="A43" s="12" t="s">
        <v>1418</v>
      </c>
      <c r="B43" s="30" t="s">
        <v>1419</v>
      </c>
      <c r="C43" s="30" t="s">
        <v>1273</v>
      </c>
      <c r="D43" s="13">
        <v>13981</v>
      </c>
      <c r="E43" s="14">
        <v>362.51</v>
      </c>
      <c r="F43" s="15">
        <v>6.7999999999999996E-3</v>
      </c>
      <c r="G43" s="15"/>
    </row>
    <row r="44" spans="1:7" x14ac:dyDescent="0.3">
      <c r="A44" s="12" t="s">
        <v>1335</v>
      </c>
      <c r="B44" s="30" t="s">
        <v>1336</v>
      </c>
      <c r="C44" s="30" t="s">
        <v>1192</v>
      </c>
      <c r="D44" s="13">
        <v>35028</v>
      </c>
      <c r="E44" s="14">
        <v>360.6</v>
      </c>
      <c r="F44" s="15">
        <v>6.7999999999999996E-3</v>
      </c>
      <c r="G44" s="15"/>
    </row>
    <row r="45" spans="1:7" x14ac:dyDescent="0.3">
      <c r="A45" s="12" t="s">
        <v>1693</v>
      </c>
      <c r="B45" s="30" t="s">
        <v>1694</v>
      </c>
      <c r="C45" s="30" t="s">
        <v>1178</v>
      </c>
      <c r="D45" s="13">
        <v>10275</v>
      </c>
      <c r="E45" s="14">
        <v>355.35</v>
      </c>
      <c r="F45" s="15">
        <v>6.7000000000000002E-3</v>
      </c>
      <c r="G45" s="15"/>
    </row>
    <row r="46" spans="1:7" x14ac:dyDescent="0.3">
      <c r="A46" s="12" t="s">
        <v>1701</v>
      </c>
      <c r="B46" s="30" t="s">
        <v>1702</v>
      </c>
      <c r="C46" s="30" t="s">
        <v>1276</v>
      </c>
      <c r="D46" s="13">
        <v>355321</v>
      </c>
      <c r="E46" s="14">
        <v>349.28</v>
      </c>
      <c r="F46" s="15">
        <v>6.6E-3</v>
      </c>
      <c r="G46" s="15"/>
    </row>
    <row r="47" spans="1:7" x14ac:dyDescent="0.3">
      <c r="A47" s="12" t="s">
        <v>1709</v>
      </c>
      <c r="B47" s="30" t="s">
        <v>1710</v>
      </c>
      <c r="C47" s="30" t="s">
        <v>1140</v>
      </c>
      <c r="D47" s="13">
        <v>8836</v>
      </c>
      <c r="E47" s="14">
        <v>345.97</v>
      </c>
      <c r="F47" s="15">
        <v>6.4999999999999997E-3</v>
      </c>
      <c r="G47" s="15"/>
    </row>
    <row r="48" spans="1:7" x14ac:dyDescent="0.3">
      <c r="A48" s="12" t="s">
        <v>1363</v>
      </c>
      <c r="B48" s="30" t="s">
        <v>1364</v>
      </c>
      <c r="C48" s="30" t="s">
        <v>1341</v>
      </c>
      <c r="D48" s="13">
        <v>26885</v>
      </c>
      <c r="E48" s="14">
        <v>344.71</v>
      </c>
      <c r="F48" s="15">
        <v>6.4999999999999997E-3</v>
      </c>
      <c r="G48" s="15"/>
    </row>
    <row r="49" spans="1:7" x14ac:dyDescent="0.3">
      <c r="A49" s="12" t="s">
        <v>1149</v>
      </c>
      <c r="B49" s="30" t="s">
        <v>1150</v>
      </c>
      <c r="C49" s="30" t="s">
        <v>1112</v>
      </c>
      <c r="D49" s="13">
        <v>251582</v>
      </c>
      <c r="E49" s="14">
        <v>341.27</v>
      </c>
      <c r="F49" s="15">
        <v>6.4000000000000003E-3</v>
      </c>
      <c r="G49" s="15"/>
    </row>
    <row r="50" spans="1:7" x14ac:dyDescent="0.3">
      <c r="A50" s="12" t="s">
        <v>1724</v>
      </c>
      <c r="B50" s="30" t="s">
        <v>1725</v>
      </c>
      <c r="C50" s="30" t="s">
        <v>1305</v>
      </c>
      <c r="D50" s="13">
        <v>8963</v>
      </c>
      <c r="E50" s="14">
        <v>340.64</v>
      </c>
      <c r="F50" s="15">
        <v>6.4000000000000003E-3</v>
      </c>
      <c r="G50" s="15"/>
    </row>
    <row r="51" spans="1:7" x14ac:dyDescent="0.3">
      <c r="A51" s="12" t="s">
        <v>1429</v>
      </c>
      <c r="B51" s="30" t="s">
        <v>1430</v>
      </c>
      <c r="C51" s="30" t="s">
        <v>1159</v>
      </c>
      <c r="D51" s="13">
        <v>53843</v>
      </c>
      <c r="E51" s="14">
        <v>340.42</v>
      </c>
      <c r="F51" s="15">
        <v>6.4000000000000003E-3</v>
      </c>
      <c r="G51" s="15"/>
    </row>
    <row r="52" spans="1:7" x14ac:dyDescent="0.3">
      <c r="A52" s="12" t="s">
        <v>1133</v>
      </c>
      <c r="B52" s="30" t="s">
        <v>1134</v>
      </c>
      <c r="C52" s="30" t="s">
        <v>1112</v>
      </c>
      <c r="D52" s="13">
        <v>164377</v>
      </c>
      <c r="E52" s="14">
        <v>332.37</v>
      </c>
      <c r="F52" s="15">
        <v>6.3E-3</v>
      </c>
      <c r="G52" s="15"/>
    </row>
    <row r="53" spans="1:7" x14ac:dyDescent="0.3">
      <c r="A53" s="12" t="s">
        <v>1441</v>
      </c>
      <c r="B53" s="30" t="s">
        <v>1442</v>
      </c>
      <c r="C53" s="30" t="s">
        <v>1411</v>
      </c>
      <c r="D53" s="13">
        <v>1430</v>
      </c>
      <c r="E53" s="14">
        <v>322.51</v>
      </c>
      <c r="F53" s="15">
        <v>6.1000000000000004E-3</v>
      </c>
      <c r="G53" s="15"/>
    </row>
    <row r="54" spans="1:7" x14ac:dyDescent="0.3">
      <c r="A54" s="12" t="s">
        <v>1373</v>
      </c>
      <c r="B54" s="30" t="s">
        <v>1374</v>
      </c>
      <c r="C54" s="30" t="s">
        <v>1159</v>
      </c>
      <c r="D54" s="13">
        <v>1332</v>
      </c>
      <c r="E54" s="14">
        <v>320.58999999999997</v>
      </c>
      <c r="F54" s="15">
        <v>6.0000000000000001E-3</v>
      </c>
      <c r="G54" s="15"/>
    </row>
    <row r="55" spans="1:7" x14ac:dyDescent="0.3">
      <c r="A55" s="12" t="s">
        <v>1346</v>
      </c>
      <c r="B55" s="30" t="s">
        <v>1347</v>
      </c>
      <c r="C55" s="30" t="s">
        <v>1164</v>
      </c>
      <c r="D55" s="13">
        <v>9985</v>
      </c>
      <c r="E55" s="14">
        <v>319.89</v>
      </c>
      <c r="F55" s="15">
        <v>6.0000000000000001E-3</v>
      </c>
      <c r="G55" s="15"/>
    </row>
    <row r="56" spans="1:7" x14ac:dyDescent="0.3">
      <c r="A56" s="12" t="s">
        <v>1409</v>
      </c>
      <c r="B56" s="30" t="s">
        <v>1410</v>
      </c>
      <c r="C56" s="30" t="s">
        <v>1411</v>
      </c>
      <c r="D56" s="13">
        <v>6500</v>
      </c>
      <c r="E56" s="14">
        <v>311.61</v>
      </c>
      <c r="F56" s="15">
        <v>5.8999999999999999E-3</v>
      </c>
      <c r="G56" s="15"/>
    </row>
    <row r="57" spans="1:7" x14ac:dyDescent="0.3">
      <c r="A57" s="12" t="s">
        <v>1386</v>
      </c>
      <c r="B57" s="30" t="s">
        <v>1387</v>
      </c>
      <c r="C57" s="30" t="s">
        <v>1209</v>
      </c>
      <c r="D57" s="13">
        <v>10261</v>
      </c>
      <c r="E57" s="14">
        <v>308.25</v>
      </c>
      <c r="F57" s="15">
        <v>5.7999999999999996E-3</v>
      </c>
      <c r="G57" s="15"/>
    </row>
    <row r="58" spans="1:7" x14ac:dyDescent="0.3">
      <c r="A58" s="12" t="s">
        <v>1322</v>
      </c>
      <c r="B58" s="30" t="s">
        <v>1323</v>
      </c>
      <c r="C58" s="30" t="s">
        <v>1164</v>
      </c>
      <c r="D58" s="13">
        <v>8961</v>
      </c>
      <c r="E58" s="14">
        <v>301.58</v>
      </c>
      <c r="F58" s="15">
        <v>5.7000000000000002E-3</v>
      </c>
      <c r="G58" s="15"/>
    </row>
    <row r="59" spans="1:7" x14ac:dyDescent="0.3">
      <c r="A59" s="12" t="s">
        <v>1707</v>
      </c>
      <c r="B59" s="30" t="s">
        <v>1708</v>
      </c>
      <c r="C59" s="30" t="s">
        <v>1285</v>
      </c>
      <c r="D59" s="13">
        <v>52585</v>
      </c>
      <c r="E59" s="14">
        <v>294.77</v>
      </c>
      <c r="F59" s="15">
        <v>5.5999999999999999E-3</v>
      </c>
      <c r="G59" s="15"/>
    </row>
    <row r="60" spans="1:7" x14ac:dyDescent="0.3">
      <c r="A60" s="12" t="s">
        <v>1720</v>
      </c>
      <c r="B60" s="30" t="s">
        <v>1721</v>
      </c>
      <c r="C60" s="30" t="s">
        <v>1148</v>
      </c>
      <c r="D60" s="13">
        <v>4082</v>
      </c>
      <c r="E60" s="14">
        <v>292.25</v>
      </c>
      <c r="F60" s="15">
        <v>5.4999999999999997E-3</v>
      </c>
      <c r="G60" s="15"/>
    </row>
    <row r="61" spans="1:7" x14ac:dyDescent="0.3">
      <c r="A61" s="12" t="s">
        <v>1786</v>
      </c>
      <c r="B61" s="30" t="s">
        <v>1787</v>
      </c>
      <c r="C61" s="30" t="s">
        <v>1276</v>
      </c>
      <c r="D61" s="13">
        <v>9219</v>
      </c>
      <c r="E61" s="14">
        <v>283.87</v>
      </c>
      <c r="F61" s="15">
        <v>5.4000000000000003E-3</v>
      </c>
      <c r="G61" s="15"/>
    </row>
    <row r="62" spans="1:7" x14ac:dyDescent="0.3">
      <c r="A62" s="12" t="s">
        <v>1456</v>
      </c>
      <c r="B62" s="30" t="s">
        <v>1457</v>
      </c>
      <c r="C62" s="30" t="s">
        <v>1445</v>
      </c>
      <c r="D62" s="13">
        <v>26607</v>
      </c>
      <c r="E62" s="14">
        <v>275.64</v>
      </c>
      <c r="F62" s="15">
        <v>5.1999999999999998E-3</v>
      </c>
      <c r="G62" s="15"/>
    </row>
    <row r="63" spans="1:7" x14ac:dyDescent="0.3">
      <c r="A63" s="12" t="s">
        <v>1788</v>
      </c>
      <c r="B63" s="30" t="s">
        <v>1789</v>
      </c>
      <c r="C63" s="30" t="s">
        <v>1377</v>
      </c>
      <c r="D63" s="13">
        <v>517175</v>
      </c>
      <c r="E63" s="14">
        <v>266.35000000000002</v>
      </c>
      <c r="F63" s="15">
        <v>5.0000000000000001E-3</v>
      </c>
      <c r="G63" s="15"/>
    </row>
    <row r="64" spans="1:7" x14ac:dyDescent="0.3">
      <c r="A64" s="12" t="s">
        <v>1162</v>
      </c>
      <c r="B64" s="30" t="s">
        <v>1163</v>
      </c>
      <c r="C64" s="30" t="s">
        <v>1164</v>
      </c>
      <c r="D64" s="13">
        <v>19270</v>
      </c>
      <c r="E64" s="14">
        <v>265.29000000000002</v>
      </c>
      <c r="F64" s="15">
        <v>5.0000000000000001E-3</v>
      </c>
      <c r="G64" s="15"/>
    </row>
    <row r="65" spans="1:7" x14ac:dyDescent="0.3">
      <c r="A65" s="12" t="s">
        <v>1790</v>
      </c>
      <c r="B65" s="30" t="s">
        <v>1791</v>
      </c>
      <c r="C65" s="30" t="s">
        <v>1148</v>
      </c>
      <c r="D65" s="13">
        <v>22866</v>
      </c>
      <c r="E65" s="14">
        <v>247.58</v>
      </c>
      <c r="F65" s="15">
        <v>4.7000000000000002E-3</v>
      </c>
      <c r="G65" s="15"/>
    </row>
    <row r="66" spans="1:7" x14ac:dyDescent="0.3">
      <c r="A66" s="12" t="s">
        <v>1267</v>
      </c>
      <c r="B66" s="30" t="s">
        <v>1268</v>
      </c>
      <c r="C66" s="30" t="s">
        <v>1148</v>
      </c>
      <c r="D66" s="13">
        <v>4019</v>
      </c>
      <c r="E66" s="14">
        <v>196.6</v>
      </c>
      <c r="F66" s="15">
        <v>3.7000000000000002E-3</v>
      </c>
      <c r="G66" s="15"/>
    </row>
    <row r="67" spans="1:7" x14ac:dyDescent="0.3">
      <c r="A67" s="12" t="s">
        <v>1691</v>
      </c>
      <c r="B67" s="30" t="s">
        <v>1692</v>
      </c>
      <c r="C67" s="30" t="s">
        <v>1112</v>
      </c>
      <c r="D67" s="13">
        <v>54824</v>
      </c>
      <c r="E67" s="14">
        <v>190.18</v>
      </c>
      <c r="F67" s="15">
        <v>3.5999999999999999E-3</v>
      </c>
      <c r="G67" s="15"/>
    </row>
    <row r="68" spans="1:7" x14ac:dyDescent="0.3">
      <c r="A68" s="12" t="s">
        <v>1414</v>
      </c>
      <c r="B68" s="30" t="s">
        <v>1415</v>
      </c>
      <c r="C68" s="30" t="s">
        <v>1192</v>
      </c>
      <c r="D68" s="13">
        <v>5061</v>
      </c>
      <c r="E68" s="14">
        <v>182.99</v>
      </c>
      <c r="F68" s="15">
        <v>3.3999999999999998E-3</v>
      </c>
      <c r="G68" s="15"/>
    </row>
    <row r="69" spans="1:7" x14ac:dyDescent="0.3">
      <c r="A69" s="12" t="s">
        <v>1167</v>
      </c>
      <c r="B69" s="30" t="s">
        <v>1168</v>
      </c>
      <c r="C69" s="30" t="s">
        <v>1112</v>
      </c>
      <c r="D69" s="13">
        <v>42876</v>
      </c>
      <c r="E69" s="14">
        <v>147.63999999999999</v>
      </c>
      <c r="F69" s="15">
        <v>2.8E-3</v>
      </c>
      <c r="G69" s="15"/>
    </row>
    <row r="70" spans="1:7" x14ac:dyDescent="0.3">
      <c r="A70" s="12" t="s">
        <v>1741</v>
      </c>
      <c r="B70" s="30" t="s">
        <v>1742</v>
      </c>
      <c r="C70" s="30" t="s">
        <v>1112</v>
      </c>
      <c r="D70" s="13">
        <v>23400</v>
      </c>
      <c r="E70" s="14">
        <v>138.33000000000001</v>
      </c>
      <c r="F70" s="15">
        <v>2.5999999999999999E-3</v>
      </c>
      <c r="G70" s="15"/>
    </row>
    <row r="71" spans="1:7" x14ac:dyDescent="0.3">
      <c r="A71" s="12" t="s">
        <v>1792</v>
      </c>
      <c r="B71" s="30" t="s">
        <v>1793</v>
      </c>
      <c r="C71" s="30" t="s">
        <v>1305</v>
      </c>
      <c r="D71" s="13">
        <v>4900</v>
      </c>
      <c r="E71" s="14">
        <v>133.43</v>
      </c>
      <c r="F71" s="15">
        <v>2.5000000000000001E-3</v>
      </c>
      <c r="G71" s="15"/>
    </row>
    <row r="72" spans="1:7" x14ac:dyDescent="0.3">
      <c r="A72" s="12" t="s">
        <v>1728</v>
      </c>
      <c r="B72" s="30" t="s">
        <v>1729</v>
      </c>
      <c r="C72" s="30" t="s">
        <v>1140</v>
      </c>
      <c r="D72" s="13">
        <v>391</v>
      </c>
      <c r="E72" s="14">
        <v>3.34</v>
      </c>
      <c r="F72" s="15">
        <v>1E-4</v>
      </c>
      <c r="G72" s="15"/>
    </row>
    <row r="73" spans="1:7" x14ac:dyDescent="0.3">
      <c r="A73" s="16" t="s">
        <v>122</v>
      </c>
      <c r="B73" s="31"/>
      <c r="C73" s="31"/>
      <c r="D73" s="17"/>
      <c r="E73" s="37">
        <v>49534.43</v>
      </c>
      <c r="F73" s="38">
        <v>0.93340000000000001</v>
      </c>
      <c r="G73" s="20"/>
    </row>
    <row r="74" spans="1:7" x14ac:dyDescent="0.3">
      <c r="A74" s="12"/>
      <c r="B74" s="30"/>
      <c r="C74" s="30"/>
      <c r="D74" s="13"/>
      <c r="E74" s="14"/>
      <c r="F74" s="15"/>
      <c r="G74" s="15"/>
    </row>
    <row r="75" spans="1:7" x14ac:dyDescent="0.3">
      <c r="A75" s="16" t="s">
        <v>1468</v>
      </c>
      <c r="B75" s="30"/>
      <c r="C75" s="30"/>
      <c r="D75" s="13"/>
      <c r="E75" s="14"/>
      <c r="F75" s="15"/>
      <c r="G75" s="15"/>
    </row>
    <row r="76" spans="1:7" x14ac:dyDescent="0.3">
      <c r="A76" s="12" t="s">
        <v>1743</v>
      </c>
      <c r="B76" s="30" t="s">
        <v>1744</v>
      </c>
      <c r="C76" s="30" t="s">
        <v>1140</v>
      </c>
      <c r="D76" s="13">
        <v>138250</v>
      </c>
      <c r="E76" s="14">
        <v>362.01</v>
      </c>
      <c r="F76" s="15">
        <v>6.7999999999999996E-3</v>
      </c>
      <c r="G76" s="15"/>
    </row>
    <row r="77" spans="1:7" x14ac:dyDescent="0.3">
      <c r="A77" s="16" t="s">
        <v>122</v>
      </c>
      <c r="B77" s="31"/>
      <c r="C77" s="31"/>
      <c r="D77" s="17"/>
      <c r="E77" s="37">
        <v>362.01</v>
      </c>
      <c r="F77" s="38">
        <v>6.7999999999999996E-3</v>
      </c>
      <c r="G77" s="20"/>
    </row>
    <row r="78" spans="1:7" x14ac:dyDescent="0.3">
      <c r="A78" s="21" t="s">
        <v>156</v>
      </c>
      <c r="B78" s="32"/>
      <c r="C78" s="32"/>
      <c r="D78" s="22"/>
      <c r="E78" s="27">
        <v>49534.43</v>
      </c>
      <c r="F78" s="28">
        <v>0.93340000000000001</v>
      </c>
      <c r="G78" s="20"/>
    </row>
    <row r="79" spans="1:7" x14ac:dyDescent="0.3">
      <c r="A79" s="12"/>
      <c r="B79" s="30"/>
      <c r="C79" s="30"/>
      <c r="D79" s="13"/>
      <c r="E79" s="14"/>
      <c r="F79" s="15"/>
      <c r="G79" s="15"/>
    </row>
    <row r="80" spans="1:7" x14ac:dyDescent="0.3">
      <c r="A80" s="16" t="s">
        <v>1469</v>
      </c>
      <c r="B80" s="30"/>
      <c r="C80" s="30"/>
      <c r="D80" s="13"/>
      <c r="E80" s="14"/>
      <c r="F80" s="15"/>
      <c r="G80" s="15"/>
    </row>
    <row r="81" spans="1:7" x14ac:dyDescent="0.3">
      <c r="A81" s="16" t="s">
        <v>1470</v>
      </c>
      <c r="B81" s="30"/>
      <c r="C81" s="30"/>
      <c r="D81" s="13"/>
      <c r="E81" s="14"/>
      <c r="F81" s="15"/>
      <c r="G81" s="15"/>
    </row>
    <row r="82" spans="1:7" x14ac:dyDescent="0.3">
      <c r="A82" s="12" t="s">
        <v>1749</v>
      </c>
      <c r="B82" s="30"/>
      <c r="C82" s="30" t="s">
        <v>1750</v>
      </c>
      <c r="D82" s="13">
        <v>7600</v>
      </c>
      <c r="E82" s="14">
        <v>1508.14</v>
      </c>
      <c r="F82" s="15">
        <v>2.8427000000000001E-2</v>
      </c>
      <c r="G82" s="15"/>
    </row>
    <row r="83" spans="1:7" x14ac:dyDescent="0.3">
      <c r="A83" s="12" t="s">
        <v>1794</v>
      </c>
      <c r="B83" s="30"/>
      <c r="C83" s="30" t="s">
        <v>1750</v>
      </c>
      <c r="D83" s="13">
        <v>1500</v>
      </c>
      <c r="E83" s="14">
        <v>687.91</v>
      </c>
      <c r="F83" s="15">
        <v>1.2966E-2</v>
      </c>
      <c r="G83" s="15"/>
    </row>
    <row r="84" spans="1:7" x14ac:dyDescent="0.3">
      <c r="A84" s="12" t="s">
        <v>1745</v>
      </c>
      <c r="B84" s="30"/>
      <c r="C84" s="30" t="s">
        <v>1140</v>
      </c>
      <c r="D84" s="13">
        <v>28800</v>
      </c>
      <c r="E84" s="14">
        <v>247.42</v>
      </c>
      <c r="F84" s="15">
        <v>4.6629999999999996E-3</v>
      </c>
      <c r="G84" s="15"/>
    </row>
    <row r="85" spans="1:7" x14ac:dyDescent="0.3">
      <c r="A85" s="12" t="s">
        <v>1609</v>
      </c>
      <c r="B85" s="30"/>
      <c r="C85" s="30" t="s">
        <v>1164</v>
      </c>
      <c r="D85" s="13">
        <v>10500</v>
      </c>
      <c r="E85" s="14">
        <v>145.4</v>
      </c>
      <c r="F85" s="15">
        <v>2.7399999999999998E-3</v>
      </c>
      <c r="G85" s="15"/>
    </row>
    <row r="86" spans="1:7" x14ac:dyDescent="0.3">
      <c r="A86" s="16" t="s">
        <v>122</v>
      </c>
      <c r="B86" s="31"/>
      <c r="C86" s="31"/>
      <c r="D86" s="17"/>
      <c r="E86" s="37">
        <v>2588.87</v>
      </c>
      <c r="F86" s="38">
        <v>4.8795999999999999E-2</v>
      </c>
      <c r="G86" s="20"/>
    </row>
    <row r="87" spans="1:7" x14ac:dyDescent="0.3">
      <c r="A87" s="12"/>
      <c r="B87" s="30"/>
      <c r="C87" s="30"/>
      <c r="D87" s="13"/>
      <c r="E87" s="14"/>
      <c r="F87" s="15"/>
      <c r="G87" s="15"/>
    </row>
    <row r="88" spans="1:7" x14ac:dyDescent="0.3">
      <c r="A88" s="12"/>
      <c r="B88" s="30"/>
      <c r="C88" s="30"/>
      <c r="D88" s="13"/>
      <c r="E88" s="14"/>
      <c r="F88" s="15"/>
      <c r="G88" s="15"/>
    </row>
    <row r="89" spans="1:7" x14ac:dyDescent="0.3">
      <c r="A89" s="12"/>
      <c r="B89" s="30"/>
      <c r="C89" s="30"/>
      <c r="D89" s="13"/>
      <c r="E89" s="14"/>
      <c r="F89" s="15"/>
      <c r="G89" s="15"/>
    </row>
    <row r="90" spans="1:7" x14ac:dyDescent="0.3">
      <c r="A90" s="21" t="s">
        <v>156</v>
      </c>
      <c r="B90" s="32"/>
      <c r="C90" s="32"/>
      <c r="D90" s="22"/>
      <c r="E90" s="18">
        <v>2588.87</v>
      </c>
      <c r="F90" s="19">
        <v>4.8795999999999999E-2</v>
      </c>
      <c r="G90" s="20"/>
    </row>
    <row r="91" spans="1:7" x14ac:dyDescent="0.3">
      <c r="A91" s="12"/>
      <c r="B91" s="30"/>
      <c r="C91" s="30"/>
      <c r="D91" s="13"/>
      <c r="E91" s="14"/>
      <c r="F91" s="15"/>
      <c r="G91" s="15"/>
    </row>
    <row r="92" spans="1:7" x14ac:dyDescent="0.3">
      <c r="A92" s="16" t="s">
        <v>115</v>
      </c>
      <c r="B92" s="30"/>
      <c r="C92" s="30"/>
      <c r="D92" s="13"/>
      <c r="E92" s="14"/>
      <c r="F92" s="15"/>
      <c r="G92" s="15"/>
    </row>
    <row r="93" spans="1:7" x14ac:dyDescent="0.3">
      <c r="A93" s="12"/>
      <c r="B93" s="30"/>
      <c r="C93" s="30"/>
      <c r="D93" s="13"/>
      <c r="E93" s="14"/>
      <c r="F93" s="15"/>
      <c r="G93" s="15"/>
    </row>
    <row r="94" spans="1:7" x14ac:dyDescent="0.3">
      <c r="A94" s="16" t="s">
        <v>116</v>
      </c>
      <c r="B94" s="30"/>
      <c r="C94" s="30"/>
      <c r="D94" s="13"/>
      <c r="E94" s="14"/>
      <c r="F94" s="15"/>
      <c r="G94" s="15"/>
    </row>
    <row r="95" spans="1:7" x14ac:dyDescent="0.3">
      <c r="A95" s="12" t="s">
        <v>1652</v>
      </c>
      <c r="B95" s="30" t="s">
        <v>1653</v>
      </c>
      <c r="C95" s="30" t="s">
        <v>119</v>
      </c>
      <c r="D95" s="13">
        <v>200000</v>
      </c>
      <c r="E95" s="14">
        <v>199.18</v>
      </c>
      <c r="F95" s="15">
        <v>3.8E-3</v>
      </c>
      <c r="G95" s="15">
        <v>6.5380999999999995E-2</v>
      </c>
    </row>
    <row r="96" spans="1:7" x14ac:dyDescent="0.3">
      <c r="A96" s="12" t="s">
        <v>1654</v>
      </c>
      <c r="B96" s="30" t="s">
        <v>1655</v>
      </c>
      <c r="C96" s="30" t="s">
        <v>119</v>
      </c>
      <c r="D96" s="13">
        <v>100000</v>
      </c>
      <c r="E96" s="14">
        <v>99.46</v>
      </c>
      <c r="F96" s="15">
        <v>1.9E-3</v>
      </c>
      <c r="G96" s="15">
        <v>6.6203999999999999E-2</v>
      </c>
    </row>
    <row r="97" spans="1:7" x14ac:dyDescent="0.3">
      <c r="A97" s="16" t="s">
        <v>122</v>
      </c>
      <c r="B97" s="31"/>
      <c r="C97" s="31"/>
      <c r="D97" s="17"/>
      <c r="E97" s="37">
        <v>298.64</v>
      </c>
      <c r="F97" s="38">
        <v>5.7000000000000002E-3</v>
      </c>
      <c r="G97" s="20"/>
    </row>
    <row r="98" spans="1:7" x14ac:dyDescent="0.3">
      <c r="A98" s="12"/>
      <c r="B98" s="30"/>
      <c r="C98" s="30"/>
      <c r="D98" s="13"/>
      <c r="E98" s="14"/>
      <c r="F98" s="15"/>
      <c r="G98" s="15"/>
    </row>
    <row r="99" spans="1:7" x14ac:dyDescent="0.3">
      <c r="A99" s="21" t="s">
        <v>156</v>
      </c>
      <c r="B99" s="32"/>
      <c r="C99" s="32"/>
      <c r="D99" s="22"/>
      <c r="E99" s="18">
        <v>298.64</v>
      </c>
      <c r="F99" s="19">
        <v>5.7000000000000002E-3</v>
      </c>
      <c r="G99" s="20"/>
    </row>
    <row r="100" spans="1:7" x14ac:dyDescent="0.3">
      <c r="A100" s="12"/>
      <c r="B100" s="30"/>
      <c r="C100" s="30"/>
      <c r="D100" s="13"/>
      <c r="E100" s="14"/>
      <c r="F100" s="15"/>
      <c r="G100" s="15"/>
    </row>
    <row r="101" spans="1:7" x14ac:dyDescent="0.3">
      <c r="A101" s="12"/>
      <c r="B101" s="30"/>
      <c r="C101" s="30"/>
      <c r="D101" s="13"/>
      <c r="E101" s="14"/>
      <c r="F101" s="15"/>
      <c r="G101" s="15"/>
    </row>
    <row r="102" spans="1:7" x14ac:dyDescent="0.3">
      <c r="A102" s="16" t="s">
        <v>157</v>
      </c>
      <c r="B102" s="30"/>
      <c r="C102" s="30"/>
      <c r="D102" s="13"/>
      <c r="E102" s="14"/>
      <c r="F102" s="15"/>
      <c r="G102" s="15"/>
    </row>
    <row r="103" spans="1:7" x14ac:dyDescent="0.3">
      <c r="A103" s="12" t="s">
        <v>158</v>
      </c>
      <c r="B103" s="30"/>
      <c r="C103" s="30"/>
      <c r="D103" s="13"/>
      <c r="E103" s="14">
        <v>388.93</v>
      </c>
      <c r="F103" s="15">
        <v>7.3000000000000001E-3</v>
      </c>
      <c r="G103" s="15">
        <v>6.3773999999999997E-2</v>
      </c>
    </row>
    <row r="104" spans="1:7" x14ac:dyDescent="0.3">
      <c r="A104" s="16" t="s">
        <v>122</v>
      </c>
      <c r="B104" s="31"/>
      <c r="C104" s="31"/>
      <c r="D104" s="17"/>
      <c r="E104" s="37">
        <v>388.93</v>
      </c>
      <c r="F104" s="38">
        <v>7.3000000000000001E-3</v>
      </c>
      <c r="G104" s="20"/>
    </row>
    <row r="105" spans="1:7" x14ac:dyDescent="0.3">
      <c r="A105" s="12"/>
      <c r="B105" s="30"/>
      <c r="C105" s="30"/>
      <c r="D105" s="13"/>
      <c r="E105" s="14"/>
      <c r="F105" s="15"/>
      <c r="G105" s="15"/>
    </row>
    <row r="106" spans="1:7" x14ac:dyDescent="0.3">
      <c r="A106" s="21" t="s">
        <v>156</v>
      </c>
      <c r="B106" s="32"/>
      <c r="C106" s="32"/>
      <c r="D106" s="22"/>
      <c r="E106" s="18">
        <v>388.93</v>
      </c>
      <c r="F106" s="19">
        <v>7.3000000000000001E-3</v>
      </c>
      <c r="G106" s="20"/>
    </row>
    <row r="107" spans="1:7" x14ac:dyDescent="0.3">
      <c r="A107" s="12" t="s">
        <v>159</v>
      </c>
      <c r="B107" s="30"/>
      <c r="C107" s="30"/>
      <c r="D107" s="13"/>
      <c r="E107" s="14">
        <v>6.7955500000000002E-2</v>
      </c>
      <c r="F107" s="15">
        <v>9.9999999999999995E-7</v>
      </c>
      <c r="G107" s="15"/>
    </row>
    <row r="108" spans="1:7" x14ac:dyDescent="0.3">
      <c r="A108" s="12" t="s">
        <v>160</v>
      </c>
      <c r="B108" s="30"/>
      <c r="C108" s="30"/>
      <c r="D108" s="13"/>
      <c r="E108" s="14">
        <v>2829.9220445000001</v>
      </c>
      <c r="F108" s="15">
        <v>5.3599000000000001E-2</v>
      </c>
      <c r="G108" s="15">
        <v>6.3773999999999997E-2</v>
      </c>
    </row>
    <row r="109" spans="1:7" x14ac:dyDescent="0.3">
      <c r="A109" s="25" t="s">
        <v>161</v>
      </c>
      <c r="B109" s="33"/>
      <c r="C109" s="33"/>
      <c r="D109" s="26"/>
      <c r="E109" s="27">
        <v>53051.99</v>
      </c>
      <c r="F109" s="28">
        <v>1</v>
      </c>
      <c r="G109" s="28"/>
    </row>
    <row r="111" spans="1:7" x14ac:dyDescent="0.3">
      <c r="A111" s="1" t="s">
        <v>1676</v>
      </c>
    </row>
    <row r="114" spans="1:5" x14ac:dyDescent="0.3">
      <c r="A114" s="1" t="s">
        <v>164</v>
      </c>
    </row>
    <row r="115" spans="1:5" x14ac:dyDescent="0.3">
      <c r="A115" s="47" t="s">
        <v>165</v>
      </c>
      <c r="B115" s="34" t="s">
        <v>114</v>
      </c>
    </row>
    <row r="116" spans="1:5" x14ac:dyDescent="0.3">
      <c r="A116" t="s">
        <v>166</v>
      </c>
    </row>
    <row r="117" spans="1:5" x14ac:dyDescent="0.3">
      <c r="A117" t="s">
        <v>167</v>
      </c>
      <c r="B117" t="s">
        <v>168</v>
      </c>
      <c r="C117" t="s">
        <v>168</v>
      </c>
    </row>
    <row r="118" spans="1:5" x14ac:dyDescent="0.3">
      <c r="B118" s="48">
        <v>45107</v>
      </c>
      <c r="C118" s="48">
        <v>45138</v>
      </c>
    </row>
    <row r="119" spans="1:5" x14ac:dyDescent="0.3">
      <c r="A119" t="s">
        <v>172</v>
      </c>
      <c r="B119">
        <v>68.59</v>
      </c>
      <c r="C119">
        <v>71.03</v>
      </c>
      <c r="E119" s="2"/>
    </row>
    <row r="120" spans="1:5" x14ac:dyDescent="0.3">
      <c r="A120" t="s">
        <v>173</v>
      </c>
      <c r="B120">
        <v>31.12</v>
      </c>
      <c r="C120">
        <v>32.22</v>
      </c>
      <c r="E120" s="2"/>
    </row>
    <row r="121" spans="1:5" x14ac:dyDescent="0.3">
      <c r="A121" t="s">
        <v>1795</v>
      </c>
      <c r="B121">
        <v>62.04</v>
      </c>
      <c r="C121">
        <v>64.16</v>
      </c>
      <c r="E121" s="2"/>
    </row>
    <row r="122" spans="1:5" x14ac:dyDescent="0.3">
      <c r="A122" t="s">
        <v>1796</v>
      </c>
      <c r="B122">
        <v>62.78</v>
      </c>
      <c r="C122">
        <v>64.92</v>
      </c>
      <c r="E122" s="2"/>
    </row>
    <row r="123" spans="1:5" x14ac:dyDescent="0.3">
      <c r="A123" t="s">
        <v>1797</v>
      </c>
      <c r="B123">
        <v>61.23</v>
      </c>
      <c r="C123">
        <v>63.32</v>
      </c>
      <c r="E123" s="2"/>
    </row>
    <row r="124" spans="1:5" x14ac:dyDescent="0.3">
      <c r="A124" t="s">
        <v>1798</v>
      </c>
      <c r="B124">
        <v>50.04</v>
      </c>
      <c r="C124">
        <v>51.75</v>
      </c>
      <c r="E124" s="2"/>
    </row>
    <row r="125" spans="1:5" x14ac:dyDescent="0.3">
      <c r="A125" t="s">
        <v>626</v>
      </c>
      <c r="B125">
        <v>61.66</v>
      </c>
      <c r="C125">
        <v>63.77</v>
      </c>
      <c r="E125" s="2"/>
    </row>
    <row r="126" spans="1:5" x14ac:dyDescent="0.3">
      <c r="A126" t="s">
        <v>627</v>
      </c>
      <c r="B126">
        <v>23.56</v>
      </c>
      <c r="C126">
        <v>24.36</v>
      </c>
      <c r="E126" s="2"/>
    </row>
    <row r="127" spans="1:5" x14ac:dyDescent="0.3">
      <c r="E127" s="2"/>
    </row>
    <row r="128" spans="1:5" x14ac:dyDescent="0.3">
      <c r="A128" t="s">
        <v>183</v>
      </c>
      <c r="B128" s="34" t="s">
        <v>114</v>
      </c>
    </row>
    <row r="129" spans="1:7" x14ac:dyDescent="0.3">
      <c r="A129" t="s">
        <v>184</v>
      </c>
      <c r="B129" s="34" t="s">
        <v>114</v>
      </c>
    </row>
    <row r="130" spans="1:7" ht="28.95" customHeight="1" x14ac:dyDescent="0.3">
      <c r="A130" s="47" t="s">
        <v>185</v>
      </c>
      <c r="B130" s="34" t="s">
        <v>114</v>
      </c>
    </row>
    <row r="131" spans="1:7" ht="28.95" customHeight="1" x14ac:dyDescent="0.3">
      <c r="A131" s="47" t="s">
        <v>186</v>
      </c>
      <c r="B131" s="34" t="s">
        <v>114</v>
      </c>
    </row>
    <row r="132" spans="1:7" x14ac:dyDescent="0.3">
      <c r="A132" t="s">
        <v>1677</v>
      </c>
      <c r="B132" s="49">
        <v>1.5082739999999999</v>
      </c>
    </row>
    <row r="133" spans="1:7" ht="43.5" customHeight="1" x14ac:dyDescent="0.3">
      <c r="A133" s="47" t="s">
        <v>188</v>
      </c>
      <c r="B133" s="34">
        <v>2588.87925</v>
      </c>
    </row>
    <row r="134" spans="1:7" ht="28.95" customHeight="1" x14ac:dyDescent="0.3">
      <c r="A134" s="47" t="s">
        <v>189</v>
      </c>
      <c r="B134" s="34" t="s">
        <v>114</v>
      </c>
    </row>
    <row r="135" spans="1:7" ht="28.95" customHeight="1" x14ac:dyDescent="0.3">
      <c r="A135" s="47" t="s">
        <v>190</v>
      </c>
      <c r="B135" s="34" t="s">
        <v>114</v>
      </c>
    </row>
    <row r="136" spans="1:7" x14ac:dyDescent="0.3">
      <c r="A136" t="s">
        <v>191</v>
      </c>
      <c r="B136" s="34" t="s">
        <v>114</v>
      </c>
    </row>
    <row r="137" spans="1:7" x14ac:dyDescent="0.3">
      <c r="A137" t="s">
        <v>192</v>
      </c>
      <c r="B137" s="34" t="s">
        <v>114</v>
      </c>
    </row>
    <row r="139" spans="1:7" s="47" customFormat="1" ht="37.799999999999997" customHeight="1" x14ac:dyDescent="0.3">
      <c r="A139" s="70" t="s">
        <v>202</v>
      </c>
      <c r="B139" s="70" t="s">
        <v>203</v>
      </c>
      <c r="C139" s="70" t="s">
        <v>5</v>
      </c>
      <c r="D139" s="70" t="s">
        <v>6</v>
      </c>
      <c r="G139" s="71"/>
    </row>
    <row r="140" spans="1:7" s="47" customFormat="1" ht="70.05" customHeight="1" x14ac:dyDescent="0.3">
      <c r="A140" s="70" t="s">
        <v>1799</v>
      </c>
      <c r="B140" s="70"/>
      <c r="C140" s="70" t="s">
        <v>53</v>
      </c>
      <c r="D140" s="70"/>
      <c r="G140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07"/>
  <sheetViews>
    <sheetView showGridLines="0" view="pageBreakPreview" zoomScale="60" zoomScaleNormal="100" workbookViewId="0">
      <pane ySplit="4" topLeftCell="A98" activePane="bottomLeft" state="frozen"/>
      <selection pane="bottomLeft" activeCell="F126" sqref="F126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1800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1801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1109</v>
      </c>
      <c r="B7" s="30"/>
      <c r="C7" s="30"/>
      <c r="D7" s="13"/>
      <c r="E7" s="14"/>
      <c r="F7" s="15"/>
      <c r="G7" s="15"/>
    </row>
    <row r="8" spans="1:8" x14ac:dyDescent="0.3">
      <c r="A8" s="12" t="s">
        <v>1110</v>
      </c>
      <c r="B8" s="30" t="s">
        <v>1111</v>
      </c>
      <c r="C8" s="30" t="s">
        <v>1112</v>
      </c>
      <c r="D8" s="13">
        <v>719727</v>
      </c>
      <c r="E8" s="14">
        <v>11884.13</v>
      </c>
      <c r="F8" s="15">
        <v>9.1800000000000007E-2</v>
      </c>
      <c r="G8" s="15"/>
    </row>
    <row r="9" spans="1:8" x14ac:dyDescent="0.3">
      <c r="A9" s="12" t="s">
        <v>1119</v>
      </c>
      <c r="B9" s="30" t="s">
        <v>1120</v>
      </c>
      <c r="C9" s="30" t="s">
        <v>1112</v>
      </c>
      <c r="D9" s="13">
        <v>1109831</v>
      </c>
      <c r="E9" s="14">
        <v>11079.44</v>
      </c>
      <c r="F9" s="15">
        <v>8.5599999999999996E-2</v>
      </c>
      <c r="G9" s="15"/>
    </row>
    <row r="10" spans="1:8" x14ac:dyDescent="0.3">
      <c r="A10" s="12" t="s">
        <v>1212</v>
      </c>
      <c r="B10" s="30" t="s">
        <v>1213</v>
      </c>
      <c r="C10" s="30" t="s">
        <v>1214</v>
      </c>
      <c r="D10" s="13">
        <v>275481</v>
      </c>
      <c r="E10" s="14">
        <v>7386.61</v>
      </c>
      <c r="F10" s="15">
        <v>5.7000000000000002E-2</v>
      </c>
      <c r="G10" s="15"/>
    </row>
    <row r="11" spans="1:8" x14ac:dyDescent="0.3">
      <c r="A11" s="12" t="s">
        <v>1226</v>
      </c>
      <c r="B11" s="30" t="s">
        <v>1227</v>
      </c>
      <c r="C11" s="30" t="s">
        <v>1112</v>
      </c>
      <c r="D11" s="13">
        <v>951711</v>
      </c>
      <c r="E11" s="14">
        <v>5902.51</v>
      </c>
      <c r="F11" s="15">
        <v>4.5600000000000002E-2</v>
      </c>
      <c r="G11" s="15"/>
    </row>
    <row r="12" spans="1:8" x14ac:dyDescent="0.3">
      <c r="A12" s="12" t="s">
        <v>1113</v>
      </c>
      <c r="B12" s="30" t="s">
        <v>1114</v>
      </c>
      <c r="C12" s="30" t="s">
        <v>1115</v>
      </c>
      <c r="D12" s="13">
        <v>230044</v>
      </c>
      <c r="E12" s="14">
        <v>5864.4</v>
      </c>
      <c r="F12" s="15">
        <v>4.53E-2</v>
      </c>
      <c r="G12" s="15"/>
    </row>
    <row r="13" spans="1:8" x14ac:dyDescent="0.3">
      <c r="A13" s="12" t="s">
        <v>1154</v>
      </c>
      <c r="B13" s="30" t="s">
        <v>1155</v>
      </c>
      <c r="C13" s="30" t="s">
        <v>1156</v>
      </c>
      <c r="D13" s="13">
        <v>862816</v>
      </c>
      <c r="E13" s="14">
        <v>4018.13</v>
      </c>
      <c r="F13" s="15">
        <v>3.1E-2</v>
      </c>
      <c r="G13" s="15"/>
    </row>
    <row r="14" spans="1:8" x14ac:dyDescent="0.3">
      <c r="A14" s="12" t="s">
        <v>1382</v>
      </c>
      <c r="B14" s="30" t="s">
        <v>1383</v>
      </c>
      <c r="C14" s="30" t="s">
        <v>1181</v>
      </c>
      <c r="D14" s="13">
        <v>86804</v>
      </c>
      <c r="E14" s="14">
        <v>3952.01</v>
      </c>
      <c r="F14" s="15">
        <v>3.0499999999999999E-2</v>
      </c>
      <c r="G14" s="15"/>
    </row>
    <row r="15" spans="1:8" x14ac:dyDescent="0.3">
      <c r="A15" s="12" t="s">
        <v>1448</v>
      </c>
      <c r="B15" s="30" t="s">
        <v>1449</v>
      </c>
      <c r="C15" s="30" t="s">
        <v>1175</v>
      </c>
      <c r="D15" s="13">
        <v>46728</v>
      </c>
      <c r="E15" s="14">
        <v>3886.91</v>
      </c>
      <c r="F15" s="15">
        <v>0.03</v>
      </c>
      <c r="G15" s="15"/>
    </row>
    <row r="16" spans="1:8" x14ac:dyDescent="0.3">
      <c r="A16" s="12" t="s">
        <v>1146</v>
      </c>
      <c r="B16" s="30" t="s">
        <v>1147</v>
      </c>
      <c r="C16" s="30" t="s">
        <v>1148</v>
      </c>
      <c r="D16" s="13">
        <v>107919</v>
      </c>
      <c r="E16" s="14">
        <v>3692.39</v>
      </c>
      <c r="F16" s="15">
        <v>2.8500000000000001E-2</v>
      </c>
      <c r="G16" s="15"/>
    </row>
    <row r="17" spans="1:7" x14ac:dyDescent="0.3">
      <c r="A17" s="12" t="s">
        <v>1240</v>
      </c>
      <c r="B17" s="30" t="s">
        <v>1241</v>
      </c>
      <c r="C17" s="30" t="s">
        <v>1178</v>
      </c>
      <c r="D17" s="13">
        <v>163026</v>
      </c>
      <c r="E17" s="14">
        <v>3208.6</v>
      </c>
      <c r="F17" s="15">
        <v>2.4799999999999999E-2</v>
      </c>
      <c r="G17" s="15"/>
    </row>
    <row r="18" spans="1:7" x14ac:dyDescent="0.3">
      <c r="A18" s="12" t="s">
        <v>1222</v>
      </c>
      <c r="B18" s="30" t="s">
        <v>1223</v>
      </c>
      <c r="C18" s="30" t="s">
        <v>1140</v>
      </c>
      <c r="D18" s="13">
        <v>253999</v>
      </c>
      <c r="E18" s="14">
        <v>2875.52</v>
      </c>
      <c r="F18" s="15">
        <v>2.2200000000000001E-2</v>
      </c>
      <c r="G18" s="15"/>
    </row>
    <row r="19" spans="1:7" x14ac:dyDescent="0.3">
      <c r="A19" s="12" t="s">
        <v>1425</v>
      </c>
      <c r="B19" s="30" t="s">
        <v>1426</v>
      </c>
      <c r="C19" s="30" t="s">
        <v>1237</v>
      </c>
      <c r="D19" s="13">
        <v>2180388</v>
      </c>
      <c r="E19" s="14">
        <v>2849.77</v>
      </c>
      <c r="F19" s="15">
        <v>2.1999999999999999E-2</v>
      </c>
      <c r="G19" s="15"/>
    </row>
    <row r="20" spans="1:7" x14ac:dyDescent="0.3">
      <c r="A20" s="12" t="s">
        <v>1324</v>
      </c>
      <c r="B20" s="30" t="s">
        <v>1325</v>
      </c>
      <c r="C20" s="30" t="s">
        <v>1156</v>
      </c>
      <c r="D20" s="13">
        <v>106772</v>
      </c>
      <c r="E20" s="14">
        <v>2734.22</v>
      </c>
      <c r="F20" s="15">
        <v>2.1100000000000001E-2</v>
      </c>
      <c r="G20" s="15"/>
    </row>
    <row r="21" spans="1:7" x14ac:dyDescent="0.3">
      <c r="A21" s="12" t="s">
        <v>1350</v>
      </c>
      <c r="B21" s="30" t="s">
        <v>1351</v>
      </c>
      <c r="C21" s="30" t="s">
        <v>1164</v>
      </c>
      <c r="D21" s="13">
        <v>55119</v>
      </c>
      <c r="E21" s="14">
        <v>2718.14</v>
      </c>
      <c r="F21" s="15">
        <v>2.1000000000000001E-2</v>
      </c>
      <c r="G21" s="15"/>
    </row>
    <row r="22" spans="1:7" x14ac:dyDescent="0.3">
      <c r="A22" s="12" t="s">
        <v>1160</v>
      </c>
      <c r="B22" s="30" t="s">
        <v>1161</v>
      </c>
      <c r="C22" s="30" t="s">
        <v>1148</v>
      </c>
      <c r="D22" s="13">
        <v>194623</v>
      </c>
      <c r="E22" s="14">
        <v>2638.5</v>
      </c>
      <c r="F22" s="15">
        <v>2.0400000000000001E-2</v>
      </c>
      <c r="G22" s="15"/>
    </row>
    <row r="23" spans="1:7" x14ac:dyDescent="0.3">
      <c r="A23" s="12" t="s">
        <v>1157</v>
      </c>
      <c r="B23" s="30" t="s">
        <v>1158</v>
      </c>
      <c r="C23" s="30" t="s">
        <v>1159</v>
      </c>
      <c r="D23" s="13">
        <v>221213</v>
      </c>
      <c r="E23" s="14">
        <v>2529.35</v>
      </c>
      <c r="F23" s="15">
        <v>1.95E-2</v>
      </c>
      <c r="G23" s="15"/>
    </row>
    <row r="24" spans="1:7" x14ac:dyDescent="0.3">
      <c r="A24" s="12" t="s">
        <v>1171</v>
      </c>
      <c r="B24" s="30" t="s">
        <v>1172</v>
      </c>
      <c r="C24" s="30" t="s">
        <v>1112</v>
      </c>
      <c r="D24" s="13">
        <v>262859</v>
      </c>
      <c r="E24" s="14">
        <v>2507.41</v>
      </c>
      <c r="F24" s="15">
        <v>1.9400000000000001E-2</v>
      </c>
      <c r="G24" s="15"/>
    </row>
    <row r="25" spans="1:7" x14ac:dyDescent="0.3">
      <c r="A25" s="12" t="s">
        <v>1701</v>
      </c>
      <c r="B25" s="30" t="s">
        <v>1702</v>
      </c>
      <c r="C25" s="30" t="s">
        <v>1276</v>
      </c>
      <c r="D25" s="13">
        <v>2291603</v>
      </c>
      <c r="E25" s="14">
        <v>2252.65</v>
      </c>
      <c r="F25" s="15">
        <v>1.7399999999999999E-2</v>
      </c>
      <c r="G25" s="15"/>
    </row>
    <row r="26" spans="1:7" x14ac:dyDescent="0.3">
      <c r="A26" s="12" t="s">
        <v>1384</v>
      </c>
      <c r="B26" s="30" t="s">
        <v>1385</v>
      </c>
      <c r="C26" s="30" t="s">
        <v>1341</v>
      </c>
      <c r="D26" s="13">
        <v>369717</v>
      </c>
      <c r="E26" s="14">
        <v>2142.5100000000002</v>
      </c>
      <c r="F26" s="15">
        <v>1.6500000000000001E-2</v>
      </c>
      <c r="G26" s="15"/>
    </row>
    <row r="27" spans="1:7" x14ac:dyDescent="0.3">
      <c r="A27" s="12" t="s">
        <v>1388</v>
      </c>
      <c r="B27" s="30" t="s">
        <v>1389</v>
      </c>
      <c r="C27" s="30" t="s">
        <v>1334</v>
      </c>
      <c r="D27" s="13">
        <v>118611</v>
      </c>
      <c r="E27" s="14">
        <v>2084.11</v>
      </c>
      <c r="F27" s="15">
        <v>1.61E-2</v>
      </c>
      <c r="G27" s="15"/>
    </row>
    <row r="28" spans="1:7" x14ac:dyDescent="0.3">
      <c r="A28" s="12" t="s">
        <v>1149</v>
      </c>
      <c r="B28" s="30" t="s">
        <v>1150</v>
      </c>
      <c r="C28" s="30" t="s">
        <v>1112</v>
      </c>
      <c r="D28" s="13">
        <v>1466738</v>
      </c>
      <c r="E28" s="14">
        <v>1989.63</v>
      </c>
      <c r="F28" s="15">
        <v>1.54E-2</v>
      </c>
      <c r="G28" s="15"/>
    </row>
    <row r="29" spans="1:7" x14ac:dyDescent="0.3">
      <c r="A29" s="12" t="s">
        <v>1695</v>
      </c>
      <c r="B29" s="30" t="s">
        <v>1696</v>
      </c>
      <c r="C29" s="30" t="s">
        <v>1209</v>
      </c>
      <c r="D29" s="13">
        <v>134944</v>
      </c>
      <c r="E29" s="14">
        <v>1939.95</v>
      </c>
      <c r="F29" s="15">
        <v>1.4999999999999999E-2</v>
      </c>
      <c r="G29" s="15"/>
    </row>
    <row r="30" spans="1:7" x14ac:dyDescent="0.3">
      <c r="A30" s="12" t="s">
        <v>1358</v>
      </c>
      <c r="B30" s="30" t="s">
        <v>1359</v>
      </c>
      <c r="C30" s="30" t="s">
        <v>1164</v>
      </c>
      <c r="D30" s="13">
        <v>296693</v>
      </c>
      <c r="E30" s="14">
        <v>1911.59</v>
      </c>
      <c r="F30" s="15">
        <v>1.4800000000000001E-2</v>
      </c>
      <c r="G30" s="15"/>
    </row>
    <row r="31" spans="1:7" x14ac:dyDescent="0.3">
      <c r="A31" s="12" t="s">
        <v>1802</v>
      </c>
      <c r="B31" s="30" t="s">
        <v>1803</v>
      </c>
      <c r="C31" s="30" t="s">
        <v>1411</v>
      </c>
      <c r="D31" s="13">
        <v>392139</v>
      </c>
      <c r="E31" s="14">
        <v>1901.87</v>
      </c>
      <c r="F31" s="15">
        <v>1.47E-2</v>
      </c>
      <c r="G31" s="15"/>
    </row>
    <row r="32" spans="1:7" x14ac:dyDescent="0.3">
      <c r="A32" s="12" t="s">
        <v>1259</v>
      </c>
      <c r="B32" s="30" t="s">
        <v>1260</v>
      </c>
      <c r="C32" s="30" t="s">
        <v>1140</v>
      </c>
      <c r="D32" s="13">
        <v>25322</v>
      </c>
      <c r="E32" s="14">
        <v>1848.58</v>
      </c>
      <c r="F32" s="15">
        <v>1.43E-2</v>
      </c>
      <c r="G32" s="15"/>
    </row>
    <row r="33" spans="1:7" x14ac:dyDescent="0.3">
      <c r="A33" s="12" t="s">
        <v>1286</v>
      </c>
      <c r="B33" s="30" t="s">
        <v>1287</v>
      </c>
      <c r="C33" s="30" t="s">
        <v>1288</v>
      </c>
      <c r="D33" s="13">
        <v>207817</v>
      </c>
      <c r="E33" s="14">
        <v>1654.43</v>
      </c>
      <c r="F33" s="15">
        <v>1.2800000000000001E-2</v>
      </c>
      <c r="G33" s="15"/>
    </row>
    <row r="34" spans="1:7" x14ac:dyDescent="0.3">
      <c r="A34" s="12" t="s">
        <v>1267</v>
      </c>
      <c r="B34" s="30" t="s">
        <v>1268</v>
      </c>
      <c r="C34" s="30" t="s">
        <v>1148</v>
      </c>
      <c r="D34" s="13">
        <v>32698</v>
      </c>
      <c r="E34" s="14">
        <v>1599.47</v>
      </c>
      <c r="F34" s="15">
        <v>1.24E-2</v>
      </c>
      <c r="G34" s="15"/>
    </row>
    <row r="35" spans="1:7" x14ac:dyDescent="0.3">
      <c r="A35" s="12" t="s">
        <v>1130</v>
      </c>
      <c r="B35" s="30" t="s">
        <v>1131</v>
      </c>
      <c r="C35" s="30" t="s">
        <v>1132</v>
      </c>
      <c r="D35" s="13">
        <v>173724</v>
      </c>
      <c r="E35" s="14">
        <v>1545.97</v>
      </c>
      <c r="F35" s="15">
        <v>1.1900000000000001E-2</v>
      </c>
      <c r="G35" s="15"/>
    </row>
    <row r="36" spans="1:7" x14ac:dyDescent="0.3">
      <c r="A36" s="12" t="s">
        <v>1804</v>
      </c>
      <c r="B36" s="30" t="s">
        <v>1805</v>
      </c>
      <c r="C36" s="30" t="s">
        <v>1237</v>
      </c>
      <c r="D36" s="13">
        <v>118524</v>
      </c>
      <c r="E36" s="14">
        <v>1454.94</v>
      </c>
      <c r="F36" s="15">
        <v>1.12E-2</v>
      </c>
      <c r="G36" s="15"/>
    </row>
    <row r="37" spans="1:7" x14ac:dyDescent="0.3">
      <c r="A37" s="12" t="s">
        <v>1281</v>
      </c>
      <c r="B37" s="30" t="s">
        <v>1282</v>
      </c>
      <c r="C37" s="30" t="s">
        <v>1148</v>
      </c>
      <c r="D37" s="13">
        <v>30361</v>
      </c>
      <c r="E37" s="14">
        <v>1440.34</v>
      </c>
      <c r="F37" s="15">
        <v>1.11E-2</v>
      </c>
      <c r="G37" s="15"/>
    </row>
    <row r="38" spans="1:7" x14ac:dyDescent="0.3">
      <c r="A38" s="12" t="s">
        <v>1263</v>
      </c>
      <c r="B38" s="30" t="s">
        <v>1264</v>
      </c>
      <c r="C38" s="30" t="s">
        <v>1140</v>
      </c>
      <c r="D38" s="13">
        <v>76070</v>
      </c>
      <c r="E38" s="14">
        <v>1440.12</v>
      </c>
      <c r="F38" s="15">
        <v>1.11E-2</v>
      </c>
      <c r="G38" s="15"/>
    </row>
    <row r="39" spans="1:7" x14ac:dyDescent="0.3">
      <c r="A39" s="12" t="s">
        <v>1681</v>
      </c>
      <c r="B39" s="30" t="s">
        <v>1682</v>
      </c>
      <c r="C39" s="30" t="s">
        <v>1377</v>
      </c>
      <c r="D39" s="13">
        <v>659092</v>
      </c>
      <c r="E39" s="14">
        <v>1439.13</v>
      </c>
      <c r="F39" s="15">
        <v>1.11E-2</v>
      </c>
      <c r="G39" s="15"/>
    </row>
    <row r="40" spans="1:7" x14ac:dyDescent="0.3">
      <c r="A40" s="12" t="s">
        <v>1269</v>
      </c>
      <c r="B40" s="30" t="s">
        <v>1270</v>
      </c>
      <c r="C40" s="30" t="s">
        <v>1178</v>
      </c>
      <c r="D40" s="13">
        <v>72715</v>
      </c>
      <c r="E40" s="14">
        <v>1432.01</v>
      </c>
      <c r="F40" s="15">
        <v>1.11E-2</v>
      </c>
      <c r="G40" s="15"/>
    </row>
    <row r="41" spans="1:7" x14ac:dyDescent="0.3">
      <c r="A41" s="12" t="s">
        <v>1806</v>
      </c>
      <c r="B41" s="30" t="s">
        <v>1807</v>
      </c>
      <c r="C41" s="30" t="s">
        <v>1159</v>
      </c>
      <c r="D41" s="13">
        <v>54042</v>
      </c>
      <c r="E41" s="14">
        <v>1351.64</v>
      </c>
      <c r="F41" s="15">
        <v>1.04E-2</v>
      </c>
      <c r="G41" s="15"/>
    </row>
    <row r="42" spans="1:7" x14ac:dyDescent="0.3">
      <c r="A42" s="12" t="s">
        <v>1808</v>
      </c>
      <c r="B42" s="30" t="s">
        <v>1809</v>
      </c>
      <c r="C42" s="30" t="s">
        <v>1178</v>
      </c>
      <c r="D42" s="13">
        <v>53289</v>
      </c>
      <c r="E42" s="14">
        <v>1294.68</v>
      </c>
      <c r="F42" s="15">
        <v>0.01</v>
      </c>
      <c r="G42" s="15"/>
    </row>
    <row r="43" spans="1:7" x14ac:dyDescent="0.3">
      <c r="A43" s="12" t="s">
        <v>1397</v>
      </c>
      <c r="B43" s="30" t="s">
        <v>1398</v>
      </c>
      <c r="C43" s="30" t="s">
        <v>1209</v>
      </c>
      <c r="D43" s="13">
        <v>31124</v>
      </c>
      <c r="E43" s="14">
        <v>1282.93</v>
      </c>
      <c r="F43" s="15">
        <v>9.9000000000000008E-3</v>
      </c>
      <c r="G43" s="15"/>
    </row>
    <row r="44" spans="1:7" x14ac:dyDescent="0.3">
      <c r="A44" s="12" t="s">
        <v>1386</v>
      </c>
      <c r="B44" s="30" t="s">
        <v>1387</v>
      </c>
      <c r="C44" s="30" t="s">
        <v>1209</v>
      </c>
      <c r="D44" s="13">
        <v>40815</v>
      </c>
      <c r="E44" s="14">
        <v>1226.0999999999999</v>
      </c>
      <c r="F44" s="15">
        <v>9.4999999999999998E-3</v>
      </c>
      <c r="G44" s="15"/>
    </row>
    <row r="45" spans="1:7" x14ac:dyDescent="0.3">
      <c r="A45" s="12" t="s">
        <v>1301</v>
      </c>
      <c r="B45" s="30" t="s">
        <v>1302</v>
      </c>
      <c r="C45" s="30" t="s">
        <v>1148</v>
      </c>
      <c r="D45" s="13">
        <v>99850</v>
      </c>
      <c r="E45" s="14">
        <v>1115.02</v>
      </c>
      <c r="F45" s="15">
        <v>8.6E-3</v>
      </c>
      <c r="G45" s="15"/>
    </row>
    <row r="46" spans="1:7" x14ac:dyDescent="0.3">
      <c r="A46" s="12" t="s">
        <v>1810</v>
      </c>
      <c r="B46" s="30" t="s">
        <v>1811</v>
      </c>
      <c r="C46" s="30" t="s">
        <v>1305</v>
      </c>
      <c r="D46" s="13">
        <v>25953</v>
      </c>
      <c r="E46" s="14">
        <v>1106.83</v>
      </c>
      <c r="F46" s="15">
        <v>8.5000000000000006E-3</v>
      </c>
      <c r="G46" s="15"/>
    </row>
    <row r="47" spans="1:7" x14ac:dyDescent="0.3">
      <c r="A47" s="12" t="s">
        <v>1812</v>
      </c>
      <c r="B47" s="30" t="s">
        <v>1813</v>
      </c>
      <c r="C47" s="30" t="s">
        <v>1148</v>
      </c>
      <c r="D47" s="13">
        <v>22616</v>
      </c>
      <c r="E47" s="14">
        <v>1063.79</v>
      </c>
      <c r="F47" s="15">
        <v>8.2000000000000007E-3</v>
      </c>
      <c r="G47" s="15"/>
    </row>
    <row r="48" spans="1:7" x14ac:dyDescent="0.3">
      <c r="A48" s="12" t="s">
        <v>1685</v>
      </c>
      <c r="B48" s="30" t="s">
        <v>1686</v>
      </c>
      <c r="C48" s="30" t="s">
        <v>1394</v>
      </c>
      <c r="D48" s="13">
        <v>176217</v>
      </c>
      <c r="E48" s="14">
        <v>1042.68</v>
      </c>
      <c r="F48" s="15">
        <v>8.0999999999999996E-3</v>
      </c>
      <c r="G48" s="15"/>
    </row>
    <row r="49" spans="1:7" x14ac:dyDescent="0.3">
      <c r="A49" s="12" t="s">
        <v>1399</v>
      </c>
      <c r="B49" s="30" t="s">
        <v>1400</v>
      </c>
      <c r="C49" s="30" t="s">
        <v>1164</v>
      </c>
      <c r="D49" s="13">
        <v>66395</v>
      </c>
      <c r="E49" s="14">
        <v>979.46</v>
      </c>
      <c r="F49" s="15">
        <v>7.6E-3</v>
      </c>
      <c r="G49" s="15"/>
    </row>
    <row r="50" spans="1:7" x14ac:dyDescent="0.3">
      <c r="A50" s="12" t="s">
        <v>1141</v>
      </c>
      <c r="B50" s="30" t="s">
        <v>1142</v>
      </c>
      <c r="C50" s="30" t="s">
        <v>1143</v>
      </c>
      <c r="D50" s="13">
        <v>191269</v>
      </c>
      <c r="E50" s="14">
        <v>884.81</v>
      </c>
      <c r="F50" s="15">
        <v>6.7999999999999996E-3</v>
      </c>
      <c r="G50" s="15"/>
    </row>
    <row r="51" spans="1:7" x14ac:dyDescent="0.3">
      <c r="A51" s="12" t="s">
        <v>1414</v>
      </c>
      <c r="B51" s="30" t="s">
        <v>1415</v>
      </c>
      <c r="C51" s="30" t="s">
        <v>1192</v>
      </c>
      <c r="D51" s="13">
        <v>24263</v>
      </c>
      <c r="E51" s="14">
        <v>877.28</v>
      </c>
      <c r="F51" s="15">
        <v>6.7999999999999996E-3</v>
      </c>
      <c r="G51" s="15"/>
    </row>
    <row r="52" spans="1:7" x14ac:dyDescent="0.3">
      <c r="A52" s="12" t="s">
        <v>1814</v>
      </c>
      <c r="B52" s="30" t="s">
        <v>1815</v>
      </c>
      <c r="C52" s="30" t="s">
        <v>1178</v>
      </c>
      <c r="D52" s="13">
        <v>46570</v>
      </c>
      <c r="E52" s="14">
        <v>742.3</v>
      </c>
      <c r="F52" s="15">
        <v>5.7000000000000002E-3</v>
      </c>
      <c r="G52" s="15"/>
    </row>
    <row r="53" spans="1:7" x14ac:dyDescent="0.3">
      <c r="A53" s="12" t="s">
        <v>1464</v>
      </c>
      <c r="B53" s="30" t="s">
        <v>1465</v>
      </c>
      <c r="C53" s="30" t="s">
        <v>1159</v>
      </c>
      <c r="D53" s="13">
        <v>61073</v>
      </c>
      <c r="E53" s="14">
        <v>717.61</v>
      </c>
      <c r="F53" s="15">
        <v>5.4999999999999997E-3</v>
      </c>
      <c r="G53" s="15"/>
    </row>
    <row r="54" spans="1:7" x14ac:dyDescent="0.3">
      <c r="A54" s="12" t="s">
        <v>1121</v>
      </c>
      <c r="B54" s="30" t="s">
        <v>1122</v>
      </c>
      <c r="C54" s="30" t="s">
        <v>1123</v>
      </c>
      <c r="D54" s="13">
        <v>377663</v>
      </c>
      <c r="E54" s="14">
        <v>694.9</v>
      </c>
      <c r="F54" s="15">
        <v>5.4000000000000003E-3</v>
      </c>
      <c r="G54" s="15"/>
    </row>
    <row r="55" spans="1:7" x14ac:dyDescent="0.3">
      <c r="A55" s="12" t="s">
        <v>1186</v>
      </c>
      <c r="B55" s="30" t="s">
        <v>1187</v>
      </c>
      <c r="C55" s="30" t="s">
        <v>1159</v>
      </c>
      <c r="D55" s="13">
        <v>12031</v>
      </c>
      <c r="E55" s="14">
        <v>678.6</v>
      </c>
      <c r="F55" s="15">
        <v>5.1999999999999998E-3</v>
      </c>
      <c r="G55" s="15"/>
    </row>
    <row r="56" spans="1:7" x14ac:dyDescent="0.3">
      <c r="A56" s="12" t="s">
        <v>1683</v>
      </c>
      <c r="B56" s="30" t="s">
        <v>1684</v>
      </c>
      <c r="C56" s="30" t="s">
        <v>1140</v>
      </c>
      <c r="D56" s="13">
        <v>44853</v>
      </c>
      <c r="E56" s="14">
        <v>653.16999999999996</v>
      </c>
      <c r="F56" s="15">
        <v>5.0000000000000001E-3</v>
      </c>
      <c r="G56" s="15"/>
    </row>
    <row r="57" spans="1:7" x14ac:dyDescent="0.3">
      <c r="A57" s="12" t="s">
        <v>1420</v>
      </c>
      <c r="B57" s="30" t="s">
        <v>1421</v>
      </c>
      <c r="C57" s="30" t="s">
        <v>1394</v>
      </c>
      <c r="D57" s="13">
        <v>57556</v>
      </c>
      <c r="E57" s="14">
        <v>644.37</v>
      </c>
      <c r="F57" s="15">
        <v>5.0000000000000001E-3</v>
      </c>
      <c r="G57" s="15"/>
    </row>
    <row r="58" spans="1:7" x14ac:dyDescent="0.3">
      <c r="A58" s="12" t="s">
        <v>1265</v>
      </c>
      <c r="B58" s="30" t="s">
        <v>1266</v>
      </c>
      <c r="C58" s="30" t="s">
        <v>1164</v>
      </c>
      <c r="D58" s="13">
        <v>6521</v>
      </c>
      <c r="E58" s="14">
        <v>640.41</v>
      </c>
      <c r="F58" s="15">
        <v>4.8999999999999998E-3</v>
      </c>
      <c r="G58" s="15"/>
    </row>
    <row r="59" spans="1:7" x14ac:dyDescent="0.3">
      <c r="A59" s="12" t="s">
        <v>1816</v>
      </c>
      <c r="B59" s="30" t="s">
        <v>1817</v>
      </c>
      <c r="C59" s="30" t="s">
        <v>1209</v>
      </c>
      <c r="D59" s="13">
        <v>26151</v>
      </c>
      <c r="E59" s="14">
        <v>636.76</v>
      </c>
      <c r="F59" s="15">
        <v>4.8999999999999998E-3</v>
      </c>
      <c r="G59" s="15"/>
    </row>
    <row r="60" spans="1:7" x14ac:dyDescent="0.3">
      <c r="A60" s="12" t="s">
        <v>1443</v>
      </c>
      <c r="B60" s="30" t="s">
        <v>1444</v>
      </c>
      <c r="C60" s="30" t="s">
        <v>1445</v>
      </c>
      <c r="D60" s="13">
        <v>109160</v>
      </c>
      <c r="E60" s="14">
        <v>628.32000000000005</v>
      </c>
      <c r="F60" s="15">
        <v>4.8999999999999998E-3</v>
      </c>
      <c r="G60" s="15"/>
    </row>
    <row r="61" spans="1:7" x14ac:dyDescent="0.3">
      <c r="A61" s="12" t="s">
        <v>1818</v>
      </c>
      <c r="B61" s="30" t="s">
        <v>1819</v>
      </c>
      <c r="C61" s="30" t="s">
        <v>1820</v>
      </c>
      <c r="D61" s="13">
        <v>1354</v>
      </c>
      <c r="E61" s="14">
        <v>582.12</v>
      </c>
      <c r="F61" s="15">
        <v>4.4999999999999997E-3</v>
      </c>
      <c r="G61" s="15"/>
    </row>
    <row r="62" spans="1:7" x14ac:dyDescent="0.3">
      <c r="A62" s="12" t="s">
        <v>1346</v>
      </c>
      <c r="B62" s="30" t="s">
        <v>1347</v>
      </c>
      <c r="C62" s="30" t="s">
        <v>1164</v>
      </c>
      <c r="D62" s="13">
        <v>11831</v>
      </c>
      <c r="E62" s="14">
        <v>379.03</v>
      </c>
      <c r="F62" s="15">
        <v>2.8999999999999998E-3</v>
      </c>
      <c r="G62" s="15"/>
    </row>
    <row r="63" spans="1:7" x14ac:dyDescent="0.3">
      <c r="A63" s="12" t="s">
        <v>1821</v>
      </c>
      <c r="B63" s="30" t="s">
        <v>1822</v>
      </c>
      <c r="C63" s="30" t="s">
        <v>1181</v>
      </c>
      <c r="D63" s="13">
        <v>56070</v>
      </c>
      <c r="E63" s="14">
        <v>355.4</v>
      </c>
      <c r="F63" s="15">
        <v>2.7000000000000001E-3</v>
      </c>
      <c r="G63" s="15"/>
    </row>
    <row r="64" spans="1:7" x14ac:dyDescent="0.3">
      <c r="A64" s="12" t="s">
        <v>1133</v>
      </c>
      <c r="B64" s="30" t="s">
        <v>1134</v>
      </c>
      <c r="C64" s="30" t="s">
        <v>1112</v>
      </c>
      <c r="D64" s="13">
        <v>157810</v>
      </c>
      <c r="E64" s="14">
        <v>319.08999999999997</v>
      </c>
      <c r="F64" s="15">
        <v>2.5000000000000001E-3</v>
      </c>
      <c r="G64" s="15"/>
    </row>
    <row r="65" spans="1:7" x14ac:dyDescent="0.3">
      <c r="A65" s="16" t="s">
        <v>122</v>
      </c>
      <c r="B65" s="31"/>
      <c r="C65" s="31"/>
      <c r="D65" s="17"/>
      <c r="E65" s="37">
        <v>128351.87</v>
      </c>
      <c r="F65" s="38">
        <v>0.99109999999999998</v>
      </c>
      <c r="G65" s="20"/>
    </row>
    <row r="66" spans="1:7" x14ac:dyDescent="0.3">
      <c r="A66" s="12"/>
      <c r="B66" s="30"/>
      <c r="C66" s="30"/>
      <c r="D66" s="13"/>
      <c r="E66" s="14"/>
      <c r="F66" s="15"/>
      <c r="G66" s="15"/>
    </row>
    <row r="67" spans="1:7" x14ac:dyDescent="0.3">
      <c r="A67" s="16" t="s">
        <v>1468</v>
      </c>
      <c r="B67" s="30"/>
      <c r="C67" s="30"/>
      <c r="D67" s="13"/>
      <c r="E67" s="14"/>
      <c r="F67" s="15"/>
      <c r="G67" s="15"/>
    </row>
    <row r="68" spans="1:7" x14ac:dyDescent="0.3">
      <c r="A68" s="12" t="s">
        <v>1743</v>
      </c>
      <c r="B68" s="30" t="s">
        <v>1744</v>
      </c>
      <c r="C68" s="30" t="s">
        <v>1140</v>
      </c>
      <c r="D68" s="13">
        <v>247940</v>
      </c>
      <c r="E68" s="14">
        <v>649.23</v>
      </c>
      <c r="F68" s="15">
        <v>5.0000000000000001E-3</v>
      </c>
      <c r="G68" s="15"/>
    </row>
    <row r="69" spans="1:7" x14ac:dyDescent="0.3">
      <c r="A69" s="16" t="s">
        <v>122</v>
      </c>
      <c r="B69" s="31"/>
      <c r="C69" s="31"/>
      <c r="D69" s="17"/>
      <c r="E69" s="37">
        <v>649.23</v>
      </c>
      <c r="F69" s="38">
        <v>5.0000000000000001E-3</v>
      </c>
      <c r="G69" s="20"/>
    </row>
    <row r="70" spans="1:7" x14ac:dyDescent="0.3">
      <c r="A70" s="21" t="s">
        <v>156</v>
      </c>
      <c r="B70" s="32"/>
      <c r="C70" s="32"/>
      <c r="D70" s="22"/>
      <c r="E70" s="27">
        <v>128351.87</v>
      </c>
      <c r="F70" s="28">
        <v>0.99109999999999998</v>
      </c>
      <c r="G70" s="20"/>
    </row>
    <row r="71" spans="1:7" x14ac:dyDescent="0.3">
      <c r="A71" s="12"/>
      <c r="B71" s="30"/>
      <c r="C71" s="30"/>
      <c r="D71" s="13"/>
      <c r="E71" s="14"/>
      <c r="F71" s="15"/>
      <c r="G71" s="15"/>
    </row>
    <row r="72" spans="1:7" x14ac:dyDescent="0.3">
      <c r="A72" s="12"/>
      <c r="B72" s="30"/>
      <c r="C72" s="30"/>
      <c r="D72" s="13"/>
      <c r="E72" s="14"/>
      <c r="F72" s="15"/>
      <c r="G72" s="15"/>
    </row>
    <row r="73" spans="1:7" x14ac:dyDescent="0.3">
      <c r="A73" s="16" t="s">
        <v>157</v>
      </c>
      <c r="B73" s="30"/>
      <c r="C73" s="30"/>
      <c r="D73" s="13"/>
      <c r="E73" s="14"/>
      <c r="F73" s="15"/>
      <c r="G73" s="15"/>
    </row>
    <row r="74" spans="1:7" x14ac:dyDescent="0.3">
      <c r="A74" s="12" t="s">
        <v>158</v>
      </c>
      <c r="B74" s="30"/>
      <c r="C74" s="30"/>
      <c r="D74" s="13"/>
      <c r="E74" s="14">
        <v>1252.78</v>
      </c>
      <c r="F74" s="15">
        <v>9.7000000000000003E-3</v>
      </c>
      <c r="G74" s="15">
        <v>6.3773999999999997E-2</v>
      </c>
    </row>
    <row r="75" spans="1:7" x14ac:dyDescent="0.3">
      <c r="A75" s="16" t="s">
        <v>122</v>
      </c>
      <c r="B75" s="31"/>
      <c r="C75" s="31"/>
      <c r="D75" s="17"/>
      <c r="E75" s="37">
        <v>1252.78</v>
      </c>
      <c r="F75" s="38">
        <v>9.7000000000000003E-3</v>
      </c>
      <c r="G75" s="20"/>
    </row>
    <row r="76" spans="1:7" x14ac:dyDescent="0.3">
      <c r="A76" s="12"/>
      <c r="B76" s="30"/>
      <c r="C76" s="30"/>
      <c r="D76" s="13"/>
      <c r="E76" s="14"/>
      <c r="F76" s="15"/>
      <c r="G76" s="15"/>
    </row>
    <row r="77" spans="1:7" x14ac:dyDescent="0.3">
      <c r="A77" s="21" t="s">
        <v>156</v>
      </c>
      <c r="B77" s="32"/>
      <c r="C77" s="32"/>
      <c r="D77" s="22"/>
      <c r="E77" s="18">
        <v>1252.78</v>
      </c>
      <c r="F77" s="19">
        <v>9.7000000000000003E-3</v>
      </c>
      <c r="G77" s="20"/>
    </row>
    <row r="78" spans="1:7" x14ac:dyDescent="0.3">
      <c r="A78" s="12" t="s">
        <v>159</v>
      </c>
      <c r="B78" s="30"/>
      <c r="C78" s="30"/>
      <c r="D78" s="13"/>
      <c r="E78" s="14">
        <v>0.21889</v>
      </c>
      <c r="F78" s="15">
        <v>9.9999999999999995E-7</v>
      </c>
      <c r="G78" s="15"/>
    </row>
    <row r="79" spans="1:7" x14ac:dyDescent="0.3">
      <c r="A79" s="12" t="s">
        <v>160</v>
      </c>
      <c r="B79" s="30"/>
      <c r="C79" s="30"/>
      <c r="D79" s="13"/>
      <c r="E79" s="23">
        <v>-111.42889</v>
      </c>
      <c r="F79" s="24">
        <v>-8.0099999999999995E-4</v>
      </c>
      <c r="G79" s="15">
        <v>6.3773999999999997E-2</v>
      </c>
    </row>
    <row r="80" spans="1:7" x14ac:dyDescent="0.3">
      <c r="A80" s="25" t="s">
        <v>161</v>
      </c>
      <c r="B80" s="33"/>
      <c r="C80" s="33"/>
      <c r="D80" s="26"/>
      <c r="E80" s="27">
        <v>129493.44</v>
      </c>
      <c r="F80" s="28">
        <v>1</v>
      </c>
      <c r="G80" s="28"/>
    </row>
    <row r="85" spans="1:5" x14ac:dyDescent="0.3">
      <c r="A85" s="1" t="s">
        <v>164</v>
      </c>
    </row>
    <row r="86" spans="1:5" x14ac:dyDescent="0.3">
      <c r="A86" s="47" t="s">
        <v>165</v>
      </c>
      <c r="B86" s="34" t="s">
        <v>114</v>
      </c>
    </row>
    <row r="87" spans="1:5" x14ac:dyDescent="0.3">
      <c r="A87" t="s">
        <v>166</v>
      </c>
    </row>
    <row r="88" spans="1:5" x14ac:dyDescent="0.3">
      <c r="A88" t="s">
        <v>167</v>
      </c>
      <c r="B88" t="s">
        <v>168</v>
      </c>
      <c r="C88" t="s">
        <v>168</v>
      </c>
    </row>
    <row r="89" spans="1:5" x14ac:dyDescent="0.3">
      <c r="B89" s="48">
        <v>45107</v>
      </c>
      <c r="C89" s="48">
        <v>45138</v>
      </c>
    </row>
    <row r="90" spans="1:5" x14ac:dyDescent="0.3">
      <c r="A90" t="s">
        <v>172</v>
      </c>
      <c r="B90">
        <v>28.678000000000001</v>
      </c>
      <c r="C90">
        <v>29.692</v>
      </c>
      <c r="E90" s="2"/>
    </row>
    <row r="91" spans="1:5" x14ac:dyDescent="0.3">
      <c r="A91" t="s">
        <v>173</v>
      </c>
      <c r="B91">
        <v>23.545000000000002</v>
      </c>
      <c r="C91">
        <v>24.376999999999999</v>
      </c>
      <c r="E91" s="2"/>
    </row>
    <row r="92" spans="1:5" x14ac:dyDescent="0.3">
      <c r="A92" t="s">
        <v>626</v>
      </c>
      <c r="B92">
        <v>25.597000000000001</v>
      </c>
      <c r="C92">
        <v>26.465</v>
      </c>
      <c r="E92" s="2"/>
    </row>
    <row r="93" spans="1:5" x14ac:dyDescent="0.3">
      <c r="A93" t="s">
        <v>627</v>
      </c>
      <c r="B93">
        <v>21.016999999999999</v>
      </c>
      <c r="C93">
        <v>21.73</v>
      </c>
      <c r="E93" s="2"/>
    </row>
    <row r="94" spans="1:5" x14ac:dyDescent="0.3">
      <c r="E94" s="2"/>
    </row>
    <row r="95" spans="1:5" x14ac:dyDescent="0.3">
      <c r="A95" t="s">
        <v>183</v>
      </c>
      <c r="B95" s="34" t="s">
        <v>114</v>
      </c>
    </row>
    <row r="96" spans="1:5" x14ac:dyDescent="0.3">
      <c r="A96" t="s">
        <v>184</v>
      </c>
      <c r="B96" s="34" t="s">
        <v>114</v>
      </c>
    </row>
    <row r="97" spans="1:7" ht="28.95" customHeight="1" x14ac:dyDescent="0.3">
      <c r="A97" s="47" t="s">
        <v>185</v>
      </c>
      <c r="B97" s="34" t="s">
        <v>114</v>
      </c>
    </row>
    <row r="98" spans="1:7" ht="28.95" customHeight="1" x14ac:dyDescent="0.3">
      <c r="A98" s="47" t="s">
        <v>186</v>
      </c>
      <c r="B98" s="34" t="s">
        <v>114</v>
      </c>
    </row>
    <row r="99" spans="1:7" x14ac:dyDescent="0.3">
      <c r="A99" t="s">
        <v>1677</v>
      </c>
      <c r="B99" s="49">
        <v>0.51420399999999999</v>
      </c>
    </row>
    <row r="100" spans="1:7" ht="43.5" customHeight="1" x14ac:dyDescent="0.3">
      <c r="A100" s="47" t="s">
        <v>188</v>
      </c>
      <c r="B100" s="34" t="s">
        <v>114</v>
      </c>
    </row>
    <row r="101" spans="1:7" ht="28.95" customHeight="1" x14ac:dyDescent="0.3">
      <c r="A101" s="47" t="s">
        <v>189</v>
      </c>
      <c r="B101" s="34" t="s">
        <v>114</v>
      </c>
    </row>
    <row r="102" spans="1:7" ht="28.95" customHeight="1" x14ac:dyDescent="0.3">
      <c r="A102" s="47" t="s">
        <v>190</v>
      </c>
      <c r="B102" s="34" t="s">
        <v>114</v>
      </c>
    </row>
    <row r="103" spans="1:7" x14ac:dyDescent="0.3">
      <c r="A103" t="s">
        <v>191</v>
      </c>
      <c r="B103" s="34" t="s">
        <v>114</v>
      </c>
    </row>
    <row r="104" spans="1:7" x14ac:dyDescent="0.3">
      <c r="A104" t="s">
        <v>192</v>
      </c>
      <c r="B104" s="34" t="s">
        <v>114</v>
      </c>
    </row>
    <row r="106" spans="1:7" s="47" customFormat="1" ht="32.4" customHeight="1" x14ac:dyDescent="0.3">
      <c r="A106" s="70" t="s">
        <v>202</v>
      </c>
      <c r="B106" s="70" t="s">
        <v>203</v>
      </c>
      <c r="C106" s="70" t="s">
        <v>5</v>
      </c>
      <c r="D106" s="70" t="s">
        <v>6</v>
      </c>
      <c r="G106" s="71"/>
    </row>
    <row r="107" spans="1:7" s="47" customFormat="1" ht="70.05" customHeight="1" x14ac:dyDescent="0.3">
      <c r="A107" s="70" t="s">
        <v>1823</v>
      </c>
      <c r="B107" s="70"/>
      <c r="C107" s="70" t="s">
        <v>55</v>
      </c>
      <c r="D107" s="70"/>
      <c r="G107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00"/>
  <sheetViews>
    <sheetView showGridLines="0" view="pageBreakPreview" zoomScale="60" zoomScaleNormal="100" workbookViewId="0">
      <pane ySplit="4" topLeftCell="A86" activePane="bottomLeft" state="frozen"/>
      <selection pane="bottomLeft" activeCell="A100" sqref="A100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6.2187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1824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1825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1109</v>
      </c>
      <c r="B7" s="30"/>
      <c r="C7" s="30"/>
      <c r="D7" s="13"/>
      <c r="E7" s="14"/>
      <c r="F7" s="15"/>
      <c r="G7" s="15"/>
    </row>
    <row r="8" spans="1:8" x14ac:dyDescent="0.3">
      <c r="A8" s="12" t="s">
        <v>1110</v>
      </c>
      <c r="B8" s="30" t="s">
        <v>1111</v>
      </c>
      <c r="C8" s="30" t="s">
        <v>1112</v>
      </c>
      <c r="D8" s="13">
        <v>135849</v>
      </c>
      <c r="E8" s="14">
        <v>2243.14</v>
      </c>
      <c r="F8" s="15">
        <v>8.6900000000000005E-2</v>
      </c>
      <c r="G8" s="15"/>
    </row>
    <row r="9" spans="1:8" x14ac:dyDescent="0.3">
      <c r="A9" s="12" t="s">
        <v>1119</v>
      </c>
      <c r="B9" s="30" t="s">
        <v>1120</v>
      </c>
      <c r="C9" s="30" t="s">
        <v>1112</v>
      </c>
      <c r="D9" s="13">
        <v>221605</v>
      </c>
      <c r="E9" s="14">
        <v>2212.2800000000002</v>
      </c>
      <c r="F9" s="15">
        <v>8.5699999999999998E-2</v>
      </c>
      <c r="G9" s="15"/>
    </row>
    <row r="10" spans="1:8" x14ac:dyDescent="0.3">
      <c r="A10" s="12" t="s">
        <v>1212</v>
      </c>
      <c r="B10" s="30" t="s">
        <v>1213</v>
      </c>
      <c r="C10" s="30" t="s">
        <v>1214</v>
      </c>
      <c r="D10" s="13">
        <v>53390</v>
      </c>
      <c r="E10" s="14">
        <v>1431.57</v>
      </c>
      <c r="F10" s="15">
        <v>5.5500000000000001E-2</v>
      </c>
      <c r="G10" s="15"/>
    </row>
    <row r="11" spans="1:8" x14ac:dyDescent="0.3">
      <c r="A11" s="12" t="s">
        <v>1113</v>
      </c>
      <c r="B11" s="30" t="s">
        <v>1114</v>
      </c>
      <c r="C11" s="30" t="s">
        <v>1115</v>
      </c>
      <c r="D11" s="13">
        <v>49507</v>
      </c>
      <c r="E11" s="14">
        <v>1262.06</v>
      </c>
      <c r="F11" s="15">
        <v>4.8899999999999999E-2</v>
      </c>
      <c r="G11" s="15"/>
    </row>
    <row r="12" spans="1:8" x14ac:dyDescent="0.3">
      <c r="A12" s="12" t="s">
        <v>1226</v>
      </c>
      <c r="B12" s="30" t="s">
        <v>1227</v>
      </c>
      <c r="C12" s="30" t="s">
        <v>1112</v>
      </c>
      <c r="D12" s="13">
        <v>190032</v>
      </c>
      <c r="E12" s="14">
        <v>1178.58</v>
      </c>
      <c r="F12" s="15">
        <v>4.5699999999999998E-2</v>
      </c>
      <c r="G12" s="15"/>
    </row>
    <row r="13" spans="1:8" x14ac:dyDescent="0.3">
      <c r="A13" s="12" t="s">
        <v>1171</v>
      </c>
      <c r="B13" s="30" t="s">
        <v>1172</v>
      </c>
      <c r="C13" s="30" t="s">
        <v>1112</v>
      </c>
      <c r="D13" s="13">
        <v>98765</v>
      </c>
      <c r="E13" s="14">
        <v>942.12</v>
      </c>
      <c r="F13" s="15">
        <v>3.6499999999999998E-2</v>
      </c>
      <c r="G13" s="15"/>
    </row>
    <row r="14" spans="1:8" x14ac:dyDescent="0.3">
      <c r="A14" s="12" t="s">
        <v>1240</v>
      </c>
      <c r="B14" s="30" t="s">
        <v>1241</v>
      </c>
      <c r="C14" s="30" t="s">
        <v>1178</v>
      </c>
      <c r="D14" s="13">
        <v>44483</v>
      </c>
      <c r="E14" s="14">
        <v>875.49</v>
      </c>
      <c r="F14" s="15">
        <v>3.39E-2</v>
      </c>
      <c r="G14" s="15"/>
    </row>
    <row r="15" spans="1:8" x14ac:dyDescent="0.3">
      <c r="A15" s="12" t="s">
        <v>1154</v>
      </c>
      <c r="B15" s="30" t="s">
        <v>1155</v>
      </c>
      <c r="C15" s="30" t="s">
        <v>1156</v>
      </c>
      <c r="D15" s="13">
        <v>175158</v>
      </c>
      <c r="E15" s="14">
        <v>815.71</v>
      </c>
      <c r="F15" s="15">
        <v>3.1600000000000003E-2</v>
      </c>
      <c r="G15" s="15"/>
    </row>
    <row r="16" spans="1:8" x14ac:dyDescent="0.3">
      <c r="A16" s="12" t="s">
        <v>1382</v>
      </c>
      <c r="B16" s="30" t="s">
        <v>1383</v>
      </c>
      <c r="C16" s="30" t="s">
        <v>1181</v>
      </c>
      <c r="D16" s="13">
        <v>17277</v>
      </c>
      <c r="E16" s="14">
        <v>786.59</v>
      </c>
      <c r="F16" s="15">
        <v>3.0499999999999999E-2</v>
      </c>
      <c r="G16" s="15"/>
    </row>
    <row r="17" spans="1:7" x14ac:dyDescent="0.3">
      <c r="A17" s="12" t="s">
        <v>1448</v>
      </c>
      <c r="B17" s="30" t="s">
        <v>1449</v>
      </c>
      <c r="C17" s="30" t="s">
        <v>1175</v>
      </c>
      <c r="D17" s="13">
        <v>9300</v>
      </c>
      <c r="E17" s="14">
        <v>773.59</v>
      </c>
      <c r="F17" s="15">
        <v>0.03</v>
      </c>
      <c r="G17" s="15"/>
    </row>
    <row r="18" spans="1:7" x14ac:dyDescent="0.3">
      <c r="A18" s="12" t="s">
        <v>1160</v>
      </c>
      <c r="B18" s="30" t="s">
        <v>1161</v>
      </c>
      <c r="C18" s="30" t="s">
        <v>1148</v>
      </c>
      <c r="D18" s="13">
        <v>47648</v>
      </c>
      <c r="E18" s="14">
        <v>645.96</v>
      </c>
      <c r="F18" s="15">
        <v>2.5000000000000001E-2</v>
      </c>
      <c r="G18" s="15"/>
    </row>
    <row r="19" spans="1:7" x14ac:dyDescent="0.3">
      <c r="A19" s="12" t="s">
        <v>1146</v>
      </c>
      <c r="B19" s="30" t="s">
        <v>1147</v>
      </c>
      <c r="C19" s="30" t="s">
        <v>1148</v>
      </c>
      <c r="D19" s="13">
        <v>18740</v>
      </c>
      <c r="E19" s="14">
        <v>641.17999999999995</v>
      </c>
      <c r="F19" s="15">
        <v>2.4799999999999999E-2</v>
      </c>
      <c r="G19" s="15"/>
    </row>
    <row r="20" spans="1:7" x14ac:dyDescent="0.3">
      <c r="A20" s="12" t="s">
        <v>1425</v>
      </c>
      <c r="B20" s="30" t="s">
        <v>1426</v>
      </c>
      <c r="C20" s="30" t="s">
        <v>1237</v>
      </c>
      <c r="D20" s="13">
        <v>424098</v>
      </c>
      <c r="E20" s="14">
        <v>554.29999999999995</v>
      </c>
      <c r="F20" s="15">
        <v>2.1499999999999998E-2</v>
      </c>
      <c r="G20" s="15"/>
    </row>
    <row r="21" spans="1:7" x14ac:dyDescent="0.3">
      <c r="A21" s="12" t="s">
        <v>1130</v>
      </c>
      <c r="B21" s="30" t="s">
        <v>1131</v>
      </c>
      <c r="C21" s="30" t="s">
        <v>1132</v>
      </c>
      <c r="D21" s="13">
        <v>61438</v>
      </c>
      <c r="E21" s="14">
        <v>546.74</v>
      </c>
      <c r="F21" s="15">
        <v>2.12E-2</v>
      </c>
      <c r="G21" s="15"/>
    </row>
    <row r="22" spans="1:7" x14ac:dyDescent="0.3">
      <c r="A22" s="12" t="s">
        <v>1324</v>
      </c>
      <c r="B22" s="30" t="s">
        <v>1325</v>
      </c>
      <c r="C22" s="30" t="s">
        <v>1156</v>
      </c>
      <c r="D22" s="13">
        <v>21251</v>
      </c>
      <c r="E22" s="14">
        <v>544.20000000000005</v>
      </c>
      <c r="F22" s="15">
        <v>2.1100000000000001E-2</v>
      </c>
      <c r="G22" s="15"/>
    </row>
    <row r="23" spans="1:7" x14ac:dyDescent="0.3">
      <c r="A23" s="12" t="s">
        <v>1157</v>
      </c>
      <c r="B23" s="30" t="s">
        <v>1158</v>
      </c>
      <c r="C23" s="30" t="s">
        <v>1159</v>
      </c>
      <c r="D23" s="13">
        <v>44172</v>
      </c>
      <c r="E23" s="14">
        <v>505.06</v>
      </c>
      <c r="F23" s="15">
        <v>1.9599999999999999E-2</v>
      </c>
      <c r="G23" s="15"/>
    </row>
    <row r="24" spans="1:7" x14ac:dyDescent="0.3">
      <c r="A24" s="12" t="s">
        <v>1149</v>
      </c>
      <c r="B24" s="30" t="s">
        <v>1150</v>
      </c>
      <c r="C24" s="30" t="s">
        <v>1112</v>
      </c>
      <c r="D24" s="13">
        <v>369566</v>
      </c>
      <c r="E24" s="14">
        <v>501.32</v>
      </c>
      <c r="F24" s="15">
        <v>1.9400000000000001E-2</v>
      </c>
      <c r="G24" s="15"/>
    </row>
    <row r="25" spans="1:7" x14ac:dyDescent="0.3">
      <c r="A25" s="12" t="s">
        <v>1701</v>
      </c>
      <c r="B25" s="30" t="s">
        <v>1702</v>
      </c>
      <c r="C25" s="30" t="s">
        <v>1276</v>
      </c>
      <c r="D25" s="13">
        <v>449586</v>
      </c>
      <c r="E25" s="14">
        <v>441.94</v>
      </c>
      <c r="F25" s="15">
        <v>1.7100000000000001E-2</v>
      </c>
      <c r="G25" s="15"/>
    </row>
    <row r="26" spans="1:7" x14ac:dyDescent="0.3">
      <c r="A26" s="12" t="s">
        <v>1222</v>
      </c>
      <c r="B26" s="30" t="s">
        <v>1223</v>
      </c>
      <c r="C26" s="30" t="s">
        <v>1140</v>
      </c>
      <c r="D26" s="13">
        <v>38149</v>
      </c>
      <c r="E26" s="14">
        <v>431.88</v>
      </c>
      <c r="F26" s="15">
        <v>1.67E-2</v>
      </c>
      <c r="G26" s="15"/>
    </row>
    <row r="27" spans="1:7" x14ac:dyDescent="0.3">
      <c r="A27" s="12" t="s">
        <v>1388</v>
      </c>
      <c r="B27" s="30" t="s">
        <v>1389</v>
      </c>
      <c r="C27" s="30" t="s">
        <v>1334</v>
      </c>
      <c r="D27" s="13">
        <v>22899</v>
      </c>
      <c r="E27" s="14">
        <v>402.36</v>
      </c>
      <c r="F27" s="15">
        <v>1.5599999999999999E-2</v>
      </c>
      <c r="G27" s="15"/>
    </row>
    <row r="28" spans="1:7" x14ac:dyDescent="0.3">
      <c r="A28" s="12" t="s">
        <v>1695</v>
      </c>
      <c r="B28" s="30" t="s">
        <v>1696</v>
      </c>
      <c r="C28" s="30" t="s">
        <v>1209</v>
      </c>
      <c r="D28" s="13">
        <v>26474</v>
      </c>
      <c r="E28" s="14">
        <v>380.59</v>
      </c>
      <c r="F28" s="15">
        <v>1.47E-2</v>
      </c>
      <c r="G28" s="15"/>
    </row>
    <row r="29" spans="1:7" x14ac:dyDescent="0.3">
      <c r="A29" s="12" t="s">
        <v>1802</v>
      </c>
      <c r="B29" s="30" t="s">
        <v>1803</v>
      </c>
      <c r="C29" s="30" t="s">
        <v>1411</v>
      </c>
      <c r="D29" s="13">
        <v>74140</v>
      </c>
      <c r="E29" s="14">
        <v>359.58</v>
      </c>
      <c r="F29" s="15">
        <v>1.3899999999999999E-2</v>
      </c>
      <c r="G29" s="15"/>
    </row>
    <row r="30" spans="1:7" x14ac:dyDescent="0.3">
      <c r="A30" s="12" t="s">
        <v>1358</v>
      </c>
      <c r="B30" s="30" t="s">
        <v>1359</v>
      </c>
      <c r="C30" s="30" t="s">
        <v>1164</v>
      </c>
      <c r="D30" s="13">
        <v>54504</v>
      </c>
      <c r="E30" s="14">
        <v>351.17</v>
      </c>
      <c r="F30" s="15">
        <v>1.3599999999999999E-2</v>
      </c>
      <c r="G30" s="15"/>
    </row>
    <row r="31" spans="1:7" x14ac:dyDescent="0.3">
      <c r="A31" s="12" t="s">
        <v>1301</v>
      </c>
      <c r="B31" s="30" t="s">
        <v>1302</v>
      </c>
      <c r="C31" s="30" t="s">
        <v>1148</v>
      </c>
      <c r="D31" s="13">
        <v>29315</v>
      </c>
      <c r="E31" s="14">
        <v>327.36</v>
      </c>
      <c r="F31" s="15">
        <v>1.2699999999999999E-2</v>
      </c>
      <c r="G31" s="15"/>
    </row>
    <row r="32" spans="1:7" x14ac:dyDescent="0.3">
      <c r="A32" s="12" t="s">
        <v>1286</v>
      </c>
      <c r="B32" s="30" t="s">
        <v>1287</v>
      </c>
      <c r="C32" s="30" t="s">
        <v>1288</v>
      </c>
      <c r="D32" s="13">
        <v>40421</v>
      </c>
      <c r="E32" s="14">
        <v>321.79000000000002</v>
      </c>
      <c r="F32" s="15">
        <v>1.2500000000000001E-2</v>
      </c>
      <c r="G32" s="15"/>
    </row>
    <row r="33" spans="1:7" x14ac:dyDescent="0.3">
      <c r="A33" s="12" t="s">
        <v>1322</v>
      </c>
      <c r="B33" s="30" t="s">
        <v>1323</v>
      </c>
      <c r="C33" s="30" t="s">
        <v>1164</v>
      </c>
      <c r="D33" s="13">
        <v>8931</v>
      </c>
      <c r="E33" s="14">
        <v>300.57</v>
      </c>
      <c r="F33" s="15">
        <v>1.1599999999999999E-2</v>
      </c>
      <c r="G33" s="15"/>
    </row>
    <row r="34" spans="1:7" x14ac:dyDescent="0.3">
      <c r="A34" s="12" t="s">
        <v>1804</v>
      </c>
      <c r="B34" s="30" t="s">
        <v>1805</v>
      </c>
      <c r="C34" s="30" t="s">
        <v>1237</v>
      </c>
      <c r="D34" s="13">
        <v>23667</v>
      </c>
      <c r="E34" s="14">
        <v>290.52</v>
      </c>
      <c r="F34" s="15">
        <v>1.1299999999999999E-2</v>
      </c>
      <c r="G34" s="15"/>
    </row>
    <row r="35" spans="1:7" x14ac:dyDescent="0.3">
      <c r="A35" s="12" t="s">
        <v>1281</v>
      </c>
      <c r="B35" s="30" t="s">
        <v>1282</v>
      </c>
      <c r="C35" s="30" t="s">
        <v>1148</v>
      </c>
      <c r="D35" s="13">
        <v>6042</v>
      </c>
      <c r="E35" s="14">
        <v>286.64</v>
      </c>
      <c r="F35" s="15">
        <v>1.11E-2</v>
      </c>
      <c r="G35" s="15"/>
    </row>
    <row r="36" spans="1:7" x14ac:dyDescent="0.3">
      <c r="A36" s="12" t="s">
        <v>1464</v>
      </c>
      <c r="B36" s="30" t="s">
        <v>1465</v>
      </c>
      <c r="C36" s="30" t="s">
        <v>1159</v>
      </c>
      <c r="D36" s="13">
        <v>24382</v>
      </c>
      <c r="E36" s="14">
        <v>286.49</v>
      </c>
      <c r="F36" s="15">
        <v>1.11E-2</v>
      </c>
      <c r="G36" s="15"/>
    </row>
    <row r="37" spans="1:7" x14ac:dyDescent="0.3">
      <c r="A37" s="12" t="s">
        <v>1269</v>
      </c>
      <c r="B37" s="30" t="s">
        <v>1270</v>
      </c>
      <c r="C37" s="30" t="s">
        <v>1178</v>
      </c>
      <c r="D37" s="13">
        <v>14144</v>
      </c>
      <c r="E37" s="14">
        <v>278.54000000000002</v>
      </c>
      <c r="F37" s="15">
        <v>1.0800000000000001E-2</v>
      </c>
      <c r="G37" s="15"/>
    </row>
    <row r="38" spans="1:7" x14ac:dyDescent="0.3">
      <c r="A38" s="12" t="s">
        <v>1681</v>
      </c>
      <c r="B38" s="30" t="s">
        <v>1682</v>
      </c>
      <c r="C38" s="30" t="s">
        <v>1377</v>
      </c>
      <c r="D38" s="13">
        <v>127422</v>
      </c>
      <c r="E38" s="14">
        <v>278.23</v>
      </c>
      <c r="F38" s="15">
        <v>1.0800000000000001E-2</v>
      </c>
      <c r="G38" s="15"/>
    </row>
    <row r="39" spans="1:7" x14ac:dyDescent="0.3">
      <c r="A39" s="12" t="s">
        <v>1806</v>
      </c>
      <c r="B39" s="30" t="s">
        <v>1807</v>
      </c>
      <c r="C39" s="30" t="s">
        <v>1159</v>
      </c>
      <c r="D39" s="13">
        <v>10448</v>
      </c>
      <c r="E39" s="14">
        <v>261.31</v>
      </c>
      <c r="F39" s="15">
        <v>1.01E-2</v>
      </c>
      <c r="G39" s="15"/>
    </row>
    <row r="40" spans="1:7" x14ac:dyDescent="0.3">
      <c r="A40" s="12" t="s">
        <v>1399</v>
      </c>
      <c r="B40" s="30" t="s">
        <v>1400</v>
      </c>
      <c r="C40" s="30" t="s">
        <v>1164</v>
      </c>
      <c r="D40" s="13">
        <v>17058</v>
      </c>
      <c r="E40" s="14">
        <v>251.64</v>
      </c>
      <c r="F40" s="15">
        <v>9.7000000000000003E-3</v>
      </c>
      <c r="G40" s="15"/>
    </row>
    <row r="41" spans="1:7" x14ac:dyDescent="0.3">
      <c r="A41" s="12" t="s">
        <v>1414</v>
      </c>
      <c r="B41" s="30" t="s">
        <v>1415</v>
      </c>
      <c r="C41" s="30" t="s">
        <v>1192</v>
      </c>
      <c r="D41" s="13">
        <v>6857</v>
      </c>
      <c r="E41" s="14">
        <v>247.93</v>
      </c>
      <c r="F41" s="15">
        <v>9.5999999999999992E-3</v>
      </c>
      <c r="G41" s="15"/>
    </row>
    <row r="42" spans="1:7" x14ac:dyDescent="0.3">
      <c r="A42" s="12" t="s">
        <v>1420</v>
      </c>
      <c r="B42" s="30" t="s">
        <v>1421</v>
      </c>
      <c r="C42" s="30" t="s">
        <v>1394</v>
      </c>
      <c r="D42" s="13">
        <v>21789</v>
      </c>
      <c r="E42" s="14">
        <v>243.94</v>
      </c>
      <c r="F42" s="15">
        <v>9.4000000000000004E-3</v>
      </c>
      <c r="G42" s="15"/>
    </row>
    <row r="43" spans="1:7" x14ac:dyDescent="0.3">
      <c r="A43" s="12" t="s">
        <v>1263</v>
      </c>
      <c r="B43" s="30" t="s">
        <v>1264</v>
      </c>
      <c r="C43" s="30" t="s">
        <v>1140</v>
      </c>
      <c r="D43" s="13">
        <v>12659</v>
      </c>
      <c r="E43" s="14">
        <v>239.65</v>
      </c>
      <c r="F43" s="15">
        <v>9.2999999999999992E-3</v>
      </c>
      <c r="G43" s="15"/>
    </row>
    <row r="44" spans="1:7" x14ac:dyDescent="0.3">
      <c r="A44" s="12" t="s">
        <v>1267</v>
      </c>
      <c r="B44" s="30" t="s">
        <v>1268</v>
      </c>
      <c r="C44" s="30" t="s">
        <v>1148</v>
      </c>
      <c r="D44" s="13">
        <v>4815</v>
      </c>
      <c r="E44" s="14">
        <v>235.53</v>
      </c>
      <c r="F44" s="15">
        <v>9.1000000000000004E-3</v>
      </c>
      <c r="G44" s="15"/>
    </row>
    <row r="45" spans="1:7" x14ac:dyDescent="0.3">
      <c r="A45" s="12" t="s">
        <v>1683</v>
      </c>
      <c r="B45" s="30" t="s">
        <v>1684</v>
      </c>
      <c r="C45" s="30" t="s">
        <v>1140</v>
      </c>
      <c r="D45" s="13">
        <v>14785</v>
      </c>
      <c r="E45" s="14">
        <v>215.31</v>
      </c>
      <c r="F45" s="15">
        <v>8.3000000000000001E-3</v>
      </c>
      <c r="G45" s="15"/>
    </row>
    <row r="46" spans="1:7" x14ac:dyDescent="0.3">
      <c r="A46" s="12" t="s">
        <v>1810</v>
      </c>
      <c r="B46" s="30" t="s">
        <v>1811</v>
      </c>
      <c r="C46" s="30" t="s">
        <v>1305</v>
      </c>
      <c r="D46" s="13">
        <v>5017</v>
      </c>
      <c r="E46" s="14">
        <v>213.96</v>
      </c>
      <c r="F46" s="15">
        <v>8.3000000000000001E-3</v>
      </c>
      <c r="G46" s="15"/>
    </row>
    <row r="47" spans="1:7" x14ac:dyDescent="0.3">
      <c r="A47" s="12" t="s">
        <v>1685</v>
      </c>
      <c r="B47" s="30" t="s">
        <v>1686</v>
      </c>
      <c r="C47" s="30" t="s">
        <v>1394</v>
      </c>
      <c r="D47" s="13">
        <v>35072</v>
      </c>
      <c r="E47" s="14">
        <v>207.52</v>
      </c>
      <c r="F47" s="15">
        <v>8.0000000000000002E-3</v>
      </c>
      <c r="G47" s="15"/>
    </row>
    <row r="48" spans="1:7" x14ac:dyDescent="0.3">
      <c r="A48" s="12" t="s">
        <v>1386</v>
      </c>
      <c r="B48" s="30" t="s">
        <v>1387</v>
      </c>
      <c r="C48" s="30" t="s">
        <v>1209</v>
      </c>
      <c r="D48" s="13">
        <v>6110</v>
      </c>
      <c r="E48" s="14">
        <v>183.55</v>
      </c>
      <c r="F48" s="15">
        <v>7.1000000000000004E-3</v>
      </c>
      <c r="G48" s="15"/>
    </row>
    <row r="49" spans="1:7" x14ac:dyDescent="0.3">
      <c r="A49" s="12" t="s">
        <v>1141</v>
      </c>
      <c r="B49" s="30" t="s">
        <v>1142</v>
      </c>
      <c r="C49" s="30" t="s">
        <v>1143</v>
      </c>
      <c r="D49" s="13">
        <v>37666</v>
      </c>
      <c r="E49" s="14">
        <v>174.24</v>
      </c>
      <c r="F49" s="15">
        <v>6.7000000000000002E-3</v>
      </c>
      <c r="G49" s="15"/>
    </row>
    <row r="50" spans="1:7" x14ac:dyDescent="0.3">
      <c r="A50" s="12" t="s">
        <v>1808</v>
      </c>
      <c r="B50" s="30" t="s">
        <v>1809</v>
      </c>
      <c r="C50" s="30" t="s">
        <v>1178</v>
      </c>
      <c r="D50" s="13">
        <v>6787</v>
      </c>
      <c r="E50" s="14">
        <v>164.89</v>
      </c>
      <c r="F50" s="15">
        <v>6.4000000000000003E-3</v>
      </c>
      <c r="G50" s="15"/>
    </row>
    <row r="51" spans="1:7" x14ac:dyDescent="0.3">
      <c r="A51" s="12" t="s">
        <v>1814</v>
      </c>
      <c r="B51" s="30" t="s">
        <v>1815</v>
      </c>
      <c r="C51" s="30" t="s">
        <v>1178</v>
      </c>
      <c r="D51" s="13">
        <v>9269</v>
      </c>
      <c r="E51" s="14">
        <v>147.74</v>
      </c>
      <c r="F51" s="15">
        <v>5.7000000000000002E-3</v>
      </c>
      <c r="G51" s="15"/>
    </row>
    <row r="52" spans="1:7" x14ac:dyDescent="0.3">
      <c r="A52" s="12" t="s">
        <v>1121</v>
      </c>
      <c r="B52" s="30" t="s">
        <v>1122</v>
      </c>
      <c r="C52" s="30" t="s">
        <v>1123</v>
      </c>
      <c r="D52" s="13">
        <v>72916</v>
      </c>
      <c r="E52" s="14">
        <v>134.16999999999999</v>
      </c>
      <c r="F52" s="15">
        <v>5.1999999999999998E-3</v>
      </c>
      <c r="G52" s="15"/>
    </row>
    <row r="53" spans="1:7" x14ac:dyDescent="0.3">
      <c r="A53" s="12" t="s">
        <v>1259</v>
      </c>
      <c r="B53" s="30" t="s">
        <v>1260</v>
      </c>
      <c r="C53" s="30" t="s">
        <v>1140</v>
      </c>
      <c r="D53" s="13">
        <v>1781</v>
      </c>
      <c r="E53" s="14">
        <v>130.02000000000001</v>
      </c>
      <c r="F53" s="15">
        <v>5.0000000000000001E-3</v>
      </c>
      <c r="G53" s="15"/>
    </row>
    <row r="54" spans="1:7" x14ac:dyDescent="0.3">
      <c r="A54" s="12" t="s">
        <v>1443</v>
      </c>
      <c r="B54" s="30" t="s">
        <v>1444</v>
      </c>
      <c r="C54" s="30" t="s">
        <v>1445</v>
      </c>
      <c r="D54" s="13">
        <v>21834</v>
      </c>
      <c r="E54" s="14">
        <v>125.68</v>
      </c>
      <c r="F54" s="15">
        <v>4.8999999999999998E-3</v>
      </c>
      <c r="G54" s="15"/>
    </row>
    <row r="55" spans="1:7" x14ac:dyDescent="0.3">
      <c r="A55" s="12" t="s">
        <v>1265</v>
      </c>
      <c r="B55" s="30" t="s">
        <v>1266</v>
      </c>
      <c r="C55" s="30" t="s">
        <v>1164</v>
      </c>
      <c r="D55" s="13">
        <v>1262</v>
      </c>
      <c r="E55" s="14">
        <v>123.94</v>
      </c>
      <c r="F55" s="15">
        <v>4.7999999999999996E-3</v>
      </c>
      <c r="G55" s="15"/>
    </row>
    <row r="56" spans="1:7" x14ac:dyDescent="0.3">
      <c r="A56" s="12" t="s">
        <v>1818</v>
      </c>
      <c r="B56" s="30" t="s">
        <v>1819</v>
      </c>
      <c r="C56" s="30" t="s">
        <v>1820</v>
      </c>
      <c r="D56" s="13">
        <v>263</v>
      </c>
      <c r="E56" s="14">
        <v>113.07</v>
      </c>
      <c r="F56" s="15">
        <v>4.4000000000000003E-3</v>
      </c>
      <c r="G56" s="15"/>
    </row>
    <row r="57" spans="1:7" x14ac:dyDescent="0.3">
      <c r="A57" s="12" t="s">
        <v>1821</v>
      </c>
      <c r="B57" s="30" t="s">
        <v>1822</v>
      </c>
      <c r="C57" s="30" t="s">
        <v>1181</v>
      </c>
      <c r="D57" s="13">
        <v>11214</v>
      </c>
      <c r="E57" s="14">
        <v>71.08</v>
      </c>
      <c r="F57" s="15">
        <v>2.8E-3</v>
      </c>
      <c r="G57" s="15"/>
    </row>
    <row r="58" spans="1:7" x14ac:dyDescent="0.3">
      <c r="A58" s="16" t="s">
        <v>122</v>
      </c>
      <c r="B58" s="31"/>
      <c r="C58" s="31"/>
      <c r="D58" s="17"/>
      <c r="E58" s="37">
        <v>24812.35</v>
      </c>
      <c r="F58" s="38">
        <v>0.96109999999999995</v>
      </c>
      <c r="G58" s="20"/>
    </row>
    <row r="59" spans="1:7" x14ac:dyDescent="0.3">
      <c r="A59" s="12"/>
      <c r="B59" s="30"/>
      <c r="C59" s="30"/>
      <c r="D59" s="13"/>
      <c r="E59" s="14"/>
      <c r="F59" s="15"/>
      <c r="G59" s="15"/>
    </row>
    <row r="60" spans="1:7" x14ac:dyDescent="0.3">
      <c r="A60" s="16" t="s">
        <v>1468</v>
      </c>
      <c r="B60" s="30"/>
      <c r="C60" s="30"/>
      <c r="D60" s="13"/>
      <c r="E60" s="14"/>
      <c r="F60" s="15"/>
      <c r="G60" s="15"/>
    </row>
    <row r="61" spans="1:7" x14ac:dyDescent="0.3">
      <c r="A61" s="12" t="s">
        <v>1743</v>
      </c>
      <c r="B61" s="30" t="s">
        <v>1744</v>
      </c>
      <c r="C61" s="30" t="s">
        <v>1140</v>
      </c>
      <c r="D61" s="13">
        <v>49507</v>
      </c>
      <c r="E61" s="14">
        <v>129.63</v>
      </c>
      <c r="F61" s="15">
        <v>5.0000000000000001E-3</v>
      </c>
      <c r="G61" s="15"/>
    </row>
    <row r="62" spans="1:7" x14ac:dyDescent="0.3">
      <c r="A62" s="16" t="s">
        <v>122</v>
      </c>
      <c r="B62" s="31"/>
      <c r="C62" s="31"/>
      <c r="D62" s="17"/>
      <c r="E62" s="37">
        <v>129.63</v>
      </c>
      <c r="F62" s="38">
        <v>5.0000000000000001E-3</v>
      </c>
      <c r="G62" s="20"/>
    </row>
    <row r="63" spans="1:7" x14ac:dyDescent="0.3">
      <c r="A63" s="21" t="s">
        <v>156</v>
      </c>
      <c r="B63" s="32"/>
      <c r="C63" s="32"/>
      <c r="D63" s="22"/>
      <c r="E63" s="27">
        <v>24812.35</v>
      </c>
      <c r="F63" s="28">
        <v>0.96109999999999995</v>
      </c>
      <c r="G63" s="20"/>
    </row>
    <row r="64" spans="1:7" x14ac:dyDescent="0.3">
      <c r="A64" s="12"/>
      <c r="B64" s="30"/>
      <c r="C64" s="30"/>
      <c r="D64" s="13"/>
      <c r="E64" s="14"/>
      <c r="F64" s="15"/>
      <c r="G64" s="15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16" t="s">
        <v>157</v>
      </c>
      <c r="B66" s="30"/>
      <c r="C66" s="30"/>
      <c r="D66" s="13"/>
      <c r="E66" s="14"/>
      <c r="F66" s="15"/>
      <c r="G66" s="15"/>
    </row>
    <row r="67" spans="1:7" x14ac:dyDescent="0.3">
      <c r="A67" s="12" t="s">
        <v>158</v>
      </c>
      <c r="B67" s="30"/>
      <c r="C67" s="30"/>
      <c r="D67" s="13"/>
      <c r="E67" s="14">
        <v>966.83</v>
      </c>
      <c r="F67" s="15">
        <v>3.7499999999999999E-2</v>
      </c>
      <c r="G67" s="15">
        <v>6.3773999999999997E-2</v>
      </c>
    </row>
    <row r="68" spans="1:7" x14ac:dyDescent="0.3">
      <c r="A68" s="16" t="s">
        <v>122</v>
      </c>
      <c r="B68" s="31"/>
      <c r="C68" s="31"/>
      <c r="D68" s="17"/>
      <c r="E68" s="37">
        <v>966.83</v>
      </c>
      <c r="F68" s="38">
        <v>3.7499999999999999E-2</v>
      </c>
      <c r="G68" s="20"/>
    </row>
    <row r="69" spans="1:7" x14ac:dyDescent="0.3">
      <c r="A69" s="12"/>
      <c r="B69" s="30"/>
      <c r="C69" s="30"/>
      <c r="D69" s="13"/>
      <c r="E69" s="14"/>
      <c r="F69" s="15"/>
      <c r="G69" s="15"/>
    </row>
    <row r="70" spans="1:7" x14ac:dyDescent="0.3">
      <c r="A70" s="21" t="s">
        <v>156</v>
      </c>
      <c r="B70" s="32"/>
      <c r="C70" s="32"/>
      <c r="D70" s="22"/>
      <c r="E70" s="18">
        <v>966.83</v>
      </c>
      <c r="F70" s="19">
        <v>3.7499999999999999E-2</v>
      </c>
      <c r="G70" s="20"/>
    </row>
    <row r="71" spans="1:7" x14ac:dyDescent="0.3">
      <c r="A71" s="12" t="s">
        <v>159</v>
      </c>
      <c r="B71" s="30"/>
      <c r="C71" s="30"/>
      <c r="D71" s="13"/>
      <c r="E71" s="14">
        <v>0.16892789999999999</v>
      </c>
      <c r="F71" s="15">
        <v>6.0000000000000002E-6</v>
      </c>
      <c r="G71" s="15"/>
    </row>
    <row r="72" spans="1:7" x14ac:dyDescent="0.3">
      <c r="A72" s="12" t="s">
        <v>160</v>
      </c>
      <c r="B72" s="30"/>
      <c r="C72" s="30"/>
      <c r="D72" s="13"/>
      <c r="E72" s="14">
        <v>35.721072100000001</v>
      </c>
      <c r="F72" s="15">
        <v>1.3940000000000001E-3</v>
      </c>
      <c r="G72" s="15">
        <v>6.3773999999999997E-2</v>
      </c>
    </row>
    <row r="73" spans="1:7" x14ac:dyDescent="0.3">
      <c r="A73" s="25" t="s">
        <v>161</v>
      </c>
      <c r="B73" s="33"/>
      <c r="C73" s="33"/>
      <c r="D73" s="26"/>
      <c r="E73" s="27">
        <v>25815.07</v>
      </c>
      <c r="F73" s="28">
        <v>1</v>
      </c>
      <c r="G73" s="28"/>
    </row>
    <row r="78" spans="1:7" x14ac:dyDescent="0.3">
      <c r="A78" s="1" t="s">
        <v>164</v>
      </c>
    </row>
    <row r="79" spans="1:7" x14ac:dyDescent="0.3">
      <c r="A79" s="47" t="s">
        <v>165</v>
      </c>
      <c r="B79" s="34" t="s">
        <v>114</v>
      </c>
    </row>
    <row r="80" spans="1:7" x14ac:dyDescent="0.3">
      <c r="A80" t="s">
        <v>166</v>
      </c>
    </row>
    <row r="81" spans="1:5" x14ac:dyDescent="0.3">
      <c r="A81" t="s">
        <v>167</v>
      </c>
      <c r="B81" t="s">
        <v>168</v>
      </c>
      <c r="C81" t="s">
        <v>168</v>
      </c>
    </row>
    <row r="82" spans="1:5" x14ac:dyDescent="0.3">
      <c r="B82" s="48">
        <v>45107</v>
      </c>
      <c r="C82" s="48">
        <v>45138</v>
      </c>
    </row>
    <row r="83" spans="1:5" x14ac:dyDescent="0.3">
      <c r="A83" t="s">
        <v>172</v>
      </c>
      <c r="B83">
        <v>89.41</v>
      </c>
      <c r="C83">
        <v>92.79</v>
      </c>
      <c r="E83" s="2"/>
    </row>
    <row r="84" spans="1:5" x14ac:dyDescent="0.3">
      <c r="A84" t="s">
        <v>173</v>
      </c>
      <c r="B84">
        <v>30.6</v>
      </c>
      <c r="C84">
        <v>31.75</v>
      </c>
      <c r="E84" s="2"/>
    </row>
    <row r="85" spans="1:5" x14ac:dyDescent="0.3">
      <c r="A85" t="s">
        <v>626</v>
      </c>
      <c r="B85">
        <v>78.2</v>
      </c>
      <c r="C85">
        <v>81.040000000000006</v>
      </c>
      <c r="E85" s="2"/>
    </row>
    <row r="86" spans="1:5" x14ac:dyDescent="0.3">
      <c r="A86" t="s">
        <v>627</v>
      </c>
      <c r="B86">
        <v>21.29</v>
      </c>
      <c r="C86">
        <v>22.07</v>
      </c>
      <c r="E86" s="2"/>
    </row>
    <row r="87" spans="1:5" x14ac:dyDescent="0.3">
      <c r="E87" s="2"/>
    </row>
    <row r="88" spans="1:5" x14ac:dyDescent="0.3">
      <c r="A88" t="s">
        <v>183</v>
      </c>
      <c r="B88" s="34" t="s">
        <v>114</v>
      </c>
    </row>
    <row r="89" spans="1:5" x14ac:dyDescent="0.3">
      <c r="A89" t="s">
        <v>184</v>
      </c>
      <c r="B89" s="34" t="s">
        <v>114</v>
      </c>
    </row>
    <row r="90" spans="1:5" ht="28.95" customHeight="1" x14ac:dyDescent="0.3">
      <c r="A90" s="47" t="s">
        <v>185</v>
      </c>
      <c r="B90" s="34" t="s">
        <v>114</v>
      </c>
    </row>
    <row r="91" spans="1:5" ht="28.95" customHeight="1" x14ac:dyDescent="0.3">
      <c r="A91" s="47" t="s">
        <v>186</v>
      </c>
      <c r="B91" s="34" t="s">
        <v>114</v>
      </c>
    </row>
    <row r="92" spans="1:5" x14ac:dyDescent="0.3">
      <c r="A92" t="s">
        <v>1677</v>
      </c>
      <c r="B92" s="49">
        <v>0.55199100000000001</v>
      </c>
    </row>
    <row r="93" spans="1:5" ht="43.5" customHeight="1" x14ac:dyDescent="0.3">
      <c r="A93" s="47" t="s">
        <v>188</v>
      </c>
      <c r="B93" s="34" t="s">
        <v>114</v>
      </c>
    </row>
    <row r="94" spans="1:5" ht="28.95" customHeight="1" x14ac:dyDescent="0.3">
      <c r="A94" s="47" t="s">
        <v>189</v>
      </c>
      <c r="B94" s="34" t="s">
        <v>114</v>
      </c>
    </row>
    <row r="95" spans="1:5" ht="28.95" customHeight="1" x14ac:dyDescent="0.3">
      <c r="A95" s="47" t="s">
        <v>190</v>
      </c>
      <c r="B95" s="34" t="s">
        <v>114</v>
      </c>
    </row>
    <row r="96" spans="1:5" x14ac:dyDescent="0.3">
      <c r="A96" t="s">
        <v>191</v>
      </c>
      <c r="B96" s="34" t="s">
        <v>114</v>
      </c>
    </row>
    <row r="97" spans="1:7" x14ac:dyDescent="0.3">
      <c r="A97" t="s">
        <v>192</v>
      </c>
      <c r="B97" s="34" t="s">
        <v>114</v>
      </c>
    </row>
    <row r="99" spans="1:7" s="47" customFormat="1" ht="32.4" customHeight="1" x14ac:dyDescent="0.3">
      <c r="A99" s="70" t="s">
        <v>202</v>
      </c>
      <c r="B99" s="70" t="s">
        <v>203</v>
      </c>
      <c r="C99" s="70" t="s">
        <v>5</v>
      </c>
      <c r="D99" s="70" t="s">
        <v>6</v>
      </c>
      <c r="G99" s="71"/>
    </row>
    <row r="100" spans="1:7" s="47" customFormat="1" ht="70.05" customHeight="1" x14ac:dyDescent="0.3">
      <c r="A100" s="70" t="s">
        <v>1826</v>
      </c>
      <c r="B100" s="70"/>
      <c r="C100" s="70" t="s">
        <v>55</v>
      </c>
      <c r="D100" s="70"/>
      <c r="G100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19"/>
  <sheetViews>
    <sheetView showGridLines="0" view="pageBreakPreview" zoomScale="60" zoomScaleNormal="100" workbookViewId="0">
      <pane ySplit="4" topLeftCell="A102" activePane="bottomLeft" state="frozen"/>
      <selection pane="bottomLeft" activeCell="F119" sqref="F119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1827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1828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1109</v>
      </c>
      <c r="B7" s="30"/>
      <c r="C7" s="30"/>
      <c r="D7" s="13"/>
      <c r="E7" s="14"/>
      <c r="F7" s="15"/>
      <c r="G7" s="15"/>
    </row>
    <row r="8" spans="1:8" x14ac:dyDescent="0.3">
      <c r="A8" s="12" t="s">
        <v>1110</v>
      </c>
      <c r="B8" s="30" t="s">
        <v>1111</v>
      </c>
      <c r="C8" s="30" t="s">
        <v>1112</v>
      </c>
      <c r="D8" s="13">
        <v>907095</v>
      </c>
      <c r="E8" s="14">
        <v>14977.95</v>
      </c>
      <c r="F8" s="15">
        <v>7.0099999999999996E-2</v>
      </c>
      <c r="G8" s="15"/>
    </row>
    <row r="9" spans="1:8" x14ac:dyDescent="0.3">
      <c r="A9" s="12" t="s">
        <v>1119</v>
      </c>
      <c r="B9" s="30" t="s">
        <v>1120</v>
      </c>
      <c r="C9" s="30" t="s">
        <v>1112</v>
      </c>
      <c r="D9" s="13">
        <v>975804</v>
      </c>
      <c r="E9" s="14">
        <v>9741.4500000000007</v>
      </c>
      <c r="F9" s="15">
        <v>4.5600000000000002E-2</v>
      </c>
      <c r="G9" s="15"/>
    </row>
    <row r="10" spans="1:8" x14ac:dyDescent="0.3">
      <c r="A10" s="12" t="s">
        <v>1113</v>
      </c>
      <c r="B10" s="30" t="s">
        <v>1114</v>
      </c>
      <c r="C10" s="30" t="s">
        <v>1115</v>
      </c>
      <c r="D10" s="13">
        <v>275594</v>
      </c>
      <c r="E10" s="14">
        <v>7025.58</v>
      </c>
      <c r="F10" s="15">
        <v>3.2899999999999999E-2</v>
      </c>
      <c r="G10" s="15"/>
    </row>
    <row r="11" spans="1:8" x14ac:dyDescent="0.3">
      <c r="A11" s="12" t="s">
        <v>1226</v>
      </c>
      <c r="B11" s="30" t="s">
        <v>1227</v>
      </c>
      <c r="C11" s="30" t="s">
        <v>1112</v>
      </c>
      <c r="D11" s="13">
        <v>853954</v>
      </c>
      <c r="E11" s="14">
        <v>5296.22</v>
      </c>
      <c r="F11" s="15">
        <v>2.4799999999999999E-2</v>
      </c>
      <c r="G11" s="15"/>
    </row>
    <row r="12" spans="1:8" x14ac:dyDescent="0.3">
      <c r="A12" s="12" t="s">
        <v>1212</v>
      </c>
      <c r="B12" s="30" t="s">
        <v>1213</v>
      </c>
      <c r="C12" s="30" t="s">
        <v>1214</v>
      </c>
      <c r="D12" s="13">
        <v>191805</v>
      </c>
      <c r="E12" s="14">
        <v>5142.96</v>
      </c>
      <c r="F12" s="15">
        <v>2.41E-2</v>
      </c>
      <c r="G12" s="15"/>
    </row>
    <row r="13" spans="1:8" x14ac:dyDescent="0.3">
      <c r="A13" s="12" t="s">
        <v>1814</v>
      </c>
      <c r="B13" s="30" t="s">
        <v>1815</v>
      </c>
      <c r="C13" s="30" t="s">
        <v>1178</v>
      </c>
      <c r="D13" s="13">
        <v>273036</v>
      </c>
      <c r="E13" s="14">
        <v>4352.0600000000004</v>
      </c>
      <c r="F13" s="15">
        <v>2.0400000000000001E-2</v>
      </c>
      <c r="G13" s="15"/>
    </row>
    <row r="14" spans="1:8" x14ac:dyDescent="0.3">
      <c r="A14" s="12" t="s">
        <v>1154</v>
      </c>
      <c r="B14" s="30" t="s">
        <v>1155</v>
      </c>
      <c r="C14" s="30" t="s">
        <v>1156</v>
      </c>
      <c r="D14" s="13">
        <v>931064</v>
      </c>
      <c r="E14" s="14">
        <v>4335.97</v>
      </c>
      <c r="F14" s="15">
        <v>2.0299999999999999E-2</v>
      </c>
      <c r="G14" s="15"/>
    </row>
    <row r="15" spans="1:8" x14ac:dyDescent="0.3">
      <c r="A15" s="12" t="s">
        <v>1829</v>
      </c>
      <c r="B15" s="30" t="s">
        <v>1830</v>
      </c>
      <c r="C15" s="30" t="s">
        <v>1148</v>
      </c>
      <c r="D15" s="13">
        <v>1007352</v>
      </c>
      <c r="E15" s="14">
        <v>4303.91</v>
      </c>
      <c r="F15" s="15">
        <v>2.01E-2</v>
      </c>
      <c r="G15" s="15"/>
    </row>
    <row r="16" spans="1:8" x14ac:dyDescent="0.3">
      <c r="A16" s="12" t="s">
        <v>1171</v>
      </c>
      <c r="B16" s="30" t="s">
        <v>1172</v>
      </c>
      <c r="C16" s="30" t="s">
        <v>1112</v>
      </c>
      <c r="D16" s="13">
        <v>435421</v>
      </c>
      <c r="E16" s="14">
        <v>4153.4799999999996</v>
      </c>
      <c r="F16" s="15">
        <v>1.9400000000000001E-2</v>
      </c>
      <c r="G16" s="15"/>
    </row>
    <row r="17" spans="1:7" x14ac:dyDescent="0.3">
      <c r="A17" s="12" t="s">
        <v>1240</v>
      </c>
      <c r="B17" s="30" t="s">
        <v>1241</v>
      </c>
      <c r="C17" s="30" t="s">
        <v>1178</v>
      </c>
      <c r="D17" s="13">
        <v>206176</v>
      </c>
      <c r="E17" s="14">
        <v>4057.85</v>
      </c>
      <c r="F17" s="15">
        <v>1.9E-2</v>
      </c>
      <c r="G17" s="15"/>
    </row>
    <row r="18" spans="1:7" x14ac:dyDescent="0.3">
      <c r="A18" s="12" t="s">
        <v>1358</v>
      </c>
      <c r="B18" s="30" t="s">
        <v>1359</v>
      </c>
      <c r="C18" s="30" t="s">
        <v>1164</v>
      </c>
      <c r="D18" s="13">
        <v>579853</v>
      </c>
      <c r="E18" s="14">
        <v>3735.99</v>
      </c>
      <c r="F18" s="15">
        <v>1.7500000000000002E-2</v>
      </c>
      <c r="G18" s="15"/>
    </row>
    <row r="19" spans="1:7" x14ac:dyDescent="0.3">
      <c r="A19" s="12" t="s">
        <v>1810</v>
      </c>
      <c r="B19" s="30" t="s">
        <v>1811</v>
      </c>
      <c r="C19" s="30" t="s">
        <v>1305</v>
      </c>
      <c r="D19" s="13">
        <v>86577</v>
      </c>
      <c r="E19" s="14">
        <v>3692.29</v>
      </c>
      <c r="F19" s="15">
        <v>1.7299999999999999E-2</v>
      </c>
      <c r="G19" s="15"/>
    </row>
    <row r="20" spans="1:7" x14ac:dyDescent="0.3">
      <c r="A20" s="12" t="s">
        <v>1269</v>
      </c>
      <c r="B20" s="30" t="s">
        <v>1270</v>
      </c>
      <c r="C20" s="30" t="s">
        <v>1178</v>
      </c>
      <c r="D20" s="13">
        <v>183631</v>
      </c>
      <c r="E20" s="14">
        <v>3616.34</v>
      </c>
      <c r="F20" s="15">
        <v>1.6899999999999998E-2</v>
      </c>
      <c r="G20" s="15"/>
    </row>
    <row r="21" spans="1:7" x14ac:dyDescent="0.3">
      <c r="A21" s="12" t="s">
        <v>1149</v>
      </c>
      <c r="B21" s="30" t="s">
        <v>1150</v>
      </c>
      <c r="C21" s="30" t="s">
        <v>1112</v>
      </c>
      <c r="D21" s="13">
        <v>2657134</v>
      </c>
      <c r="E21" s="14">
        <v>3604.4</v>
      </c>
      <c r="F21" s="15">
        <v>1.6899999999999998E-2</v>
      </c>
      <c r="G21" s="15"/>
    </row>
    <row r="22" spans="1:7" x14ac:dyDescent="0.3">
      <c r="A22" s="12" t="s">
        <v>1695</v>
      </c>
      <c r="B22" s="30" t="s">
        <v>1696</v>
      </c>
      <c r="C22" s="30" t="s">
        <v>1209</v>
      </c>
      <c r="D22" s="13">
        <v>246719</v>
      </c>
      <c r="E22" s="14">
        <v>3546.83</v>
      </c>
      <c r="F22" s="15">
        <v>1.66E-2</v>
      </c>
      <c r="G22" s="15"/>
    </row>
    <row r="23" spans="1:7" x14ac:dyDescent="0.3">
      <c r="A23" s="12" t="s">
        <v>1124</v>
      </c>
      <c r="B23" s="30" t="s">
        <v>1125</v>
      </c>
      <c r="C23" s="30" t="s">
        <v>1126</v>
      </c>
      <c r="D23" s="13">
        <v>524168</v>
      </c>
      <c r="E23" s="14">
        <v>3505.37</v>
      </c>
      <c r="F23" s="15">
        <v>1.6400000000000001E-2</v>
      </c>
      <c r="G23" s="15"/>
    </row>
    <row r="24" spans="1:7" x14ac:dyDescent="0.3">
      <c r="A24" s="12" t="s">
        <v>1397</v>
      </c>
      <c r="B24" s="30" t="s">
        <v>1398</v>
      </c>
      <c r="C24" s="30" t="s">
        <v>1209</v>
      </c>
      <c r="D24" s="13">
        <v>81286</v>
      </c>
      <c r="E24" s="14">
        <v>3350.61</v>
      </c>
      <c r="F24" s="15">
        <v>1.5699999999999999E-2</v>
      </c>
      <c r="G24" s="15"/>
    </row>
    <row r="25" spans="1:7" x14ac:dyDescent="0.3">
      <c r="A25" s="12" t="s">
        <v>1380</v>
      </c>
      <c r="B25" s="30" t="s">
        <v>1381</v>
      </c>
      <c r="C25" s="30" t="s">
        <v>1209</v>
      </c>
      <c r="D25" s="13">
        <v>1103415</v>
      </c>
      <c r="E25" s="14">
        <v>3242.94</v>
      </c>
      <c r="F25" s="15">
        <v>1.52E-2</v>
      </c>
      <c r="G25" s="15"/>
    </row>
    <row r="26" spans="1:7" x14ac:dyDescent="0.3">
      <c r="A26" s="12" t="s">
        <v>1691</v>
      </c>
      <c r="B26" s="30" t="s">
        <v>1692</v>
      </c>
      <c r="C26" s="30" t="s">
        <v>1112</v>
      </c>
      <c r="D26" s="13">
        <v>921515</v>
      </c>
      <c r="E26" s="14">
        <v>3196.74</v>
      </c>
      <c r="F26" s="15">
        <v>1.4999999999999999E-2</v>
      </c>
      <c r="G26" s="15"/>
    </row>
    <row r="27" spans="1:7" x14ac:dyDescent="0.3">
      <c r="A27" s="12" t="s">
        <v>1121</v>
      </c>
      <c r="B27" s="30" t="s">
        <v>1122</v>
      </c>
      <c r="C27" s="30" t="s">
        <v>1123</v>
      </c>
      <c r="D27" s="13">
        <v>1706558</v>
      </c>
      <c r="E27" s="14">
        <v>3140.07</v>
      </c>
      <c r="F27" s="15">
        <v>1.47E-2</v>
      </c>
      <c r="G27" s="15"/>
    </row>
    <row r="28" spans="1:7" x14ac:dyDescent="0.3">
      <c r="A28" s="12" t="s">
        <v>1831</v>
      </c>
      <c r="B28" s="30" t="s">
        <v>1832</v>
      </c>
      <c r="C28" s="30" t="s">
        <v>1219</v>
      </c>
      <c r="D28" s="13">
        <v>654363</v>
      </c>
      <c r="E28" s="14">
        <v>3131.13</v>
      </c>
      <c r="F28" s="15">
        <v>1.46E-2</v>
      </c>
      <c r="G28" s="15"/>
    </row>
    <row r="29" spans="1:7" x14ac:dyDescent="0.3">
      <c r="A29" s="12" t="s">
        <v>1281</v>
      </c>
      <c r="B29" s="30" t="s">
        <v>1282</v>
      </c>
      <c r="C29" s="30" t="s">
        <v>1148</v>
      </c>
      <c r="D29" s="13">
        <v>65613</v>
      </c>
      <c r="E29" s="14">
        <v>3112.71</v>
      </c>
      <c r="F29" s="15">
        <v>1.46E-2</v>
      </c>
      <c r="G29" s="15"/>
    </row>
    <row r="30" spans="1:7" x14ac:dyDescent="0.3">
      <c r="A30" s="12" t="s">
        <v>1157</v>
      </c>
      <c r="B30" s="30" t="s">
        <v>1158</v>
      </c>
      <c r="C30" s="30" t="s">
        <v>1159</v>
      </c>
      <c r="D30" s="13">
        <v>269488</v>
      </c>
      <c r="E30" s="14">
        <v>3081.33</v>
      </c>
      <c r="F30" s="15">
        <v>1.44E-2</v>
      </c>
      <c r="G30" s="15"/>
    </row>
    <row r="31" spans="1:7" x14ac:dyDescent="0.3">
      <c r="A31" s="12" t="s">
        <v>1382</v>
      </c>
      <c r="B31" s="30" t="s">
        <v>1383</v>
      </c>
      <c r="C31" s="30" t="s">
        <v>1181</v>
      </c>
      <c r="D31" s="13">
        <v>67121</v>
      </c>
      <c r="E31" s="14">
        <v>3055.88</v>
      </c>
      <c r="F31" s="15">
        <v>1.43E-2</v>
      </c>
      <c r="G31" s="15"/>
    </row>
    <row r="32" spans="1:7" x14ac:dyDescent="0.3">
      <c r="A32" s="12" t="s">
        <v>1388</v>
      </c>
      <c r="B32" s="30" t="s">
        <v>1389</v>
      </c>
      <c r="C32" s="30" t="s">
        <v>1334</v>
      </c>
      <c r="D32" s="13">
        <v>173258</v>
      </c>
      <c r="E32" s="14">
        <v>3044.32</v>
      </c>
      <c r="F32" s="15">
        <v>1.4200000000000001E-2</v>
      </c>
      <c r="G32" s="15"/>
    </row>
    <row r="33" spans="1:7" x14ac:dyDescent="0.3">
      <c r="A33" s="12" t="s">
        <v>1833</v>
      </c>
      <c r="B33" s="30" t="s">
        <v>1834</v>
      </c>
      <c r="C33" s="30" t="s">
        <v>1178</v>
      </c>
      <c r="D33" s="13">
        <v>126290</v>
      </c>
      <c r="E33" s="14">
        <v>2927.4</v>
      </c>
      <c r="F33" s="15">
        <v>1.37E-2</v>
      </c>
      <c r="G33" s="15"/>
    </row>
    <row r="34" spans="1:7" x14ac:dyDescent="0.3">
      <c r="A34" s="12" t="s">
        <v>1286</v>
      </c>
      <c r="B34" s="30" t="s">
        <v>1287</v>
      </c>
      <c r="C34" s="30" t="s">
        <v>1288</v>
      </c>
      <c r="D34" s="13">
        <v>361355</v>
      </c>
      <c r="E34" s="14">
        <v>2876.75</v>
      </c>
      <c r="F34" s="15">
        <v>1.35E-2</v>
      </c>
      <c r="G34" s="15"/>
    </row>
    <row r="35" spans="1:7" x14ac:dyDescent="0.3">
      <c r="A35" s="12" t="s">
        <v>1448</v>
      </c>
      <c r="B35" s="30" t="s">
        <v>1449</v>
      </c>
      <c r="C35" s="30" t="s">
        <v>1175</v>
      </c>
      <c r="D35" s="13">
        <v>34098</v>
      </c>
      <c r="E35" s="14">
        <v>2836.32</v>
      </c>
      <c r="F35" s="15">
        <v>1.3299999999999999E-2</v>
      </c>
      <c r="G35" s="15"/>
    </row>
    <row r="36" spans="1:7" x14ac:dyDescent="0.3">
      <c r="A36" s="12" t="s">
        <v>1130</v>
      </c>
      <c r="B36" s="30" t="s">
        <v>1131</v>
      </c>
      <c r="C36" s="30" t="s">
        <v>1132</v>
      </c>
      <c r="D36" s="13">
        <v>315632</v>
      </c>
      <c r="E36" s="14">
        <v>2808.81</v>
      </c>
      <c r="F36" s="15">
        <v>1.3100000000000001E-2</v>
      </c>
      <c r="G36" s="15"/>
    </row>
    <row r="37" spans="1:7" x14ac:dyDescent="0.3">
      <c r="A37" s="12" t="s">
        <v>1259</v>
      </c>
      <c r="B37" s="30" t="s">
        <v>1260</v>
      </c>
      <c r="C37" s="30" t="s">
        <v>1140</v>
      </c>
      <c r="D37" s="13">
        <v>38459</v>
      </c>
      <c r="E37" s="14">
        <v>2807.62</v>
      </c>
      <c r="F37" s="15">
        <v>1.3100000000000001E-2</v>
      </c>
      <c r="G37" s="15"/>
    </row>
    <row r="38" spans="1:7" x14ac:dyDescent="0.3">
      <c r="A38" s="12" t="s">
        <v>1365</v>
      </c>
      <c r="B38" s="30" t="s">
        <v>1366</v>
      </c>
      <c r="C38" s="30" t="s">
        <v>1140</v>
      </c>
      <c r="D38" s="13">
        <v>372398</v>
      </c>
      <c r="E38" s="14">
        <v>2798.2</v>
      </c>
      <c r="F38" s="15">
        <v>1.3100000000000001E-2</v>
      </c>
      <c r="G38" s="15"/>
    </row>
    <row r="39" spans="1:7" x14ac:dyDescent="0.3">
      <c r="A39" s="12" t="s">
        <v>1835</v>
      </c>
      <c r="B39" s="30" t="s">
        <v>1836</v>
      </c>
      <c r="C39" s="30" t="s">
        <v>1209</v>
      </c>
      <c r="D39" s="13">
        <v>267987</v>
      </c>
      <c r="E39" s="14">
        <v>2770.99</v>
      </c>
      <c r="F39" s="15">
        <v>1.2999999999999999E-2</v>
      </c>
      <c r="G39" s="15"/>
    </row>
    <row r="40" spans="1:7" x14ac:dyDescent="0.3">
      <c r="A40" s="12" t="s">
        <v>1425</v>
      </c>
      <c r="B40" s="30" t="s">
        <v>1426</v>
      </c>
      <c r="C40" s="30" t="s">
        <v>1237</v>
      </c>
      <c r="D40" s="13">
        <v>2081909</v>
      </c>
      <c r="E40" s="14">
        <v>2721.06</v>
      </c>
      <c r="F40" s="15">
        <v>1.2699999999999999E-2</v>
      </c>
      <c r="G40" s="15"/>
    </row>
    <row r="41" spans="1:7" x14ac:dyDescent="0.3">
      <c r="A41" s="12" t="s">
        <v>1837</v>
      </c>
      <c r="B41" s="30" t="s">
        <v>1838</v>
      </c>
      <c r="C41" s="30" t="s">
        <v>1276</v>
      </c>
      <c r="D41" s="13">
        <v>468821</v>
      </c>
      <c r="E41" s="14">
        <v>2672.75</v>
      </c>
      <c r="F41" s="15">
        <v>1.2500000000000001E-2</v>
      </c>
      <c r="G41" s="15"/>
    </row>
    <row r="42" spans="1:7" x14ac:dyDescent="0.3">
      <c r="A42" s="12" t="s">
        <v>1160</v>
      </c>
      <c r="B42" s="30" t="s">
        <v>1161</v>
      </c>
      <c r="C42" s="30" t="s">
        <v>1148</v>
      </c>
      <c r="D42" s="13">
        <v>196900</v>
      </c>
      <c r="E42" s="14">
        <v>2669.37</v>
      </c>
      <c r="F42" s="15">
        <v>1.2500000000000001E-2</v>
      </c>
      <c r="G42" s="15"/>
    </row>
    <row r="43" spans="1:7" x14ac:dyDescent="0.3">
      <c r="A43" s="12" t="s">
        <v>1146</v>
      </c>
      <c r="B43" s="30" t="s">
        <v>1147</v>
      </c>
      <c r="C43" s="30" t="s">
        <v>1148</v>
      </c>
      <c r="D43" s="13">
        <v>77189</v>
      </c>
      <c r="E43" s="14">
        <v>2640.98</v>
      </c>
      <c r="F43" s="15">
        <v>1.24E-2</v>
      </c>
      <c r="G43" s="15"/>
    </row>
    <row r="44" spans="1:7" x14ac:dyDescent="0.3">
      <c r="A44" s="12" t="s">
        <v>1703</v>
      </c>
      <c r="B44" s="30" t="s">
        <v>1704</v>
      </c>
      <c r="C44" s="30" t="s">
        <v>1276</v>
      </c>
      <c r="D44" s="13">
        <v>436180</v>
      </c>
      <c r="E44" s="14">
        <v>2595.9299999999998</v>
      </c>
      <c r="F44" s="15">
        <v>1.21E-2</v>
      </c>
      <c r="G44" s="15"/>
    </row>
    <row r="45" spans="1:7" x14ac:dyDescent="0.3">
      <c r="A45" s="12" t="s">
        <v>1222</v>
      </c>
      <c r="B45" s="30" t="s">
        <v>1223</v>
      </c>
      <c r="C45" s="30" t="s">
        <v>1140</v>
      </c>
      <c r="D45" s="13">
        <v>221657</v>
      </c>
      <c r="E45" s="14">
        <v>2509.38</v>
      </c>
      <c r="F45" s="15">
        <v>1.17E-2</v>
      </c>
      <c r="G45" s="15"/>
    </row>
    <row r="46" spans="1:7" x14ac:dyDescent="0.3">
      <c r="A46" s="12" t="s">
        <v>1220</v>
      </c>
      <c r="B46" s="30" t="s">
        <v>1221</v>
      </c>
      <c r="C46" s="30" t="s">
        <v>1175</v>
      </c>
      <c r="D46" s="13">
        <v>128308</v>
      </c>
      <c r="E46" s="14">
        <v>2506.88</v>
      </c>
      <c r="F46" s="15">
        <v>1.17E-2</v>
      </c>
      <c r="G46" s="15"/>
    </row>
    <row r="47" spans="1:7" x14ac:dyDescent="0.3">
      <c r="A47" s="12" t="s">
        <v>1689</v>
      </c>
      <c r="B47" s="30" t="s">
        <v>1690</v>
      </c>
      <c r="C47" s="30" t="s">
        <v>1288</v>
      </c>
      <c r="D47" s="13">
        <v>416027</v>
      </c>
      <c r="E47" s="14">
        <v>2474.94</v>
      </c>
      <c r="F47" s="15">
        <v>1.1599999999999999E-2</v>
      </c>
      <c r="G47" s="15"/>
    </row>
    <row r="48" spans="1:7" x14ac:dyDescent="0.3">
      <c r="A48" s="12" t="s">
        <v>1701</v>
      </c>
      <c r="B48" s="30" t="s">
        <v>1702</v>
      </c>
      <c r="C48" s="30" t="s">
        <v>1276</v>
      </c>
      <c r="D48" s="13">
        <v>2417344</v>
      </c>
      <c r="E48" s="14">
        <v>2376.25</v>
      </c>
      <c r="F48" s="15">
        <v>1.11E-2</v>
      </c>
      <c r="G48" s="15"/>
    </row>
    <row r="49" spans="1:7" x14ac:dyDescent="0.3">
      <c r="A49" s="12" t="s">
        <v>1399</v>
      </c>
      <c r="B49" s="30" t="s">
        <v>1400</v>
      </c>
      <c r="C49" s="30" t="s">
        <v>1164</v>
      </c>
      <c r="D49" s="13">
        <v>161053</v>
      </c>
      <c r="E49" s="14">
        <v>2375.85</v>
      </c>
      <c r="F49" s="15">
        <v>1.11E-2</v>
      </c>
      <c r="G49" s="15"/>
    </row>
    <row r="50" spans="1:7" x14ac:dyDescent="0.3">
      <c r="A50" s="12" t="s">
        <v>1422</v>
      </c>
      <c r="B50" s="30" t="s">
        <v>1423</v>
      </c>
      <c r="C50" s="30" t="s">
        <v>1424</v>
      </c>
      <c r="D50" s="13">
        <v>6267</v>
      </c>
      <c r="E50" s="14">
        <v>2369.2399999999998</v>
      </c>
      <c r="F50" s="15">
        <v>1.11E-2</v>
      </c>
      <c r="G50" s="15"/>
    </row>
    <row r="51" spans="1:7" x14ac:dyDescent="0.3">
      <c r="A51" s="12" t="s">
        <v>1414</v>
      </c>
      <c r="B51" s="30" t="s">
        <v>1415</v>
      </c>
      <c r="C51" s="30" t="s">
        <v>1192</v>
      </c>
      <c r="D51" s="13">
        <v>65342</v>
      </c>
      <c r="E51" s="14">
        <v>2362.5700000000002</v>
      </c>
      <c r="F51" s="15">
        <v>1.11E-2</v>
      </c>
      <c r="G51" s="15"/>
    </row>
    <row r="52" spans="1:7" x14ac:dyDescent="0.3">
      <c r="A52" s="12" t="s">
        <v>1141</v>
      </c>
      <c r="B52" s="30" t="s">
        <v>1142</v>
      </c>
      <c r="C52" s="30" t="s">
        <v>1143</v>
      </c>
      <c r="D52" s="13">
        <v>474044</v>
      </c>
      <c r="E52" s="14">
        <v>2192.9299999999998</v>
      </c>
      <c r="F52" s="15">
        <v>1.03E-2</v>
      </c>
      <c r="G52" s="15"/>
    </row>
    <row r="53" spans="1:7" x14ac:dyDescent="0.3">
      <c r="A53" s="12" t="s">
        <v>1263</v>
      </c>
      <c r="B53" s="30" t="s">
        <v>1264</v>
      </c>
      <c r="C53" s="30" t="s">
        <v>1140</v>
      </c>
      <c r="D53" s="13">
        <v>115625</v>
      </c>
      <c r="E53" s="14">
        <v>2188.9499999999998</v>
      </c>
      <c r="F53" s="15">
        <v>1.0200000000000001E-2</v>
      </c>
      <c r="G53" s="15"/>
    </row>
    <row r="54" spans="1:7" x14ac:dyDescent="0.3">
      <c r="A54" s="12" t="s">
        <v>1354</v>
      </c>
      <c r="B54" s="30" t="s">
        <v>1355</v>
      </c>
      <c r="C54" s="30" t="s">
        <v>1140</v>
      </c>
      <c r="D54" s="13">
        <v>521101</v>
      </c>
      <c r="E54" s="14">
        <v>2175.08</v>
      </c>
      <c r="F54" s="15">
        <v>1.0200000000000001E-2</v>
      </c>
      <c r="G54" s="15"/>
    </row>
    <row r="55" spans="1:7" x14ac:dyDescent="0.3">
      <c r="A55" s="12" t="s">
        <v>1308</v>
      </c>
      <c r="B55" s="30" t="s">
        <v>1309</v>
      </c>
      <c r="C55" s="30" t="s">
        <v>1148</v>
      </c>
      <c r="D55" s="13">
        <v>93172</v>
      </c>
      <c r="E55" s="14">
        <v>2138.25</v>
      </c>
      <c r="F55" s="15">
        <v>0.01</v>
      </c>
      <c r="G55" s="15"/>
    </row>
    <row r="56" spans="1:7" x14ac:dyDescent="0.3">
      <c r="A56" s="12" t="s">
        <v>1839</v>
      </c>
      <c r="B56" s="30" t="s">
        <v>1840</v>
      </c>
      <c r="C56" s="30" t="s">
        <v>1209</v>
      </c>
      <c r="D56" s="13">
        <v>635179</v>
      </c>
      <c r="E56" s="14">
        <v>2130.39</v>
      </c>
      <c r="F56" s="15">
        <v>0.01</v>
      </c>
      <c r="G56" s="15"/>
    </row>
    <row r="57" spans="1:7" x14ac:dyDescent="0.3">
      <c r="A57" s="12" t="s">
        <v>1841</v>
      </c>
      <c r="B57" s="30" t="s">
        <v>1842</v>
      </c>
      <c r="C57" s="30" t="s">
        <v>1394</v>
      </c>
      <c r="D57" s="13">
        <v>121873</v>
      </c>
      <c r="E57" s="14">
        <v>2109.3200000000002</v>
      </c>
      <c r="F57" s="15">
        <v>9.9000000000000008E-3</v>
      </c>
      <c r="G57" s="15"/>
    </row>
    <row r="58" spans="1:7" x14ac:dyDescent="0.3">
      <c r="A58" s="12" t="s">
        <v>1133</v>
      </c>
      <c r="B58" s="30" t="s">
        <v>1134</v>
      </c>
      <c r="C58" s="30" t="s">
        <v>1112</v>
      </c>
      <c r="D58" s="13">
        <v>1042634</v>
      </c>
      <c r="E58" s="14">
        <v>2108.21</v>
      </c>
      <c r="F58" s="15">
        <v>9.9000000000000008E-3</v>
      </c>
      <c r="G58" s="15"/>
    </row>
    <row r="59" spans="1:7" x14ac:dyDescent="0.3">
      <c r="A59" s="12" t="s">
        <v>1324</v>
      </c>
      <c r="B59" s="30" t="s">
        <v>1325</v>
      </c>
      <c r="C59" s="30" t="s">
        <v>1156</v>
      </c>
      <c r="D59" s="13">
        <v>81879</v>
      </c>
      <c r="E59" s="14">
        <v>2096.7600000000002</v>
      </c>
      <c r="F59" s="15">
        <v>9.7999999999999997E-3</v>
      </c>
      <c r="G59" s="15"/>
    </row>
    <row r="60" spans="1:7" x14ac:dyDescent="0.3">
      <c r="A60" s="12" t="s">
        <v>1843</v>
      </c>
      <c r="B60" s="30" t="s">
        <v>1844</v>
      </c>
      <c r="C60" s="30" t="s">
        <v>1209</v>
      </c>
      <c r="D60" s="13">
        <v>318038</v>
      </c>
      <c r="E60" s="14">
        <v>2094.44</v>
      </c>
      <c r="F60" s="15">
        <v>9.7999999999999997E-3</v>
      </c>
      <c r="G60" s="15"/>
    </row>
    <row r="61" spans="1:7" x14ac:dyDescent="0.3">
      <c r="A61" s="12" t="s">
        <v>1356</v>
      </c>
      <c r="B61" s="30" t="s">
        <v>1357</v>
      </c>
      <c r="C61" s="30" t="s">
        <v>1148</v>
      </c>
      <c r="D61" s="13">
        <v>182727</v>
      </c>
      <c r="E61" s="14">
        <v>2038.32</v>
      </c>
      <c r="F61" s="15">
        <v>9.4999999999999998E-3</v>
      </c>
      <c r="G61" s="15"/>
    </row>
    <row r="62" spans="1:7" x14ac:dyDescent="0.3">
      <c r="A62" s="12" t="s">
        <v>1685</v>
      </c>
      <c r="B62" s="30" t="s">
        <v>1686</v>
      </c>
      <c r="C62" s="30" t="s">
        <v>1394</v>
      </c>
      <c r="D62" s="13">
        <v>334022</v>
      </c>
      <c r="E62" s="14">
        <v>1976.41</v>
      </c>
      <c r="F62" s="15">
        <v>9.1999999999999998E-3</v>
      </c>
      <c r="G62" s="15"/>
    </row>
    <row r="63" spans="1:7" x14ac:dyDescent="0.3">
      <c r="A63" s="12" t="s">
        <v>1162</v>
      </c>
      <c r="B63" s="30" t="s">
        <v>1163</v>
      </c>
      <c r="C63" s="30" t="s">
        <v>1164</v>
      </c>
      <c r="D63" s="13">
        <v>141071</v>
      </c>
      <c r="E63" s="14">
        <v>1942.12</v>
      </c>
      <c r="F63" s="15">
        <v>9.1000000000000004E-3</v>
      </c>
      <c r="G63" s="15"/>
    </row>
    <row r="64" spans="1:7" x14ac:dyDescent="0.3">
      <c r="A64" s="12" t="s">
        <v>1427</v>
      </c>
      <c r="B64" s="30" t="s">
        <v>1428</v>
      </c>
      <c r="C64" s="30" t="s">
        <v>1140</v>
      </c>
      <c r="D64" s="13">
        <v>954190</v>
      </c>
      <c r="E64" s="14">
        <v>1868.3</v>
      </c>
      <c r="F64" s="15">
        <v>8.6999999999999994E-3</v>
      </c>
      <c r="G64" s="15"/>
    </row>
    <row r="65" spans="1:7" x14ac:dyDescent="0.3">
      <c r="A65" s="12" t="s">
        <v>1363</v>
      </c>
      <c r="B65" s="30" t="s">
        <v>1364</v>
      </c>
      <c r="C65" s="30" t="s">
        <v>1341</v>
      </c>
      <c r="D65" s="13">
        <v>142416</v>
      </c>
      <c r="E65" s="14">
        <v>1825.99</v>
      </c>
      <c r="F65" s="15">
        <v>8.5000000000000006E-3</v>
      </c>
      <c r="G65" s="15"/>
    </row>
    <row r="66" spans="1:7" x14ac:dyDescent="0.3">
      <c r="A66" s="12" t="s">
        <v>1310</v>
      </c>
      <c r="B66" s="30" t="s">
        <v>1311</v>
      </c>
      <c r="C66" s="30" t="s">
        <v>1115</v>
      </c>
      <c r="D66" s="13">
        <v>438729</v>
      </c>
      <c r="E66" s="14">
        <v>1656.2</v>
      </c>
      <c r="F66" s="15">
        <v>7.7000000000000002E-3</v>
      </c>
      <c r="G66" s="15"/>
    </row>
    <row r="67" spans="1:7" x14ac:dyDescent="0.3">
      <c r="A67" s="12" t="s">
        <v>1845</v>
      </c>
      <c r="B67" s="30" t="s">
        <v>1846</v>
      </c>
      <c r="C67" s="30" t="s">
        <v>1305</v>
      </c>
      <c r="D67" s="13">
        <v>24145</v>
      </c>
      <c r="E67" s="14">
        <v>1641.05</v>
      </c>
      <c r="F67" s="15">
        <v>7.7000000000000002E-3</v>
      </c>
      <c r="G67" s="15"/>
    </row>
    <row r="68" spans="1:7" x14ac:dyDescent="0.3">
      <c r="A68" s="12" t="s">
        <v>1726</v>
      </c>
      <c r="B68" s="30" t="s">
        <v>1727</v>
      </c>
      <c r="C68" s="30" t="s">
        <v>1175</v>
      </c>
      <c r="D68" s="13">
        <v>49085</v>
      </c>
      <c r="E68" s="14">
        <v>1607.36</v>
      </c>
      <c r="F68" s="15">
        <v>7.4999999999999997E-3</v>
      </c>
      <c r="G68" s="15"/>
    </row>
    <row r="69" spans="1:7" x14ac:dyDescent="0.3">
      <c r="A69" s="12" t="s">
        <v>1847</v>
      </c>
      <c r="B69" s="30" t="s">
        <v>1848</v>
      </c>
      <c r="C69" s="30" t="s">
        <v>1334</v>
      </c>
      <c r="D69" s="13">
        <v>67307</v>
      </c>
      <c r="E69" s="14">
        <v>1534.36</v>
      </c>
      <c r="F69" s="15">
        <v>7.1999999999999998E-3</v>
      </c>
      <c r="G69" s="15"/>
    </row>
    <row r="70" spans="1:7" x14ac:dyDescent="0.3">
      <c r="A70" s="12" t="s">
        <v>1816</v>
      </c>
      <c r="B70" s="30" t="s">
        <v>1817</v>
      </c>
      <c r="C70" s="30" t="s">
        <v>1209</v>
      </c>
      <c r="D70" s="13">
        <v>62059</v>
      </c>
      <c r="E70" s="14">
        <v>1511.11</v>
      </c>
      <c r="F70" s="15">
        <v>7.1000000000000004E-3</v>
      </c>
      <c r="G70" s="15"/>
    </row>
    <row r="71" spans="1:7" x14ac:dyDescent="0.3">
      <c r="A71" s="12" t="s">
        <v>1849</v>
      </c>
      <c r="B71" s="30" t="s">
        <v>1850</v>
      </c>
      <c r="C71" s="30" t="s">
        <v>1820</v>
      </c>
      <c r="D71" s="13">
        <v>98264</v>
      </c>
      <c r="E71" s="14">
        <v>1447.58</v>
      </c>
      <c r="F71" s="15">
        <v>6.7999999999999996E-3</v>
      </c>
      <c r="G71" s="15"/>
    </row>
    <row r="72" spans="1:7" x14ac:dyDescent="0.3">
      <c r="A72" s="12" t="s">
        <v>1851</v>
      </c>
      <c r="B72" s="30" t="s">
        <v>1852</v>
      </c>
      <c r="C72" s="30" t="s">
        <v>1249</v>
      </c>
      <c r="D72" s="13">
        <v>84467</v>
      </c>
      <c r="E72" s="14">
        <v>1225.45</v>
      </c>
      <c r="F72" s="15">
        <v>5.7000000000000002E-3</v>
      </c>
      <c r="G72" s="15"/>
    </row>
    <row r="73" spans="1:7" x14ac:dyDescent="0.3">
      <c r="A73" s="12" t="s">
        <v>1277</v>
      </c>
      <c r="B73" s="30" t="s">
        <v>1278</v>
      </c>
      <c r="C73" s="30" t="s">
        <v>1159</v>
      </c>
      <c r="D73" s="13">
        <v>132465</v>
      </c>
      <c r="E73" s="14">
        <v>1157.08</v>
      </c>
      <c r="F73" s="15">
        <v>5.4000000000000003E-3</v>
      </c>
      <c r="G73" s="15"/>
    </row>
    <row r="74" spans="1:7" x14ac:dyDescent="0.3">
      <c r="A74" s="12" t="s">
        <v>1683</v>
      </c>
      <c r="B74" s="30" t="s">
        <v>1684</v>
      </c>
      <c r="C74" s="30" t="s">
        <v>1140</v>
      </c>
      <c r="D74" s="13">
        <v>71521</v>
      </c>
      <c r="E74" s="14">
        <v>1041.52</v>
      </c>
      <c r="F74" s="15">
        <v>4.8999999999999998E-3</v>
      </c>
      <c r="G74" s="15"/>
    </row>
    <row r="75" spans="1:7" x14ac:dyDescent="0.3">
      <c r="A75" s="12" t="s">
        <v>1853</v>
      </c>
      <c r="B75" s="30" t="s">
        <v>1854</v>
      </c>
      <c r="C75" s="30" t="s">
        <v>1820</v>
      </c>
      <c r="D75" s="13">
        <v>237619</v>
      </c>
      <c r="E75" s="14">
        <v>1016.53</v>
      </c>
      <c r="F75" s="15">
        <v>4.7999999999999996E-3</v>
      </c>
      <c r="G75" s="15"/>
    </row>
    <row r="76" spans="1:7" x14ac:dyDescent="0.3">
      <c r="A76" s="12" t="s">
        <v>1265</v>
      </c>
      <c r="B76" s="30" t="s">
        <v>1266</v>
      </c>
      <c r="C76" s="30" t="s">
        <v>1164</v>
      </c>
      <c r="D76" s="13">
        <v>8802</v>
      </c>
      <c r="E76" s="14">
        <v>864.42</v>
      </c>
      <c r="F76" s="15">
        <v>4.0000000000000001E-3</v>
      </c>
      <c r="G76" s="15"/>
    </row>
    <row r="77" spans="1:7" x14ac:dyDescent="0.3">
      <c r="A77" s="16" t="s">
        <v>122</v>
      </c>
      <c r="B77" s="31"/>
      <c r="C77" s="31"/>
      <c r="D77" s="17"/>
      <c r="E77" s="37">
        <v>207855.44</v>
      </c>
      <c r="F77" s="38">
        <v>0.97270000000000001</v>
      </c>
      <c r="G77" s="20"/>
    </row>
    <row r="78" spans="1:7" x14ac:dyDescent="0.3">
      <c r="A78" s="12"/>
      <c r="B78" s="30"/>
      <c r="C78" s="30"/>
      <c r="D78" s="13"/>
      <c r="E78" s="14"/>
      <c r="F78" s="15"/>
      <c r="G78" s="15"/>
    </row>
    <row r="79" spans="1:7" x14ac:dyDescent="0.3">
      <c r="A79" s="16" t="s">
        <v>1468</v>
      </c>
      <c r="B79" s="30"/>
      <c r="C79" s="30"/>
      <c r="D79" s="13"/>
      <c r="E79" s="14"/>
      <c r="F79" s="15"/>
      <c r="G79" s="15"/>
    </row>
    <row r="80" spans="1:7" x14ac:dyDescent="0.3">
      <c r="A80" s="12" t="s">
        <v>1743</v>
      </c>
      <c r="B80" s="30" t="s">
        <v>1744</v>
      </c>
      <c r="C80" s="30" t="s">
        <v>1140</v>
      </c>
      <c r="D80" s="13">
        <v>275594</v>
      </c>
      <c r="E80" s="14">
        <v>721.64</v>
      </c>
      <c r="F80" s="15">
        <v>3.3999999999999998E-3</v>
      </c>
      <c r="G80" s="15"/>
    </row>
    <row r="81" spans="1:7" x14ac:dyDescent="0.3">
      <c r="A81" s="16" t="s">
        <v>122</v>
      </c>
      <c r="B81" s="31"/>
      <c r="C81" s="31"/>
      <c r="D81" s="17"/>
      <c r="E81" s="37">
        <v>721.64</v>
      </c>
      <c r="F81" s="38">
        <v>3.3999999999999998E-3</v>
      </c>
      <c r="G81" s="20"/>
    </row>
    <row r="82" spans="1:7" x14ac:dyDescent="0.3">
      <c r="A82" s="21" t="s">
        <v>156</v>
      </c>
      <c r="B82" s="32"/>
      <c r="C82" s="32"/>
      <c r="D82" s="22"/>
      <c r="E82" s="27">
        <v>207855.44</v>
      </c>
      <c r="F82" s="28">
        <v>0.97270000000000001</v>
      </c>
      <c r="G82" s="20"/>
    </row>
    <row r="83" spans="1:7" x14ac:dyDescent="0.3">
      <c r="A83" s="12"/>
      <c r="B83" s="30"/>
      <c r="C83" s="30"/>
      <c r="D83" s="13"/>
      <c r="E83" s="14"/>
      <c r="F83" s="15"/>
      <c r="G83" s="15"/>
    </row>
    <row r="84" spans="1:7" x14ac:dyDescent="0.3">
      <c r="A84" s="12"/>
      <c r="B84" s="30"/>
      <c r="C84" s="30"/>
      <c r="D84" s="13"/>
      <c r="E84" s="14"/>
      <c r="F84" s="15"/>
      <c r="G84" s="15"/>
    </row>
    <row r="85" spans="1:7" x14ac:dyDescent="0.3">
      <c r="A85" s="16" t="s">
        <v>157</v>
      </c>
      <c r="B85" s="30"/>
      <c r="C85" s="30"/>
      <c r="D85" s="13"/>
      <c r="E85" s="14"/>
      <c r="F85" s="15"/>
      <c r="G85" s="15"/>
    </row>
    <row r="86" spans="1:7" x14ac:dyDescent="0.3">
      <c r="A86" s="12" t="s">
        <v>158</v>
      </c>
      <c r="B86" s="30"/>
      <c r="C86" s="30"/>
      <c r="D86" s="13"/>
      <c r="E86" s="14">
        <v>5636.02</v>
      </c>
      <c r="F86" s="15">
        <v>2.64E-2</v>
      </c>
      <c r="G86" s="15">
        <v>6.3773999999999997E-2</v>
      </c>
    </row>
    <row r="87" spans="1:7" x14ac:dyDescent="0.3">
      <c r="A87" s="16" t="s">
        <v>122</v>
      </c>
      <c r="B87" s="31"/>
      <c r="C87" s="31"/>
      <c r="D87" s="17"/>
      <c r="E87" s="37">
        <v>5636.02</v>
      </c>
      <c r="F87" s="38">
        <v>2.64E-2</v>
      </c>
      <c r="G87" s="20"/>
    </row>
    <row r="88" spans="1:7" x14ac:dyDescent="0.3">
      <c r="A88" s="12"/>
      <c r="B88" s="30"/>
      <c r="C88" s="30"/>
      <c r="D88" s="13"/>
      <c r="E88" s="14"/>
      <c r="F88" s="15"/>
      <c r="G88" s="15"/>
    </row>
    <row r="89" spans="1:7" x14ac:dyDescent="0.3">
      <c r="A89" s="21" t="s">
        <v>156</v>
      </c>
      <c r="B89" s="32"/>
      <c r="C89" s="32"/>
      <c r="D89" s="22"/>
      <c r="E89" s="18">
        <v>5636.02</v>
      </c>
      <c r="F89" s="19">
        <v>2.64E-2</v>
      </c>
      <c r="G89" s="20"/>
    </row>
    <row r="90" spans="1:7" x14ac:dyDescent="0.3">
      <c r="A90" s="12" t="s">
        <v>159</v>
      </c>
      <c r="B90" s="30"/>
      <c r="C90" s="30"/>
      <c r="D90" s="13"/>
      <c r="E90" s="14">
        <v>0.98474309999999998</v>
      </c>
      <c r="F90" s="15">
        <v>3.9999999999999998E-6</v>
      </c>
      <c r="G90" s="15"/>
    </row>
    <row r="91" spans="1:7" x14ac:dyDescent="0.3">
      <c r="A91" s="12" t="s">
        <v>160</v>
      </c>
      <c r="B91" s="30"/>
      <c r="C91" s="30"/>
      <c r="D91" s="13"/>
      <c r="E91" s="14">
        <v>243.65525690000001</v>
      </c>
      <c r="F91" s="15">
        <v>8.9599999999999999E-4</v>
      </c>
      <c r="G91" s="15">
        <v>6.3773999999999997E-2</v>
      </c>
    </row>
    <row r="92" spans="1:7" x14ac:dyDescent="0.3">
      <c r="A92" s="25" t="s">
        <v>161</v>
      </c>
      <c r="B92" s="33"/>
      <c r="C92" s="33"/>
      <c r="D92" s="26"/>
      <c r="E92" s="27">
        <v>213736.1</v>
      </c>
      <c r="F92" s="28">
        <v>1</v>
      </c>
      <c r="G92" s="28"/>
    </row>
    <row r="97" spans="1:5" x14ac:dyDescent="0.3">
      <c r="A97" s="1" t="s">
        <v>164</v>
      </c>
    </row>
    <row r="98" spans="1:5" x14ac:dyDescent="0.3">
      <c r="A98" s="47" t="s">
        <v>165</v>
      </c>
      <c r="B98" s="34" t="s">
        <v>114</v>
      </c>
    </row>
    <row r="99" spans="1:5" x14ac:dyDescent="0.3">
      <c r="A99" t="s">
        <v>166</v>
      </c>
    </row>
    <row r="100" spans="1:5" x14ac:dyDescent="0.3">
      <c r="A100" t="s">
        <v>167</v>
      </c>
      <c r="B100" t="s">
        <v>168</v>
      </c>
      <c r="C100" t="s">
        <v>168</v>
      </c>
    </row>
    <row r="101" spans="1:5" x14ac:dyDescent="0.3">
      <c r="B101" s="48">
        <v>45107</v>
      </c>
      <c r="C101" s="48">
        <v>45138</v>
      </c>
    </row>
    <row r="102" spans="1:5" x14ac:dyDescent="0.3">
      <c r="A102" t="s">
        <v>172</v>
      </c>
      <c r="B102">
        <v>66.894000000000005</v>
      </c>
      <c r="C102">
        <v>69.355000000000004</v>
      </c>
      <c r="E102" s="2"/>
    </row>
    <row r="103" spans="1:5" x14ac:dyDescent="0.3">
      <c r="A103" t="s">
        <v>173</v>
      </c>
      <c r="B103">
        <v>25.946999999999999</v>
      </c>
      <c r="C103">
        <v>26.902000000000001</v>
      </c>
      <c r="E103" s="2"/>
    </row>
    <row r="104" spans="1:5" x14ac:dyDescent="0.3">
      <c r="A104" t="s">
        <v>626</v>
      </c>
      <c r="B104">
        <v>58.575000000000003</v>
      </c>
      <c r="C104">
        <v>60.652999999999999</v>
      </c>
      <c r="E104" s="2"/>
    </row>
    <row r="105" spans="1:5" x14ac:dyDescent="0.3">
      <c r="A105" t="s">
        <v>627</v>
      </c>
      <c r="B105">
        <v>22.34</v>
      </c>
      <c r="C105">
        <v>23.132000000000001</v>
      </c>
      <c r="E105" s="2"/>
    </row>
    <row r="106" spans="1:5" x14ac:dyDescent="0.3">
      <c r="E106" s="2"/>
    </row>
    <row r="107" spans="1:5" x14ac:dyDescent="0.3">
      <c r="A107" t="s">
        <v>183</v>
      </c>
      <c r="B107" s="34" t="s">
        <v>114</v>
      </c>
    </row>
    <row r="108" spans="1:5" x14ac:dyDescent="0.3">
      <c r="A108" t="s">
        <v>184</v>
      </c>
      <c r="B108" s="34" t="s">
        <v>114</v>
      </c>
    </row>
    <row r="109" spans="1:5" ht="28.95" customHeight="1" x14ac:dyDescent="0.3">
      <c r="A109" s="47" t="s">
        <v>185</v>
      </c>
      <c r="B109" s="34" t="s">
        <v>114</v>
      </c>
    </row>
    <row r="110" spans="1:5" ht="28.95" customHeight="1" x14ac:dyDescent="0.3">
      <c r="A110" s="47" t="s">
        <v>186</v>
      </c>
      <c r="B110" s="34" t="s">
        <v>114</v>
      </c>
    </row>
    <row r="111" spans="1:5" x14ac:dyDescent="0.3">
      <c r="A111" t="s">
        <v>1677</v>
      </c>
      <c r="B111" s="49">
        <v>0.40438299999999999</v>
      </c>
    </row>
    <row r="112" spans="1:5" ht="43.5" customHeight="1" x14ac:dyDescent="0.3">
      <c r="A112" s="47" t="s">
        <v>188</v>
      </c>
      <c r="B112" s="34" t="s">
        <v>114</v>
      </c>
    </row>
    <row r="113" spans="1:7" ht="28.95" customHeight="1" x14ac:dyDescent="0.3">
      <c r="A113" s="47" t="s">
        <v>189</v>
      </c>
      <c r="B113" s="34" t="s">
        <v>114</v>
      </c>
    </row>
    <row r="114" spans="1:7" ht="28.95" customHeight="1" x14ac:dyDescent="0.3">
      <c r="A114" s="47" t="s">
        <v>190</v>
      </c>
      <c r="B114" s="34" t="s">
        <v>114</v>
      </c>
    </row>
    <row r="115" spans="1:7" x14ac:dyDescent="0.3">
      <c r="A115" t="s">
        <v>191</v>
      </c>
      <c r="B115" s="34" t="s">
        <v>114</v>
      </c>
    </row>
    <row r="116" spans="1:7" x14ac:dyDescent="0.3">
      <c r="A116" t="s">
        <v>192</v>
      </c>
      <c r="B116" s="34" t="s">
        <v>114</v>
      </c>
    </row>
    <row r="118" spans="1:7" s="47" customFormat="1" ht="33.6" customHeight="1" x14ac:dyDescent="0.3">
      <c r="A118" s="70" t="s">
        <v>202</v>
      </c>
      <c r="B118" s="70" t="s">
        <v>203</v>
      </c>
      <c r="C118" s="70" t="s">
        <v>5</v>
      </c>
      <c r="D118" s="70" t="s">
        <v>6</v>
      </c>
      <c r="G118" s="71"/>
    </row>
    <row r="119" spans="1:7" s="47" customFormat="1" ht="70.05" customHeight="1" x14ac:dyDescent="0.3">
      <c r="A119" s="70" t="s">
        <v>1855</v>
      </c>
      <c r="B119" s="70"/>
      <c r="C119" s="70" t="s">
        <v>58</v>
      </c>
      <c r="D119" s="70"/>
      <c r="G119" s="71"/>
    </row>
  </sheetData>
  <mergeCells count="2">
    <mergeCell ref="A1:G1"/>
    <mergeCell ref="A2:G2"/>
  </mergeCells>
  <pageMargins left="0.7" right="0.7" top="0.75" bottom="0.75" header="0.3" footer="0.3"/>
  <pageSetup scale="51" orientation="portrait" horizontalDpi="300" verticalDpi="300" r:id="rId1"/>
  <headerFooter>
    <oddHeader>&amp;L&amp;"Arial"&amp;1 &amp;K0078D7INTERNAL#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17"/>
  <sheetViews>
    <sheetView showGridLines="0" view="pageBreakPreview" zoomScale="60" zoomScaleNormal="100" workbookViewId="0">
      <pane ySplit="4" topLeftCell="A108" activePane="bottomLeft" state="frozen"/>
      <selection pane="bottomLeft" activeCell="I127" sqref="H124:I127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1856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1857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1109</v>
      </c>
      <c r="B7" s="30"/>
      <c r="C7" s="30"/>
      <c r="D7" s="13"/>
      <c r="E7" s="14"/>
      <c r="F7" s="15"/>
      <c r="G7" s="15"/>
    </row>
    <row r="8" spans="1:8" x14ac:dyDescent="0.3">
      <c r="A8" s="12" t="s">
        <v>1814</v>
      </c>
      <c r="B8" s="30" t="s">
        <v>1815</v>
      </c>
      <c r="C8" s="30" t="s">
        <v>1178</v>
      </c>
      <c r="D8" s="13">
        <v>473060</v>
      </c>
      <c r="E8" s="14">
        <v>7540.34</v>
      </c>
      <c r="F8" s="15">
        <v>3.5099999999999999E-2</v>
      </c>
      <c r="G8" s="15"/>
    </row>
    <row r="9" spans="1:8" x14ac:dyDescent="0.3">
      <c r="A9" s="12" t="s">
        <v>1697</v>
      </c>
      <c r="B9" s="30" t="s">
        <v>1698</v>
      </c>
      <c r="C9" s="30" t="s">
        <v>1219</v>
      </c>
      <c r="D9" s="13">
        <v>765941</v>
      </c>
      <c r="E9" s="14">
        <v>7170.36</v>
      </c>
      <c r="F9" s="15">
        <v>3.3399999999999999E-2</v>
      </c>
      <c r="G9" s="15"/>
    </row>
    <row r="10" spans="1:8" x14ac:dyDescent="0.3">
      <c r="A10" s="12" t="s">
        <v>1808</v>
      </c>
      <c r="B10" s="30" t="s">
        <v>1809</v>
      </c>
      <c r="C10" s="30" t="s">
        <v>1178</v>
      </c>
      <c r="D10" s="13">
        <v>253730</v>
      </c>
      <c r="E10" s="14">
        <v>6164.5</v>
      </c>
      <c r="F10" s="15">
        <v>2.87E-2</v>
      </c>
      <c r="G10" s="15"/>
    </row>
    <row r="11" spans="1:8" x14ac:dyDescent="0.3">
      <c r="A11" s="12" t="s">
        <v>1806</v>
      </c>
      <c r="B11" s="30" t="s">
        <v>1807</v>
      </c>
      <c r="C11" s="30" t="s">
        <v>1159</v>
      </c>
      <c r="D11" s="13">
        <v>238150</v>
      </c>
      <c r="E11" s="14">
        <v>5956.37</v>
      </c>
      <c r="F11" s="15">
        <v>2.7799999999999998E-2</v>
      </c>
      <c r="G11" s="15"/>
    </row>
    <row r="12" spans="1:8" x14ac:dyDescent="0.3">
      <c r="A12" s="12" t="s">
        <v>1829</v>
      </c>
      <c r="B12" s="30" t="s">
        <v>1830</v>
      </c>
      <c r="C12" s="30" t="s">
        <v>1148</v>
      </c>
      <c r="D12" s="13">
        <v>1280651</v>
      </c>
      <c r="E12" s="14">
        <v>5471.58</v>
      </c>
      <c r="F12" s="15">
        <v>2.5499999999999998E-2</v>
      </c>
      <c r="G12" s="15"/>
    </row>
    <row r="13" spans="1:8" x14ac:dyDescent="0.3">
      <c r="A13" s="12" t="s">
        <v>1858</v>
      </c>
      <c r="B13" s="30" t="s">
        <v>1859</v>
      </c>
      <c r="C13" s="30" t="s">
        <v>1159</v>
      </c>
      <c r="D13" s="13">
        <v>311321</v>
      </c>
      <c r="E13" s="14">
        <v>5283.74</v>
      </c>
      <c r="F13" s="15">
        <v>2.46E-2</v>
      </c>
      <c r="G13" s="15"/>
    </row>
    <row r="14" spans="1:8" x14ac:dyDescent="0.3">
      <c r="A14" s="12" t="s">
        <v>1843</v>
      </c>
      <c r="B14" s="30" t="s">
        <v>1844</v>
      </c>
      <c r="C14" s="30" t="s">
        <v>1209</v>
      </c>
      <c r="D14" s="13">
        <v>727793</v>
      </c>
      <c r="E14" s="14">
        <v>4792.88</v>
      </c>
      <c r="F14" s="15">
        <v>2.23E-2</v>
      </c>
      <c r="G14" s="15"/>
    </row>
    <row r="15" spans="1:8" x14ac:dyDescent="0.3">
      <c r="A15" s="12" t="s">
        <v>1860</v>
      </c>
      <c r="B15" s="30" t="s">
        <v>1861</v>
      </c>
      <c r="C15" s="30" t="s">
        <v>1112</v>
      </c>
      <c r="D15" s="13">
        <v>4561820</v>
      </c>
      <c r="E15" s="14">
        <v>4322.32</v>
      </c>
      <c r="F15" s="15">
        <v>2.01E-2</v>
      </c>
      <c r="G15" s="15"/>
    </row>
    <row r="16" spans="1:8" x14ac:dyDescent="0.3">
      <c r="A16" s="12" t="s">
        <v>1816</v>
      </c>
      <c r="B16" s="30" t="s">
        <v>1817</v>
      </c>
      <c r="C16" s="30" t="s">
        <v>1209</v>
      </c>
      <c r="D16" s="13">
        <v>175001</v>
      </c>
      <c r="E16" s="14">
        <v>4261.1899999999996</v>
      </c>
      <c r="F16" s="15">
        <v>1.9900000000000001E-2</v>
      </c>
      <c r="G16" s="15"/>
    </row>
    <row r="17" spans="1:7" x14ac:dyDescent="0.3">
      <c r="A17" s="12" t="s">
        <v>1149</v>
      </c>
      <c r="B17" s="30" t="s">
        <v>1150</v>
      </c>
      <c r="C17" s="30" t="s">
        <v>1112</v>
      </c>
      <c r="D17" s="13">
        <v>3030819</v>
      </c>
      <c r="E17" s="14">
        <v>4111.3100000000004</v>
      </c>
      <c r="F17" s="15">
        <v>1.9199999999999998E-2</v>
      </c>
      <c r="G17" s="15"/>
    </row>
    <row r="18" spans="1:7" x14ac:dyDescent="0.3">
      <c r="A18" s="12" t="s">
        <v>1703</v>
      </c>
      <c r="B18" s="30" t="s">
        <v>1704</v>
      </c>
      <c r="C18" s="30" t="s">
        <v>1276</v>
      </c>
      <c r="D18" s="13">
        <v>688971</v>
      </c>
      <c r="E18" s="14">
        <v>4100.41</v>
      </c>
      <c r="F18" s="15">
        <v>1.9099999999999999E-2</v>
      </c>
      <c r="G18" s="15"/>
    </row>
    <row r="19" spans="1:7" x14ac:dyDescent="0.3">
      <c r="A19" s="12" t="s">
        <v>1222</v>
      </c>
      <c r="B19" s="30" t="s">
        <v>1223</v>
      </c>
      <c r="C19" s="30" t="s">
        <v>1140</v>
      </c>
      <c r="D19" s="13">
        <v>360039</v>
      </c>
      <c r="E19" s="14">
        <v>4076</v>
      </c>
      <c r="F19" s="15">
        <v>1.9E-2</v>
      </c>
      <c r="G19" s="15"/>
    </row>
    <row r="20" spans="1:7" x14ac:dyDescent="0.3">
      <c r="A20" s="12" t="s">
        <v>1802</v>
      </c>
      <c r="B20" s="30" t="s">
        <v>1803</v>
      </c>
      <c r="C20" s="30" t="s">
        <v>1411</v>
      </c>
      <c r="D20" s="13">
        <v>833193</v>
      </c>
      <c r="E20" s="14">
        <v>4040.99</v>
      </c>
      <c r="F20" s="15">
        <v>1.8800000000000001E-2</v>
      </c>
      <c r="G20" s="15"/>
    </row>
    <row r="21" spans="1:7" x14ac:dyDescent="0.3">
      <c r="A21" s="12" t="s">
        <v>1691</v>
      </c>
      <c r="B21" s="30" t="s">
        <v>1692</v>
      </c>
      <c r="C21" s="30" t="s">
        <v>1112</v>
      </c>
      <c r="D21" s="13">
        <v>1093838</v>
      </c>
      <c r="E21" s="14">
        <v>3794.52</v>
      </c>
      <c r="F21" s="15">
        <v>1.77E-2</v>
      </c>
      <c r="G21" s="15"/>
    </row>
    <row r="22" spans="1:7" x14ac:dyDescent="0.3">
      <c r="A22" s="12" t="s">
        <v>1286</v>
      </c>
      <c r="B22" s="30" t="s">
        <v>1287</v>
      </c>
      <c r="C22" s="30" t="s">
        <v>1288</v>
      </c>
      <c r="D22" s="13">
        <v>469146</v>
      </c>
      <c r="E22" s="14">
        <v>3734.87</v>
      </c>
      <c r="F22" s="15">
        <v>1.7399999999999999E-2</v>
      </c>
      <c r="G22" s="15"/>
    </row>
    <row r="23" spans="1:7" x14ac:dyDescent="0.3">
      <c r="A23" s="12" t="s">
        <v>1810</v>
      </c>
      <c r="B23" s="30" t="s">
        <v>1811</v>
      </c>
      <c r="C23" s="30" t="s">
        <v>1305</v>
      </c>
      <c r="D23" s="13">
        <v>87339</v>
      </c>
      <c r="E23" s="14">
        <v>3724.79</v>
      </c>
      <c r="F23" s="15">
        <v>1.7399999999999999E-2</v>
      </c>
      <c r="G23" s="15"/>
    </row>
    <row r="24" spans="1:7" x14ac:dyDescent="0.3">
      <c r="A24" s="12" t="s">
        <v>1365</v>
      </c>
      <c r="B24" s="30" t="s">
        <v>1366</v>
      </c>
      <c r="C24" s="30" t="s">
        <v>1140</v>
      </c>
      <c r="D24" s="13">
        <v>493672</v>
      </c>
      <c r="E24" s="14">
        <v>3709.45</v>
      </c>
      <c r="F24" s="15">
        <v>1.7299999999999999E-2</v>
      </c>
      <c r="G24" s="15"/>
    </row>
    <row r="25" spans="1:7" x14ac:dyDescent="0.3">
      <c r="A25" s="12" t="s">
        <v>1862</v>
      </c>
      <c r="B25" s="30" t="s">
        <v>1863</v>
      </c>
      <c r="C25" s="30" t="s">
        <v>1214</v>
      </c>
      <c r="D25" s="13">
        <v>1044979</v>
      </c>
      <c r="E25" s="14">
        <v>3617.19</v>
      </c>
      <c r="F25" s="15">
        <v>1.6899999999999998E-2</v>
      </c>
      <c r="G25" s="15"/>
    </row>
    <row r="26" spans="1:7" x14ac:dyDescent="0.3">
      <c r="A26" s="12" t="s">
        <v>1281</v>
      </c>
      <c r="B26" s="30" t="s">
        <v>1282</v>
      </c>
      <c r="C26" s="30" t="s">
        <v>1148</v>
      </c>
      <c r="D26" s="13">
        <v>75232</v>
      </c>
      <c r="E26" s="14">
        <v>3569.04</v>
      </c>
      <c r="F26" s="15">
        <v>1.66E-2</v>
      </c>
      <c r="G26" s="15"/>
    </row>
    <row r="27" spans="1:7" x14ac:dyDescent="0.3">
      <c r="A27" s="12" t="s">
        <v>1864</v>
      </c>
      <c r="B27" s="30" t="s">
        <v>1865</v>
      </c>
      <c r="C27" s="30" t="s">
        <v>1178</v>
      </c>
      <c r="D27" s="13">
        <v>288637</v>
      </c>
      <c r="E27" s="14">
        <v>3494.82</v>
      </c>
      <c r="F27" s="15">
        <v>1.6299999999999999E-2</v>
      </c>
      <c r="G27" s="15"/>
    </row>
    <row r="28" spans="1:7" x14ac:dyDescent="0.3">
      <c r="A28" s="12" t="s">
        <v>1866</v>
      </c>
      <c r="B28" s="30" t="s">
        <v>1867</v>
      </c>
      <c r="C28" s="30" t="s">
        <v>1178</v>
      </c>
      <c r="D28" s="13">
        <v>127658</v>
      </c>
      <c r="E28" s="14">
        <v>3413.19</v>
      </c>
      <c r="F28" s="15">
        <v>1.5900000000000001E-2</v>
      </c>
      <c r="G28" s="15"/>
    </row>
    <row r="29" spans="1:7" x14ac:dyDescent="0.3">
      <c r="A29" s="12" t="s">
        <v>1695</v>
      </c>
      <c r="B29" s="30" t="s">
        <v>1696</v>
      </c>
      <c r="C29" s="30" t="s">
        <v>1209</v>
      </c>
      <c r="D29" s="13">
        <v>237305</v>
      </c>
      <c r="E29" s="14">
        <v>3411.5</v>
      </c>
      <c r="F29" s="15">
        <v>1.5900000000000001E-2</v>
      </c>
      <c r="G29" s="15"/>
    </row>
    <row r="30" spans="1:7" x14ac:dyDescent="0.3">
      <c r="A30" s="12" t="s">
        <v>1685</v>
      </c>
      <c r="B30" s="30" t="s">
        <v>1686</v>
      </c>
      <c r="C30" s="30" t="s">
        <v>1394</v>
      </c>
      <c r="D30" s="13">
        <v>563208</v>
      </c>
      <c r="E30" s="14">
        <v>3332.5</v>
      </c>
      <c r="F30" s="15">
        <v>1.55E-2</v>
      </c>
      <c r="G30" s="15"/>
    </row>
    <row r="31" spans="1:7" x14ac:dyDescent="0.3">
      <c r="A31" s="12" t="s">
        <v>1868</v>
      </c>
      <c r="B31" s="30" t="s">
        <v>1869</v>
      </c>
      <c r="C31" s="30" t="s">
        <v>1288</v>
      </c>
      <c r="D31" s="13">
        <v>170253</v>
      </c>
      <c r="E31" s="14">
        <v>3258.3</v>
      </c>
      <c r="F31" s="15">
        <v>1.52E-2</v>
      </c>
      <c r="G31" s="15"/>
    </row>
    <row r="32" spans="1:7" x14ac:dyDescent="0.3">
      <c r="A32" s="12" t="s">
        <v>1821</v>
      </c>
      <c r="B32" s="30" t="s">
        <v>1822</v>
      </c>
      <c r="C32" s="30" t="s">
        <v>1181</v>
      </c>
      <c r="D32" s="13">
        <v>504866</v>
      </c>
      <c r="E32" s="14">
        <v>3200.09</v>
      </c>
      <c r="F32" s="15">
        <v>1.49E-2</v>
      </c>
      <c r="G32" s="15"/>
    </row>
    <row r="33" spans="1:7" x14ac:dyDescent="0.3">
      <c r="A33" s="12" t="s">
        <v>1870</v>
      </c>
      <c r="B33" s="30" t="s">
        <v>1871</v>
      </c>
      <c r="C33" s="30" t="s">
        <v>1214</v>
      </c>
      <c r="D33" s="13">
        <v>442187</v>
      </c>
      <c r="E33" s="14">
        <v>3193.03</v>
      </c>
      <c r="F33" s="15">
        <v>1.49E-2</v>
      </c>
      <c r="G33" s="15"/>
    </row>
    <row r="34" spans="1:7" x14ac:dyDescent="0.3">
      <c r="A34" s="12" t="s">
        <v>1872</v>
      </c>
      <c r="B34" s="30" t="s">
        <v>1873</v>
      </c>
      <c r="C34" s="30" t="s">
        <v>1123</v>
      </c>
      <c r="D34" s="13">
        <v>440917</v>
      </c>
      <c r="E34" s="14">
        <v>3181.44</v>
      </c>
      <c r="F34" s="15">
        <v>1.4800000000000001E-2</v>
      </c>
      <c r="G34" s="15"/>
    </row>
    <row r="35" spans="1:7" x14ac:dyDescent="0.3">
      <c r="A35" s="12" t="s">
        <v>1847</v>
      </c>
      <c r="B35" s="30" t="s">
        <v>1848</v>
      </c>
      <c r="C35" s="30" t="s">
        <v>1334</v>
      </c>
      <c r="D35" s="13">
        <v>135269</v>
      </c>
      <c r="E35" s="14">
        <v>3083.66</v>
      </c>
      <c r="F35" s="15">
        <v>1.44E-2</v>
      </c>
      <c r="G35" s="15"/>
    </row>
    <row r="36" spans="1:7" x14ac:dyDescent="0.3">
      <c r="A36" s="12" t="s">
        <v>1851</v>
      </c>
      <c r="B36" s="30" t="s">
        <v>1852</v>
      </c>
      <c r="C36" s="30" t="s">
        <v>1249</v>
      </c>
      <c r="D36" s="13">
        <v>212076</v>
      </c>
      <c r="E36" s="14">
        <v>3076.8</v>
      </c>
      <c r="F36" s="15">
        <v>1.43E-2</v>
      </c>
      <c r="G36" s="15"/>
    </row>
    <row r="37" spans="1:7" x14ac:dyDescent="0.3">
      <c r="A37" s="12" t="s">
        <v>1337</v>
      </c>
      <c r="B37" s="30" t="s">
        <v>1338</v>
      </c>
      <c r="C37" s="30" t="s">
        <v>1192</v>
      </c>
      <c r="D37" s="13">
        <v>1102240</v>
      </c>
      <c r="E37" s="14">
        <v>3054.31</v>
      </c>
      <c r="F37" s="15">
        <v>1.4200000000000001E-2</v>
      </c>
      <c r="G37" s="15"/>
    </row>
    <row r="38" spans="1:7" x14ac:dyDescent="0.3">
      <c r="A38" s="12" t="s">
        <v>1874</v>
      </c>
      <c r="B38" s="30" t="s">
        <v>1875</v>
      </c>
      <c r="C38" s="30" t="s">
        <v>1178</v>
      </c>
      <c r="D38" s="13">
        <v>298875</v>
      </c>
      <c r="E38" s="14">
        <v>3035.08</v>
      </c>
      <c r="F38" s="15">
        <v>1.41E-2</v>
      </c>
      <c r="G38" s="15"/>
    </row>
    <row r="39" spans="1:7" x14ac:dyDescent="0.3">
      <c r="A39" s="12" t="s">
        <v>1876</v>
      </c>
      <c r="B39" s="30" t="s">
        <v>1877</v>
      </c>
      <c r="C39" s="30" t="s">
        <v>1276</v>
      </c>
      <c r="D39" s="13">
        <v>129483</v>
      </c>
      <c r="E39" s="14">
        <v>2872.77</v>
      </c>
      <c r="F39" s="15">
        <v>1.34E-2</v>
      </c>
      <c r="G39" s="15"/>
    </row>
    <row r="40" spans="1:7" x14ac:dyDescent="0.3">
      <c r="A40" s="12" t="s">
        <v>1835</v>
      </c>
      <c r="B40" s="30" t="s">
        <v>1836</v>
      </c>
      <c r="C40" s="30" t="s">
        <v>1209</v>
      </c>
      <c r="D40" s="13">
        <v>273107</v>
      </c>
      <c r="E40" s="14">
        <v>2823.93</v>
      </c>
      <c r="F40" s="15">
        <v>1.32E-2</v>
      </c>
      <c r="G40" s="15"/>
    </row>
    <row r="41" spans="1:7" x14ac:dyDescent="0.3">
      <c r="A41" s="12" t="s">
        <v>1878</v>
      </c>
      <c r="B41" s="30" t="s">
        <v>1879</v>
      </c>
      <c r="C41" s="30" t="s">
        <v>1148</v>
      </c>
      <c r="D41" s="13">
        <v>599021</v>
      </c>
      <c r="E41" s="14">
        <v>2765.08</v>
      </c>
      <c r="F41" s="15">
        <v>1.29E-2</v>
      </c>
      <c r="G41" s="15"/>
    </row>
    <row r="42" spans="1:7" x14ac:dyDescent="0.3">
      <c r="A42" s="12" t="s">
        <v>1853</v>
      </c>
      <c r="B42" s="30" t="s">
        <v>1854</v>
      </c>
      <c r="C42" s="30" t="s">
        <v>1820</v>
      </c>
      <c r="D42" s="13">
        <v>610104</v>
      </c>
      <c r="E42" s="14">
        <v>2610.02</v>
      </c>
      <c r="F42" s="15">
        <v>1.2200000000000001E-2</v>
      </c>
      <c r="G42" s="15"/>
    </row>
    <row r="43" spans="1:7" x14ac:dyDescent="0.3">
      <c r="A43" s="12" t="s">
        <v>1291</v>
      </c>
      <c r="B43" s="30" t="s">
        <v>1292</v>
      </c>
      <c r="C43" s="30" t="s">
        <v>1112</v>
      </c>
      <c r="D43" s="13">
        <v>1949674</v>
      </c>
      <c r="E43" s="14">
        <v>2596.9699999999998</v>
      </c>
      <c r="F43" s="15">
        <v>1.21E-2</v>
      </c>
      <c r="G43" s="15"/>
    </row>
    <row r="44" spans="1:7" x14ac:dyDescent="0.3">
      <c r="A44" s="12" t="s">
        <v>1880</v>
      </c>
      <c r="B44" s="30" t="s">
        <v>1881</v>
      </c>
      <c r="C44" s="30" t="s">
        <v>1276</v>
      </c>
      <c r="D44" s="13">
        <v>2268558</v>
      </c>
      <c r="E44" s="14">
        <v>2547.59</v>
      </c>
      <c r="F44" s="15">
        <v>1.1900000000000001E-2</v>
      </c>
      <c r="G44" s="15"/>
    </row>
    <row r="45" spans="1:7" x14ac:dyDescent="0.3">
      <c r="A45" s="12" t="s">
        <v>1849</v>
      </c>
      <c r="B45" s="30" t="s">
        <v>1850</v>
      </c>
      <c r="C45" s="30" t="s">
        <v>1820</v>
      </c>
      <c r="D45" s="13">
        <v>169350</v>
      </c>
      <c r="E45" s="14">
        <v>2494.7800000000002</v>
      </c>
      <c r="F45" s="15">
        <v>1.1599999999999999E-2</v>
      </c>
      <c r="G45" s="15"/>
    </row>
    <row r="46" spans="1:7" x14ac:dyDescent="0.3">
      <c r="A46" s="12" t="s">
        <v>1882</v>
      </c>
      <c r="B46" s="30" t="s">
        <v>1883</v>
      </c>
      <c r="C46" s="30" t="s">
        <v>1424</v>
      </c>
      <c r="D46" s="13">
        <v>379616</v>
      </c>
      <c r="E46" s="14">
        <v>2430.11</v>
      </c>
      <c r="F46" s="15">
        <v>1.1299999999999999E-2</v>
      </c>
      <c r="G46" s="15"/>
    </row>
    <row r="47" spans="1:7" x14ac:dyDescent="0.3">
      <c r="A47" s="12" t="s">
        <v>1884</v>
      </c>
      <c r="B47" s="30" t="s">
        <v>1885</v>
      </c>
      <c r="C47" s="30" t="s">
        <v>1424</v>
      </c>
      <c r="D47" s="13">
        <v>75944</v>
      </c>
      <c r="E47" s="14">
        <v>2409.48</v>
      </c>
      <c r="F47" s="15">
        <v>1.12E-2</v>
      </c>
      <c r="G47" s="15"/>
    </row>
    <row r="48" spans="1:7" x14ac:dyDescent="0.3">
      <c r="A48" s="12" t="s">
        <v>1841</v>
      </c>
      <c r="B48" s="30" t="s">
        <v>1842</v>
      </c>
      <c r="C48" s="30" t="s">
        <v>1394</v>
      </c>
      <c r="D48" s="13">
        <v>136872</v>
      </c>
      <c r="E48" s="14">
        <v>2368.91</v>
      </c>
      <c r="F48" s="15">
        <v>1.0999999999999999E-2</v>
      </c>
      <c r="G48" s="15"/>
    </row>
    <row r="49" spans="1:7" x14ac:dyDescent="0.3">
      <c r="A49" s="12" t="s">
        <v>1886</v>
      </c>
      <c r="B49" s="30" t="s">
        <v>1887</v>
      </c>
      <c r="C49" s="30" t="s">
        <v>1273</v>
      </c>
      <c r="D49" s="13">
        <v>292438</v>
      </c>
      <c r="E49" s="14">
        <v>2309.9699999999998</v>
      </c>
      <c r="F49" s="15">
        <v>1.0800000000000001E-2</v>
      </c>
      <c r="G49" s="15"/>
    </row>
    <row r="50" spans="1:7" x14ac:dyDescent="0.3">
      <c r="A50" s="12" t="s">
        <v>1888</v>
      </c>
      <c r="B50" s="30" t="s">
        <v>1889</v>
      </c>
      <c r="C50" s="30" t="s">
        <v>1276</v>
      </c>
      <c r="D50" s="13">
        <v>731976</v>
      </c>
      <c r="E50" s="14">
        <v>2260.71</v>
      </c>
      <c r="F50" s="15">
        <v>1.0500000000000001E-2</v>
      </c>
      <c r="G50" s="15"/>
    </row>
    <row r="51" spans="1:7" x14ac:dyDescent="0.3">
      <c r="A51" s="12" t="s">
        <v>1890</v>
      </c>
      <c r="B51" s="30" t="s">
        <v>1891</v>
      </c>
      <c r="C51" s="30" t="s">
        <v>1175</v>
      </c>
      <c r="D51" s="13">
        <v>357810</v>
      </c>
      <c r="E51" s="14">
        <v>2180.4899999999998</v>
      </c>
      <c r="F51" s="15">
        <v>1.0200000000000001E-2</v>
      </c>
      <c r="G51" s="15"/>
    </row>
    <row r="52" spans="1:7" x14ac:dyDescent="0.3">
      <c r="A52" s="12" t="s">
        <v>1892</v>
      </c>
      <c r="B52" s="30" t="s">
        <v>1893</v>
      </c>
      <c r="C52" s="30" t="s">
        <v>1258</v>
      </c>
      <c r="D52" s="13">
        <v>141152</v>
      </c>
      <c r="E52" s="14">
        <v>2175.29</v>
      </c>
      <c r="F52" s="15">
        <v>1.01E-2</v>
      </c>
      <c r="G52" s="15"/>
    </row>
    <row r="53" spans="1:7" x14ac:dyDescent="0.3">
      <c r="A53" s="12" t="s">
        <v>1397</v>
      </c>
      <c r="B53" s="30" t="s">
        <v>1398</v>
      </c>
      <c r="C53" s="30" t="s">
        <v>1209</v>
      </c>
      <c r="D53" s="13">
        <v>52483</v>
      </c>
      <c r="E53" s="14">
        <v>2163.35</v>
      </c>
      <c r="F53" s="15">
        <v>1.01E-2</v>
      </c>
      <c r="G53" s="15"/>
    </row>
    <row r="54" spans="1:7" x14ac:dyDescent="0.3">
      <c r="A54" s="12" t="s">
        <v>1894</v>
      </c>
      <c r="B54" s="30" t="s">
        <v>1895</v>
      </c>
      <c r="C54" s="30" t="s">
        <v>1276</v>
      </c>
      <c r="D54" s="13">
        <v>87376</v>
      </c>
      <c r="E54" s="14">
        <v>2159.4499999999998</v>
      </c>
      <c r="F54" s="15">
        <v>1.01E-2</v>
      </c>
      <c r="G54" s="15"/>
    </row>
    <row r="55" spans="1:7" x14ac:dyDescent="0.3">
      <c r="A55" s="12" t="s">
        <v>1220</v>
      </c>
      <c r="B55" s="30" t="s">
        <v>1221</v>
      </c>
      <c r="C55" s="30" t="s">
        <v>1175</v>
      </c>
      <c r="D55" s="13">
        <v>110093</v>
      </c>
      <c r="E55" s="14">
        <v>2151</v>
      </c>
      <c r="F55" s="15">
        <v>0.01</v>
      </c>
      <c r="G55" s="15"/>
    </row>
    <row r="56" spans="1:7" x14ac:dyDescent="0.3">
      <c r="A56" s="12" t="s">
        <v>1896</v>
      </c>
      <c r="B56" s="30" t="s">
        <v>1897</v>
      </c>
      <c r="C56" s="30" t="s">
        <v>1181</v>
      </c>
      <c r="D56" s="13">
        <v>45611</v>
      </c>
      <c r="E56" s="14">
        <v>2112.11</v>
      </c>
      <c r="F56" s="15">
        <v>9.7999999999999997E-3</v>
      </c>
      <c r="G56" s="15"/>
    </row>
    <row r="57" spans="1:7" x14ac:dyDescent="0.3">
      <c r="A57" s="12" t="s">
        <v>1898</v>
      </c>
      <c r="B57" s="30" t="s">
        <v>1899</v>
      </c>
      <c r="C57" s="30" t="s">
        <v>1159</v>
      </c>
      <c r="D57" s="13">
        <v>415379</v>
      </c>
      <c r="E57" s="14">
        <v>2055.3000000000002</v>
      </c>
      <c r="F57" s="15">
        <v>9.5999999999999992E-3</v>
      </c>
      <c r="G57" s="15"/>
    </row>
    <row r="58" spans="1:7" x14ac:dyDescent="0.3">
      <c r="A58" s="12" t="s">
        <v>1240</v>
      </c>
      <c r="B58" s="30" t="s">
        <v>1241</v>
      </c>
      <c r="C58" s="30" t="s">
        <v>1178</v>
      </c>
      <c r="D58" s="13">
        <v>104098</v>
      </c>
      <c r="E58" s="14">
        <v>2048.8000000000002</v>
      </c>
      <c r="F58" s="15">
        <v>9.4999999999999998E-3</v>
      </c>
      <c r="G58" s="15"/>
    </row>
    <row r="59" spans="1:7" x14ac:dyDescent="0.3">
      <c r="A59" s="12" t="s">
        <v>1699</v>
      </c>
      <c r="B59" s="30" t="s">
        <v>1700</v>
      </c>
      <c r="C59" s="30" t="s">
        <v>1181</v>
      </c>
      <c r="D59" s="13">
        <v>340116</v>
      </c>
      <c r="E59" s="14">
        <v>2037.46</v>
      </c>
      <c r="F59" s="15">
        <v>9.4999999999999998E-3</v>
      </c>
      <c r="G59" s="15"/>
    </row>
    <row r="60" spans="1:7" x14ac:dyDescent="0.3">
      <c r="A60" s="12" t="s">
        <v>1900</v>
      </c>
      <c r="B60" s="30" t="s">
        <v>1901</v>
      </c>
      <c r="C60" s="30" t="s">
        <v>1178</v>
      </c>
      <c r="D60" s="13">
        <v>307939</v>
      </c>
      <c r="E60" s="14">
        <v>1985.59</v>
      </c>
      <c r="F60" s="15">
        <v>9.2999999999999992E-3</v>
      </c>
      <c r="G60" s="15"/>
    </row>
    <row r="61" spans="1:7" x14ac:dyDescent="0.3">
      <c r="A61" s="12" t="s">
        <v>1689</v>
      </c>
      <c r="B61" s="30" t="s">
        <v>1690</v>
      </c>
      <c r="C61" s="30" t="s">
        <v>1288</v>
      </c>
      <c r="D61" s="13">
        <v>330514</v>
      </c>
      <c r="E61" s="14">
        <v>1966.23</v>
      </c>
      <c r="F61" s="15">
        <v>9.1999999999999998E-3</v>
      </c>
      <c r="G61" s="15"/>
    </row>
    <row r="62" spans="1:7" x14ac:dyDescent="0.3">
      <c r="A62" s="12" t="s">
        <v>1804</v>
      </c>
      <c r="B62" s="30" t="s">
        <v>1805</v>
      </c>
      <c r="C62" s="30" t="s">
        <v>1237</v>
      </c>
      <c r="D62" s="13">
        <v>158581</v>
      </c>
      <c r="E62" s="14">
        <v>1946.66</v>
      </c>
      <c r="F62" s="15">
        <v>9.1000000000000004E-3</v>
      </c>
      <c r="G62" s="15"/>
    </row>
    <row r="63" spans="1:7" x14ac:dyDescent="0.3">
      <c r="A63" s="12" t="s">
        <v>1837</v>
      </c>
      <c r="B63" s="30" t="s">
        <v>1838</v>
      </c>
      <c r="C63" s="30" t="s">
        <v>1276</v>
      </c>
      <c r="D63" s="13">
        <v>341415</v>
      </c>
      <c r="E63" s="14">
        <v>1946.41</v>
      </c>
      <c r="F63" s="15">
        <v>9.1000000000000004E-3</v>
      </c>
      <c r="G63" s="15"/>
    </row>
    <row r="64" spans="1:7" x14ac:dyDescent="0.3">
      <c r="A64" s="12" t="s">
        <v>1902</v>
      </c>
      <c r="B64" s="30" t="s">
        <v>1903</v>
      </c>
      <c r="C64" s="30" t="s">
        <v>1214</v>
      </c>
      <c r="D64" s="13">
        <v>733893</v>
      </c>
      <c r="E64" s="14">
        <v>1815.28</v>
      </c>
      <c r="F64" s="15">
        <v>8.5000000000000006E-3</v>
      </c>
      <c r="G64" s="15"/>
    </row>
    <row r="65" spans="1:7" x14ac:dyDescent="0.3">
      <c r="A65" s="12" t="s">
        <v>1904</v>
      </c>
      <c r="B65" s="30" t="s">
        <v>1905</v>
      </c>
      <c r="C65" s="30" t="s">
        <v>1273</v>
      </c>
      <c r="D65" s="13">
        <v>504378</v>
      </c>
      <c r="E65" s="14">
        <v>1807.19</v>
      </c>
      <c r="F65" s="15">
        <v>8.3999999999999995E-3</v>
      </c>
      <c r="G65" s="15"/>
    </row>
    <row r="66" spans="1:7" x14ac:dyDescent="0.3">
      <c r="A66" s="12" t="s">
        <v>1906</v>
      </c>
      <c r="B66" s="30" t="s">
        <v>1907</v>
      </c>
      <c r="C66" s="30" t="s">
        <v>1209</v>
      </c>
      <c r="D66" s="13">
        <v>752163</v>
      </c>
      <c r="E66" s="14">
        <v>1736.37</v>
      </c>
      <c r="F66" s="15">
        <v>8.0999999999999996E-3</v>
      </c>
      <c r="G66" s="15"/>
    </row>
    <row r="67" spans="1:7" x14ac:dyDescent="0.3">
      <c r="A67" s="12" t="s">
        <v>1908</v>
      </c>
      <c r="B67" s="30" t="s">
        <v>1909</v>
      </c>
      <c r="C67" s="30" t="s">
        <v>1910</v>
      </c>
      <c r="D67" s="13">
        <v>208540</v>
      </c>
      <c r="E67" s="14">
        <v>1708.36</v>
      </c>
      <c r="F67" s="15">
        <v>8.0000000000000002E-3</v>
      </c>
      <c r="G67" s="15"/>
    </row>
    <row r="68" spans="1:7" x14ac:dyDescent="0.3">
      <c r="A68" s="12" t="s">
        <v>1911</v>
      </c>
      <c r="B68" s="30" t="s">
        <v>1912</v>
      </c>
      <c r="C68" s="30" t="s">
        <v>1305</v>
      </c>
      <c r="D68" s="13">
        <v>771979</v>
      </c>
      <c r="E68" s="14">
        <v>1704.53</v>
      </c>
      <c r="F68" s="15">
        <v>7.9000000000000008E-3</v>
      </c>
      <c r="G68" s="15"/>
    </row>
    <row r="69" spans="1:7" x14ac:dyDescent="0.3">
      <c r="A69" s="12" t="s">
        <v>1913</v>
      </c>
      <c r="B69" s="30" t="s">
        <v>1914</v>
      </c>
      <c r="C69" s="30" t="s">
        <v>1276</v>
      </c>
      <c r="D69" s="13">
        <v>401419</v>
      </c>
      <c r="E69" s="14">
        <v>1702.22</v>
      </c>
      <c r="F69" s="15">
        <v>7.9000000000000008E-3</v>
      </c>
      <c r="G69" s="15"/>
    </row>
    <row r="70" spans="1:7" x14ac:dyDescent="0.3">
      <c r="A70" s="12" t="s">
        <v>1915</v>
      </c>
      <c r="B70" s="30" t="s">
        <v>1916</v>
      </c>
      <c r="C70" s="30" t="s">
        <v>1445</v>
      </c>
      <c r="D70" s="13">
        <v>367315</v>
      </c>
      <c r="E70" s="14">
        <v>1700.3</v>
      </c>
      <c r="F70" s="15">
        <v>7.9000000000000008E-3</v>
      </c>
      <c r="G70" s="15"/>
    </row>
    <row r="71" spans="1:7" x14ac:dyDescent="0.3">
      <c r="A71" s="12" t="s">
        <v>1917</v>
      </c>
      <c r="B71" s="30" t="s">
        <v>1918</v>
      </c>
      <c r="C71" s="30" t="s">
        <v>1112</v>
      </c>
      <c r="D71" s="13">
        <v>568314</v>
      </c>
      <c r="E71" s="14">
        <v>1693.29</v>
      </c>
      <c r="F71" s="15">
        <v>7.9000000000000008E-3</v>
      </c>
      <c r="G71" s="15"/>
    </row>
    <row r="72" spans="1:7" x14ac:dyDescent="0.3">
      <c r="A72" s="12" t="s">
        <v>1919</v>
      </c>
      <c r="B72" s="30" t="s">
        <v>1920</v>
      </c>
      <c r="C72" s="30" t="s">
        <v>1273</v>
      </c>
      <c r="D72" s="13">
        <v>1996056</v>
      </c>
      <c r="E72" s="14">
        <v>1560.92</v>
      </c>
      <c r="F72" s="15">
        <v>7.3000000000000001E-3</v>
      </c>
      <c r="G72" s="15"/>
    </row>
    <row r="73" spans="1:7" x14ac:dyDescent="0.3">
      <c r="A73" s="12" t="s">
        <v>1921</v>
      </c>
      <c r="B73" s="30" t="s">
        <v>1922</v>
      </c>
      <c r="C73" s="30" t="s">
        <v>1273</v>
      </c>
      <c r="D73" s="13">
        <v>94803</v>
      </c>
      <c r="E73" s="14">
        <v>1507.04</v>
      </c>
      <c r="F73" s="15">
        <v>7.0000000000000001E-3</v>
      </c>
      <c r="G73" s="15"/>
    </row>
    <row r="74" spans="1:7" x14ac:dyDescent="0.3">
      <c r="A74" s="12" t="s">
        <v>1256</v>
      </c>
      <c r="B74" s="30" t="s">
        <v>1257</v>
      </c>
      <c r="C74" s="30" t="s">
        <v>1258</v>
      </c>
      <c r="D74" s="13">
        <v>86415</v>
      </c>
      <c r="E74" s="14">
        <v>1435.53</v>
      </c>
      <c r="F74" s="15">
        <v>6.7000000000000002E-3</v>
      </c>
      <c r="G74" s="15"/>
    </row>
    <row r="75" spans="1:7" x14ac:dyDescent="0.3">
      <c r="A75" s="12" t="s">
        <v>1923</v>
      </c>
      <c r="B75" s="30" t="s">
        <v>1924</v>
      </c>
      <c r="C75" s="30" t="s">
        <v>1925</v>
      </c>
      <c r="D75" s="13">
        <v>54985</v>
      </c>
      <c r="E75" s="14">
        <v>1296.46</v>
      </c>
      <c r="F75" s="15">
        <v>6.0000000000000001E-3</v>
      </c>
      <c r="G75" s="15"/>
    </row>
    <row r="76" spans="1:7" x14ac:dyDescent="0.3">
      <c r="A76" s="12" t="s">
        <v>1926</v>
      </c>
      <c r="B76" s="30" t="s">
        <v>1927</v>
      </c>
      <c r="C76" s="30" t="s">
        <v>1148</v>
      </c>
      <c r="D76" s="13">
        <v>22702</v>
      </c>
      <c r="E76" s="14">
        <v>459.85</v>
      </c>
      <c r="F76" s="15">
        <v>2.0999999999999999E-3</v>
      </c>
      <c r="G76" s="15"/>
    </row>
    <row r="77" spans="1:7" x14ac:dyDescent="0.3">
      <c r="A77" s="16" t="s">
        <v>122</v>
      </c>
      <c r="B77" s="31"/>
      <c r="C77" s="31"/>
      <c r="D77" s="17"/>
      <c r="E77" s="37">
        <v>205722.37</v>
      </c>
      <c r="F77" s="38">
        <v>0.95860000000000001</v>
      </c>
      <c r="G77" s="20"/>
    </row>
    <row r="78" spans="1:7" x14ac:dyDescent="0.3">
      <c r="A78" s="16" t="s">
        <v>1468</v>
      </c>
      <c r="B78" s="30"/>
      <c r="C78" s="30"/>
      <c r="D78" s="13"/>
      <c r="E78" s="14"/>
      <c r="F78" s="15"/>
      <c r="G78" s="15"/>
    </row>
    <row r="79" spans="1:7" x14ac:dyDescent="0.3">
      <c r="A79" s="16" t="s">
        <v>122</v>
      </c>
      <c r="B79" s="30"/>
      <c r="C79" s="30"/>
      <c r="D79" s="13"/>
      <c r="E79" s="39" t="s">
        <v>114</v>
      </c>
      <c r="F79" s="40" t="s">
        <v>114</v>
      </c>
      <c r="G79" s="15"/>
    </row>
    <row r="80" spans="1:7" x14ac:dyDescent="0.3">
      <c r="A80" s="21" t="s">
        <v>156</v>
      </c>
      <c r="B80" s="32"/>
      <c r="C80" s="32"/>
      <c r="D80" s="22"/>
      <c r="E80" s="27">
        <v>205722.37</v>
      </c>
      <c r="F80" s="28">
        <v>0.95860000000000001</v>
      </c>
      <c r="G80" s="20"/>
    </row>
    <row r="81" spans="1:7" x14ac:dyDescent="0.3">
      <c r="A81" s="12"/>
      <c r="B81" s="30"/>
      <c r="C81" s="30"/>
      <c r="D81" s="13"/>
      <c r="E81" s="14"/>
      <c r="F81" s="15"/>
      <c r="G81" s="15"/>
    </row>
    <row r="82" spans="1:7" x14ac:dyDescent="0.3">
      <c r="A82" s="12"/>
      <c r="B82" s="30"/>
      <c r="C82" s="30"/>
      <c r="D82" s="13"/>
      <c r="E82" s="14"/>
      <c r="F82" s="15"/>
      <c r="G82" s="15"/>
    </row>
    <row r="83" spans="1:7" x14ac:dyDescent="0.3">
      <c r="A83" s="16" t="s">
        <v>157</v>
      </c>
      <c r="B83" s="30"/>
      <c r="C83" s="30"/>
      <c r="D83" s="13"/>
      <c r="E83" s="14"/>
      <c r="F83" s="15"/>
      <c r="G83" s="15"/>
    </row>
    <row r="84" spans="1:7" x14ac:dyDescent="0.3">
      <c r="A84" s="12" t="s">
        <v>158</v>
      </c>
      <c r="B84" s="30"/>
      <c r="C84" s="30"/>
      <c r="D84" s="13"/>
      <c r="E84" s="14">
        <v>9687.31</v>
      </c>
      <c r="F84" s="15">
        <v>4.5100000000000001E-2</v>
      </c>
      <c r="G84" s="15">
        <v>6.3773999999999997E-2</v>
      </c>
    </row>
    <row r="85" spans="1:7" x14ac:dyDescent="0.3">
      <c r="A85" s="16" t="s">
        <v>122</v>
      </c>
      <c r="B85" s="31"/>
      <c r="C85" s="31"/>
      <c r="D85" s="17"/>
      <c r="E85" s="37">
        <v>9687.31</v>
      </c>
      <c r="F85" s="38">
        <v>4.5100000000000001E-2</v>
      </c>
      <c r="G85" s="20"/>
    </row>
    <row r="86" spans="1:7" x14ac:dyDescent="0.3">
      <c r="A86" s="12"/>
      <c r="B86" s="30"/>
      <c r="C86" s="30"/>
      <c r="D86" s="13"/>
      <c r="E86" s="14"/>
      <c r="F86" s="15"/>
      <c r="G86" s="15"/>
    </row>
    <row r="87" spans="1:7" x14ac:dyDescent="0.3">
      <c r="A87" s="21" t="s">
        <v>156</v>
      </c>
      <c r="B87" s="32"/>
      <c r="C87" s="32"/>
      <c r="D87" s="22"/>
      <c r="E87" s="18">
        <v>9687.31</v>
      </c>
      <c r="F87" s="19">
        <v>4.5100000000000001E-2</v>
      </c>
      <c r="G87" s="20"/>
    </row>
    <row r="88" spans="1:7" x14ac:dyDescent="0.3">
      <c r="A88" s="12" t="s">
        <v>159</v>
      </c>
      <c r="B88" s="30"/>
      <c r="C88" s="30"/>
      <c r="D88" s="13"/>
      <c r="E88" s="14">
        <v>1.6925981999999999</v>
      </c>
      <c r="F88" s="15">
        <v>6.9999999999999999E-6</v>
      </c>
      <c r="G88" s="15"/>
    </row>
    <row r="89" spans="1:7" x14ac:dyDescent="0.3">
      <c r="A89" s="12" t="s">
        <v>160</v>
      </c>
      <c r="B89" s="30"/>
      <c r="C89" s="30"/>
      <c r="D89" s="13"/>
      <c r="E89" s="23">
        <v>-812.91259820000005</v>
      </c>
      <c r="F89" s="24">
        <v>-3.7069999999999998E-3</v>
      </c>
      <c r="G89" s="15">
        <v>6.3773999999999997E-2</v>
      </c>
    </row>
    <row r="90" spans="1:7" x14ac:dyDescent="0.3">
      <c r="A90" s="25" t="s">
        <v>161</v>
      </c>
      <c r="B90" s="33"/>
      <c r="C90" s="33"/>
      <c r="D90" s="26"/>
      <c r="E90" s="27">
        <v>214598.46</v>
      </c>
      <c r="F90" s="28">
        <v>1</v>
      </c>
      <c r="G90" s="28"/>
    </row>
    <row r="95" spans="1:7" x14ac:dyDescent="0.3">
      <c r="A95" s="1" t="s">
        <v>164</v>
      </c>
    </row>
    <row r="96" spans="1:7" x14ac:dyDescent="0.3">
      <c r="A96" s="47" t="s">
        <v>165</v>
      </c>
      <c r="B96" s="34" t="s">
        <v>114</v>
      </c>
    </row>
    <row r="97" spans="1:5" x14ac:dyDescent="0.3">
      <c r="A97" t="s">
        <v>166</v>
      </c>
    </row>
    <row r="98" spans="1:5" x14ac:dyDescent="0.3">
      <c r="A98" t="s">
        <v>167</v>
      </c>
      <c r="B98" t="s">
        <v>168</v>
      </c>
      <c r="C98" t="s">
        <v>168</v>
      </c>
    </row>
    <row r="99" spans="1:5" x14ac:dyDescent="0.3">
      <c r="B99" s="48">
        <v>45107</v>
      </c>
      <c r="C99" s="48">
        <v>45138</v>
      </c>
    </row>
    <row r="100" spans="1:5" x14ac:dyDescent="0.3">
      <c r="A100" t="s">
        <v>172</v>
      </c>
      <c r="B100">
        <v>30.798999999999999</v>
      </c>
      <c r="C100">
        <v>32.667000000000002</v>
      </c>
      <c r="E100" s="2"/>
    </row>
    <row r="101" spans="1:5" x14ac:dyDescent="0.3">
      <c r="A101" t="s">
        <v>173</v>
      </c>
      <c r="B101">
        <v>26.945</v>
      </c>
      <c r="C101">
        <v>28.577999999999999</v>
      </c>
      <c r="E101" s="2"/>
    </row>
    <row r="102" spans="1:5" x14ac:dyDescent="0.3">
      <c r="A102" t="s">
        <v>626</v>
      </c>
      <c r="B102">
        <v>28.709</v>
      </c>
      <c r="C102">
        <v>30.408999999999999</v>
      </c>
      <c r="E102" s="2"/>
    </row>
    <row r="103" spans="1:5" x14ac:dyDescent="0.3">
      <c r="A103" t="s">
        <v>627</v>
      </c>
      <c r="B103">
        <v>24.946999999999999</v>
      </c>
      <c r="C103">
        <v>26.423999999999999</v>
      </c>
      <c r="E103" s="2"/>
    </row>
    <row r="104" spans="1:5" x14ac:dyDescent="0.3">
      <c r="E104" s="2"/>
    </row>
    <row r="105" spans="1:5" x14ac:dyDescent="0.3">
      <c r="A105" t="s">
        <v>183</v>
      </c>
      <c r="B105" s="34" t="s">
        <v>114</v>
      </c>
    </row>
    <row r="106" spans="1:5" x14ac:dyDescent="0.3">
      <c r="A106" t="s">
        <v>184</v>
      </c>
      <c r="B106" s="34" t="s">
        <v>114</v>
      </c>
    </row>
    <row r="107" spans="1:5" ht="28.95" customHeight="1" x14ac:dyDescent="0.3">
      <c r="A107" s="47" t="s">
        <v>185</v>
      </c>
      <c r="B107" s="34" t="s">
        <v>114</v>
      </c>
    </row>
    <row r="108" spans="1:5" ht="28.95" customHeight="1" x14ac:dyDescent="0.3">
      <c r="A108" s="47" t="s">
        <v>186</v>
      </c>
      <c r="B108" s="34" t="s">
        <v>114</v>
      </c>
    </row>
    <row r="109" spans="1:5" x14ac:dyDescent="0.3">
      <c r="A109" t="s">
        <v>1677</v>
      </c>
      <c r="B109" s="49">
        <v>0.22519700000000001</v>
      </c>
    </row>
    <row r="110" spans="1:5" ht="43.5" customHeight="1" x14ac:dyDescent="0.3">
      <c r="A110" s="47" t="s">
        <v>188</v>
      </c>
      <c r="B110" s="34" t="s">
        <v>114</v>
      </c>
    </row>
    <row r="111" spans="1:5" ht="28.95" customHeight="1" x14ac:dyDescent="0.3">
      <c r="A111" s="47" t="s">
        <v>189</v>
      </c>
      <c r="B111" s="34" t="s">
        <v>114</v>
      </c>
    </row>
    <row r="112" spans="1:5" ht="28.95" customHeight="1" x14ac:dyDescent="0.3">
      <c r="A112" s="47" t="s">
        <v>190</v>
      </c>
      <c r="B112" s="34" t="s">
        <v>114</v>
      </c>
    </row>
    <row r="113" spans="1:7" x14ac:dyDescent="0.3">
      <c r="A113" t="s">
        <v>191</v>
      </c>
      <c r="B113" s="34" t="s">
        <v>114</v>
      </c>
    </row>
    <row r="114" spans="1:7" x14ac:dyDescent="0.3">
      <c r="A114" t="s">
        <v>192</v>
      </c>
      <c r="B114" s="34" t="s">
        <v>114</v>
      </c>
    </row>
    <row r="116" spans="1:7" s="47" customFormat="1" ht="36.6" customHeight="1" x14ac:dyDescent="0.3">
      <c r="A116" s="70" t="s">
        <v>202</v>
      </c>
      <c r="B116" s="70" t="s">
        <v>203</v>
      </c>
      <c r="C116" s="70" t="s">
        <v>5</v>
      </c>
      <c r="D116" s="70" t="s">
        <v>6</v>
      </c>
      <c r="G116" s="71"/>
    </row>
    <row r="117" spans="1:7" s="47" customFormat="1" ht="70.05" customHeight="1" x14ac:dyDescent="0.3">
      <c r="A117" s="70" t="s">
        <v>1928</v>
      </c>
      <c r="B117" s="70"/>
      <c r="C117" s="70" t="s">
        <v>60</v>
      </c>
      <c r="D117" s="70"/>
      <c r="G117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8"/>
  <sheetViews>
    <sheetView showGridLines="0" view="pageBreakPreview" zoomScale="60" zoomScaleNormal="100" workbookViewId="0">
      <pane ySplit="4" topLeftCell="A77" activePane="bottomLeft" state="frozen"/>
      <selection pane="bottomLeft" activeCell="F113" sqref="F113"/>
    </sheetView>
  </sheetViews>
  <sheetFormatPr defaultRowHeight="14.4" x14ac:dyDescent="0.3"/>
  <cols>
    <col min="1" max="1" width="50.5546875" customWidth="1"/>
    <col min="2" max="2" width="22" bestFit="1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204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205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206</v>
      </c>
      <c r="B9" s="30"/>
      <c r="C9" s="30"/>
      <c r="D9" s="13"/>
      <c r="E9" s="14"/>
      <c r="F9" s="15"/>
      <c r="G9" s="15"/>
    </row>
    <row r="10" spans="1:8" x14ac:dyDescent="0.3">
      <c r="A10" s="16" t="s">
        <v>207</v>
      </c>
      <c r="B10" s="30"/>
      <c r="C10" s="30"/>
      <c r="D10" s="13"/>
      <c r="E10" s="14"/>
      <c r="F10" s="15"/>
      <c r="G10" s="15"/>
    </row>
    <row r="11" spans="1:8" x14ac:dyDescent="0.3">
      <c r="A11" s="12" t="s">
        <v>208</v>
      </c>
      <c r="B11" s="30" t="s">
        <v>209</v>
      </c>
      <c r="C11" s="30" t="s">
        <v>210</v>
      </c>
      <c r="D11" s="13">
        <v>117500000</v>
      </c>
      <c r="E11" s="14">
        <v>114300.36</v>
      </c>
      <c r="F11" s="15">
        <v>9.0300000000000005E-2</v>
      </c>
      <c r="G11" s="15">
        <v>7.4700000000000003E-2</v>
      </c>
    </row>
    <row r="12" spans="1:8" x14ac:dyDescent="0.3">
      <c r="A12" s="12" t="s">
        <v>211</v>
      </c>
      <c r="B12" s="30" t="s">
        <v>212</v>
      </c>
      <c r="C12" s="30" t="s">
        <v>213</v>
      </c>
      <c r="D12" s="13">
        <v>85000000</v>
      </c>
      <c r="E12" s="14">
        <v>82383.11</v>
      </c>
      <c r="F12" s="15">
        <v>6.5100000000000005E-2</v>
      </c>
      <c r="G12" s="15">
        <v>7.4249999999999997E-2</v>
      </c>
    </row>
    <row r="13" spans="1:8" x14ac:dyDescent="0.3">
      <c r="A13" s="12" t="s">
        <v>214</v>
      </c>
      <c r="B13" s="30" t="s">
        <v>215</v>
      </c>
      <c r="C13" s="30" t="s">
        <v>213</v>
      </c>
      <c r="D13" s="13">
        <v>83500000</v>
      </c>
      <c r="E13" s="14">
        <v>80858.64</v>
      </c>
      <c r="F13" s="15">
        <v>6.3899999999999998E-2</v>
      </c>
      <c r="G13" s="15">
        <v>7.4399999999999994E-2</v>
      </c>
    </row>
    <row r="14" spans="1:8" x14ac:dyDescent="0.3">
      <c r="A14" s="12" t="s">
        <v>216</v>
      </c>
      <c r="B14" s="30" t="s">
        <v>217</v>
      </c>
      <c r="C14" s="30" t="s">
        <v>213</v>
      </c>
      <c r="D14" s="13">
        <v>81000000</v>
      </c>
      <c r="E14" s="14">
        <v>80425.63</v>
      </c>
      <c r="F14" s="15">
        <v>6.3500000000000001E-2</v>
      </c>
      <c r="G14" s="15">
        <v>7.3599999999999999E-2</v>
      </c>
    </row>
    <row r="15" spans="1:8" x14ac:dyDescent="0.3">
      <c r="A15" s="12" t="s">
        <v>218</v>
      </c>
      <c r="B15" s="30" t="s">
        <v>219</v>
      </c>
      <c r="C15" s="30" t="s">
        <v>213</v>
      </c>
      <c r="D15" s="13">
        <v>71500000</v>
      </c>
      <c r="E15" s="14">
        <v>69864.72</v>
      </c>
      <c r="F15" s="15">
        <v>5.5199999999999999E-2</v>
      </c>
      <c r="G15" s="15">
        <v>7.4399999999999994E-2</v>
      </c>
    </row>
    <row r="16" spans="1:8" x14ac:dyDescent="0.3">
      <c r="A16" s="12" t="s">
        <v>220</v>
      </c>
      <c r="B16" s="30" t="s">
        <v>221</v>
      </c>
      <c r="C16" s="30" t="s">
        <v>222</v>
      </c>
      <c r="D16" s="13">
        <v>66500000</v>
      </c>
      <c r="E16" s="14">
        <v>64316.87</v>
      </c>
      <c r="F16" s="15">
        <v>5.0799999999999998E-2</v>
      </c>
      <c r="G16" s="15">
        <v>7.5800000000000006E-2</v>
      </c>
    </row>
    <row r="17" spans="1:7" x14ac:dyDescent="0.3">
      <c r="A17" s="12" t="s">
        <v>223</v>
      </c>
      <c r="B17" s="30" t="s">
        <v>224</v>
      </c>
      <c r="C17" s="30" t="s">
        <v>213</v>
      </c>
      <c r="D17" s="13">
        <v>65000000</v>
      </c>
      <c r="E17" s="14">
        <v>63295.64</v>
      </c>
      <c r="F17" s="15">
        <v>0.05</v>
      </c>
      <c r="G17" s="15">
        <v>7.4999999999999997E-2</v>
      </c>
    </row>
    <row r="18" spans="1:7" x14ac:dyDescent="0.3">
      <c r="A18" s="12" t="s">
        <v>225</v>
      </c>
      <c r="B18" s="30" t="s">
        <v>226</v>
      </c>
      <c r="C18" s="30" t="s">
        <v>222</v>
      </c>
      <c r="D18" s="13">
        <v>54000000</v>
      </c>
      <c r="E18" s="14">
        <v>52255.26</v>
      </c>
      <c r="F18" s="15">
        <v>4.1300000000000003E-2</v>
      </c>
      <c r="G18" s="15">
        <v>7.4749999999999997E-2</v>
      </c>
    </row>
    <row r="19" spans="1:7" x14ac:dyDescent="0.3">
      <c r="A19" s="12" t="s">
        <v>227</v>
      </c>
      <c r="B19" s="30" t="s">
        <v>228</v>
      </c>
      <c r="C19" s="30" t="s">
        <v>213</v>
      </c>
      <c r="D19" s="13">
        <v>51000000</v>
      </c>
      <c r="E19" s="14">
        <v>50256.17</v>
      </c>
      <c r="F19" s="15">
        <v>3.9699999999999999E-2</v>
      </c>
      <c r="G19" s="15">
        <v>7.3400000000000007E-2</v>
      </c>
    </row>
    <row r="20" spans="1:7" x14ac:dyDescent="0.3">
      <c r="A20" s="12" t="s">
        <v>229</v>
      </c>
      <c r="B20" s="30" t="s">
        <v>230</v>
      </c>
      <c r="C20" s="30" t="s">
        <v>213</v>
      </c>
      <c r="D20" s="13">
        <v>42500000</v>
      </c>
      <c r="E20" s="14">
        <v>42473.61</v>
      </c>
      <c r="F20" s="15">
        <v>3.3599999999999998E-2</v>
      </c>
      <c r="G20" s="15">
        <v>7.4249999999999997E-2</v>
      </c>
    </row>
    <row r="21" spans="1:7" x14ac:dyDescent="0.3">
      <c r="A21" s="12" t="s">
        <v>231</v>
      </c>
      <c r="B21" s="30" t="s">
        <v>232</v>
      </c>
      <c r="C21" s="30" t="s">
        <v>222</v>
      </c>
      <c r="D21" s="13">
        <v>41500000</v>
      </c>
      <c r="E21" s="14">
        <v>40113.82</v>
      </c>
      <c r="F21" s="15">
        <v>3.1699999999999999E-2</v>
      </c>
      <c r="G21" s="15">
        <v>7.4450000000000002E-2</v>
      </c>
    </row>
    <row r="22" spans="1:7" x14ac:dyDescent="0.3">
      <c r="A22" s="12" t="s">
        <v>233</v>
      </c>
      <c r="B22" s="30" t="s">
        <v>234</v>
      </c>
      <c r="C22" s="30" t="s">
        <v>213</v>
      </c>
      <c r="D22" s="13">
        <v>39500000</v>
      </c>
      <c r="E22" s="14">
        <v>38191.29</v>
      </c>
      <c r="F22" s="15">
        <v>3.0200000000000001E-2</v>
      </c>
      <c r="G22" s="15">
        <v>7.5200000000000003E-2</v>
      </c>
    </row>
    <row r="23" spans="1:7" x14ac:dyDescent="0.3">
      <c r="A23" s="12" t="s">
        <v>235</v>
      </c>
      <c r="B23" s="30" t="s">
        <v>236</v>
      </c>
      <c r="C23" s="30" t="s">
        <v>213</v>
      </c>
      <c r="D23" s="13">
        <v>38500000</v>
      </c>
      <c r="E23" s="14">
        <v>38160.78</v>
      </c>
      <c r="F23" s="15">
        <v>3.0099999999999998E-2</v>
      </c>
      <c r="G23" s="15">
        <v>7.4399999999999994E-2</v>
      </c>
    </row>
    <row r="24" spans="1:7" x14ac:dyDescent="0.3">
      <c r="A24" s="12" t="s">
        <v>237</v>
      </c>
      <c r="B24" s="30" t="s">
        <v>238</v>
      </c>
      <c r="C24" s="30" t="s">
        <v>213</v>
      </c>
      <c r="D24" s="13">
        <v>31000000</v>
      </c>
      <c r="E24" s="14">
        <v>30869.55</v>
      </c>
      <c r="F24" s="15">
        <v>2.4400000000000002E-2</v>
      </c>
      <c r="G24" s="15">
        <v>7.3349999999999999E-2</v>
      </c>
    </row>
    <row r="25" spans="1:7" x14ac:dyDescent="0.3">
      <c r="A25" s="12" t="s">
        <v>239</v>
      </c>
      <c r="B25" s="30" t="s">
        <v>240</v>
      </c>
      <c r="C25" s="30" t="s">
        <v>213</v>
      </c>
      <c r="D25" s="13">
        <v>22500000</v>
      </c>
      <c r="E25" s="14">
        <v>22377.65</v>
      </c>
      <c r="F25" s="15">
        <v>1.77E-2</v>
      </c>
      <c r="G25" s="15">
        <v>7.3649999999999993E-2</v>
      </c>
    </row>
    <row r="26" spans="1:7" x14ac:dyDescent="0.3">
      <c r="A26" s="12" t="s">
        <v>241</v>
      </c>
      <c r="B26" s="30" t="s">
        <v>242</v>
      </c>
      <c r="C26" s="30" t="s">
        <v>213</v>
      </c>
      <c r="D26" s="13">
        <v>22000000</v>
      </c>
      <c r="E26" s="14">
        <v>22237.05</v>
      </c>
      <c r="F26" s="15">
        <v>1.7600000000000001E-2</v>
      </c>
      <c r="G26" s="15">
        <v>7.4399999999999994E-2</v>
      </c>
    </row>
    <row r="27" spans="1:7" x14ac:dyDescent="0.3">
      <c r="A27" s="12" t="s">
        <v>243</v>
      </c>
      <c r="B27" s="30" t="s">
        <v>244</v>
      </c>
      <c r="C27" s="30" t="s">
        <v>222</v>
      </c>
      <c r="D27" s="13">
        <v>22500000</v>
      </c>
      <c r="E27" s="14">
        <v>21890.14</v>
      </c>
      <c r="F27" s="15">
        <v>1.7299999999999999E-2</v>
      </c>
      <c r="G27" s="15">
        <v>7.4700000000000003E-2</v>
      </c>
    </row>
    <row r="28" spans="1:7" x14ac:dyDescent="0.3">
      <c r="A28" s="12" t="s">
        <v>245</v>
      </c>
      <c r="B28" s="30" t="s">
        <v>246</v>
      </c>
      <c r="C28" s="30" t="s">
        <v>213</v>
      </c>
      <c r="D28" s="13">
        <v>19000000</v>
      </c>
      <c r="E28" s="14">
        <v>19219.41</v>
      </c>
      <c r="F28" s="15">
        <v>1.52E-2</v>
      </c>
      <c r="G28" s="15">
        <v>7.4399999999999994E-2</v>
      </c>
    </row>
    <row r="29" spans="1:7" x14ac:dyDescent="0.3">
      <c r="A29" s="12" t="s">
        <v>247</v>
      </c>
      <c r="B29" s="30" t="s">
        <v>248</v>
      </c>
      <c r="C29" s="30" t="s">
        <v>213</v>
      </c>
      <c r="D29" s="13">
        <v>14500000</v>
      </c>
      <c r="E29" s="14">
        <v>14286.31</v>
      </c>
      <c r="F29" s="15">
        <v>1.1299999999999999E-2</v>
      </c>
      <c r="G29" s="15">
        <v>7.3649999999999993E-2</v>
      </c>
    </row>
    <row r="30" spans="1:7" x14ac:dyDescent="0.3">
      <c r="A30" s="12" t="s">
        <v>249</v>
      </c>
      <c r="B30" s="30" t="s">
        <v>250</v>
      </c>
      <c r="C30" s="30" t="s">
        <v>213</v>
      </c>
      <c r="D30" s="13">
        <v>10000000</v>
      </c>
      <c r="E30" s="14">
        <v>10267.83</v>
      </c>
      <c r="F30" s="15">
        <v>8.0999999999999996E-3</v>
      </c>
      <c r="G30" s="15">
        <v>7.3683999999999999E-2</v>
      </c>
    </row>
    <row r="31" spans="1:7" x14ac:dyDescent="0.3">
      <c r="A31" s="12" t="s">
        <v>251</v>
      </c>
      <c r="B31" s="30" t="s">
        <v>252</v>
      </c>
      <c r="C31" s="30" t="s">
        <v>213</v>
      </c>
      <c r="D31" s="13">
        <v>9000000</v>
      </c>
      <c r="E31" s="14">
        <v>9112.09</v>
      </c>
      <c r="F31" s="15">
        <v>7.1999999999999998E-3</v>
      </c>
      <c r="G31" s="15">
        <v>7.4249999999999997E-2</v>
      </c>
    </row>
    <row r="32" spans="1:7" x14ac:dyDescent="0.3">
      <c r="A32" s="12" t="s">
        <v>253</v>
      </c>
      <c r="B32" s="30" t="s">
        <v>254</v>
      </c>
      <c r="C32" s="30" t="s">
        <v>213</v>
      </c>
      <c r="D32" s="13">
        <v>8500000</v>
      </c>
      <c r="E32" s="14">
        <v>8628.2199999999993</v>
      </c>
      <c r="F32" s="15">
        <v>6.7999999999999996E-3</v>
      </c>
      <c r="G32" s="15">
        <v>7.4249999999999997E-2</v>
      </c>
    </row>
    <row r="33" spans="1:7" x14ac:dyDescent="0.3">
      <c r="A33" s="12" t="s">
        <v>255</v>
      </c>
      <c r="B33" s="30" t="s">
        <v>256</v>
      </c>
      <c r="C33" s="30" t="s">
        <v>213</v>
      </c>
      <c r="D33" s="13">
        <v>8500000</v>
      </c>
      <c r="E33" s="14">
        <v>8603.14</v>
      </c>
      <c r="F33" s="15">
        <v>6.7999999999999996E-3</v>
      </c>
      <c r="G33" s="15">
        <v>7.5007000000000004E-2</v>
      </c>
    </row>
    <row r="34" spans="1:7" x14ac:dyDescent="0.3">
      <c r="A34" s="12" t="s">
        <v>257</v>
      </c>
      <c r="B34" s="30" t="s">
        <v>258</v>
      </c>
      <c r="C34" s="30" t="s">
        <v>222</v>
      </c>
      <c r="D34" s="13">
        <v>7500000</v>
      </c>
      <c r="E34" s="14">
        <v>7336.31</v>
      </c>
      <c r="F34" s="15">
        <v>5.7999999999999996E-3</v>
      </c>
      <c r="G34" s="15">
        <v>7.4950000000000003E-2</v>
      </c>
    </row>
    <row r="35" spans="1:7" x14ac:dyDescent="0.3">
      <c r="A35" s="12" t="s">
        <v>259</v>
      </c>
      <c r="B35" s="30" t="s">
        <v>260</v>
      </c>
      <c r="C35" s="30" t="s">
        <v>222</v>
      </c>
      <c r="D35" s="13">
        <v>7500000</v>
      </c>
      <c r="E35" s="14">
        <v>7295.69</v>
      </c>
      <c r="F35" s="15">
        <v>5.7999999999999996E-3</v>
      </c>
      <c r="G35" s="15">
        <v>7.4950000000000003E-2</v>
      </c>
    </row>
    <row r="36" spans="1:7" x14ac:dyDescent="0.3">
      <c r="A36" s="12" t="s">
        <v>261</v>
      </c>
      <c r="B36" s="30" t="s">
        <v>262</v>
      </c>
      <c r="C36" s="30" t="s">
        <v>213</v>
      </c>
      <c r="D36" s="13">
        <v>6500000</v>
      </c>
      <c r="E36" s="14">
        <v>6440.34</v>
      </c>
      <c r="F36" s="15">
        <v>5.1000000000000004E-3</v>
      </c>
      <c r="G36" s="15">
        <v>7.4099999999999999E-2</v>
      </c>
    </row>
    <row r="37" spans="1:7" x14ac:dyDescent="0.3">
      <c r="A37" s="12" t="s">
        <v>263</v>
      </c>
      <c r="B37" s="30" t="s">
        <v>264</v>
      </c>
      <c r="C37" s="30" t="s">
        <v>213</v>
      </c>
      <c r="D37" s="13">
        <v>6000000</v>
      </c>
      <c r="E37" s="14">
        <v>6110.74</v>
      </c>
      <c r="F37" s="15">
        <v>4.7999999999999996E-3</v>
      </c>
      <c r="G37" s="15">
        <v>7.4499999999999997E-2</v>
      </c>
    </row>
    <row r="38" spans="1:7" x14ac:dyDescent="0.3">
      <c r="A38" s="12" t="s">
        <v>265</v>
      </c>
      <c r="B38" s="30" t="s">
        <v>266</v>
      </c>
      <c r="C38" s="30" t="s">
        <v>213</v>
      </c>
      <c r="D38" s="13">
        <v>6000000</v>
      </c>
      <c r="E38" s="14">
        <v>5810.71</v>
      </c>
      <c r="F38" s="15">
        <v>4.5999999999999999E-3</v>
      </c>
      <c r="G38" s="15">
        <v>7.4950000000000003E-2</v>
      </c>
    </row>
    <row r="39" spans="1:7" x14ac:dyDescent="0.3">
      <c r="A39" s="12" t="s">
        <v>267</v>
      </c>
      <c r="B39" s="30" t="s">
        <v>268</v>
      </c>
      <c r="C39" s="30" t="s">
        <v>213</v>
      </c>
      <c r="D39" s="13">
        <v>5000000</v>
      </c>
      <c r="E39" s="14">
        <v>5053.87</v>
      </c>
      <c r="F39" s="15">
        <v>4.0000000000000001E-3</v>
      </c>
      <c r="G39" s="15">
        <v>7.4550000000000005E-2</v>
      </c>
    </row>
    <row r="40" spans="1:7" x14ac:dyDescent="0.3">
      <c r="A40" s="12" t="s">
        <v>269</v>
      </c>
      <c r="B40" s="30" t="s">
        <v>270</v>
      </c>
      <c r="C40" s="30" t="s">
        <v>213</v>
      </c>
      <c r="D40" s="13">
        <v>4500000</v>
      </c>
      <c r="E40" s="14">
        <v>4550.12</v>
      </c>
      <c r="F40" s="15">
        <v>3.5999999999999999E-3</v>
      </c>
      <c r="G40" s="15">
        <v>7.3249999999999996E-2</v>
      </c>
    </row>
    <row r="41" spans="1:7" x14ac:dyDescent="0.3">
      <c r="A41" s="12" t="s">
        <v>271</v>
      </c>
      <c r="B41" s="30" t="s">
        <v>272</v>
      </c>
      <c r="C41" s="30" t="s">
        <v>213</v>
      </c>
      <c r="D41" s="13">
        <v>2500000</v>
      </c>
      <c r="E41" s="14">
        <v>2473.41</v>
      </c>
      <c r="F41" s="15">
        <v>2E-3</v>
      </c>
      <c r="G41" s="15">
        <v>7.2849999999999998E-2</v>
      </c>
    </row>
    <row r="42" spans="1:7" x14ac:dyDescent="0.3">
      <c r="A42" s="12" t="s">
        <v>273</v>
      </c>
      <c r="B42" s="30" t="s">
        <v>274</v>
      </c>
      <c r="C42" s="30" t="s">
        <v>222</v>
      </c>
      <c r="D42" s="13">
        <v>2500000</v>
      </c>
      <c r="E42" s="14">
        <v>2430.06</v>
      </c>
      <c r="F42" s="15">
        <v>1.9E-3</v>
      </c>
      <c r="G42" s="15">
        <v>7.4700000000000003E-2</v>
      </c>
    </row>
    <row r="43" spans="1:7" x14ac:dyDescent="0.3">
      <c r="A43" s="12" t="s">
        <v>275</v>
      </c>
      <c r="B43" s="30" t="s">
        <v>276</v>
      </c>
      <c r="C43" s="30" t="s">
        <v>213</v>
      </c>
      <c r="D43" s="13">
        <v>1998000</v>
      </c>
      <c r="E43" s="14">
        <v>2001.15</v>
      </c>
      <c r="F43" s="15">
        <v>1.6000000000000001E-3</v>
      </c>
      <c r="G43" s="15">
        <v>7.3099999999999998E-2</v>
      </c>
    </row>
    <row r="44" spans="1:7" x14ac:dyDescent="0.3">
      <c r="A44" s="12" t="s">
        <v>277</v>
      </c>
      <c r="B44" s="30" t="s">
        <v>278</v>
      </c>
      <c r="C44" s="30" t="s">
        <v>213</v>
      </c>
      <c r="D44" s="13">
        <v>1650000</v>
      </c>
      <c r="E44" s="14">
        <v>1687.09</v>
      </c>
      <c r="F44" s="15">
        <v>1.2999999999999999E-3</v>
      </c>
      <c r="G44" s="15">
        <v>7.4149999999999994E-2</v>
      </c>
    </row>
    <row r="45" spans="1:7" x14ac:dyDescent="0.3">
      <c r="A45" s="12" t="s">
        <v>279</v>
      </c>
      <c r="B45" s="30" t="s">
        <v>280</v>
      </c>
      <c r="C45" s="30" t="s">
        <v>213</v>
      </c>
      <c r="D45" s="13">
        <v>1500000</v>
      </c>
      <c r="E45" s="14">
        <v>1532.68</v>
      </c>
      <c r="F45" s="15">
        <v>1.1999999999999999E-3</v>
      </c>
      <c r="G45" s="15">
        <v>7.3400000000000007E-2</v>
      </c>
    </row>
    <row r="46" spans="1:7" x14ac:dyDescent="0.3">
      <c r="A46" s="12" t="s">
        <v>281</v>
      </c>
      <c r="B46" s="30" t="s">
        <v>282</v>
      </c>
      <c r="C46" s="30" t="s">
        <v>213</v>
      </c>
      <c r="D46" s="13">
        <v>1500000</v>
      </c>
      <c r="E46" s="14">
        <v>1516.63</v>
      </c>
      <c r="F46" s="15">
        <v>1.1999999999999999E-3</v>
      </c>
      <c r="G46" s="15">
        <v>7.3400000000000007E-2</v>
      </c>
    </row>
    <row r="47" spans="1:7" x14ac:dyDescent="0.3">
      <c r="A47" s="12" t="s">
        <v>283</v>
      </c>
      <c r="B47" s="30" t="s">
        <v>284</v>
      </c>
      <c r="C47" s="30" t="s">
        <v>213</v>
      </c>
      <c r="D47" s="13">
        <v>1500000</v>
      </c>
      <c r="E47" s="14">
        <v>1514.88</v>
      </c>
      <c r="F47" s="15">
        <v>1.1999999999999999E-3</v>
      </c>
      <c r="G47" s="15">
        <v>7.3400000000000007E-2</v>
      </c>
    </row>
    <row r="48" spans="1:7" x14ac:dyDescent="0.3">
      <c r="A48" s="12" t="s">
        <v>285</v>
      </c>
      <c r="B48" s="30" t="s">
        <v>286</v>
      </c>
      <c r="C48" s="30" t="s">
        <v>213</v>
      </c>
      <c r="D48" s="13">
        <v>1470000</v>
      </c>
      <c r="E48" s="14">
        <v>1496.04</v>
      </c>
      <c r="F48" s="15">
        <v>1.1999999999999999E-3</v>
      </c>
      <c r="G48" s="15">
        <v>7.4149999999999994E-2</v>
      </c>
    </row>
    <row r="49" spans="1:7" x14ac:dyDescent="0.3">
      <c r="A49" s="12" t="s">
        <v>287</v>
      </c>
      <c r="B49" s="30" t="s">
        <v>288</v>
      </c>
      <c r="C49" s="30" t="s">
        <v>213</v>
      </c>
      <c r="D49" s="13">
        <v>1000000</v>
      </c>
      <c r="E49" s="14">
        <v>1017.69</v>
      </c>
      <c r="F49" s="15">
        <v>8.0000000000000004E-4</v>
      </c>
      <c r="G49" s="15">
        <v>7.3099999999999998E-2</v>
      </c>
    </row>
    <row r="50" spans="1:7" x14ac:dyDescent="0.3">
      <c r="A50" s="12" t="s">
        <v>289</v>
      </c>
      <c r="B50" s="30" t="s">
        <v>290</v>
      </c>
      <c r="C50" s="30" t="s">
        <v>213</v>
      </c>
      <c r="D50" s="13">
        <v>1000000</v>
      </c>
      <c r="E50" s="14">
        <v>998.81</v>
      </c>
      <c r="F50" s="15">
        <v>8.0000000000000004E-4</v>
      </c>
      <c r="G50" s="15">
        <v>7.4499999999999997E-2</v>
      </c>
    </row>
    <row r="51" spans="1:7" x14ac:dyDescent="0.3">
      <c r="A51" s="12" t="s">
        <v>291</v>
      </c>
      <c r="B51" s="30" t="s">
        <v>292</v>
      </c>
      <c r="C51" s="30" t="s">
        <v>213</v>
      </c>
      <c r="D51" s="13">
        <v>500000</v>
      </c>
      <c r="E51" s="14">
        <v>512.69000000000005</v>
      </c>
      <c r="F51" s="15">
        <v>4.0000000000000002E-4</v>
      </c>
      <c r="G51" s="15">
        <v>7.3649999999999993E-2</v>
      </c>
    </row>
    <row r="52" spans="1:7" x14ac:dyDescent="0.3">
      <c r="A52" s="12" t="s">
        <v>293</v>
      </c>
      <c r="B52" s="30" t="s">
        <v>294</v>
      </c>
      <c r="C52" s="30" t="s">
        <v>213</v>
      </c>
      <c r="D52" s="13">
        <v>500000</v>
      </c>
      <c r="E52" s="14">
        <v>511.21</v>
      </c>
      <c r="F52" s="15">
        <v>4.0000000000000002E-4</v>
      </c>
      <c r="G52" s="15">
        <v>7.2950000000000001E-2</v>
      </c>
    </row>
    <row r="53" spans="1:7" x14ac:dyDescent="0.3">
      <c r="A53" s="12" t="s">
        <v>295</v>
      </c>
      <c r="B53" s="30" t="s">
        <v>296</v>
      </c>
      <c r="C53" s="30" t="s">
        <v>213</v>
      </c>
      <c r="D53" s="13">
        <v>500000</v>
      </c>
      <c r="E53" s="14">
        <v>505.69</v>
      </c>
      <c r="F53" s="15">
        <v>4.0000000000000002E-4</v>
      </c>
      <c r="G53" s="15">
        <v>7.3249999999999996E-2</v>
      </c>
    </row>
    <row r="54" spans="1:7" x14ac:dyDescent="0.3">
      <c r="A54" s="16" t="s">
        <v>122</v>
      </c>
      <c r="B54" s="31"/>
      <c r="C54" s="31"/>
      <c r="D54" s="17"/>
      <c r="E54" s="18">
        <v>1045183.1</v>
      </c>
      <c r="F54" s="19">
        <v>0.82589999999999997</v>
      </c>
      <c r="G54" s="20"/>
    </row>
    <row r="55" spans="1:7" x14ac:dyDescent="0.3">
      <c r="A55" s="12"/>
      <c r="B55" s="30"/>
      <c r="C55" s="30"/>
      <c r="D55" s="13"/>
      <c r="E55" s="14"/>
      <c r="F55" s="15"/>
      <c r="G55" s="15"/>
    </row>
    <row r="56" spans="1:7" x14ac:dyDescent="0.3">
      <c r="A56" s="16" t="s">
        <v>297</v>
      </c>
      <c r="B56" s="30"/>
      <c r="C56" s="30"/>
      <c r="D56" s="13"/>
      <c r="E56" s="14"/>
      <c r="F56" s="15"/>
      <c r="G56" s="15"/>
    </row>
    <row r="57" spans="1:7" x14ac:dyDescent="0.3">
      <c r="A57" s="12" t="s">
        <v>298</v>
      </c>
      <c r="B57" s="30" t="s">
        <v>299</v>
      </c>
      <c r="C57" s="30" t="s">
        <v>119</v>
      </c>
      <c r="D57" s="13">
        <v>70500000</v>
      </c>
      <c r="E57" s="14">
        <v>70351.95</v>
      </c>
      <c r="F57" s="15">
        <v>5.5599999999999997E-2</v>
      </c>
      <c r="G57" s="15">
        <v>7.1646286411999993E-2</v>
      </c>
    </row>
    <row r="58" spans="1:7" x14ac:dyDescent="0.3">
      <c r="A58" s="16" t="s">
        <v>122</v>
      </c>
      <c r="B58" s="31"/>
      <c r="C58" s="31"/>
      <c r="D58" s="17"/>
      <c r="E58" s="18">
        <v>70351.95</v>
      </c>
      <c r="F58" s="19">
        <v>5.5599999999999997E-2</v>
      </c>
      <c r="G58" s="20"/>
    </row>
    <row r="59" spans="1:7" x14ac:dyDescent="0.3">
      <c r="A59" s="12"/>
      <c r="B59" s="30"/>
      <c r="C59" s="30"/>
      <c r="D59" s="13"/>
      <c r="E59" s="14"/>
      <c r="F59" s="15"/>
      <c r="G59" s="15"/>
    </row>
    <row r="60" spans="1:7" x14ac:dyDescent="0.3">
      <c r="A60" s="16" t="s">
        <v>300</v>
      </c>
      <c r="B60" s="30"/>
      <c r="C60" s="30"/>
      <c r="D60" s="13"/>
      <c r="E60" s="14"/>
      <c r="F60" s="15"/>
      <c r="G60" s="15"/>
    </row>
    <row r="61" spans="1:7" x14ac:dyDescent="0.3">
      <c r="A61" s="16" t="s">
        <v>122</v>
      </c>
      <c r="B61" s="30"/>
      <c r="C61" s="30"/>
      <c r="D61" s="13"/>
      <c r="E61" s="35" t="s">
        <v>114</v>
      </c>
      <c r="F61" s="36" t="s">
        <v>114</v>
      </c>
      <c r="G61" s="15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16" t="s">
        <v>301</v>
      </c>
      <c r="B63" s="30"/>
      <c r="C63" s="30"/>
      <c r="D63" s="13"/>
      <c r="E63" s="14"/>
      <c r="F63" s="15"/>
      <c r="G63" s="15"/>
    </row>
    <row r="64" spans="1:7" x14ac:dyDescent="0.3">
      <c r="A64" s="16" t="s">
        <v>122</v>
      </c>
      <c r="B64" s="30"/>
      <c r="C64" s="30"/>
      <c r="D64" s="13"/>
      <c r="E64" s="35" t="s">
        <v>114</v>
      </c>
      <c r="F64" s="36" t="s">
        <v>114</v>
      </c>
      <c r="G64" s="15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21" t="s">
        <v>156</v>
      </c>
      <c r="B66" s="32"/>
      <c r="C66" s="32"/>
      <c r="D66" s="22"/>
      <c r="E66" s="18">
        <v>1115535.05</v>
      </c>
      <c r="F66" s="19">
        <v>0.88149999999999995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16" t="s">
        <v>115</v>
      </c>
      <c r="B68" s="30"/>
      <c r="C68" s="30"/>
      <c r="D68" s="13"/>
      <c r="E68" s="14"/>
      <c r="F68" s="15"/>
      <c r="G68" s="15"/>
    </row>
    <row r="69" spans="1:7" x14ac:dyDescent="0.3">
      <c r="A69" s="16" t="s">
        <v>123</v>
      </c>
      <c r="B69" s="30"/>
      <c r="C69" s="30"/>
      <c r="D69" s="13"/>
      <c r="E69" s="14"/>
      <c r="F69" s="15"/>
      <c r="G69" s="15"/>
    </row>
    <row r="70" spans="1:7" x14ac:dyDescent="0.3">
      <c r="A70" s="12" t="s">
        <v>302</v>
      </c>
      <c r="B70" s="30" t="s">
        <v>303</v>
      </c>
      <c r="C70" s="30" t="s">
        <v>132</v>
      </c>
      <c r="D70" s="13">
        <v>107500000</v>
      </c>
      <c r="E70" s="14">
        <v>94886.92</v>
      </c>
      <c r="F70" s="15">
        <v>7.4999999999999997E-2</v>
      </c>
      <c r="G70" s="15">
        <v>7.7879000000000004E-2</v>
      </c>
    </row>
    <row r="71" spans="1:7" x14ac:dyDescent="0.3">
      <c r="A71" s="16" t="s">
        <v>122</v>
      </c>
      <c r="B71" s="31"/>
      <c r="C71" s="31"/>
      <c r="D71" s="17"/>
      <c r="E71" s="18">
        <v>94886.92</v>
      </c>
      <c r="F71" s="19">
        <v>7.4999999999999997E-2</v>
      </c>
      <c r="G71" s="20"/>
    </row>
    <row r="72" spans="1:7" x14ac:dyDescent="0.3">
      <c r="A72" s="12"/>
      <c r="B72" s="30"/>
      <c r="C72" s="30"/>
      <c r="D72" s="13"/>
      <c r="E72" s="14"/>
      <c r="F72" s="15"/>
      <c r="G72" s="15"/>
    </row>
    <row r="73" spans="1:7" x14ac:dyDescent="0.3">
      <c r="A73" s="21" t="s">
        <v>156</v>
      </c>
      <c r="B73" s="32"/>
      <c r="C73" s="32"/>
      <c r="D73" s="22"/>
      <c r="E73" s="18">
        <v>94886.92</v>
      </c>
      <c r="F73" s="19">
        <v>7.4999999999999997E-2</v>
      </c>
      <c r="G73" s="20"/>
    </row>
    <row r="74" spans="1:7" x14ac:dyDescent="0.3">
      <c r="A74" s="12"/>
      <c r="B74" s="30"/>
      <c r="C74" s="30"/>
      <c r="D74" s="13"/>
      <c r="E74" s="14"/>
      <c r="F74" s="15"/>
      <c r="G74" s="15"/>
    </row>
    <row r="75" spans="1:7" x14ac:dyDescent="0.3">
      <c r="A75" s="12"/>
      <c r="B75" s="30"/>
      <c r="C75" s="30"/>
      <c r="D75" s="13"/>
      <c r="E75" s="14"/>
      <c r="F75" s="15"/>
      <c r="G75" s="15"/>
    </row>
    <row r="76" spans="1:7" x14ac:dyDescent="0.3">
      <c r="A76" s="16" t="s">
        <v>157</v>
      </c>
      <c r="B76" s="30"/>
      <c r="C76" s="30"/>
      <c r="D76" s="13"/>
      <c r="E76" s="14"/>
      <c r="F76" s="15"/>
      <c r="G76" s="15"/>
    </row>
    <row r="77" spans="1:7" x14ac:dyDescent="0.3">
      <c r="A77" s="12" t="s">
        <v>158</v>
      </c>
      <c r="B77" s="30"/>
      <c r="C77" s="30"/>
      <c r="D77" s="13"/>
      <c r="E77" s="14">
        <v>18454.78</v>
      </c>
      <c r="F77" s="15">
        <v>1.46E-2</v>
      </c>
      <c r="G77" s="15">
        <v>6.3773999999999997E-2</v>
      </c>
    </row>
    <row r="78" spans="1:7" x14ac:dyDescent="0.3">
      <c r="A78" s="16" t="s">
        <v>122</v>
      </c>
      <c r="B78" s="31"/>
      <c r="C78" s="31"/>
      <c r="D78" s="17"/>
      <c r="E78" s="18">
        <v>18454.78</v>
      </c>
      <c r="F78" s="19">
        <v>1.46E-2</v>
      </c>
      <c r="G78" s="20"/>
    </row>
    <row r="79" spans="1:7" x14ac:dyDescent="0.3">
      <c r="A79" s="12"/>
      <c r="B79" s="30"/>
      <c r="C79" s="30"/>
      <c r="D79" s="13"/>
      <c r="E79" s="14"/>
      <c r="F79" s="15"/>
      <c r="G79" s="15"/>
    </row>
    <row r="80" spans="1:7" x14ac:dyDescent="0.3">
      <c r="A80" s="21" t="s">
        <v>156</v>
      </c>
      <c r="B80" s="32"/>
      <c r="C80" s="32"/>
      <c r="D80" s="22"/>
      <c r="E80" s="18">
        <v>18454.78</v>
      </c>
      <c r="F80" s="19">
        <v>1.46E-2</v>
      </c>
      <c r="G80" s="20"/>
    </row>
    <row r="81" spans="1:7" x14ac:dyDescent="0.3">
      <c r="A81" s="12" t="s">
        <v>159</v>
      </c>
      <c r="B81" s="30"/>
      <c r="C81" s="30"/>
      <c r="D81" s="13"/>
      <c r="E81" s="14">
        <v>31876.917347800001</v>
      </c>
      <c r="F81" s="15">
        <v>2.5180999999999999E-2</v>
      </c>
      <c r="G81" s="15"/>
    </row>
    <row r="82" spans="1:7" x14ac:dyDescent="0.3">
      <c r="A82" s="12" t="s">
        <v>160</v>
      </c>
      <c r="B82" s="30"/>
      <c r="C82" s="30"/>
      <c r="D82" s="13"/>
      <c r="E82" s="14">
        <v>5131.2326522000003</v>
      </c>
      <c r="F82" s="15">
        <v>3.7190000000000001E-3</v>
      </c>
      <c r="G82" s="15">
        <v>6.3773999999999997E-2</v>
      </c>
    </row>
    <row r="83" spans="1:7" x14ac:dyDescent="0.3">
      <c r="A83" s="25" t="s">
        <v>161</v>
      </c>
      <c r="B83" s="33"/>
      <c r="C83" s="33"/>
      <c r="D83" s="26"/>
      <c r="E83" s="27">
        <v>1265884.8999999999</v>
      </c>
      <c r="F83" s="28">
        <v>1</v>
      </c>
      <c r="G83" s="28"/>
    </row>
    <row r="85" spans="1:7" x14ac:dyDescent="0.3">
      <c r="A85" s="1" t="s">
        <v>162</v>
      </c>
    </row>
    <row r="86" spans="1:7" x14ac:dyDescent="0.3">
      <c r="A86" s="1" t="s">
        <v>163</v>
      </c>
    </row>
    <row r="88" spans="1:7" x14ac:dyDescent="0.3">
      <c r="A88" s="1" t="s">
        <v>164</v>
      </c>
    </row>
    <row r="89" spans="1:7" x14ac:dyDescent="0.3">
      <c r="A89" s="47" t="s">
        <v>165</v>
      </c>
      <c r="B89" s="34" t="s">
        <v>114</v>
      </c>
    </row>
    <row r="90" spans="1:7" x14ac:dyDescent="0.3">
      <c r="A90" t="s">
        <v>166</v>
      </c>
    </row>
    <row r="91" spans="1:7" x14ac:dyDescent="0.3">
      <c r="A91" t="s">
        <v>304</v>
      </c>
      <c r="B91" t="s">
        <v>168</v>
      </c>
      <c r="C91" t="s">
        <v>168</v>
      </c>
    </row>
    <row r="92" spans="1:7" x14ac:dyDescent="0.3">
      <c r="B92" s="48">
        <v>45107</v>
      </c>
      <c r="C92" s="48">
        <v>45138</v>
      </c>
    </row>
    <row r="93" spans="1:7" x14ac:dyDescent="0.3">
      <c r="A93" t="s">
        <v>305</v>
      </c>
      <c r="B93">
        <v>1136.3467000000001</v>
      </c>
      <c r="C93">
        <v>1143.3191999999999</v>
      </c>
      <c r="E93" s="2"/>
    </row>
    <row r="94" spans="1:7" x14ac:dyDescent="0.3">
      <c r="E94" s="2"/>
    </row>
    <row r="95" spans="1:7" x14ac:dyDescent="0.3">
      <c r="A95" t="s">
        <v>183</v>
      </c>
      <c r="B95" s="34" t="s">
        <v>114</v>
      </c>
    </row>
    <row r="96" spans="1:7" x14ac:dyDescent="0.3">
      <c r="A96" t="s">
        <v>184</v>
      </c>
      <c r="B96" s="34" t="s">
        <v>114</v>
      </c>
    </row>
    <row r="97" spans="1:2" ht="28.95" customHeight="1" x14ac:dyDescent="0.3">
      <c r="A97" s="47" t="s">
        <v>185</v>
      </c>
      <c r="B97" s="34" t="s">
        <v>114</v>
      </c>
    </row>
    <row r="98" spans="1:2" ht="28.95" customHeight="1" x14ac:dyDescent="0.3">
      <c r="A98" s="47" t="s">
        <v>186</v>
      </c>
      <c r="B98" s="34" t="s">
        <v>114</v>
      </c>
    </row>
    <row r="99" spans="1:2" x14ac:dyDescent="0.3">
      <c r="A99" t="s">
        <v>187</v>
      </c>
      <c r="B99" s="49">
        <f>B113</f>
        <v>1.5640449689436151</v>
      </c>
    </row>
    <row r="100" spans="1:2" ht="43.5" customHeight="1" x14ac:dyDescent="0.3">
      <c r="A100" s="47" t="s">
        <v>188</v>
      </c>
      <c r="B100" s="34" t="s">
        <v>114</v>
      </c>
    </row>
    <row r="101" spans="1:2" ht="28.95" customHeight="1" x14ac:dyDescent="0.3">
      <c r="A101" s="47" t="s">
        <v>189</v>
      </c>
      <c r="B101" s="34" t="s">
        <v>114</v>
      </c>
    </row>
    <row r="102" spans="1:2" ht="28.95" customHeight="1" x14ac:dyDescent="0.3">
      <c r="A102" s="47" t="s">
        <v>190</v>
      </c>
      <c r="B102" s="49">
        <v>513576.75698180002</v>
      </c>
    </row>
    <row r="103" spans="1:2" x14ac:dyDescent="0.3">
      <c r="A103" t="s">
        <v>191</v>
      </c>
      <c r="B103" s="34" t="s">
        <v>114</v>
      </c>
    </row>
    <row r="104" spans="1:2" x14ac:dyDescent="0.3">
      <c r="A104" t="s">
        <v>192</v>
      </c>
      <c r="B104" s="34" t="s">
        <v>114</v>
      </c>
    </row>
    <row r="106" spans="1:2" x14ac:dyDescent="0.3">
      <c r="A106" t="s">
        <v>193</v>
      </c>
    </row>
    <row r="107" spans="1:2" x14ac:dyDescent="0.3">
      <c r="A107" s="52" t="s">
        <v>194</v>
      </c>
      <c r="B107" s="52" t="s">
        <v>306</v>
      </c>
    </row>
    <row r="108" spans="1:2" x14ac:dyDescent="0.3">
      <c r="A108" s="52" t="s">
        <v>196</v>
      </c>
      <c r="B108" s="52" t="s">
        <v>307</v>
      </c>
    </row>
    <row r="109" spans="1:2" x14ac:dyDescent="0.3">
      <c r="A109" s="52"/>
      <c r="B109" s="52"/>
    </row>
    <row r="110" spans="1:2" x14ac:dyDescent="0.3">
      <c r="A110" s="52" t="s">
        <v>198</v>
      </c>
      <c r="B110" s="53">
        <v>7.4314325483559953</v>
      </c>
    </row>
    <row r="111" spans="1:2" x14ac:dyDescent="0.3">
      <c r="A111" s="52"/>
      <c r="B111" s="52"/>
    </row>
    <row r="112" spans="1:2" x14ac:dyDescent="0.3">
      <c r="A112" s="52" t="s">
        <v>199</v>
      </c>
      <c r="B112" s="54">
        <v>1.4986999999999999</v>
      </c>
    </row>
    <row r="113" spans="1:7" x14ac:dyDescent="0.3">
      <c r="A113" s="52" t="s">
        <v>200</v>
      </c>
      <c r="B113" s="54">
        <v>1.5640449689436151</v>
      </c>
    </row>
    <row r="114" spans="1:7" x14ac:dyDescent="0.3">
      <c r="A114" s="52"/>
      <c r="B114" s="52"/>
    </row>
    <row r="115" spans="1:7" x14ac:dyDescent="0.3">
      <c r="A115" s="52" t="s">
        <v>201</v>
      </c>
      <c r="B115" s="55">
        <v>45138</v>
      </c>
    </row>
    <row r="117" spans="1:7" s="47" customFormat="1" ht="35.4" customHeight="1" x14ac:dyDescent="0.3">
      <c r="A117" s="70" t="s">
        <v>202</v>
      </c>
      <c r="B117" s="70" t="s">
        <v>203</v>
      </c>
      <c r="C117" s="70" t="s">
        <v>5</v>
      </c>
      <c r="D117" s="70" t="s">
        <v>6</v>
      </c>
      <c r="G117" s="71"/>
    </row>
    <row r="118" spans="1:7" s="47" customFormat="1" ht="70.05" customHeight="1" x14ac:dyDescent="0.3">
      <c r="A118" s="70" t="s">
        <v>306</v>
      </c>
      <c r="B118" s="70"/>
      <c r="C118" s="70" t="s">
        <v>11</v>
      </c>
      <c r="D118" s="70"/>
      <c r="G118" s="71"/>
    </row>
  </sheetData>
  <mergeCells count="2">
    <mergeCell ref="A1:G1"/>
    <mergeCell ref="A2:G2"/>
  </mergeCells>
  <pageMargins left="0.7" right="0.7" top="0.75" bottom="0.75" header="0.3" footer="0.3"/>
  <pageSetup scale="35" orientation="portrait" horizontalDpi="300" verticalDpi="300" r:id="rId1"/>
  <headerFooter>
    <oddHeader>&amp;L&amp;"Arial"&amp;1 &amp;K0078D7INTERNAL#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205"/>
  <sheetViews>
    <sheetView showGridLines="0" view="pageBreakPreview" zoomScale="60" zoomScaleNormal="100" workbookViewId="0">
      <pane ySplit="4" topLeftCell="A185" activePane="bottomLeft" state="frozen"/>
      <selection pane="bottomLeft" activeCell="A205" sqref="A205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1929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1930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1109</v>
      </c>
      <c r="B7" s="30"/>
      <c r="C7" s="30"/>
      <c r="D7" s="13"/>
      <c r="E7" s="14"/>
      <c r="F7" s="15"/>
      <c r="G7" s="15"/>
    </row>
    <row r="8" spans="1:8" x14ac:dyDescent="0.3">
      <c r="A8" s="12" t="s">
        <v>1173</v>
      </c>
      <c r="B8" s="30" t="s">
        <v>1174</v>
      </c>
      <c r="C8" s="30" t="s">
        <v>1175</v>
      </c>
      <c r="D8" s="13">
        <v>307800</v>
      </c>
      <c r="E8" s="14">
        <v>1425.11</v>
      </c>
      <c r="F8" s="15">
        <v>5.0799999999999998E-2</v>
      </c>
      <c r="G8" s="15"/>
    </row>
    <row r="9" spans="1:8" x14ac:dyDescent="0.3">
      <c r="A9" s="12" t="s">
        <v>1110</v>
      </c>
      <c r="B9" s="30" t="s">
        <v>1111</v>
      </c>
      <c r="C9" s="30" t="s">
        <v>1112</v>
      </c>
      <c r="D9" s="13">
        <v>81525</v>
      </c>
      <c r="E9" s="14">
        <v>1346.14</v>
      </c>
      <c r="F9" s="15">
        <v>4.8000000000000001E-2</v>
      </c>
      <c r="G9" s="15"/>
    </row>
    <row r="10" spans="1:8" x14ac:dyDescent="0.3">
      <c r="A10" s="12" t="s">
        <v>1127</v>
      </c>
      <c r="B10" s="30" t="s">
        <v>1128</v>
      </c>
      <c r="C10" s="30" t="s">
        <v>1129</v>
      </c>
      <c r="D10" s="13">
        <v>160000</v>
      </c>
      <c r="E10" s="14">
        <v>1244.56</v>
      </c>
      <c r="F10" s="15">
        <v>4.4400000000000002E-2</v>
      </c>
      <c r="G10" s="15"/>
    </row>
    <row r="11" spans="1:8" x14ac:dyDescent="0.3">
      <c r="A11" s="12" t="s">
        <v>1226</v>
      </c>
      <c r="B11" s="30" t="s">
        <v>1227</v>
      </c>
      <c r="C11" s="30" t="s">
        <v>1112</v>
      </c>
      <c r="D11" s="13">
        <v>173948</v>
      </c>
      <c r="E11" s="14">
        <v>1078.83</v>
      </c>
      <c r="F11" s="15">
        <v>3.8399999999999997E-2</v>
      </c>
      <c r="G11" s="15"/>
    </row>
    <row r="12" spans="1:8" x14ac:dyDescent="0.3">
      <c r="A12" s="12" t="s">
        <v>1154</v>
      </c>
      <c r="B12" s="30" t="s">
        <v>1155</v>
      </c>
      <c r="C12" s="30" t="s">
        <v>1156</v>
      </c>
      <c r="D12" s="13">
        <v>210000</v>
      </c>
      <c r="E12" s="14">
        <v>977.97</v>
      </c>
      <c r="F12" s="15">
        <v>3.49E-2</v>
      </c>
      <c r="G12" s="15"/>
    </row>
    <row r="13" spans="1:8" x14ac:dyDescent="0.3">
      <c r="A13" s="12" t="s">
        <v>1121</v>
      </c>
      <c r="B13" s="30" t="s">
        <v>1122</v>
      </c>
      <c r="C13" s="30" t="s">
        <v>1123</v>
      </c>
      <c r="D13" s="13">
        <v>450000</v>
      </c>
      <c r="E13" s="14">
        <v>828</v>
      </c>
      <c r="F13" s="15">
        <v>2.9499999999999998E-2</v>
      </c>
      <c r="G13" s="15"/>
    </row>
    <row r="14" spans="1:8" x14ac:dyDescent="0.3">
      <c r="A14" s="12" t="s">
        <v>1119</v>
      </c>
      <c r="B14" s="30" t="s">
        <v>1120</v>
      </c>
      <c r="C14" s="30" t="s">
        <v>1112</v>
      </c>
      <c r="D14" s="13">
        <v>69055</v>
      </c>
      <c r="E14" s="14">
        <v>689.38</v>
      </c>
      <c r="F14" s="15">
        <v>2.46E-2</v>
      </c>
      <c r="G14" s="15"/>
    </row>
    <row r="15" spans="1:8" x14ac:dyDescent="0.3">
      <c r="A15" s="12" t="s">
        <v>1188</v>
      </c>
      <c r="B15" s="30" t="s">
        <v>1189</v>
      </c>
      <c r="C15" s="30" t="s">
        <v>1126</v>
      </c>
      <c r="D15" s="13">
        <v>503934</v>
      </c>
      <c r="E15" s="14">
        <v>620.59</v>
      </c>
      <c r="F15" s="15">
        <v>2.2100000000000002E-2</v>
      </c>
      <c r="G15" s="15"/>
    </row>
    <row r="16" spans="1:8" x14ac:dyDescent="0.3">
      <c r="A16" s="12" t="s">
        <v>1203</v>
      </c>
      <c r="B16" s="30" t="s">
        <v>1204</v>
      </c>
      <c r="C16" s="30" t="s">
        <v>1140</v>
      </c>
      <c r="D16" s="13">
        <v>438000</v>
      </c>
      <c r="E16" s="14">
        <v>609.26</v>
      </c>
      <c r="F16" s="15">
        <v>2.1700000000000001E-2</v>
      </c>
      <c r="G16" s="15"/>
    </row>
    <row r="17" spans="1:7" x14ac:dyDescent="0.3">
      <c r="A17" s="12" t="s">
        <v>1113</v>
      </c>
      <c r="B17" s="30" t="s">
        <v>1114</v>
      </c>
      <c r="C17" s="30" t="s">
        <v>1115</v>
      </c>
      <c r="D17" s="13">
        <v>21000</v>
      </c>
      <c r="E17" s="14">
        <v>535.34</v>
      </c>
      <c r="F17" s="15">
        <v>1.9099999999999999E-2</v>
      </c>
      <c r="G17" s="15"/>
    </row>
    <row r="18" spans="1:7" x14ac:dyDescent="0.3">
      <c r="A18" s="12" t="s">
        <v>1146</v>
      </c>
      <c r="B18" s="30" t="s">
        <v>1147</v>
      </c>
      <c r="C18" s="30" t="s">
        <v>1148</v>
      </c>
      <c r="D18" s="13">
        <v>15232</v>
      </c>
      <c r="E18" s="14">
        <v>521.16</v>
      </c>
      <c r="F18" s="15">
        <v>1.8599999999999998E-2</v>
      </c>
      <c r="G18" s="15"/>
    </row>
    <row r="19" spans="1:7" x14ac:dyDescent="0.3">
      <c r="A19" s="12" t="s">
        <v>1149</v>
      </c>
      <c r="B19" s="30" t="s">
        <v>1150</v>
      </c>
      <c r="C19" s="30" t="s">
        <v>1112</v>
      </c>
      <c r="D19" s="13">
        <v>384075</v>
      </c>
      <c r="E19" s="14">
        <v>521</v>
      </c>
      <c r="F19" s="15">
        <v>1.8599999999999998E-2</v>
      </c>
      <c r="G19" s="15"/>
    </row>
    <row r="20" spans="1:7" x14ac:dyDescent="0.3">
      <c r="A20" s="12" t="s">
        <v>1931</v>
      </c>
      <c r="B20" s="30" t="s">
        <v>1932</v>
      </c>
      <c r="C20" s="30" t="s">
        <v>1112</v>
      </c>
      <c r="D20" s="13">
        <v>1000200</v>
      </c>
      <c r="E20" s="14">
        <v>514.6</v>
      </c>
      <c r="F20" s="15">
        <v>1.83E-2</v>
      </c>
      <c r="G20" s="15"/>
    </row>
    <row r="21" spans="1:7" x14ac:dyDescent="0.3">
      <c r="A21" s="12" t="s">
        <v>1215</v>
      </c>
      <c r="B21" s="30" t="s">
        <v>1216</v>
      </c>
      <c r="C21" s="30" t="s">
        <v>1140</v>
      </c>
      <c r="D21" s="13">
        <v>248000</v>
      </c>
      <c r="E21" s="14">
        <v>503.32</v>
      </c>
      <c r="F21" s="15">
        <v>1.7899999999999999E-2</v>
      </c>
      <c r="G21" s="15"/>
    </row>
    <row r="22" spans="1:7" x14ac:dyDescent="0.3">
      <c r="A22" s="12" t="s">
        <v>1130</v>
      </c>
      <c r="B22" s="30" t="s">
        <v>1131</v>
      </c>
      <c r="C22" s="30" t="s">
        <v>1132</v>
      </c>
      <c r="D22" s="13">
        <v>52483</v>
      </c>
      <c r="E22" s="14">
        <v>467.05</v>
      </c>
      <c r="F22" s="15">
        <v>1.66E-2</v>
      </c>
      <c r="G22" s="15"/>
    </row>
    <row r="23" spans="1:7" x14ac:dyDescent="0.3">
      <c r="A23" s="12" t="s">
        <v>1195</v>
      </c>
      <c r="B23" s="30" t="s">
        <v>1196</v>
      </c>
      <c r="C23" s="30" t="s">
        <v>1112</v>
      </c>
      <c r="D23" s="13">
        <v>30223</v>
      </c>
      <c r="E23" s="14">
        <v>428.49</v>
      </c>
      <c r="F23" s="15">
        <v>1.5299999999999999E-2</v>
      </c>
      <c r="G23" s="15"/>
    </row>
    <row r="24" spans="1:7" x14ac:dyDescent="0.3">
      <c r="A24" s="12" t="s">
        <v>1212</v>
      </c>
      <c r="B24" s="30" t="s">
        <v>1213</v>
      </c>
      <c r="C24" s="30" t="s">
        <v>1214</v>
      </c>
      <c r="D24" s="13">
        <v>14356</v>
      </c>
      <c r="E24" s="14">
        <v>384.93</v>
      </c>
      <c r="F24" s="15">
        <v>1.37E-2</v>
      </c>
      <c r="G24" s="15"/>
    </row>
    <row r="25" spans="1:7" x14ac:dyDescent="0.3">
      <c r="A25" s="12" t="s">
        <v>1460</v>
      </c>
      <c r="B25" s="30" t="s">
        <v>1461</v>
      </c>
      <c r="C25" s="30" t="s">
        <v>1219</v>
      </c>
      <c r="D25" s="13">
        <v>90000</v>
      </c>
      <c r="E25" s="14">
        <v>355.59</v>
      </c>
      <c r="F25" s="15">
        <v>1.2699999999999999E-2</v>
      </c>
      <c r="G25" s="15"/>
    </row>
    <row r="26" spans="1:7" x14ac:dyDescent="0.3">
      <c r="A26" s="12" t="s">
        <v>1165</v>
      </c>
      <c r="B26" s="30" t="s">
        <v>1166</v>
      </c>
      <c r="C26" s="30" t="s">
        <v>1112</v>
      </c>
      <c r="D26" s="13">
        <v>480000</v>
      </c>
      <c r="E26" s="14">
        <v>296.88</v>
      </c>
      <c r="F26" s="15">
        <v>1.06E-2</v>
      </c>
      <c r="G26" s="15"/>
    </row>
    <row r="27" spans="1:7" x14ac:dyDescent="0.3">
      <c r="A27" s="12" t="s">
        <v>1384</v>
      </c>
      <c r="B27" s="30" t="s">
        <v>1385</v>
      </c>
      <c r="C27" s="30" t="s">
        <v>1341</v>
      </c>
      <c r="D27" s="13">
        <v>49500</v>
      </c>
      <c r="E27" s="14">
        <v>286.85000000000002</v>
      </c>
      <c r="F27" s="15">
        <v>1.0200000000000001E-2</v>
      </c>
      <c r="G27" s="15"/>
    </row>
    <row r="28" spans="1:7" x14ac:dyDescent="0.3">
      <c r="A28" s="12" t="s">
        <v>1265</v>
      </c>
      <c r="B28" s="30" t="s">
        <v>1266</v>
      </c>
      <c r="C28" s="30" t="s">
        <v>1164</v>
      </c>
      <c r="D28" s="13">
        <v>2804</v>
      </c>
      <c r="E28" s="14">
        <v>275.37</v>
      </c>
      <c r="F28" s="15">
        <v>9.7999999999999997E-3</v>
      </c>
      <c r="G28" s="15"/>
    </row>
    <row r="29" spans="1:7" x14ac:dyDescent="0.3">
      <c r="A29" s="12" t="s">
        <v>1116</v>
      </c>
      <c r="B29" s="30" t="s">
        <v>1117</v>
      </c>
      <c r="C29" s="30" t="s">
        <v>1118</v>
      </c>
      <c r="D29" s="13">
        <v>10500</v>
      </c>
      <c r="E29" s="14">
        <v>261.68</v>
      </c>
      <c r="F29" s="15">
        <v>9.2999999999999992E-3</v>
      </c>
      <c r="G29" s="15"/>
    </row>
    <row r="30" spans="1:7" x14ac:dyDescent="0.3">
      <c r="A30" s="12" t="s">
        <v>1324</v>
      </c>
      <c r="B30" s="30" t="s">
        <v>1325</v>
      </c>
      <c r="C30" s="30" t="s">
        <v>1156</v>
      </c>
      <c r="D30" s="13">
        <v>9738</v>
      </c>
      <c r="E30" s="14">
        <v>249.37</v>
      </c>
      <c r="F30" s="15">
        <v>8.8999999999999999E-3</v>
      </c>
      <c r="G30" s="15"/>
    </row>
    <row r="31" spans="1:7" x14ac:dyDescent="0.3">
      <c r="A31" s="12" t="s">
        <v>1259</v>
      </c>
      <c r="B31" s="30" t="s">
        <v>1260</v>
      </c>
      <c r="C31" s="30" t="s">
        <v>1140</v>
      </c>
      <c r="D31" s="13">
        <v>3357</v>
      </c>
      <c r="E31" s="14">
        <v>245.07</v>
      </c>
      <c r="F31" s="15">
        <v>8.6999999999999994E-3</v>
      </c>
      <c r="G31" s="15"/>
    </row>
    <row r="32" spans="1:7" x14ac:dyDescent="0.3">
      <c r="A32" s="12" t="s">
        <v>1157</v>
      </c>
      <c r="B32" s="30" t="s">
        <v>1158</v>
      </c>
      <c r="C32" s="30" t="s">
        <v>1159</v>
      </c>
      <c r="D32" s="13">
        <v>18389</v>
      </c>
      <c r="E32" s="14">
        <v>210.26</v>
      </c>
      <c r="F32" s="15">
        <v>7.4999999999999997E-3</v>
      </c>
      <c r="G32" s="15"/>
    </row>
    <row r="33" spans="1:7" x14ac:dyDescent="0.3">
      <c r="A33" s="12" t="s">
        <v>1186</v>
      </c>
      <c r="B33" s="30" t="s">
        <v>1187</v>
      </c>
      <c r="C33" s="30" t="s">
        <v>1159</v>
      </c>
      <c r="D33" s="13">
        <v>3562</v>
      </c>
      <c r="E33" s="14">
        <v>200.91</v>
      </c>
      <c r="F33" s="15">
        <v>7.1999999999999998E-3</v>
      </c>
      <c r="G33" s="15"/>
    </row>
    <row r="34" spans="1:7" x14ac:dyDescent="0.3">
      <c r="A34" s="12" t="s">
        <v>1171</v>
      </c>
      <c r="B34" s="30" t="s">
        <v>1172</v>
      </c>
      <c r="C34" s="30" t="s">
        <v>1112</v>
      </c>
      <c r="D34" s="13">
        <v>20000</v>
      </c>
      <c r="E34" s="14">
        <v>190.78</v>
      </c>
      <c r="F34" s="15">
        <v>6.7999999999999996E-3</v>
      </c>
      <c r="G34" s="15"/>
    </row>
    <row r="35" spans="1:7" x14ac:dyDescent="0.3">
      <c r="A35" s="12" t="s">
        <v>1301</v>
      </c>
      <c r="B35" s="30" t="s">
        <v>1302</v>
      </c>
      <c r="C35" s="30" t="s">
        <v>1148</v>
      </c>
      <c r="D35" s="13">
        <v>16800</v>
      </c>
      <c r="E35" s="14">
        <v>187.61</v>
      </c>
      <c r="F35" s="15">
        <v>6.7000000000000002E-3</v>
      </c>
      <c r="G35" s="15"/>
    </row>
    <row r="36" spans="1:7" x14ac:dyDescent="0.3">
      <c r="A36" s="12" t="s">
        <v>1367</v>
      </c>
      <c r="B36" s="30" t="s">
        <v>1368</v>
      </c>
      <c r="C36" s="30" t="s">
        <v>1249</v>
      </c>
      <c r="D36" s="13">
        <v>17500</v>
      </c>
      <c r="E36" s="14">
        <v>177.77</v>
      </c>
      <c r="F36" s="15">
        <v>6.3E-3</v>
      </c>
      <c r="G36" s="15"/>
    </row>
    <row r="37" spans="1:7" x14ac:dyDescent="0.3">
      <c r="A37" s="12" t="s">
        <v>1160</v>
      </c>
      <c r="B37" s="30" t="s">
        <v>1161</v>
      </c>
      <c r="C37" s="30" t="s">
        <v>1148</v>
      </c>
      <c r="D37" s="13">
        <v>12500</v>
      </c>
      <c r="E37" s="14">
        <v>169.46</v>
      </c>
      <c r="F37" s="15">
        <v>6.0000000000000001E-3</v>
      </c>
      <c r="G37" s="15"/>
    </row>
    <row r="38" spans="1:7" x14ac:dyDescent="0.3">
      <c r="A38" s="12" t="s">
        <v>1399</v>
      </c>
      <c r="B38" s="30" t="s">
        <v>1400</v>
      </c>
      <c r="C38" s="30" t="s">
        <v>1164</v>
      </c>
      <c r="D38" s="13">
        <v>9100</v>
      </c>
      <c r="E38" s="14">
        <v>134.24</v>
      </c>
      <c r="F38" s="15">
        <v>4.7999999999999996E-3</v>
      </c>
      <c r="G38" s="15"/>
    </row>
    <row r="39" spans="1:7" x14ac:dyDescent="0.3">
      <c r="A39" s="12" t="s">
        <v>1681</v>
      </c>
      <c r="B39" s="30" t="s">
        <v>1682</v>
      </c>
      <c r="C39" s="30" t="s">
        <v>1377</v>
      </c>
      <c r="D39" s="13">
        <v>59373</v>
      </c>
      <c r="E39" s="14">
        <v>129.63999999999999</v>
      </c>
      <c r="F39" s="15">
        <v>4.5999999999999999E-3</v>
      </c>
      <c r="G39" s="15"/>
    </row>
    <row r="40" spans="1:7" x14ac:dyDescent="0.3">
      <c r="A40" s="12" t="s">
        <v>1141</v>
      </c>
      <c r="B40" s="30" t="s">
        <v>1142</v>
      </c>
      <c r="C40" s="30" t="s">
        <v>1143</v>
      </c>
      <c r="D40" s="13">
        <v>23423</v>
      </c>
      <c r="E40" s="14">
        <v>108.35</v>
      </c>
      <c r="F40" s="15">
        <v>3.8999999999999998E-3</v>
      </c>
      <c r="G40" s="15"/>
    </row>
    <row r="41" spans="1:7" x14ac:dyDescent="0.3">
      <c r="A41" s="12" t="s">
        <v>1707</v>
      </c>
      <c r="B41" s="30" t="s">
        <v>1708</v>
      </c>
      <c r="C41" s="30" t="s">
        <v>1285</v>
      </c>
      <c r="D41" s="13">
        <v>19030</v>
      </c>
      <c r="E41" s="14">
        <v>106.67</v>
      </c>
      <c r="F41" s="15">
        <v>3.8E-3</v>
      </c>
      <c r="G41" s="15"/>
    </row>
    <row r="42" spans="1:7" x14ac:dyDescent="0.3">
      <c r="A42" s="12" t="s">
        <v>1409</v>
      </c>
      <c r="B42" s="30" t="s">
        <v>1410</v>
      </c>
      <c r="C42" s="30" t="s">
        <v>1411</v>
      </c>
      <c r="D42" s="13">
        <v>2200</v>
      </c>
      <c r="E42" s="14">
        <v>105.47</v>
      </c>
      <c r="F42" s="15">
        <v>3.8E-3</v>
      </c>
      <c r="G42" s="15"/>
    </row>
    <row r="43" spans="1:7" x14ac:dyDescent="0.3">
      <c r="A43" s="12" t="s">
        <v>1133</v>
      </c>
      <c r="B43" s="30" t="s">
        <v>1134</v>
      </c>
      <c r="C43" s="30" t="s">
        <v>1112</v>
      </c>
      <c r="D43" s="13">
        <v>50000</v>
      </c>
      <c r="E43" s="14">
        <v>101.1</v>
      </c>
      <c r="F43" s="15">
        <v>3.5999999999999999E-3</v>
      </c>
      <c r="G43" s="15"/>
    </row>
    <row r="44" spans="1:7" x14ac:dyDescent="0.3">
      <c r="A44" s="12" t="s">
        <v>1705</v>
      </c>
      <c r="B44" s="30" t="s">
        <v>1706</v>
      </c>
      <c r="C44" s="30" t="s">
        <v>1334</v>
      </c>
      <c r="D44" s="13">
        <v>8510</v>
      </c>
      <c r="E44" s="14">
        <v>100.78</v>
      </c>
      <c r="F44" s="15">
        <v>3.5999999999999999E-3</v>
      </c>
      <c r="G44" s="15"/>
    </row>
    <row r="45" spans="1:7" x14ac:dyDescent="0.3">
      <c r="A45" s="12" t="s">
        <v>1732</v>
      </c>
      <c r="B45" s="30" t="s">
        <v>1733</v>
      </c>
      <c r="C45" s="30" t="s">
        <v>1394</v>
      </c>
      <c r="D45" s="13">
        <v>37400</v>
      </c>
      <c r="E45" s="14">
        <v>98.78</v>
      </c>
      <c r="F45" s="15">
        <v>3.5000000000000001E-3</v>
      </c>
      <c r="G45" s="15"/>
    </row>
    <row r="46" spans="1:7" x14ac:dyDescent="0.3">
      <c r="A46" s="12" t="s">
        <v>1448</v>
      </c>
      <c r="B46" s="30" t="s">
        <v>1449</v>
      </c>
      <c r="C46" s="30" t="s">
        <v>1175</v>
      </c>
      <c r="D46" s="13">
        <v>1151</v>
      </c>
      <c r="E46" s="14">
        <v>95.74</v>
      </c>
      <c r="F46" s="15">
        <v>3.3999999999999998E-3</v>
      </c>
      <c r="G46" s="15"/>
    </row>
    <row r="47" spans="1:7" x14ac:dyDescent="0.3">
      <c r="A47" s="12" t="s">
        <v>1452</v>
      </c>
      <c r="B47" s="30" t="s">
        <v>1453</v>
      </c>
      <c r="C47" s="30" t="s">
        <v>1209</v>
      </c>
      <c r="D47" s="13">
        <v>2772</v>
      </c>
      <c r="E47" s="14">
        <v>93.62</v>
      </c>
      <c r="F47" s="15">
        <v>3.3E-3</v>
      </c>
      <c r="G47" s="15"/>
    </row>
    <row r="48" spans="1:7" x14ac:dyDescent="0.3">
      <c r="A48" s="12" t="s">
        <v>1395</v>
      </c>
      <c r="B48" s="30" t="s">
        <v>1396</v>
      </c>
      <c r="C48" s="30" t="s">
        <v>1140</v>
      </c>
      <c r="D48" s="13">
        <v>5782</v>
      </c>
      <c r="E48" s="14">
        <v>92.41</v>
      </c>
      <c r="F48" s="15">
        <v>3.3E-3</v>
      </c>
      <c r="G48" s="15"/>
    </row>
    <row r="49" spans="1:7" x14ac:dyDescent="0.3">
      <c r="A49" s="12" t="s">
        <v>1263</v>
      </c>
      <c r="B49" s="30" t="s">
        <v>1264</v>
      </c>
      <c r="C49" s="30" t="s">
        <v>1140</v>
      </c>
      <c r="D49" s="13">
        <v>4876</v>
      </c>
      <c r="E49" s="14">
        <v>92.31</v>
      </c>
      <c r="F49" s="15">
        <v>3.3E-3</v>
      </c>
      <c r="G49" s="15"/>
    </row>
    <row r="50" spans="1:7" x14ac:dyDescent="0.3">
      <c r="A50" s="12" t="s">
        <v>1386</v>
      </c>
      <c r="B50" s="30" t="s">
        <v>1387</v>
      </c>
      <c r="C50" s="30" t="s">
        <v>1209</v>
      </c>
      <c r="D50" s="13">
        <v>3000</v>
      </c>
      <c r="E50" s="14">
        <v>90.12</v>
      </c>
      <c r="F50" s="15">
        <v>3.2000000000000002E-3</v>
      </c>
      <c r="G50" s="15"/>
    </row>
    <row r="51" spans="1:7" x14ac:dyDescent="0.3">
      <c r="A51" s="12" t="s">
        <v>1228</v>
      </c>
      <c r="B51" s="30" t="s">
        <v>1229</v>
      </c>
      <c r="C51" s="30" t="s">
        <v>1140</v>
      </c>
      <c r="D51" s="13">
        <v>33682</v>
      </c>
      <c r="E51" s="14">
        <v>88.04</v>
      </c>
      <c r="F51" s="15">
        <v>3.0999999999999999E-3</v>
      </c>
      <c r="G51" s="15"/>
    </row>
    <row r="52" spans="1:7" x14ac:dyDescent="0.3">
      <c r="A52" s="12" t="s">
        <v>1346</v>
      </c>
      <c r="B52" s="30" t="s">
        <v>1347</v>
      </c>
      <c r="C52" s="30" t="s">
        <v>1164</v>
      </c>
      <c r="D52" s="13">
        <v>2700</v>
      </c>
      <c r="E52" s="14">
        <v>86.5</v>
      </c>
      <c r="F52" s="15">
        <v>3.0999999999999999E-3</v>
      </c>
      <c r="G52" s="15"/>
    </row>
    <row r="53" spans="1:7" x14ac:dyDescent="0.3">
      <c r="A53" s="12" t="s">
        <v>1933</v>
      </c>
      <c r="B53" s="30" t="s">
        <v>1934</v>
      </c>
      <c r="C53" s="30" t="s">
        <v>1445</v>
      </c>
      <c r="D53" s="13">
        <v>4157</v>
      </c>
      <c r="E53" s="14">
        <v>83.95</v>
      </c>
      <c r="F53" s="15">
        <v>3.0000000000000001E-3</v>
      </c>
      <c r="G53" s="15"/>
    </row>
    <row r="54" spans="1:7" x14ac:dyDescent="0.3">
      <c r="A54" s="12" t="s">
        <v>1169</v>
      </c>
      <c r="B54" s="30" t="s">
        <v>1170</v>
      </c>
      <c r="C54" s="30" t="s">
        <v>1112</v>
      </c>
      <c r="D54" s="13">
        <v>4500</v>
      </c>
      <c r="E54" s="14">
        <v>83.54</v>
      </c>
      <c r="F54" s="15">
        <v>3.0000000000000001E-3</v>
      </c>
      <c r="G54" s="15"/>
    </row>
    <row r="55" spans="1:7" x14ac:dyDescent="0.3">
      <c r="A55" s="12" t="s">
        <v>1382</v>
      </c>
      <c r="B55" s="30" t="s">
        <v>1383</v>
      </c>
      <c r="C55" s="30" t="s">
        <v>1181</v>
      </c>
      <c r="D55" s="13">
        <v>1800</v>
      </c>
      <c r="E55" s="14">
        <v>81.95</v>
      </c>
      <c r="F55" s="15">
        <v>2.8999999999999998E-3</v>
      </c>
      <c r="G55" s="15"/>
    </row>
    <row r="56" spans="1:7" x14ac:dyDescent="0.3">
      <c r="A56" s="12" t="s">
        <v>1724</v>
      </c>
      <c r="B56" s="30" t="s">
        <v>1725</v>
      </c>
      <c r="C56" s="30" t="s">
        <v>1305</v>
      </c>
      <c r="D56" s="13">
        <v>2038</v>
      </c>
      <c r="E56" s="14">
        <v>77.459999999999994</v>
      </c>
      <c r="F56" s="15">
        <v>2.8E-3</v>
      </c>
      <c r="G56" s="15"/>
    </row>
    <row r="57" spans="1:7" x14ac:dyDescent="0.3">
      <c r="A57" s="12" t="s">
        <v>1693</v>
      </c>
      <c r="B57" s="30" t="s">
        <v>1694</v>
      </c>
      <c r="C57" s="30" t="s">
        <v>1178</v>
      </c>
      <c r="D57" s="13">
        <v>2200</v>
      </c>
      <c r="E57" s="14">
        <v>76.08</v>
      </c>
      <c r="F57" s="15">
        <v>2.7000000000000001E-3</v>
      </c>
      <c r="G57" s="15"/>
    </row>
    <row r="58" spans="1:7" x14ac:dyDescent="0.3">
      <c r="A58" s="12" t="s">
        <v>1441</v>
      </c>
      <c r="B58" s="30" t="s">
        <v>1442</v>
      </c>
      <c r="C58" s="30" t="s">
        <v>1411</v>
      </c>
      <c r="D58" s="13">
        <v>333</v>
      </c>
      <c r="E58" s="14">
        <v>75.099999999999994</v>
      </c>
      <c r="F58" s="15">
        <v>2.7000000000000001E-3</v>
      </c>
      <c r="G58" s="15"/>
    </row>
    <row r="59" spans="1:7" x14ac:dyDescent="0.3">
      <c r="A59" s="12" t="s">
        <v>1786</v>
      </c>
      <c r="B59" s="30" t="s">
        <v>1787</v>
      </c>
      <c r="C59" s="30" t="s">
        <v>1276</v>
      </c>
      <c r="D59" s="13">
        <v>2397</v>
      </c>
      <c r="E59" s="14">
        <v>73.81</v>
      </c>
      <c r="F59" s="15">
        <v>2.5999999999999999E-3</v>
      </c>
      <c r="G59" s="15"/>
    </row>
    <row r="60" spans="1:7" x14ac:dyDescent="0.3">
      <c r="A60" s="12" t="s">
        <v>1335</v>
      </c>
      <c r="B60" s="30" t="s">
        <v>1336</v>
      </c>
      <c r="C60" s="30" t="s">
        <v>1192</v>
      </c>
      <c r="D60" s="13">
        <v>7000</v>
      </c>
      <c r="E60" s="14">
        <v>72.06</v>
      </c>
      <c r="F60" s="15">
        <v>2.5999999999999999E-3</v>
      </c>
      <c r="G60" s="15"/>
    </row>
    <row r="61" spans="1:7" x14ac:dyDescent="0.3">
      <c r="A61" s="12" t="s">
        <v>1281</v>
      </c>
      <c r="B61" s="30" t="s">
        <v>1282</v>
      </c>
      <c r="C61" s="30" t="s">
        <v>1148</v>
      </c>
      <c r="D61" s="13">
        <v>1500</v>
      </c>
      <c r="E61" s="14">
        <v>71.16</v>
      </c>
      <c r="F61" s="15">
        <v>2.5000000000000001E-3</v>
      </c>
      <c r="G61" s="15"/>
    </row>
    <row r="62" spans="1:7" x14ac:dyDescent="0.3">
      <c r="A62" s="12" t="s">
        <v>1274</v>
      </c>
      <c r="B62" s="30" t="s">
        <v>1275</v>
      </c>
      <c r="C62" s="30" t="s">
        <v>1276</v>
      </c>
      <c r="D62" s="13">
        <v>370</v>
      </c>
      <c r="E62" s="14">
        <v>70.19</v>
      </c>
      <c r="F62" s="15">
        <v>2.5000000000000001E-3</v>
      </c>
      <c r="G62" s="15"/>
    </row>
    <row r="63" spans="1:7" x14ac:dyDescent="0.3">
      <c r="A63" s="12" t="s">
        <v>1322</v>
      </c>
      <c r="B63" s="30" t="s">
        <v>1323</v>
      </c>
      <c r="C63" s="30" t="s">
        <v>1164</v>
      </c>
      <c r="D63" s="13">
        <v>2000</v>
      </c>
      <c r="E63" s="14">
        <v>67.31</v>
      </c>
      <c r="F63" s="15">
        <v>2.3999999999999998E-3</v>
      </c>
      <c r="G63" s="15"/>
    </row>
    <row r="64" spans="1:7" x14ac:dyDescent="0.3">
      <c r="A64" s="12" t="s">
        <v>1683</v>
      </c>
      <c r="B64" s="30" t="s">
        <v>1684</v>
      </c>
      <c r="C64" s="30" t="s">
        <v>1140</v>
      </c>
      <c r="D64" s="13">
        <v>4586</v>
      </c>
      <c r="E64" s="14">
        <v>66.78</v>
      </c>
      <c r="F64" s="15">
        <v>2.3999999999999998E-3</v>
      </c>
      <c r="G64" s="15"/>
    </row>
    <row r="65" spans="1:7" x14ac:dyDescent="0.3">
      <c r="A65" s="12" t="s">
        <v>1687</v>
      </c>
      <c r="B65" s="30" t="s">
        <v>1688</v>
      </c>
      <c r="C65" s="30" t="s">
        <v>1377</v>
      </c>
      <c r="D65" s="13">
        <v>9465</v>
      </c>
      <c r="E65" s="14">
        <v>64.05</v>
      </c>
      <c r="F65" s="15">
        <v>2.3E-3</v>
      </c>
      <c r="G65" s="15"/>
    </row>
    <row r="66" spans="1:7" x14ac:dyDescent="0.3">
      <c r="A66" s="12" t="s">
        <v>1935</v>
      </c>
      <c r="B66" s="30" t="s">
        <v>1936</v>
      </c>
      <c r="C66" s="30" t="s">
        <v>1276</v>
      </c>
      <c r="D66" s="13">
        <v>494</v>
      </c>
      <c r="E66" s="14">
        <v>63.99</v>
      </c>
      <c r="F66" s="15">
        <v>2.3E-3</v>
      </c>
      <c r="G66" s="15"/>
    </row>
    <row r="67" spans="1:7" x14ac:dyDescent="0.3">
      <c r="A67" s="12" t="s">
        <v>1151</v>
      </c>
      <c r="B67" s="30" t="s">
        <v>1152</v>
      </c>
      <c r="C67" s="30" t="s">
        <v>1153</v>
      </c>
      <c r="D67" s="13">
        <v>54000</v>
      </c>
      <c r="E67" s="14">
        <v>63.32</v>
      </c>
      <c r="F67" s="15">
        <v>2.3E-3</v>
      </c>
      <c r="G67" s="15"/>
    </row>
    <row r="68" spans="1:7" x14ac:dyDescent="0.3">
      <c r="A68" s="12" t="s">
        <v>1414</v>
      </c>
      <c r="B68" s="30" t="s">
        <v>1415</v>
      </c>
      <c r="C68" s="30" t="s">
        <v>1192</v>
      </c>
      <c r="D68" s="13">
        <v>1750</v>
      </c>
      <c r="E68" s="14">
        <v>63.27</v>
      </c>
      <c r="F68" s="15">
        <v>2.3E-3</v>
      </c>
      <c r="G68" s="15"/>
    </row>
    <row r="69" spans="1:7" x14ac:dyDescent="0.3">
      <c r="A69" s="12" t="s">
        <v>1429</v>
      </c>
      <c r="B69" s="30" t="s">
        <v>1430</v>
      </c>
      <c r="C69" s="30" t="s">
        <v>1159</v>
      </c>
      <c r="D69" s="13">
        <v>10000</v>
      </c>
      <c r="E69" s="14">
        <v>63.23</v>
      </c>
      <c r="F69" s="15">
        <v>2.3E-3</v>
      </c>
      <c r="G69" s="15"/>
    </row>
    <row r="70" spans="1:7" x14ac:dyDescent="0.3">
      <c r="A70" s="12" t="s">
        <v>1256</v>
      </c>
      <c r="B70" s="30" t="s">
        <v>1257</v>
      </c>
      <c r="C70" s="30" t="s">
        <v>1258</v>
      </c>
      <c r="D70" s="13">
        <v>3653</v>
      </c>
      <c r="E70" s="14">
        <v>60.68</v>
      </c>
      <c r="F70" s="15">
        <v>2.2000000000000001E-3</v>
      </c>
      <c r="G70" s="15"/>
    </row>
    <row r="71" spans="1:7" x14ac:dyDescent="0.3">
      <c r="A71" s="12" t="s">
        <v>1790</v>
      </c>
      <c r="B71" s="30" t="s">
        <v>1791</v>
      </c>
      <c r="C71" s="30" t="s">
        <v>1148</v>
      </c>
      <c r="D71" s="13">
        <v>5560</v>
      </c>
      <c r="E71" s="14">
        <v>60.2</v>
      </c>
      <c r="F71" s="15">
        <v>2.0999999999999999E-3</v>
      </c>
      <c r="G71" s="15"/>
    </row>
    <row r="72" spans="1:7" x14ac:dyDescent="0.3">
      <c r="A72" s="12" t="s">
        <v>1222</v>
      </c>
      <c r="B72" s="30" t="s">
        <v>1223</v>
      </c>
      <c r="C72" s="30" t="s">
        <v>1140</v>
      </c>
      <c r="D72" s="13">
        <v>5205</v>
      </c>
      <c r="E72" s="14">
        <v>58.93</v>
      </c>
      <c r="F72" s="15">
        <v>2.0999999999999999E-3</v>
      </c>
      <c r="G72" s="15"/>
    </row>
    <row r="73" spans="1:7" x14ac:dyDescent="0.3">
      <c r="A73" s="12" t="s">
        <v>1720</v>
      </c>
      <c r="B73" s="30" t="s">
        <v>1721</v>
      </c>
      <c r="C73" s="30" t="s">
        <v>1148</v>
      </c>
      <c r="D73" s="13">
        <v>772</v>
      </c>
      <c r="E73" s="14">
        <v>55.27</v>
      </c>
      <c r="F73" s="15">
        <v>2E-3</v>
      </c>
      <c r="G73" s="15"/>
    </row>
    <row r="74" spans="1:7" x14ac:dyDescent="0.3">
      <c r="A74" s="12" t="s">
        <v>1232</v>
      </c>
      <c r="B74" s="30" t="s">
        <v>1233</v>
      </c>
      <c r="C74" s="30" t="s">
        <v>1234</v>
      </c>
      <c r="D74" s="13">
        <v>23294</v>
      </c>
      <c r="E74" s="14">
        <v>53.4</v>
      </c>
      <c r="F74" s="15">
        <v>1.9E-3</v>
      </c>
      <c r="G74" s="15"/>
    </row>
    <row r="75" spans="1:7" x14ac:dyDescent="0.3">
      <c r="A75" s="12" t="s">
        <v>1685</v>
      </c>
      <c r="B75" s="30" t="s">
        <v>1686</v>
      </c>
      <c r="C75" s="30" t="s">
        <v>1394</v>
      </c>
      <c r="D75" s="13">
        <v>8632</v>
      </c>
      <c r="E75" s="14">
        <v>51.08</v>
      </c>
      <c r="F75" s="15">
        <v>1.8E-3</v>
      </c>
      <c r="G75" s="15"/>
    </row>
    <row r="76" spans="1:7" x14ac:dyDescent="0.3">
      <c r="A76" s="12" t="s">
        <v>1741</v>
      </c>
      <c r="B76" s="30" t="s">
        <v>1742</v>
      </c>
      <c r="C76" s="30" t="s">
        <v>1112</v>
      </c>
      <c r="D76" s="13">
        <v>8400</v>
      </c>
      <c r="E76" s="14">
        <v>49.66</v>
      </c>
      <c r="F76" s="15">
        <v>1.8E-3</v>
      </c>
      <c r="G76" s="15"/>
    </row>
    <row r="77" spans="1:7" x14ac:dyDescent="0.3">
      <c r="A77" s="12" t="s">
        <v>1138</v>
      </c>
      <c r="B77" s="30" t="s">
        <v>1139</v>
      </c>
      <c r="C77" s="30" t="s">
        <v>1140</v>
      </c>
      <c r="D77" s="13">
        <v>40000</v>
      </c>
      <c r="E77" s="14">
        <v>47.5</v>
      </c>
      <c r="F77" s="15">
        <v>1.6999999999999999E-3</v>
      </c>
      <c r="G77" s="15"/>
    </row>
    <row r="78" spans="1:7" x14ac:dyDescent="0.3">
      <c r="A78" s="12" t="s">
        <v>1167</v>
      </c>
      <c r="B78" s="30" t="s">
        <v>1168</v>
      </c>
      <c r="C78" s="30" t="s">
        <v>1112</v>
      </c>
      <c r="D78" s="13">
        <v>11798</v>
      </c>
      <c r="E78" s="14">
        <v>40.630000000000003</v>
      </c>
      <c r="F78" s="15">
        <v>1.4E-3</v>
      </c>
      <c r="G78" s="15"/>
    </row>
    <row r="79" spans="1:7" x14ac:dyDescent="0.3">
      <c r="A79" s="12" t="s">
        <v>1162</v>
      </c>
      <c r="B79" s="30" t="s">
        <v>1163</v>
      </c>
      <c r="C79" s="30" t="s">
        <v>1164</v>
      </c>
      <c r="D79" s="13">
        <v>2851</v>
      </c>
      <c r="E79" s="14">
        <v>39.25</v>
      </c>
      <c r="F79" s="15">
        <v>1.4E-3</v>
      </c>
      <c r="G79" s="15"/>
    </row>
    <row r="80" spans="1:7" x14ac:dyDescent="0.3">
      <c r="A80" s="12" t="s">
        <v>1691</v>
      </c>
      <c r="B80" s="30" t="s">
        <v>1692</v>
      </c>
      <c r="C80" s="30" t="s">
        <v>1112</v>
      </c>
      <c r="D80" s="13">
        <v>10709</v>
      </c>
      <c r="E80" s="14">
        <v>37.15</v>
      </c>
      <c r="F80" s="15">
        <v>1.2999999999999999E-3</v>
      </c>
      <c r="G80" s="15"/>
    </row>
    <row r="81" spans="1:7" x14ac:dyDescent="0.3">
      <c r="A81" s="12" t="s">
        <v>1937</v>
      </c>
      <c r="B81" s="30" t="s">
        <v>1938</v>
      </c>
      <c r="C81" s="30" t="s">
        <v>1394</v>
      </c>
      <c r="D81" s="13">
        <v>12000</v>
      </c>
      <c r="E81" s="14">
        <v>37.130000000000003</v>
      </c>
      <c r="F81" s="15">
        <v>1.2999999999999999E-3</v>
      </c>
      <c r="G81" s="15"/>
    </row>
    <row r="82" spans="1:7" x14ac:dyDescent="0.3">
      <c r="A82" s="12" t="s">
        <v>1728</v>
      </c>
      <c r="B82" s="30" t="s">
        <v>1729</v>
      </c>
      <c r="C82" s="30" t="s">
        <v>1140</v>
      </c>
      <c r="D82" s="13">
        <v>1000</v>
      </c>
      <c r="E82" s="14">
        <v>8.5500000000000007</v>
      </c>
      <c r="F82" s="15">
        <v>2.9999999999999997E-4</v>
      </c>
      <c r="G82" s="15"/>
    </row>
    <row r="83" spans="1:7" x14ac:dyDescent="0.3">
      <c r="A83" s="12" t="s">
        <v>1373</v>
      </c>
      <c r="B83" s="30" t="s">
        <v>1374</v>
      </c>
      <c r="C83" s="30" t="s">
        <v>1159</v>
      </c>
      <c r="D83" s="13">
        <v>34</v>
      </c>
      <c r="E83" s="14">
        <v>8.18</v>
      </c>
      <c r="F83" s="15">
        <v>2.9999999999999997E-4</v>
      </c>
      <c r="G83" s="15"/>
    </row>
    <row r="84" spans="1:7" x14ac:dyDescent="0.3">
      <c r="A84" s="16" t="s">
        <v>122</v>
      </c>
      <c r="B84" s="31"/>
      <c r="C84" s="31"/>
      <c r="D84" s="17"/>
      <c r="E84" s="37">
        <v>19214.8</v>
      </c>
      <c r="F84" s="38">
        <v>0.68489999999999995</v>
      </c>
      <c r="G84" s="20"/>
    </row>
    <row r="85" spans="1:7" x14ac:dyDescent="0.3">
      <c r="A85" s="12"/>
      <c r="B85" s="30"/>
      <c r="C85" s="30"/>
      <c r="D85" s="13"/>
      <c r="E85" s="14"/>
      <c r="F85" s="15"/>
      <c r="G85" s="15"/>
    </row>
    <row r="86" spans="1:7" x14ac:dyDescent="0.3">
      <c r="A86" s="16" t="s">
        <v>1468</v>
      </c>
      <c r="B86" s="30"/>
      <c r="C86" s="30"/>
      <c r="D86" s="13"/>
      <c r="E86" s="14"/>
      <c r="F86" s="15"/>
      <c r="G86" s="15"/>
    </row>
    <row r="87" spans="1:7" x14ac:dyDescent="0.3">
      <c r="A87" s="12" t="s">
        <v>1743</v>
      </c>
      <c r="B87" s="30" t="s">
        <v>1744</v>
      </c>
      <c r="C87" s="30" t="s">
        <v>1140</v>
      </c>
      <c r="D87" s="13">
        <v>24000</v>
      </c>
      <c r="E87" s="14">
        <v>62.84</v>
      </c>
      <c r="F87" s="15">
        <v>2.2000000000000001E-3</v>
      </c>
      <c r="G87" s="15"/>
    </row>
    <row r="88" spans="1:7" x14ac:dyDescent="0.3">
      <c r="A88" s="16" t="s">
        <v>122</v>
      </c>
      <c r="B88" s="31"/>
      <c r="C88" s="31"/>
      <c r="D88" s="17"/>
      <c r="E88" s="37">
        <v>62.84</v>
      </c>
      <c r="F88" s="38">
        <v>2.2000000000000001E-3</v>
      </c>
      <c r="G88" s="20"/>
    </row>
    <row r="89" spans="1:7" x14ac:dyDescent="0.3">
      <c r="A89" s="21" t="s">
        <v>156</v>
      </c>
      <c r="B89" s="32"/>
      <c r="C89" s="32"/>
      <c r="D89" s="22"/>
      <c r="E89" s="27">
        <v>19214.8</v>
      </c>
      <c r="F89" s="28">
        <v>0.68489999999999995</v>
      </c>
      <c r="G89" s="20"/>
    </row>
    <row r="90" spans="1:7" x14ac:dyDescent="0.3">
      <c r="A90" s="12"/>
      <c r="B90" s="30"/>
      <c r="C90" s="30"/>
      <c r="D90" s="13"/>
      <c r="E90" s="14"/>
      <c r="F90" s="15"/>
      <c r="G90" s="15"/>
    </row>
    <row r="91" spans="1:7" x14ac:dyDescent="0.3">
      <c r="A91" s="16" t="s">
        <v>1469</v>
      </c>
      <c r="B91" s="30"/>
      <c r="C91" s="30"/>
      <c r="D91" s="13"/>
      <c r="E91" s="14"/>
      <c r="F91" s="15"/>
      <c r="G91" s="15"/>
    </row>
    <row r="92" spans="1:7" x14ac:dyDescent="0.3">
      <c r="A92" s="16" t="s">
        <v>1470</v>
      </c>
      <c r="B92" s="30"/>
      <c r="C92" s="30"/>
      <c r="D92" s="13"/>
      <c r="E92" s="14"/>
      <c r="F92" s="15"/>
      <c r="G92" s="15"/>
    </row>
    <row r="93" spans="1:7" x14ac:dyDescent="0.3">
      <c r="A93" s="12" t="s">
        <v>1745</v>
      </c>
      <c r="B93" s="30"/>
      <c r="C93" s="30" t="s">
        <v>1140</v>
      </c>
      <c r="D93" s="13">
        <v>4800</v>
      </c>
      <c r="E93" s="14">
        <v>41.24</v>
      </c>
      <c r="F93" s="15">
        <v>1.469E-3</v>
      </c>
      <c r="G93" s="15"/>
    </row>
    <row r="94" spans="1:7" x14ac:dyDescent="0.3">
      <c r="A94" s="12" t="s">
        <v>1478</v>
      </c>
      <c r="B94" s="30"/>
      <c r="C94" s="30" t="s">
        <v>1209</v>
      </c>
      <c r="D94" s="41">
        <v>-600</v>
      </c>
      <c r="E94" s="23">
        <v>-20.39</v>
      </c>
      <c r="F94" s="24">
        <v>-7.2599999999999997E-4</v>
      </c>
      <c r="G94" s="15"/>
    </row>
    <row r="95" spans="1:7" x14ac:dyDescent="0.3">
      <c r="A95" s="12" t="s">
        <v>1621</v>
      </c>
      <c r="B95" s="30"/>
      <c r="C95" s="30" t="s">
        <v>1112</v>
      </c>
      <c r="D95" s="41">
        <v>-11700</v>
      </c>
      <c r="E95" s="23">
        <v>-23.87</v>
      </c>
      <c r="F95" s="24">
        <v>-8.4999999999999995E-4</v>
      </c>
      <c r="G95" s="15"/>
    </row>
    <row r="96" spans="1:7" x14ac:dyDescent="0.3">
      <c r="A96" s="12" t="s">
        <v>1505</v>
      </c>
      <c r="B96" s="30"/>
      <c r="C96" s="30" t="s">
        <v>1140</v>
      </c>
      <c r="D96" s="41">
        <v>-2000</v>
      </c>
      <c r="E96" s="23">
        <v>-32.26</v>
      </c>
      <c r="F96" s="24">
        <v>-1.1490000000000001E-3</v>
      </c>
      <c r="G96" s="15"/>
    </row>
    <row r="97" spans="1:7" x14ac:dyDescent="0.3">
      <c r="A97" s="12" t="s">
        <v>1939</v>
      </c>
      <c r="B97" s="30"/>
      <c r="C97" s="30" t="s">
        <v>1285</v>
      </c>
      <c r="D97" s="41">
        <v>-6000</v>
      </c>
      <c r="E97" s="23">
        <v>-33.840000000000003</v>
      </c>
      <c r="F97" s="24">
        <v>-1.206E-3</v>
      </c>
      <c r="G97" s="15"/>
    </row>
    <row r="98" spans="1:7" x14ac:dyDescent="0.3">
      <c r="A98" s="12" t="s">
        <v>1566</v>
      </c>
      <c r="B98" s="30"/>
      <c r="C98" s="30" t="s">
        <v>1140</v>
      </c>
      <c r="D98" s="41">
        <v>-1800</v>
      </c>
      <c r="E98" s="23">
        <v>-34.340000000000003</v>
      </c>
      <c r="F98" s="24">
        <v>-1.224E-3</v>
      </c>
      <c r="G98" s="15"/>
    </row>
    <row r="99" spans="1:7" x14ac:dyDescent="0.3">
      <c r="A99" s="12" t="s">
        <v>1611</v>
      </c>
      <c r="B99" s="30"/>
      <c r="C99" s="30" t="s">
        <v>1148</v>
      </c>
      <c r="D99" s="41">
        <v>-3200</v>
      </c>
      <c r="E99" s="23">
        <v>-43.75</v>
      </c>
      <c r="F99" s="24">
        <v>-1.5590000000000001E-3</v>
      </c>
      <c r="G99" s="15"/>
    </row>
    <row r="100" spans="1:7" x14ac:dyDescent="0.3">
      <c r="A100" s="12" t="s">
        <v>1619</v>
      </c>
      <c r="B100" s="30"/>
      <c r="C100" s="30" t="s">
        <v>1140</v>
      </c>
      <c r="D100" s="41">
        <v>-40000</v>
      </c>
      <c r="E100" s="23">
        <v>-47.86</v>
      </c>
      <c r="F100" s="24">
        <v>-1.7049999999999999E-3</v>
      </c>
      <c r="G100" s="15"/>
    </row>
    <row r="101" spans="1:7" x14ac:dyDescent="0.3">
      <c r="A101" s="12" t="s">
        <v>1614</v>
      </c>
      <c r="B101" s="30"/>
      <c r="C101" s="30" t="s">
        <v>1153</v>
      </c>
      <c r="D101" s="41">
        <v>-54000</v>
      </c>
      <c r="E101" s="23">
        <v>-63.72</v>
      </c>
      <c r="F101" s="24">
        <v>-2.2699999999999999E-3</v>
      </c>
      <c r="G101" s="15"/>
    </row>
    <row r="102" spans="1:7" x14ac:dyDescent="0.3">
      <c r="A102" s="12" t="s">
        <v>1496</v>
      </c>
      <c r="B102" s="30"/>
      <c r="C102" s="30" t="s">
        <v>1192</v>
      </c>
      <c r="D102" s="41">
        <v>-1750</v>
      </c>
      <c r="E102" s="23">
        <v>-63.76</v>
      </c>
      <c r="F102" s="24">
        <v>-2.2720000000000001E-3</v>
      </c>
      <c r="G102" s="15"/>
    </row>
    <row r="103" spans="1:7" x14ac:dyDescent="0.3">
      <c r="A103" s="12" t="s">
        <v>1533</v>
      </c>
      <c r="B103" s="30"/>
      <c r="C103" s="30" t="s">
        <v>1192</v>
      </c>
      <c r="D103" s="41">
        <v>-7000</v>
      </c>
      <c r="E103" s="23">
        <v>-72.790000000000006</v>
      </c>
      <c r="F103" s="24">
        <v>-2.594E-3</v>
      </c>
      <c r="G103" s="15"/>
    </row>
    <row r="104" spans="1:7" x14ac:dyDescent="0.3">
      <c r="A104" s="12" t="s">
        <v>1565</v>
      </c>
      <c r="B104" s="30"/>
      <c r="C104" s="30" t="s">
        <v>1164</v>
      </c>
      <c r="D104" s="41">
        <v>-800</v>
      </c>
      <c r="E104" s="23">
        <v>-78.47</v>
      </c>
      <c r="F104" s="24">
        <v>-2.7959999999999999E-3</v>
      </c>
      <c r="G104" s="15"/>
    </row>
    <row r="105" spans="1:7" x14ac:dyDescent="0.3">
      <c r="A105" s="12" t="s">
        <v>1612</v>
      </c>
      <c r="B105" s="30"/>
      <c r="C105" s="30" t="s">
        <v>1159</v>
      </c>
      <c r="D105" s="41">
        <v>-7000</v>
      </c>
      <c r="E105" s="23">
        <v>-80.540000000000006</v>
      </c>
      <c r="F105" s="24">
        <v>-2.8700000000000002E-3</v>
      </c>
      <c r="G105" s="15"/>
    </row>
    <row r="106" spans="1:7" x14ac:dyDescent="0.3">
      <c r="A106" s="12" t="s">
        <v>1618</v>
      </c>
      <c r="B106" s="30"/>
      <c r="C106" s="30" t="s">
        <v>1143</v>
      </c>
      <c r="D106" s="41">
        <v>-18200</v>
      </c>
      <c r="E106" s="23">
        <v>-84.19</v>
      </c>
      <c r="F106" s="24">
        <v>-3.0000000000000001E-3</v>
      </c>
      <c r="G106" s="15"/>
    </row>
    <row r="107" spans="1:7" x14ac:dyDescent="0.3">
      <c r="A107" s="12" t="s">
        <v>1509</v>
      </c>
      <c r="B107" s="30"/>
      <c r="C107" s="30" t="s">
        <v>1209</v>
      </c>
      <c r="D107" s="41">
        <v>-3000</v>
      </c>
      <c r="E107" s="23">
        <v>-90.8</v>
      </c>
      <c r="F107" s="24">
        <v>-3.235E-3</v>
      </c>
      <c r="G107" s="15"/>
    </row>
    <row r="108" spans="1:7" x14ac:dyDescent="0.3">
      <c r="A108" s="12" t="s">
        <v>1599</v>
      </c>
      <c r="B108" s="30"/>
      <c r="C108" s="30" t="s">
        <v>1159</v>
      </c>
      <c r="D108" s="41">
        <v>-2125</v>
      </c>
      <c r="E108" s="23">
        <v>-120.79</v>
      </c>
      <c r="F108" s="24">
        <v>-4.3039999999999997E-3</v>
      </c>
      <c r="G108" s="15"/>
    </row>
    <row r="109" spans="1:7" x14ac:dyDescent="0.3">
      <c r="A109" s="12" t="s">
        <v>1503</v>
      </c>
      <c r="B109" s="30"/>
      <c r="C109" s="30" t="s">
        <v>1164</v>
      </c>
      <c r="D109" s="41">
        <v>-9100</v>
      </c>
      <c r="E109" s="23">
        <v>-135.36000000000001</v>
      </c>
      <c r="F109" s="24">
        <v>-4.8240000000000002E-3</v>
      </c>
      <c r="G109" s="15"/>
    </row>
    <row r="110" spans="1:7" x14ac:dyDescent="0.3">
      <c r="A110" s="12" t="s">
        <v>1538</v>
      </c>
      <c r="B110" s="30"/>
      <c r="C110" s="30" t="s">
        <v>1156</v>
      </c>
      <c r="D110" s="41">
        <v>-6000</v>
      </c>
      <c r="E110" s="23">
        <v>-154.97999999999999</v>
      </c>
      <c r="F110" s="24">
        <v>-5.5230000000000001E-3</v>
      </c>
      <c r="G110" s="15"/>
    </row>
    <row r="111" spans="1:7" x14ac:dyDescent="0.3">
      <c r="A111" s="12" t="s">
        <v>1588</v>
      </c>
      <c r="B111" s="30"/>
      <c r="C111" s="30" t="s">
        <v>1214</v>
      </c>
      <c r="D111" s="41">
        <v>-6000</v>
      </c>
      <c r="E111" s="23">
        <v>-160.1</v>
      </c>
      <c r="F111" s="24">
        <v>-5.705E-3</v>
      </c>
      <c r="G111" s="15"/>
    </row>
    <row r="112" spans="1:7" x14ac:dyDescent="0.3">
      <c r="A112" s="12" t="s">
        <v>1568</v>
      </c>
      <c r="B112" s="30"/>
      <c r="C112" s="30" t="s">
        <v>1140</v>
      </c>
      <c r="D112" s="41">
        <v>-2250</v>
      </c>
      <c r="E112" s="23">
        <v>-165.79</v>
      </c>
      <c r="F112" s="24">
        <v>-5.9080000000000001E-3</v>
      </c>
      <c r="G112" s="15"/>
    </row>
    <row r="113" spans="1:7" x14ac:dyDescent="0.3">
      <c r="A113" s="12" t="s">
        <v>1518</v>
      </c>
      <c r="B113" s="30"/>
      <c r="C113" s="30" t="s">
        <v>1249</v>
      </c>
      <c r="D113" s="41">
        <v>-17500</v>
      </c>
      <c r="E113" s="23">
        <v>-178.95</v>
      </c>
      <c r="F113" s="24">
        <v>-6.3769999999999999E-3</v>
      </c>
      <c r="G113" s="15"/>
    </row>
    <row r="114" spans="1:7" x14ac:dyDescent="0.3">
      <c r="A114" s="12" t="s">
        <v>1549</v>
      </c>
      <c r="B114" s="30"/>
      <c r="C114" s="30" t="s">
        <v>1148</v>
      </c>
      <c r="D114" s="41">
        <v>-16800</v>
      </c>
      <c r="E114" s="23">
        <v>-189.22</v>
      </c>
      <c r="F114" s="24">
        <v>-6.7429999999999999E-3</v>
      </c>
      <c r="G114" s="15"/>
    </row>
    <row r="115" spans="1:7" x14ac:dyDescent="0.3">
      <c r="A115" s="12" t="s">
        <v>1622</v>
      </c>
      <c r="B115" s="30"/>
      <c r="C115" s="30" t="s">
        <v>1132</v>
      </c>
      <c r="D115" s="41">
        <v>-21850</v>
      </c>
      <c r="E115" s="23">
        <v>-195.4</v>
      </c>
      <c r="F115" s="24">
        <v>-6.9639999999999997E-3</v>
      </c>
      <c r="G115" s="15"/>
    </row>
    <row r="116" spans="1:7" x14ac:dyDescent="0.3">
      <c r="A116" s="12" t="s">
        <v>1510</v>
      </c>
      <c r="B116" s="30"/>
      <c r="C116" s="30" t="s">
        <v>1341</v>
      </c>
      <c r="D116" s="41">
        <v>-34500</v>
      </c>
      <c r="E116" s="23">
        <v>-201.34</v>
      </c>
      <c r="F116" s="24">
        <v>-7.175E-3</v>
      </c>
      <c r="G116" s="15"/>
    </row>
    <row r="117" spans="1:7" x14ac:dyDescent="0.3">
      <c r="A117" s="12" t="s">
        <v>1626</v>
      </c>
      <c r="B117" s="30"/>
      <c r="C117" s="30" t="s">
        <v>1112</v>
      </c>
      <c r="D117" s="41">
        <v>-24500</v>
      </c>
      <c r="E117" s="23">
        <v>-244.22</v>
      </c>
      <c r="F117" s="24">
        <v>-8.7030000000000007E-3</v>
      </c>
      <c r="G117" s="15"/>
    </row>
    <row r="118" spans="1:7" x14ac:dyDescent="0.3">
      <c r="A118" s="12" t="s">
        <v>1627</v>
      </c>
      <c r="B118" s="30"/>
      <c r="C118" s="30" t="s">
        <v>1118</v>
      </c>
      <c r="D118" s="41">
        <v>-10500</v>
      </c>
      <c r="E118" s="23">
        <v>-264.48</v>
      </c>
      <c r="F118" s="24">
        <v>-9.4260000000000004E-3</v>
      </c>
      <c r="G118" s="15"/>
    </row>
    <row r="119" spans="1:7" x14ac:dyDescent="0.3">
      <c r="A119" s="12" t="s">
        <v>1596</v>
      </c>
      <c r="B119" s="30"/>
      <c r="C119" s="30" t="s">
        <v>1112</v>
      </c>
      <c r="D119" s="41">
        <v>-20500</v>
      </c>
      <c r="E119" s="23">
        <v>-292.72000000000003</v>
      </c>
      <c r="F119" s="24">
        <v>-1.0432E-2</v>
      </c>
      <c r="G119" s="15"/>
    </row>
    <row r="120" spans="1:7" x14ac:dyDescent="0.3">
      <c r="A120" s="12" t="s">
        <v>1610</v>
      </c>
      <c r="B120" s="30"/>
      <c r="C120" s="30" t="s">
        <v>1112</v>
      </c>
      <c r="D120" s="41">
        <v>-480000</v>
      </c>
      <c r="E120" s="23">
        <v>-299.76</v>
      </c>
      <c r="F120" s="24">
        <v>-1.0683E-2</v>
      </c>
      <c r="G120" s="15"/>
    </row>
    <row r="121" spans="1:7" x14ac:dyDescent="0.3">
      <c r="A121" s="12" t="s">
        <v>1616</v>
      </c>
      <c r="B121" s="30"/>
      <c r="C121" s="30" t="s">
        <v>1148</v>
      </c>
      <c r="D121" s="41">
        <v>-9800</v>
      </c>
      <c r="E121" s="23">
        <v>-337.45</v>
      </c>
      <c r="F121" s="24">
        <v>-1.2026E-2</v>
      </c>
      <c r="G121" s="15"/>
    </row>
    <row r="122" spans="1:7" x14ac:dyDescent="0.3">
      <c r="A122" s="12" t="s">
        <v>1474</v>
      </c>
      <c r="B122" s="30"/>
      <c r="C122" s="30" t="s">
        <v>1219</v>
      </c>
      <c r="D122" s="41">
        <v>-90000</v>
      </c>
      <c r="E122" s="23">
        <v>-358.34</v>
      </c>
      <c r="F122" s="24">
        <v>-1.277E-2</v>
      </c>
      <c r="G122" s="15"/>
    </row>
    <row r="123" spans="1:7" x14ac:dyDescent="0.3">
      <c r="A123" s="12" t="s">
        <v>1587</v>
      </c>
      <c r="B123" s="30"/>
      <c r="C123" s="30" t="s">
        <v>1140</v>
      </c>
      <c r="D123" s="41">
        <v>-248000</v>
      </c>
      <c r="E123" s="23">
        <v>-500.59</v>
      </c>
      <c r="F123" s="24">
        <v>-1.7840000000000002E-2</v>
      </c>
      <c r="G123" s="15"/>
    </row>
    <row r="124" spans="1:7" x14ac:dyDescent="0.3">
      <c r="A124" s="12" t="s">
        <v>1615</v>
      </c>
      <c r="B124" s="30"/>
      <c r="C124" s="30" t="s">
        <v>1112</v>
      </c>
      <c r="D124" s="41">
        <v>-380000</v>
      </c>
      <c r="E124" s="23">
        <v>-516.61</v>
      </c>
      <c r="F124" s="24">
        <v>-1.8411E-2</v>
      </c>
      <c r="G124" s="15"/>
    </row>
    <row r="125" spans="1:7" x14ac:dyDescent="0.3">
      <c r="A125" s="12" t="s">
        <v>1600</v>
      </c>
      <c r="B125" s="30"/>
      <c r="C125" s="30" t="s">
        <v>1126</v>
      </c>
      <c r="D125" s="41">
        <v>-462000</v>
      </c>
      <c r="E125" s="23">
        <v>-574.04</v>
      </c>
      <c r="F125" s="24">
        <v>-2.0458E-2</v>
      </c>
      <c r="G125" s="15"/>
    </row>
    <row r="126" spans="1:7" x14ac:dyDescent="0.3">
      <c r="A126" s="12" t="s">
        <v>1592</v>
      </c>
      <c r="B126" s="30"/>
      <c r="C126" s="30" t="s">
        <v>1140</v>
      </c>
      <c r="D126" s="41">
        <v>-438000</v>
      </c>
      <c r="E126" s="23">
        <v>-612.76</v>
      </c>
      <c r="F126" s="24">
        <v>-2.1838E-2</v>
      </c>
      <c r="G126" s="15"/>
    </row>
    <row r="127" spans="1:7" x14ac:dyDescent="0.3">
      <c r="A127" s="12" t="s">
        <v>1613</v>
      </c>
      <c r="B127" s="30"/>
      <c r="C127" s="30" t="s">
        <v>1156</v>
      </c>
      <c r="D127" s="41">
        <v>-147200</v>
      </c>
      <c r="E127" s="23">
        <v>-690</v>
      </c>
      <c r="F127" s="24">
        <v>-2.4590999999999998E-2</v>
      </c>
      <c r="G127" s="15"/>
    </row>
    <row r="128" spans="1:7" x14ac:dyDescent="0.3">
      <c r="A128" s="12" t="s">
        <v>1582</v>
      </c>
      <c r="B128" s="30"/>
      <c r="C128" s="30" t="s">
        <v>1112</v>
      </c>
      <c r="D128" s="41">
        <v>-118500</v>
      </c>
      <c r="E128" s="23">
        <v>-739.56</v>
      </c>
      <c r="F128" s="24">
        <v>-2.6356999999999998E-2</v>
      </c>
      <c r="G128" s="15"/>
    </row>
    <row r="129" spans="1:7" x14ac:dyDescent="0.3">
      <c r="A129" s="12" t="s">
        <v>1625</v>
      </c>
      <c r="B129" s="30"/>
      <c r="C129" s="30" t="s">
        <v>1123</v>
      </c>
      <c r="D129" s="41">
        <v>-450000</v>
      </c>
      <c r="E129" s="23">
        <v>-835.43</v>
      </c>
      <c r="F129" s="24">
        <v>-2.9773000000000001E-2</v>
      </c>
      <c r="G129" s="15"/>
    </row>
    <row r="130" spans="1:7" x14ac:dyDescent="0.3">
      <c r="A130" s="12" t="s">
        <v>1629</v>
      </c>
      <c r="B130" s="30"/>
      <c r="C130" s="30" t="s">
        <v>1112</v>
      </c>
      <c r="D130" s="41">
        <v>-56100</v>
      </c>
      <c r="E130" s="23">
        <v>-935.38</v>
      </c>
      <c r="F130" s="24">
        <v>-3.3335999999999998E-2</v>
      </c>
      <c r="G130" s="15"/>
    </row>
    <row r="131" spans="1:7" x14ac:dyDescent="0.3">
      <c r="A131" s="12" t="s">
        <v>1623</v>
      </c>
      <c r="B131" s="30"/>
      <c r="C131" s="30" t="s">
        <v>1129</v>
      </c>
      <c r="D131" s="41">
        <v>-160000</v>
      </c>
      <c r="E131" s="23">
        <v>-1255.76</v>
      </c>
      <c r="F131" s="24">
        <v>-4.4754000000000002E-2</v>
      </c>
      <c r="G131" s="15"/>
    </row>
    <row r="132" spans="1:7" x14ac:dyDescent="0.3">
      <c r="A132" s="12" t="s">
        <v>1605</v>
      </c>
      <c r="B132" s="30"/>
      <c r="C132" s="30" t="s">
        <v>1175</v>
      </c>
      <c r="D132" s="41">
        <v>-307800</v>
      </c>
      <c r="E132" s="23">
        <v>-1438.5</v>
      </c>
      <c r="F132" s="24">
        <v>-5.1267E-2</v>
      </c>
      <c r="G132" s="15"/>
    </row>
    <row r="133" spans="1:7" x14ac:dyDescent="0.3">
      <c r="A133" s="16" t="s">
        <v>122</v>
      </c>
      <c r="B133" s="31"/>
      <c r="C133" s="31"/>
      <c r="D133" s="17"/>
      <c r="E133" s="42">
        <v>-12126.87</v>
      </c>
      <c r="F133" s="43">
        <v>-0.43217499999999998</v>
      </c>
      <c r="G133" s="20"/>
    </row>
    <row r="134" spans="1:7" x14ac:dyDescent="0.3">
      <c r="A134" s="12"/>
      <c r="B134" s="30"/>
      <c r="C134" s="30"/>
      <c r="D134" s="13"/>
      <c r="E134" s="14"/>
      <c r="F134" s="15"/>
      <c r="G134" s="15"/>
    </row>
    <row r="135" spans="1:7" x14ac:dyDescent="0.3">
      <c r="A135" s="12"/>
      <c r="B135" s="30"/>
      <c r="C135" s="30"/>
      <c r="D135" s="13"/>
      <c r="E135" s="14"/>
      <c r="F135" s="15"/>
      <c r="G135" s="15"/>
    </row>
    <row r="136" spans="1:7" x14ac:dyDescent="0.3">
      <c r="A136" s="12"/>
      <c r="B136" s="30"/>
      <c r="C136" s="30"/>
      <c r="D136" s="13"/>
      <c r="E136" s="14"/>
      <c r="F136" s="15"/>
      <c r="G136" s="15"/>
    </row>
    <row r="137" spans="1:7" x14ac:dyDescent="0.3">
      <c r="A137" s="21" t="s">
        <v>156</v>
      </c>
      <c r="B137" s="32"/>
      <c r="C137" s="32"/>
      <c r="D137" s="22"/>
      <c r="E137" s="44">
        <v>-12126.87</v>
      </c>
      <c r="F137" s="45">
        <v>-0.43217499999999998</v>
      </c>
      <c r="G137" s="20"/>
    </row>
    <row r="138" spans="1:7" x14ac:dyDescent="0.3">
      <c r="A138" s="12"/>
      <c r="B138" s="30"/>
      <c r="C138" s="30"/>
      <c r="D138" s="13"/>
      <c r="E138" s="14"/>
      <c r="F138" s="15"/>
      <c r="G138" s="15"/>
    </row>
    <row r="139" spans="1:7" x14ac:dyDescent="0.3">
      <c r="A139" s="16" t="s">
        <v>206</v>
      </c>
      <c r="B139" s="30"/>
      <c r="C139" s="30"/>
      <c r="D139" s="13"/>
      <c r="E139" s="14"/>
      <c r="F139" s="15"/>
      <c r="G139" s="15"/>
    </row>
    <row r="140" spans="1:7" x14ac:dyDescent="0.3">
      <c r="A140" s="16" t="s">
        <v>207</v>
      </c>
      <c r="B140" s="30"/>
      <c r="C140" s="30"/>
      <c r="D140" s="13"/>
      <c r="E140" s="14"/>
      <c r="F140" s="15"/>
      <c r="G140" s="15"/>
    </row>
    <row r="141" spans="1:7" x14ac:dyDescent="0.3">
      <c r="A141" s="12" t="s">
        <v>723</v>
      </c>
      <c r="B141" s="30" t="s">
        <v>724</v>
      </c>
      <c r="C141" s="30" t="s">
        <v>213</v>
      </c>
      <c r="D141" s="13">
        <v>500000</v>
      </c>
      <c r="E141" s="14">
        <v>499.21</v>
      </c>
      <c r="F141" s="15">
        <v>1.78E-2</v>
      </c>
      <c r="G141" s="15">
        <v>7.4265999999999999E-2</v>
      </c>
    </row>
    <row r="142" spans="1:7" x14ac:dyDescent="0.3">
      <c r="A142" s="16" t="s">
        <v>122</v>
      </c>
      <c r="B142" s="31"/>
      <c r="C142" s="31"/>
      <c r="D142" s="17"/>
      <c r="E142" s="37">
        <v>499.21</v>
      </c>
      <c r="F142" s="38">
        <v>1.78E-2</v>
      </c>
      <c r="G142" s="20"/>
    </row>
    <row r="143" spans="1:7" x14ac:dyDescent="0.3">
      <c r="A143" s="12"/>
      <c r="B143" s="30"/>
      <c r="C143" s="30"/>
      <c r="D143" s="13"/>
      <c r="E143" s="14"/>
      <c r="F143" s="15"/>
      <c r="G143" s="15"/>
    </row>
    <row r="144" spans="1:7" x14ac:dyDescent="0.3">
      <c r="A144" s="16" t="s">
        <v>297</v>
      </c>
      <c r="B144" s="30"/>
      <c r="C144" s="30"/>
      <c r="D144" s="13"/>
      <c r="E144" s="14"/>
      <c r="F144" s="15"/>
      <c r="G144" s="15"/>
    </row>
    <row r="145" spans="1:7" x14ac:dyDescent="0.3">
      <c r="A145" s="12" t="s">
        <v>989</v>
      </c>
      <c r="B145" s="30" t="s">
        <v>990</v>
      </c>
      <c r="C145" s="30" t="s">
        <v>119</v>
      </c>
      <c r="D145" s="13">
        <v>5150000</v>
      </c>
      <c r="E145" s="14">
        <v>4964.08</v>
      </c>
      <c r="F145" s="15">
        <v>0.1769</v>
      </c>
      <c r="G145" s="15">
        <v>7.2465288801000005E-2</v>
      </c>
    </row>
    <row r="146" spans="1:7" x14ac:dyDescent="0.3">
      <c r="A146" s="16" t="s">
        <v>122</v>
      </c>
      <c r="B146" s="31"/>
      <c r="C146" s="31"/>
      <c r="D146" s="17"/>
      <c r="E146" s="37">
        <v>4964.08</v>
      </c>
      <c r="F146" s="38">
        <v>0.1769</v>
      </c>
      <c r="G146" s="20"/>
    </row>
    <row r="147" spans="1:7" x14ac:dyDescent="0.3">
      <c r="A147" s="12"/>
      <c r="B147" s="30"/>
      <c r="C147" s="30"/>
      <c r="D147" s="13"/>
      <c r="E147" s="14"/>
      <c r="F147" s="15"/>
      <c r="G147" s="15"/>
    </row>
    <row r="148" spans="1:7" x14ac:dyDescent="0.3">
      <c r="A148" s="16" t="s">
        <v>300</v>
      </c>
      <c r="B148" s="30"/>
      <c r="C148" s="30"/>
      <c r="D148" s="13"/>
      <c r="E148" s="14"/>
      <c r="F148" s="15"/>
      <c r="G148" s="15"/>
    </row>
    <row r="149" spans="1:7" x14ac:dyDescent="0.3">
      <c r="A149" s="16" t="s">
        <v>122</v>
      </c>
      <c r="B149" s="30"/>
      <c r="C149" s="30"/>
      <c r="D149" s="13"/>
      <c r="E149" s="39" t="s">
        <v>114</v>
      </c>
      <c r="F149" s="40" t="s">
        <v>114</v>
      </c>
      <c r="G149" s="15"/>
    </row>
    <row r="150" spans="1:7" x14ac:dyDescent="0.3">
      <c r="A150" s="12"/>
      <c r="B150" s="30"/>
      <c r="C150" s="30"/>
      <c r="D150" s="13"/>
      <c r="E150" s="14"/>
      <c r="F150" s="15"/>
      <c r="G150" s="15"/>
    </row>
    <row r="151" spans="1:7" x14ac:dyDescent="0.3">
      <c r="A151" s="16" t="s">
        <v>301</v>
      </c>
      <c r="B151" s="30"/>
      <c r="C151" s="30"/>
      <c r="D151" s="13"/>
      <c r="E151" s="14"/>
      <c r="F151" s="15"/>
      <c r="G151" s="15"/>
    </row>
    <row r="152" spans="1:7" x14ac:dyDescent="0.3">
      <c r="A152" s="16" t="s">
        <v>122</v>
      </c>
      <c r="B152" s="30"/>
      <c r="C152" s="30"/>
      <c r="D152" s="13"/>
      <c r="E152" s="39" t="s">
        <v>114</v>
      </c>
      <c r="F152" s="40" t="s">
        <v>114</v>
      </c>
      <c r="G152" s="15"/>
    </row>
    <row r="153" spans="1:7" x14ac:dyDescent="0.3">
      <c r="A153" s="12"/>
      <c r="B153" s="30"/>
      <c r="C153" s="30"/>
      <c r="D153" s="13"/>
      <c r="E153" s="14"/>
      <c r="F153" s="15"/>
      <c r="G153" s="15"/>
    </row>
    <row r="154" spans="1:7" x14ac:dyDescent="0.3">
      <c r="A154" s="21" t="s">
        <v>156</v>
      </c>
      <c r="B154" s="32"/>
      <c r="C154" s="32"/>
      <c r="D154" s="22"/>
      <c r="E154" s="18">
        <v>5463.29</v>
      </c>
      <c r="F154" s="19">
        <v>0.19470000000000001</v>
      </c>
      <c r="G154" s="20"/>
    </row>
    <row r="155" spans="1:7" x14ac:dyDescent="0.3">
      <c r="A155" s="12"/>
      <c r="B155" s="30"/>
      <c r="C155" s="30"/>
      <c r="D155" s="13"/>
      <c r="E155" s="14"/>
      <c r="F155" s="15"/>
      <c r="G155" s="15"/>
    </row>
    <row r="156" spans="1:7" x14ac:dyDescent="0.3">
      <c r="A156" s="12"/>
      <c r="B156" s="30"/>
      <c r="C156" s="30"/>
      <c r="D156" s="13"/>
      <c r="E156" s="14"/>
      <c r="F156" s="15"/>
      <c r="G156" s="15"/>
    </row>
    <row r="157" spans="1:7" x14ac:dyDescent="0.3">
      <c r="A157" s="16" t="s">
        <v>795</v>
      </c>
      <c r="B157" s="30"/>
      <c r="C157" s="30"/>
      <c r="D157" s="13"/>
      <c r="E157" s="14"/>
      <c r="F157" s="15"/>
      <c r="G157" s="15"/>
    </row>
    <row r="158" spans="1:7" x14ac:dyDescent="0.3">
      <c r="A158" s="12" t="s">
        <v>1940</v>
      </c>
      <c r="B158" s="30" t="s">
        <v>1941</v>
      </c>
      <c r="C158" s="30"/>
      <c r="D158" s="13">
        <v>47098.75</v>
      </c>
      <c r="E158" s="14">
        <v>1400.29</v>
      </c>
      <c r="F158" s="15">
        <v>4.99E-2</v>
      </c>
      <c r="G158" s="15"/>
    </row>
    <row r="159" spans="1:7" x14ac:dyDescent="0.3">
      <c r="A159" s="12"/>
      <c r="B159" s="30"/>
      <c r="C159" s="30"/>
      <c r="D159" s="13"/>
      <c r="E159" s="14"/>
      <c r="F159" s="15"/>
      <c r="G159" s="15"/>
    </row>
    <row r="160" spans="1:7" x14ac:dyDescent="0.3">
      <c r="A160" s="21" t="s">
        <v>156</v>
      </c>
      <c r="B160" s="32"/>
      <c r="C160" s="32"/>
      <c r="D160" s="22"/>
      <c r="E160" s="18">
        <v>1400.29</v>
      </c>
      <c r="F160" s="19">
        <v>4.99E-2</v>
      </c>
      <c r="G160" s="20"/>
    </row>
    <row r="161" spans="1:7" x14ac:dyDescent="0.3">
      <c r="A161" s="12"/>
      <c r="B161" s="30"/>
      <c r="C161" s="30"/>
      <c r="D161" s="13"/>
      <c r="E161" s="14"/>
      <c r="F161" s="15"/>
      <c r="G161" s="15"/>
    </row>
    <row r="162" spans="1:7" x14ac:dyDescent="0.3">
      <c r="A162" s="16" t="s">
        <v>157</v>
      </c>
      <c r="B162" s="30"/>
      <c r="C162" s="30"/>
      <c r="D162" s="13"/>
      <c r="E162" s="14"/>
      <c r="F162" s="15"/>
      <c r="G162" s="15"/>
    </row>
    <row r="163" spans="1:7" x14ac:dyDescent="0.3">
      <c r="A163" s="12" t="s">
        <v>158</v>
      </c>
      <c r="B163" s="30"/>
      <c r="C163" s="30"/>
      <c r="D163" s="13"/>
      <c r="E163" s="14">
        <v>593.9</v>
      </c>
      <c r="F163" s="15">
        <v>2.12E-2</v>
      </c>
      <c r="G163" s="15">
        <v>6.3773999999999997E-2</v>
      </c>
    </row>
    <row r="164" spans="1:7" x14ac:dyDescent="0.3">
      <c r="A164" s="16" t="s">
        <v>122</v>
      </c>
      <c r="B164" s="31"/>
      <c r="C164" s="31"/>
      <c r="D164" s="17"/>
      <c r="E164" s="37">
        <v>593.9</v>
      </c>
      <c r="F164" s="38">
        <v>2.12E-2</v>
      </c>
      <c r="G164" s="20"/>
    </row>
    <row r="165" spans="1:7" x14ac:dyDescent="0.3">
      <c r="A165" s="12"/>
      <c r="B165" s="30"/>
      <c r="C165" s="30"/>
      <c r="D165" s="13"/>
      <c r="E165" s="14"/>
      <c r="F165" s="15"/>
      <c r="G165" s="15"/>
    </row>
    <row r="166" spans="1:7" x14ac:dyDescent="0.3">
      <c r="A166" s="21" t="s">
        <v>156</v>
      </c>
      <c r="B166" s="32"/>
      <c r="C166" s="32"/>
      <c r="D166" s="22"/>
      <c r="E166" s="18">
        <v>593.9</v>
      </c>
      <c r="F166" s="19">
        <v>2.12E-2</v>
      </c>
      <c r="G166" s="20"/>
    </row>
    <row r="167" spans="1:7" x14ac:dyDescent="0.3">
      <c r="A167" s="12" t="s">
        <v>159</v>
      </c>
      <c r="B167" s="30"/>
      <c r="C167" s="30"/>
      <c r="D167" s="13"/>
      <c r="E167" s="14">
        <v>93.407697600000006</v>
      </c>
      <c r="F167" s="15">
        <v>3.3279999999999998E-3</v>
      </c>
      <c r="G167" s="15"/>
    </row>
    <row r="168" spans="1:7" x14ac:dyDescent="0.3">
      <c r="A168" s="12" t="s">
        <v>160</v>
      </c>
      <c r="B168" s="30"/>
      <c r="C168" s="30"/>
      <c r="D168" s="13"/>
      <c r="E168" s="14">
        <v>1293.2123024</v>
      </c>
      <c r="F168" s="15">
        <v>4.5971999999999999E-2</v>
      </c>
      <c r="G168" s="15">
        <v>6.3773999999999997E-2</v>
      </c>
    </row>
    <row r="169" spans="1:7" x14ac:dyDescent="0.3">
      <c r="A169" s="25" t="s">
        <v>161</v>
      </c>
      <c r="B169" s="33"/>
      <c r="C169" s="33"/>
      <c r="D169" s="26"/>
      <c r="E169" s="27">
        <v>28058.9</v>
      </c>
      <c r="F169" s="28">
        <v>1</v>
      </c>
      <c r="G169" s="28"/>
    </row>
    <row r="171" spans="1:7" x14ac:dyDescent="0.3">
      <c r="A171" s="1" t="s">
        <v>1676</v>
      </c>
    </row>
    <row r="172" spans="1:7" x14ac:dyDescent="0.3">
      <c r="A172" s="1" t="s">
        <v>163</v>
      </c>
    </row>
    <row r="174" spans="1:7" x14ac:dyDescent="0.3">
      <c r="A174" s="1" t="s">
        <v>164</v>
      </c>
    </row>
    <row r="175" spans="1:7" x14ac:dyDescent="0.3">
      <c r="A175" s="47" t="s">
        <v>165</v>
      </c>
      <c r="B175" s="34" t="s">
        <v>114</v>
      </c>
    </row>
    <row r="176" spans="1:7" x14ac:dyDescent="0.3">
      <c r="A176" t="s">
        <v>166</v>
      </c>
    </row>
    <row r="177" spans="1:5" x14ac:dyDescent="0.3">
      <c r="A177" t="s">
        <v>167</v>
      </c>
      <c r="B177" t="s">
        <v>168</v>
      </c>
      <c r="C177" t="s">
        <v>168</v>
      </c>
    </row>
    <row r="178" spans="1:5" x14ac:dyDescent="0.3">
      <c r="B178" s="48">
        <v>45107</v>
      </c>
      <c r="C178" s="48">
        <v>45138</v>
      </c>
    </row>
    <row r="179" spans="1:5" x14ac:dyDescent="0.3">
      <c r="A179" t="s">
        <v>170</v>
      </c>
      <c r="B179">
        <v>21.3903</v>
      </c>
      <c r="C179">
        <v>21.8703</v>
      </c>
      <c r="E179" s="2"/>
    </row>
    <row r="180" spans="1:5" x14ac:dyDescent="0.3">
      <c r="A180" t="s">
        <v>172</v>
      </c>
      <c r="B180">
        <v>21.382100000000001</v>
      </c>
      <c r="C180">
        <v>21.861999999999998</v>
      </c>
      <c r="E180" s="2"/>
    </row>
    <row r="181" spans="1:5" x14ac:dyDescent="0.3">
      <c r="A181" t="s">
        <v>173</v>
      </c>
      <c r="B181">
        <v>15.542899999999999</v>
      </c>
      <c r="C181">
        <v>15.8917</v>
      </c>
      <c r="E181" s="2"/>
    </row>
    <row r="182" spans="1:5" x14ac:dyDescent="0.3">
      <c r="A182" t="s">
        <v>623</v>
      </c>
      <c r="B182">
        <v>14.238</v>
      </c>
      <c r="C182">
        <v>14.4772</v>
      </c>
      <c r="E182" s="2"/>
    </row>
    <row r="183" spans="1:5" x14ac:dyDescent="0.3">
      <c r="A183" t="s">
        <v>181</v>
      </c>
      <c r="B183">
        <v>19.779199999999999</v>
      </c>
      <c r="C183">
        <v>20.206099999999999</v>
      </c>
      <c r="E183" s="2"/>
    </row>
    <row r="184" spans="1:5" x14ac:dyDescent="0.3">
      <c r="A184" t="s">
        <v>626</v>
      </c>
      <c r="B184">
        <v>19.7669</v>
      </c>
      <c r="C184">
        <v>20.1938</v>
      </c>
      <c r="E184" s="2"/>
    </row>
    <row r="185" spans="1:5" x14ac:dyDescent="0.3">
      <c r="A185" t="s">
        <v>627</v>
      </c>
      <c r="B185">
        <v>13.6615</v>
      </c>
      <c r="C185">
        <v>13.9566</v>
      </c>
      <c r="E185" s="2"/>
    </row>
    <row r="186" spans="1:5" x14ac:dyDescent="0.3">
      <c r="A186" t="s">
        <v>628</v>
      </c>
      <c r="B186">
        <v>13.013199999999999</v>
      </c>
      <c r="C186">
        <v>13.213900000000001</v>
      </c>
      <c r="E186" s="2"/>
    </row>
    <row r="187" spans="1:5" x14ac:dyDescent="0.3">
      <c r="E187" s="2"/>
    </row>
    <row r="188" spans="1:5" x14ac:dyDescent="0.3">
      <c r="A188" t="s">
        <v>630</v>
      </c>
    </row>
    <row r="190" spans="1:5" x14ac:dyDescent="0.3">
      <c r="A190" s="50" t="s">
        <v>631</v>
      </c>
      <c r="B190" s="50" t="s">
        <v>632</v>
      </c>
      <c r="C190" s="50" t="s">
        <v>633</v>
      </c>
      <c r="D190" s="50" t="s">
        <v>634</v>
      </c>
    </row>
    <row r="191" spans="1:5" x14ac:dyDescent="0.3">
      <c r="A191" s="50" t="s">
        <v>637</v>
      </c>
      <c r="B191" s="50"/>
      <c r="C191" s="50">
        <v>0.08</v>
      </c>
      <c r="D191" s="50">
        <v>0.08</v>
      </c>
    </row>
    <row r="192" spans="1:5" x14ac:dyDescent="0.3">
      <c r="A192" s="50" t="s">
        <v>641</v>
      </c>
      <c r="B192" s="50"/>
      <c r="C192" s="50">
        <v>0.08</v>
      </c>
      <c r="D192" s="50">
        <v>0.08</v>
      </c>
    </row>
    <row r="194" spans="1:7" x14ac:dyDescent="0.3">
      <c r="A194" t="s">
        <v>184</v>
      </c>
      <c r="B194" s="34" t="s">
        <v>114</v>
      </c>
    </row>
    <row r="195" spans="1:7" ht="28.95" customHeight="1" x14ac:dyDescent="0.3">
      <c r="A195" s="47" t="s">
        <v>185</v>
      </c>
      <c r="B195" s="34" t="s">
        <v>114</v>
      </c>
    </row>
    <row r="196" spans="1:7" ht="28.95" customHeight="1" x14ac:dyDescent="0.3">
      <c r="A196" s="47" t="s">
        <v>186</v>
      </c>
      <c r="B196" s="34" t="s">
        <v>114</v>
      </c>
    </row>
    <row r="197" spans="1:7" x14ac:dyDescent="0.3">
      <c r="A197" t="s">
        <v>1677</v>
      </c>
      <c r="B197" s="49">
        <v>4.7176809999999998</v>
      </c>
    </row>
    <row r="198" spans="1:7" ht="43.5" customHeight="1" x14ac:dyDescent="0.3">
      <c r="A198" s="47" t="s">
        <v>188</v>
      </c>
      <c r="B198" s="34">
        <v>41.236800000000002</v>
      </c>
    </row>
    <row r="199" spans="1:7" ht="28.95" customHeight="1" x14ac:dyDescent="0.3">
      <c r="A199" s="47" t="s">
        <v>189</v>
      </c>
      <c r="B199" s="34" t="s">
        <v>114</v>
      </c>
    </row>
    <row r="200" spans="1:7" ht="28.95" customHeight="1" x14ac:dyDescent="0.3">
      <c r="A200" s="47" t="s">
        <v>190</v>
      </c>
      <c r="B200" s="34" t="s">
        <v>114</v>
      </c>
    </row>
    <row r="201" spans="1:7" x14ac:dyDescent="0.3">
      <c r="A201" t="s">
        <v>191</v>
      </c>
      <c r="B201" s="34" t="s">
        <v>114</v>
      </c>
    </row>
    <row r="202" spans="1:7" x14ac:dyDescent="0.3">
      <c r="A202" t="s">
        <v>192</v>
      </c>
      <c r="B202" s="34" t="s">
        <v>114</v>
      </c>
    </row>
    <row r="204" spans="1:7" s="47" customFormat="1" ht="35.4" customHeight="1" x14ac:dyDescent="0.3">
      <c r="A204" s="70" t="s">
        <v>202</v>
      </c>
      <c r="B204" s="70" t="s">
        <v>203</v>
      </c>
      <c r="C204" s="70" t="s">
        <v>5</v>
      </c>
      <c r="D204" s="70" t="s">
        <v>6</v>
      </c>
      <c r="G204" s="71"/>
    </row>
    <row r="205" spans="1:7" s="47" customFormat="1" ht="70.05" customHeight="1" x14ac:dyDescent="0.3">
      <c r="A205" s="70" t="s">
        <v>1942</v>
      </c>
      <c r="B205" s="70"/>
      <c r="C205" s="70" t="s">
        <v>62</v>
      </c>
      <c r="D205" s="70"/>
      <c r="G205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80"/>
  <sheetViews>
    <sheetView showGridLines="0" view="pageBreakPreview" zoomScale="60" zoomScaleNormal="100" workbookViewId="0">
      <pane ySplit="4" topLeftCell="A56" activePane="bottomLeft" state="frozen"/>
      <selection pane="bottomLeft" activeCell="L75" sqref="L75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1943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1944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1109</v>
      </c>
      <c r="B7" s="30"/>
      <c r="C7" s="30"/>
      <c r="D7" s="13"/>
      <c r="E7" s="14"/>
      <c r="F7" s="15"/>
      <c r="G7" s="15"/>
    </row>
    <row r="8" spans="1:8" x14ac:dyDescent="0.3">
      <c r="A8" s="12" t="s">
        <v>1110</v>
      </c>
      <c r="B8" s="30" t="s">
        <v>1111</v>
      </c>
      <c r="C8" s="30" t="s">
        <v>1112</v>
      </c>
      <c r="D8" s="13">
        <v>329611</v>
      </c>
      <c r="E8" s="14">
        <v>5442.54</v>
      </c>
      <c r="F8" s="15">
        <v>9.1800000000000007E-2</v>
      </c>
      <c r="G8" s="15"/>
    </row>
    <row r="9" spans="1:8" x14ac:dyDescent="0.3">
      <c r="A9" s="12" t="s">
        <v>1119</v>
      </c>
      <c r="B9" s="30" t="s">
        <v>1120</v>
      </c>
      <c r="C9" s="30" t="s">
        <v>1112</v>
      </c>
      <c r="D9" s="13">
        <v>461925</v>
      </c>
      <c r="E9" s="14">
        <v>4611.3999999999996</v>
      </c>
      <c r="F9" s="15">
        <v>7.7799999999999994E-2</v>
      </c>
      <c r="G9" s="15"/>
    </row>
    <row r="10" spans="1:8" x14ac:dyDescent="0.3">
      <c r="A10" s="12" t="s">
        <v>1146</v>
      </c>
      <c r="B10" s="30" t="s">
        <v>1147</v>
      </c>
      <c r="C10" s="30" t="s">
        <v>1148</v>
      </c>
      <c r="D10" s="13">
        <v>116779</v>
      </c>
      <c r="E10" s="14">
        <v>3995.54</v>
      </c>
      <c r="F10" s="15">
        <v>6.7400000000000002E-2</v>
      </c>
      <c r="G10" s="15"/>
    </row>
    <row r="11" spans="1:8" x14ac:dyDescent="0.3">
      <c r="A11" s="12" t="s">
        <v>1212</v>
      </c>
      <c r="B11" s="30" t="s">
        <v>1213</v>
      </c>
      <c r="C11" s="30" t="s">
        <v>1214</v>
      </c>
      <c r="D11" s="13">
        <v>124747</v>
      </c>
      <c r="E11" s="14">
        <v>3344.9</v>
      </c>
      <c r="F11" s="15">
        <v>5.6399999999999999E-2</v>
      </c>
      <c r="G11" s="15"/>
    </row>
    <row r="12" spans="1:8" x14ac:dyDescent="0.3">
      <c r="A12" s="12" t="s">
        <v>1113</v>
      </c>
      <c r="B12" s="30" t="s">
        <v>1114</v>
      </c>
      <c r="C12" s="30" t="s">
        <v>1115</v>
      </c>
      <c r="D12" s="13">
        <v>129833</v>
      </c>
      <c r="E12" s="14">
        <v>3309.77</v>
      </c>
      <c r="F12" s="15">
        <v>5.5800000000000002E-2</v>
      </c>
      <c r="G12" s="15"/>
    </row>
    <row r="13" spans="1:8" x14ac:dyDescent="0.3">
      <c r="A13" s="12" t="s">
        <v>1226</v>
      </c>
      <c r="B13" s="30" t="s">
        <v>1227</v>
      </c>
      <c r="C13" s="30" t="s">
        <v>1112</v>
      </c>
      <c r="D13" s="13">
        <v>428911</v>
      </c>
      <c r="E13" s="14">
        <v>2660.11</v>
      </c>
      <c r="F13" s="15">
        <v>4.4900000000000002E-2</v>
      </c>
      <c r="G13" s="15"/>
    </row>
    <row r="14" spans="1:8" x14ac:dyDescent="0.3">
      <c r="A14" s="12" t="s">
        <v>1240</v>
      </c>
      <c r="B14" s="30" t="s">
        <v>1241</v>
      </c>
      <c r="C14" s="30" t="s">
        <v>1178</v>
      </c>
      <c r="D14" s="13">
        <v>115416</v>
      </c>
      <c r="E14" s="14">
        <v>2271.56</v>
      </c>
      <c r="F14" s="15">
        <v>3.8300000000000001E-2</v>
      </c>
      <c r="G14" s="15"/>
    </row>
    <row r="15" spans="1:8" x14ac:dyDescent="0.3">
      <c r="A15" s="12" t="s">
        <v>1382</v>
      </c>
      <c r="B15" s="30" t="s">
        <v>1383</v>
      </c>
      <c r="C15" s="30" t="s">
        <v>1181</v>
      </c>
      <c r="D15" s="13">
        <v>49424</v>
      </c>
      <c r="E15" s="14">
        <v>2250.1799999999998</v>
      </c>
      <c r="F15" s="15">
        <v>3.7900000000000003E-2</v>
      </c>
      <c r="G15" s="15"/>
    </row>
    <row r="16" spans="1:8" x14ac:dyDescent="0.3">
      <c r="A16" s="12" t="s">
        <v>1154</v>
      </c>
      <c r="B16" s="30" t="s">
        <v>1155</v>
      </c>
      <c r="C16" s="30" t="s">
        <v>1156</v>
      </c>
      <c r="D16" s="13">
        <v>475102</v>
      </c>
      <c r="E16" s="14">
        <v>2212.5500000000002</v>
      </c>
      <c r="F16" s="15">
        <v>3.73E-2</v>
      </c>
      <c r="G16" s="15"/>
    </row>
    <row r="17" spans="1:7" x14ac:dyDescent="0.3">
      <c r="A17" s="12" t="s">
        <v>1425</v>
      </c>
      <c r="B17" s="30" t="s">
        <v>1426</v>
      </c>
      <c r="C17" s="30" t="s">
        <v>1237</v>
      </c>
      <c r="D17" s="13">
        <v>1476648</v>
      </c>
      <c r="E17" s="14">
        <v>1929.98</v>
      </c>
      <c r="F17" s="15">
        <v>3.2500000000000001E-2</v>
      </c>
      <c r="G17" s="15"/>
    </row>
    <row r="18" spans="1:7" x14ac:dyDescent="0.3">
      <c r="A18" s="12" t="s">
        <v>1324</v>
      </c>
      <c r="B18" s="30" t="s">
        <v>1325</v>
      </c>
      <c r="C18" s="30" t="s">
        <v>1156</v>
      </c>
      <c r="D18" s="13">
        <v>72986</v>
      </c>
      <c r="E18" s="14">
        <v>1869.03</v>
      </c>
      <c r="F18" s="15">
        <v>3.15E-2</v>
      </c>
      <c r="G18" s="15"/>
    </row>
    <row r="19" spans="1:7" x14ac:dyDescent="0.3">
      <c r="A19" s="12" t="s">
        <v>1808</v>
      </c>
      <c r="B19" s="30" t="s">
        <v>1809</v>
      </c>
      <c r="C19" s="30" t="s">
        <v>1178</v>
      </c>
      <c r="D19" s="13">
        <v>74522</v>
      </c>
      <c r="E19" s="14">
        <v>1810.55</v>
      </c>
      <c r="F19" s="15">
        <v>3.0499999999999999E-2</v>
      </c>
      <c r="G19" s="15"/>
    </row>
    <row r="20" spans="1:7" x14ac:dyDescent="0.3">
      <c r="A20" s="12" t="s">
        <v>1171</v>
      </c>
      <c r="B20" s="30" t="s">
        <v>1172</v>
      </c>
      <c r="C20" s="30" t="s">
        <v>1112</v>
      </c>
      <c r="D20" s="13">
        <v>181150</v>
      </c>
      <c r="E20" s="14">
        <v>1727.99</v>
      </c>
      <c r="F20" s="15">
        <v>2.9100000000000001E-2</v>
      </c>
      <c r="G20" s="15"/>
    </row>
    <row r="21" spans="1:7" x14ac:dyDescent="0.3">
      <c r="A21" s="12" t="s">
        <v>1448</v>
      </c>
      <c r="B21" s="30" t="s">
        <v>1449</v>
      </c>
      <c r="C21" s="30" t="s">
        <v>1175</v>
      </c>
      <c r="D21" s="13">
        <v>20742</v>
      </c>
      <c r="E21" s="14">
        <v>1725.35</v>
      </c>
      <c r="F21" s="15">
        <v>2.9100000000000001E-2</v>
      </c>
      <c r="G21" s="15"/>
    </row>
    <row r="22" spans="1:7" x14ac:dyDescent="0.3">
      <c r="A22" s="12" t="s">
        <v>1388</v>
      </c>
      <c r="B22" s="30" t="s">
        <v>1389</v>
      </c>
      <c r="C22" s="30" t="s">
        <v>1334</v>
      </c>
      <c r="D22" s="13">
        <v>94384</v>
      </c>
      <c r="E22" s="14">
        <v>1658.42</v>
      </c>
      <c r="F22" s="15">
        <v>2.8000000000000001E-2</v>
      </c>
      <c r="G22" s="15"/>
    </row>
    <row r="23" spans="1:7" x14ac:dyDescent="0.3">
      <c r="A23" s="12" t="s">
        <v>1157</v>
      </c>
      <c r="B23" s="30" t="s">
        <v>1158</v>
      </c>
      <c r="C23" s="30" t="s">
        <v>1159</v>
      </c>
      <c r="D23" s="13">
        <v>142429</v>
      </c>
      <c r="E23" s="14">
        <v>1628.53</v>
      </c>
      <c r="F23" s="15">
        <v>2.75E-2</v>
      </c>
      <c r="G23" s="15"/>
    </row>
    <row r="24" spans="1:7" x14ac:dyDescent="0.3">
      <c r="A24" s="12" t="s">
        <v>1695</v>
      </c>
      <c r="B24" s="30" t="s">
        <v>1696</v>
      </c>
      <c r="C24" s="30" t="s">
        <v>1209</v>
      </c>
      <c r="D24" s="13">
        <v>108530</v>
      </c>
      <c r="E24" s="14">
        <v>1560.23</v>
      </c>
      <c r="F24" s="15">
        <v>2.63E-2</v>
      </c>
      <c r="G24" s="15"/>
    </row>
    <row r="25" spans="1:7" x14ac:dyDescent="0.3">
      <c r="A25" s="12" t="s">
        <v>1149</v>
      </c>
      <c r="B25" s="30" t="s">
        <v>1150</v>
      </c>
      <c r="C25" s="30" t="s">
        <v>1112</v>
      </c>
      <c r="D25" s="13">
        <v>1099980</v>
      </c>
      <c r="E25" s="14">
        <v>1492.12</v>
      </c>
      <c r="F25" s="15">
        <v>2.52E-2</v>
      </c>
      <c r="G25" s="15"/>
    </row>
    <row r="26" spans="1:7" x14ac:dyDescent="0.3">
      <c r="A26" s="12" t="s">
        <v>1281</v>
      </c>
      <c r="B26" s="30" t="s">
        <v>1282</v>
      </c>
      <c r="C26" s="30" t="s">
        <v>1148</v>
      </c>
      <c r="D26" s="13">
        <v>30756</v>
      </c>
      <c r="E26" s="14">
        <v>1459.08</v>
      </c>
      <c r="F26" s="15">
        <v>2.46E-2</v>
      </c>
      <c r="G26" s="15"/>
    </row>
    <row r="27" spans="1:7" x14ac:dyDescent="0.3">
      <c r="A27" s="12" t="s">
        <v>1286</v>
      </c>
      <c r="B27" s="30" t="s">
        <v>1287</v>
      </c>
      <c r="C27" s="30" t="s">
        <v>1288</v>
      </c>
      <c r="D27" s="13">
        <v>166446</v>
      </c>
      <c r="E27" s="14">
        <v>1325.08</v>
      </c>
      <c r="F27" s="15">
        <v>2.23E-2</v>
      </c>
      <c r="G27" s="15"/>
    </row>
    <row r="28" spans="1:7" x14ac:dyDescent="0.3">
      <c r="A28" s="12" t="s">
        <v>1222</v>
      </c>
      <c r="B28" s="30" t="s">
        <v>1223</v>
      </c>
      <c r="C28" s="30" t="s">
        <v>1140</v>
      </c>
      <c r="D28" s="13">
        <v>108883</v>
      </c>
      <c r="E28" s="14">
        <v>1232.6600000000001</v>
      </c>
      <c r="F28" s="15">
        <v>2.0799999999999999E-2</v>
      </c>
      <c r="G28" s="15"/>
    </row>
    <row r="29" spans="1:7" x14ac:dyDescent="0.3">
      <c r="A29" s="12" t="s">
        <v>1701</v>
      </c>
      <c r="B29" s="30" t="s">
        <v>1702</v>
      </c>
      <c r="C29" s="30" t="s">
        <v>1276</v>
      </c>
      <c r="D29" s="13">
        <v>1215011</v>
      </c>
      <c r="E29" s="14">
        <v>1194.3599999999999</v>
      </c>
      <c r="F29" s="15">
        <v>2.01E-2</v>
      </c>
      <c r="G29" s="15"/>
    </row>
    <row r="30" spans="1:7" x14ac:dyDescent="0.3">
      <c r="A30" s="12" t="s">
        <v>1130</v>
      </c>
      <c r="B30" s="30" t="s">
        <v>1131</v>
      </c>
      <c r="C30" s="30" t="s">
        <v>1132</v>
      </c>
      <c r="D30" s="13">
        <v>114019</v>
      </c>
      <c r="E30" s="14">
        <v>1014.66</v>
      </c>
      <c r="F30" s="15">
        <v>1.7100000000000001E-2</v>
      </c>
      <c r="G30" s="15"/>
    </row>
    <row r="31" spans="1:7" x14ac:dyDescent="0.3">
      <c r="A31" s="12" t="s">
        <v>1386</v>
      </c>
      <c r="B31" s="30" t="s">
        <v>1387</v>
      </c>
      <c r="C31" s="30" t="s">
        <v>1209</v>
      </c>
      <c r="D31" s="13">
        <v>29768</v>
      </c>
      <c r="E31" s="14">
        <v>894.25</v>
      </c>
      <c r="F31" s="15">
        <v>1.5100000000000001E-2</v>
      </c>
      <c r="G31" s="15"/>
    </row>
    <row r="32" spans="1:7" x14ac:dyDescent="0.3">
      <c r="A32" s="12" t="s">
        <v>1269</v>
      </c>
      <c r="B32" s="30" t="s">
        <v>1270</v>
      </c>
      <c r="C32" s="30" t="s">
        <v>1178</v>
      </c>
      <c r="D32" s="13">
        <v>42058</v>
      </c>
      <c r="E32" s="14">
        <v>828.27</v>
      </c>
      <c r="F32" s="15">
        <v>1.4E-2</v>
      </c>
      <c r="G32" s="15"/>
    </row>
    <row r="33" spans="1:7" x14ac:dyDescent="0.3">
      <c r="A33" s="12" t="s">
        <v>1358</v>
      </c>
      <c r="B33" s="30" t="s">
        <v>1359</v>
      </c>
      <c r="C33" s="30" t="s">
        <v>1164</v>
      </c>
      <c r="D33" s="13">
        <v>117788</v>
      </c>
      <c r="E33" s="14">
        <v>758.91</v>
      </c>
      <c r="F33" s="15">
        <v>1.2800000000000001E-2</v>
      </c>
      <c r="G33" s="15"/>
    </row>
    <row r="34" spans="1:7" x14ac:dyDescent="0.3">
      <c r="A34" s="12" t="s">
        <v>1810</v>
      </c>
      <c r="B34" s="30" t="s">
        <v>1811</v>
      </c>
      <c r="C34" s="30" t="s">
        <v>1305</v>
      </c>
      <c r="D34" s="13">
        <v>17237</v>
      </c>
      <c r="E34" s="14">
        <v>735.11</v>
      </c>
      <c r="F34" s="15">
        <v>1.24E-2</v>
      </c>
      <c r="G34" s="15"/>
    </row>
    <row r="35" spans="1:7" x14ac:dyDescent="0.3">
      <c r="A35" s="12" t="s">
        <v>1420</v>
      </c>
      <c r="B35" s="30" t="s">
        <v>1421</v>
      </c>
      <c r="C35" s="30" t="s">
        <v>1394</v>
      </c>
      <c r="D35" s="13">
        <v>57755</v>
      </c>
      <c r="E35" s="14">
        <v>646.6</v>
      </c>
      <c r="F35" s="15">
        <v>1.09E-2</v>
      </c>
      <c r="G35" s="15"/>
    </row>
    <row r="36" spans="1:7" x14ac:dyDescent="0.3">
      <c r="A36" s="12" t="s">
        <v>1399</v>
      </c>
      <c r="B36" s="30" t="s">
        <v>1400</v>
      </c>
      <c r="C36" s="30" t="s">
        <v>1164</v>
      </c>
      <c r="D36" s="13">
        <v>41599</v>
      </c>
      <c r="E36" s="14">
        <v>613.66999999999996</v>
      </c>
      <c r="F36" s="15">
        <v>1.03E-2</v>
      </c>
      <c r="G36" s="15"/>
    </row>
    <row r="37" spans="1:7" x14ac:dyDescent="0.3">
      <c r="A37" s="12" t="s">
        <v>1812</v>
      </c>
      <c r="B37" s="30" t="s">
        <v>1813</v>
      </c>
      <c r="C37" s="30" t="s">
        <v>1148</v>
      </c>
      <c r="D37" s="13">
        <v>8231</v>
      </c>
      <c r="E37" s="14">
        <v>387.16</v>
      </c>
      <c r="F37" s="15">
        <v>6.4999999999999997E-3</v>
      </c>
      <c r="G37" s="15"/>
    </row>
    <row r="38" spans="1:7" x14ac:dyDescent="0.3">
      <c r="A38" s="16" t="s">
        <v>122</v>
      </c>
      <c r="B38" s="31"/>
      <c r="C38" s="31"/>
      <c r="D38" s="17"/>
      <c r="E38" s="37">
        <v>56930.53</v>
      </c>
      <c r="F38" s="38">
        <v>0.95989999999999998</v>
      </c>
      <c r="G38" s="20"/>
    </row>
    <row r="39" spans="1:7" x14ac:dyDescent="0.3">
      <c r="A39" s="12"/>
      <c r="B39" s="30"/>
      <c r="C39" s="30"/>
      <c r="D39" s="13"/>
      <c r="E39" s="14"/>
      <c r="F39" s="15"/>
      <c r="G39" s="15"/>
    </row>
    <row r="40" spans="1:7" x14ac:dyDescent="0.3">
      <c r="A40" s="16" t="s">
        <v>1468</v>
      </c>
      <c r="B40" s="30"/>
      <c r="C40" s="30"/>
      <c r="D40" s="13"/>
      <c r="E40" s="14"/>
      <c r="F40" s="15"/>
      <c r="G40" s="15"/>
    </row>
    <row r="41" spans="1:7" x14ac:dyDescent="0.3">
      <c r="A41" s="12" t="s">
        <v>1743</v>
      </c>
      <c r="B41" s="30" t="s">
        <v>1744</v>
      </c>
      <c r="C41" s="30" t="s">
        <v>1140</v>
      </c>
      <c r="D41" s="13">
        <v>129833</v>
      </c>
      <c r="E41" s="14">
        <v>339.97</v>
      </c>
      <c r="F41" s="15">
        <v>5.7000000000000002E-3</v>
      </c>
      <c r="G41" s="15"/>
    </row>
    <row r="42" spans="1:7" x14ac:dyDescent="0.3">
      <c r="A42" s="16" t="s">
        <v>122</v>
      </c>
      <c r="B42" s="31"/>
      <c r="C42" s="31"/>
      <c r="D42" s="17"/>
      <c r="E42" s="37">
        <v>339.97</v>
      </c>
      <c r="F42" s="38">
        <v>5.7000000000000002E-3</v>
      </c>
      <c r="G42" s="20"/>
    </row>
    <row r="43" spans="1:7" x14ac:dyDescent="0.3">
      <c r="A43" s="21" t="s">
        <v>156</v>
      </c>
      <c r="B43" s="32"/>
      <c r="C43" s="32"/>
      <c r="D43" s="22"/>
      <c r="E43" s="27">
        <v>56930.53</v>
      </c>
      <c r="F43" s="28">
        <v>0.95989999999999998</v>
      </c>
      <c r="G43" s="20"/>
    </row>
    <row r="44" spans="1:7" x14ac:dyDescent="0.3">
      <c r="A44" s="12"/>
      <c r="B44" s="30"/>
      <c r="C44" s="30"/>
      <c r="D44" s="13"/>
      <c r="E44" s="14"/>
      <c r="F44" s="15"/>
      <c r="G44" s="15"/>
    </row>
    <row r="45" spans="1:7" x14ac:dyDescent="0.3">
      <c r="A45" s="12"/>
      <c r="B45" s="30"/>
      <c r="C45" s="30"/>
      <c r="D45" s="13"/>
      <c r="E45" s="14"/>
      <c r="F45" s="15"/>
      <c r="G45" s="15"/>
    </row>
    <row r="46" spans="1:7" x14ac:dyDescent="0.3">
      <c r="A46" s="16" t="s">
        <v>157</v>
      </c>
      <c r="B46" s="30"/>
      <c r="C46" s="30"/>
      <c r="D46" s="13"/>
      <c r="E46" s="14"/>
      <c r="F46" s="15"/>
      <c r="G46" s="15"/>
    </row>
    <row r="47" spans="1:7" x14ac:dyDescent="0.3">
      <c r="A47" s="12" t="s">
        <v>158</v>
      </c>
      <c r="B47" s="30"/>
      <c r="C47" s="30"/>
      <c r="D47" s="13"/>
      <c r="E47" s="14">
        <v>2401.58</v>
      </c>
      <c r="F47" s="15">
        <v>4.0500000000000001E-2</v>
      </c>
      <c r="G47" s="15">
        <v>6.3773999999999997E-2</v>
      </c>
    </row>
    <row r="48" spans="1:7" x14ac:dyDescent="0.3">
      <c r="A48" s="16" t="s">
        <v>122</v>
      </c>
      <c r="B48" s="31"/>
      <c r="C48" s="31"/>
      <c r="D48" s="17"/>
      <c r="E48" s="37">
        <v>2401.58</v>
      </c>
      <c r="F48" s="38">
        <v>4.0500000000000001E-2</v>
      </c>
      <c r="G48" s="20"/>
    </row>
    <row r="49" spans="1:7" x14ac:dyDescent="0.3">
      <c r="A49" s="12"/>
      <c r="B49" s="30"/>
      <c r="C49" s="30"/>
      <c r="D49" s="13"/>
      <c r="E49" s="14"/>
      <c r="F49" s="15"/>
      <c r="G49" s="15"/>
    </row>
    <row r="50" spans="1:7" x14ac:dyDescent="0.3">
      <c r="A50" s="21" t="s">
        <v>156</v>
      </c>
      <c r="B50" s="32"/>
      <c r="C50" s="32"/>
      <c r="D50" s="22"/>
      <c r="E50" s="18">
        <v>2401.58</v>
      </c>
      <c r="F50" s="19">
        <v>4.0500000000000001E-2</v>
      </c>
      <c r="G50" s="20"/>
    </row>
    <row r="51" spans="1:7" x14ac:dyDescent="0.3">
      <c r="A51" s="12" t="s">
        <v>159</v>
      </c>
      <c r="B51" s="30"/>
      <c r="C51" s="30"/>
      <c r="D51" s="13"/>
      <c r="E51" s="14">
        <v>0.41961199999999999</v>
      </c>
      <c r="F51" s="15">
        <v>6.9999999999999999E-6</v>
      </c>
      <c r="G51" s="15"/>
    </row>
    <row r="52" spans="1:7" x14ac:dyDescent="0.3">
      <c r="A52" s="12" t="s">
        <v>160</v>
      </c>
      <c r="B52" s="30"/>
      <c r="C52" s="30"/>
      <c r="D52" s="13"/>
      <c r="E52" s="23">
        <v>-36.349612</v>
      </c>
      <c r="F52" s="24">
        <v>-4.0700000000000003E-4</v>
      </c>
      <c r="G52" s="15">
        <v>6.3773999999999997E-2</v>
      </c>
    </row>
    <row r="53" spans="1:7" x14ac:dyDescent="0.3">
      <c r="A53" s="25" t="s">
        <v>161</v>
      </c>
      <c r="B53" s="33"/>
      <c r="C53" s="33"/>
      <c r="D53" s="26"/>
      <c r="E53" s="27">
        <v>59296.18</v>
      </c>
      <c r="F53" s="28">
        <v>1</v>
      </c>
      <c r="G53" s="28"/>
    </row>
    <row r="58" spans="1:7" x14ac:dyDescent="0.3">
      <c r="A58" s="1" t="s">
        <v>164</v>
      </c>
    </row>
    <row r="59" spans="1:7" x14ac:dyDescent="0.3">
      <c r="A59" s="47" t="s">
        <v>165</v>
      </c>
      <c r="B59" s="34" t="s">
        <v>114</v>
      </c>
    </row>
    <row r="60" spans="1:7" x14ac:dyDescent="0.3">
      <c r="A60" t="s">
        <v>166</v>
      </c>
    </row>
    <row r="61" spans="1:7" x14ac:dyDescent="0.3">
      <c r="A61" t="s">
        <v>167</v>
      </c>
      <c r="B61" t="s">
        <v>168</v>
      </c>
      <c r="C61" t="s">
        <v>168</v>
      </c>
    </row>
    <row r="62" spans="1:7" x14ac:dyDescent="0.3">
      <c r="B62" s="48">
        <v>45107</v>
      </c>
      <c r="C62" s="48">
        <v>45138</v>
      </c>
    </row>
    <row r="63" spans="1:7" x14ac:dyDescent="0.3">
      <c r="A63" t="s">
        <v>662</v>
      </c>
      <c r="B63">
        <v>11.631</v>
      </c>
      <c r="C63">
        <v>12.007999999999999</v>
      </c>
      <c r="E63" s="2"/>
    </row>
    <row r="64" spans="1:7" x14ac:dyDescent="0.3">
      <c r="A64" t="s">
        <v>173</v>
      </c>
      <c r="B64">
        <v>11.631</v>
      </c>
      <c r="C64">
        <v>12.007</v>
      </c>
      <c r="E64" s="2"/>
    </row>
    <row r="65" spans="1:7" x14ac:dyDescent="0.3">
      <c r="A65" t="s">
        <v>663</v>
      </c>
      <c r="B65">
        <v>11.445</v>
      </c>
      <c r="C65">
        <v>11.798999999999999</v>
      </c>
      <c r="E65" s="2"/>
    </row>
    <row r="66" spans="1:7" x14ac:dyDescent="0.3">
      <c r="A66" t="s">
        <v>627</v>
      </c>
      <c r="B66">
        <v>11.445</v>
      </c>
      <c r="C66">
        <v>11.798999999999999</v>
      </c>
      <c r="E66" s="2"/>
    </row>
    <row r="67" spans="1:7" x14ac:dyDescent="0.3">
      <c r="E67" s="2"/>
    </row>
    <row r="68" spans="1:7" x14ac:dyDescent="0.3">
      <c r="A68" t="s">
        <v>183</v>
      </c>
      <c r="B68" s="34" t="s">
        <v>114</v>
      </c>
    </row>
    <row r="69" spans="1:7" x14ac:dyDescent="0.3">
      <c r="A69" t="s">
        <v>184</v>
      </c>
      <c r="B69" s="34" t="s">
        <v>114</v>
      </c>
    </row>
    <row r="70" spans="1:7" ht="28.95" customHeight="1" x14ac:dyDescent="0.3">
      <c r="A70" s="47" t="s">
        <v>185</v>
      </c>
      <c r="B70" s="34" t="s">
        <v>114</v>
      </c>
    </row>
    <row r="71" spans="1:7" ht="28.95" customHeight="1" x14ac:dyDescent="0.3">
      <c r="A71" s="47" t="s">
        <v>186</v>
      </c>
      <c r="B71" s="34" t="s">
        <v>114</v>
      </c>
    </row>
    <row r="72" spans="1:7" x14ac:dyDescent="0.3">
      <c r="A72" t="s">
        <v>1677</v>
      </c>
      <c r="B72" s="49">
        <v>0.765621</v>
      </c>
    </row>
    <row r="73" spans="1:7" ht="43.5" customHeight="1" x14ac:dyDescent="0.3">
      <c r="A73" s="47" t="s">
        <v>188</v>
      </c>
      <c r="B73" s="34" t="s">
        <v>114</v>
      </c>
    </row>
    <row r="74" spans="1:7" ht="28.95" customHeight="1" x14ac:dyDescent="0.3">
      <c r="A74" s="47" t="s">
        <v>189</v>
      </c>
      <c r="B74" s="34" t="s">
        <v>114</v>
      </c>
    </row>
    <row r="75" spans="1:7" ht="28.95" customHeight="1" x14ac:dyDescent="0.3">
      <c r="A75" s="47" t="s">
        <v>190</v>
      </c>
      <c r="B75" s="34" t="s">
        <v>114</v>
      </c>
    </row>
    <row r="76" spans="1:7" x14ac:dyDescent="0.3">
      <c r="A76" t="s">
        <v>191</v>
      </c>
      <c r="B76" s="34" t="s">
        <v>114</v>
      </c>
    </row>
    <row r="77" spans="1:7" x14ac:dyDescent="0.3">
      <c r="A77" t="s">
        <v>192</v>
      </c>
      <c r="B77" s="34" t="s">
        <v>114</v>
      </c>
    </row>
    <row r="79" spans="1:7" s="47" customFormat="1" ht="36.6" customHeight="1" x14ac:dyDescent="0.3">
      <c r="A79" s="70" t="s">
        <v>202</v>
      </c>
      <c r="B79" s="70" t="s">
        <v>203</v>
      </c>
      <c r="C79" s="70" t="s">
        <v>5</v>
      </c>
      <c r="D79" s="70" t="s">
        <v>6</v>
      </c>
      <c r="G79" s="71"/>
    </row>
    <row r="80" spans="1:7" s="47" customFormat="1" ht="70.05" customHeight="1" x14ac:dyDescent="0.3">
      <c r="A80" s="70" t="s">
        <v>1945</v>
      </c>
      <c r="B80" s="70"/>
      <c r="C80" s="70" t="s">
        <v>55</v>
      </c>
      <c r="D80" s="70"/>
      <c r="G80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78"/>
  <sheetViews>
    <sheetView showGridLines="0" view="pageBreakPreview" zoomScale="60" zoomScaleNormal="100" workbookViewId="0">
      <pane ySplit="4" topLeftCell="A62" activePane="bottomLeft" state="frozen"/>
      <selection pane="bottomLeft" activeCell="F78" sqref="F78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1946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1947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1109</v>
      </c>
      <c r="B7" s="30"/>
      <c r="C7" s="30"/>
      <c r="D7" s="13"/>
      <c r="E7" s="14"/>
      <c r="F7" s="15"/>
      <c r="G7" s="15"/>
    </row>
    <row r="8" spans="1:8" x14ac:dyDescent="0.3">
      <c r="A8" s="12" t="s">
        <v>1146</v>
      </c>
      <c r="B8" s="30" t="s">
        <v>1147</v>
      </c>
      <c r="C8" s="30" t="s">
        <v>1148</v>
      </c>
      <c r="D8" s="13">
        <v>2110</v>
      </c>
      <c r="E8" s="14">
        <v>72.19</v>
      </c>
      <c r="F8" s="15">
        <v>5.1799999999999999E-2</v>
      </c>
      <c r="G8" s="15"/>
    </row>
    <row r="9" spans="1:8" x14ac:dyDescent="0.3">
      <c r="A9" s="12" t="s">
        <v>1160</v>
      </c>
      <c r="B9" s="30" t="s">
        <v>1161</v>
      </c>
      <c r="C9" s="30" t="s">
        <v>1148</v>
      </c>
      <c r="D9" s="13">
        <v>5297</v>
      </c>
      <c r="E9" s="14">
        <v>71.81</v>
      </c>
      <c r="F9" s="15">
        <v>5.1499999999999997E-2</v>
      </c>
      <c r="G9" s="15"/>
    </row>
    <row r="10" spans="1:8" x14ac:dyDescent="0.3">
      <c r="A10" s="12" t="s">
        <v>1154</v>
      </c>
      <c r="B10" s="30" t="s">
        <v>1155</v>
      </c>
      <c r="C10" s="30" t="s">
        <v>1156</v>
      </c>
      <c r="D10" s="13">
        <v>15098</v>
      </c>
      <c r="E10" s="14">
        <v>70.31</v>
      </c>
      <c r="F10" s="15">
        <v>5.04E-2</v>
      </c>
      <c r="G10" s="15"/>
    </row>
    <row r="11" spans="1:8" x14ac:dyDescent="0.3">
      <c r="A11" s="12" t="s">
        <v>1452</v>
      </c>
      <c r="B11" s="30" t="s">
        <v>1453</v>
      </c>
      <c r="C11" s="30" t="s">
        <v>1209</v>
      </c>
      <c r="D11" s="13">
        <v>2034</v>
      </c>
      <c r="E11" s="14">
        <v>68.7</v>
      </c>
      <c r="F11" s="15">
        <v>4.9299999999999997E-2</v>
      </c>
      <c r="G11" s="15"/>
    </row>
    <row r="12" spans="1:8" x14ac:dyDescent="0.3">
      <c r="A12" s="12" t="s">
        <v>1110</v>
      </c>
      <c r="B12" s="30" t="s">
        <v>1111</v>
      </c>
      <c r="C12" s="30" t="s">
        <v>1112</v>
      </c>
      <c r="D12" s="13">
        <v>4114</v>
      </c>
      <c r="E12" s="14">
        <v>67.930000000000007</v>
      </c>
      <c r="F12" s="15">
        <v>4.87E-2</v>
      </c>
      <c r="G12" s="15"/>
    </row>
    <row r="13" spans="1:8" x14ac:dyDescent="0.3">
      <c r="A13" s="12" t="s">
        <v>1441</v>
      </c>
      <c r="B13" s="30" t="s">
        <v>1442</v>
      </c>
      <c r="C13" s="30" t="s">
        <v>1411</v>
      </c>
      <c r="D13" s="13">
        <v>297</v>
      </c>
      <c r="E13" s="14">
        <v>66.98</v>
      </c>
      <c r="F13" s="15">
        <v>4.8000000000000001E-2</v>
      </c>
      <c r="G13" s="15"/>
    </row>
    <row r="14" spans="1:8" x14ac:dyDescent="0.3">
      <c r="A14" s="12" t="s">
        <v>1324</v>
      </c>
      <c r="B14" s="30" t="s">
        <v>1325</v>
      </c>
      <c r="C14" s="30" t="s">
        <v>1156</v>
      </c>
      <c r="D14" s="13">
        <v>2537</v>
      </c>
      <c r="E14" s="14">
        <v>64.97</v>
      </c>
      <c r="F14" s="15">
        <v>4.6600000000000003E-2</v>
      </c>
      <c r="G14" s="15"/>
    </row>
    <row r="15" spans="1:8" x14ac:dyDescent="0.3">
      <c r="A15" s="12" t="s">
        <v>1301</v>
      </c>
      <c r="B15" s="30" t="s">
        <v>1302</v>
      </c>
      <c r="C15" s="30" t="s">
        <v>1148</v>
      </c>
      <c r="D15" s="13">
        <v>5612</v>
      </c>
      <c r="E15" s="14">
        <v>62.67</v>
      </c>
      <c r="F15" s="15">
        <v>4.4900000000000002E-2</v>
      </c>
      <c r="G15" s="15"/>
    </row>
    <row r="16" spans="1:8" x14ac:dyDescent="0.3">
      <c r="A16" s="12" t="s">
        <v>1265</v>
      </c>
      <c r="B16" s="30" t="s">
        <v>1266</v>
      </c>
      <c r="C16" s="30" t="s">
        <v>1164</v>
      </c>
      <c r="D16" s="13">
        <v>572</v>
      </c>
      <c r="E16" s="14">
        <v>56.17</v>
      </c>
      <c r="F16" s="15">
        <v>4.0300000000000002E-2</v>
      </c>
      <c r="G16" s="15"/>
    </row>
    <row r="17" spans="1:7" x14ac:dyDescent="0.3">
      <c r="A17" s="12" t="s">
        <v>1232</v>
      </c>
      <c r="B17" s="30" t="s">
        <v>1233</v>
      </c>
      <c r="C17" s="30" t="s">
        <v>1234</v>
      </c>
      <c r="D17" s="13">
        <v>23509</v>
      </c>
      <c r="E17" s="14">
        <v>53.89</v>
      </c>
      <c r="F17" s="15">
        <v>3.8699999999999998E-2</v>
      </c>
      <c r="G17" s="15"/>
    </row>
    <row r="18" spans="1:7" x14ac:dyDescent="0.3">
      <c r="A18" s="12" t="s">
        <v>1933</v>
      </c>
      <c r="B18" s="30" t="s">
        <v>1934</v>
      </c>
      <c r="C18" s="30" t="s">
        <v>1445</v>
      </c>
      <c r="D18" s="13">
        <v>2647</v>
      </c>
      <c r="E18" s="14">
        <v>53.45</v>
      </c>
      <c r="F18" s="15">
        <v>3.8300000000000001E-2</v>
      </c>
      <c r="G18" s="15"/>
    </row>
    <row r="19" spans="1:7" x14ac:dyDescent="0.3">
      <c r="A19" s="12" t="s">
        <v>1356</v>
      </c>
      <c r="B19" s="30" t="s">
        <v>1357</v>
      </c>
      <c r="C19" s="30" t="s">
        <v>1148</v>
      </c>
      <c r="D19" s="13">
        <v>4277</v>
      </c>
      <c r="E19" s="14">
        <v>47.71</v>
      </c>
      <c r="F19" s="15">
        <v>3.4200000000000001E-2</v>
      </c>
      <c r="G19" s="15"/>
    </row>
    <row r="20" spans="1:7" x14ac:dyDescent="0.3">
      <c r="A20" s="12" t="s">
        <v>1350</v>
      </c>
      <c r="B20" s="30" t="s">
        <v>1351</v>
      </c>
      <c r="C20" s="30" t="s">
        <v>1164</v>
      </c>
      <c r="D20" s="13">
        <v>944</v>
      </c>
      <c r="E20" s="14">
        <v>46.55</v>
      </c>
      <c r="F20" s="15">
        <v>3.3399999999999999E-2</v>
      </c>
      <c r="G20" s="15"/>
    </row>
    <row r="21" spans="1:7" x14ac:dyDescent="0.3">
      <c r="A21" s="12" t="s">
        <v>1314</v>
      </c>
      <c r="B21" s="30" t="s">
        <v>1315</v>
      </c>
      <c r="C21" s="30" t="s">
        <v>1159</v>
      </c>
      <c r="D21" s="13">
        <v>1224</v>
      </c>
      <c r="E21" s="14">
        <v>45.1</v>
      </c>
      <c r="F21" s="15">
        <v>3.2300000000000002E-2</v>
      </c>
      <c r="G21" s="15"/>
    </row>
    <row r="22" spans="1:7" x14ac:dyDescent="0.3">
      <c r="A22" s="12" t="s">
        <v>1267</v>
      </c>
      <c r="B22" s="30" t="s">
        <v>1268</v>
      </c>
      <c r="C22" s="30" t="s">
        <v>1148</v>
      </c>
      <c r="D22" s="13">
        <v>870</v>
      </c>
      <c r="E22" s="14">
        <v>42.56</v>
      </c>
      <c r="F22" s="15">
        <v>3.0499999999999999E-2</v>
      </c>
      <c r="G22" s="15"/>
    </row>
    <row r="23" spans="1:7" x14ac:dyDescent="0.3">
      <c r="A23" s="12" t="s">
        <v>1348</v>
      </c>
      <c r="B23" s="30" t="s">
        <v>1349</v>
      </c>
      <c r="C23" s="30" t="s">
        <v>1148</v>
      </c>
      <c r="D23" s="13">
        <v>10335</v>
      </c>
      <c r="E23" s="14">
        <v>41.86</v>
      </c>
      <c r="F23" s="15">
        <v>0.03</v>
      </c>
      <c r="G23" s="15"/>
    </row>
    <row r="24" spans="1:7" x14ac:dyDescent="0.3">
      <c r="A24" s="12" t="s">
        <v>1409</v>
      </c>
      <c r="B24" s="30" t="s">
        <v>1410</v>
      </c>
      <c r="C24" s="30" t="s">
        <v>1411</v>
      </c>
      <c r="D24" s="13">
        <v>864</v>
      </c>
      <c r="E24" s="14">
        <v>41.42</v>
      </c>
      <c r="F24" s="15">
        <v>2.9700000000000001E-2</v>
      </c>
      <c r="G24" s="15"/>
    </row>
    <row r="25" spans="1:7" x14ac:dyDescent="0.3">
      <c r="A25" s="12" t="s">
        <v>1422</v>
      </c>
      <c r="B25" s="30" t="s">
        <v>1423</v>
      </c>
      <c r="C25" s="30" t="s">
        <v>1424</v>
      </c>
      <c r="D25" s="13">
        <v>106</v>
      </c>
      <c r="E25" s="14">
        <v>40.07</v>
      </c>
      <c r="F25" s="15">
        <v>2.87E-2</v>
      </c>
      <c r="G25" s="15"/>
    </row>
    <row r="26" spans="1:7" x14ac:dyDescent="0.3">
      <c r="A26" s="12" t="s">
        <v>1707</v>
      </c>
      <c r="B26" s="30" t="s">
        <v>1708</v>
      </c>
      <c r="C26" s="30" t="s">
        <v>1285</v>
      </c>
      <c r="D26" s="13">
        <v>6912</v>
      </c>
      <c r="E26" s="14">
        <v>38.75</v>
      </c>
      <c r="F26" s="15">
        <v>2.7799999999999998E-2</v>
      </c>
      <c r="G26" s="15"/>
    </row>
    <row r="27" spans="1:7" x14ac:dyDescent="0.3">
      <c r="A27" s="12" t="s">
        <v>1346</v>
      </c>
      <c r="B27" s="30" t="s">
        <v>1347</v>
      </c>
      <c r="C27" s="30" t="s">
        <v>1164</v>
      </c>
      <c r="D27" s="13">
        <v>1175</v>
      </c>
      <c r="E27" s="14">
        <v>37.64</v>
      </c>
      <c r="F27" s="15">
        <v>2.7E-2</v>
      </c>
      <c r="G27" s="15"/>
    </row>
    <row r="28" spans="1:7" x14ac:dyDescent="0.3">
      <c r="A28" s="12" t="s">
        <v>1235</v>
      </c>
      <c r="B28" s="30" t="s">
        <v>1236</v>
      </c>
      <c r="C28" s="30" t="s">
        <v>1237</v>
      </c>
      <c r="D28" s="13">
        <v>947</v>
      </c>
      <c r="E28" s="14">
        <v>37.520000000000003</v>
      </c>
      <c r="F28" s="15">
        <v>2.69E-2</v>
      </c>
      <c r="G28" s="15"/>
    </row>
    <row r="29" spans="1:7" x14ac:dyDescent="0.3">
      <c r="A29" s="12" t="s">
        <v>1303</v>
      </c>
      <c r="B29" s="30" t="s">
        <v>1304</v>
      </c>
      <c r="C29" s="30" t="s">
        <v>1305</v>
      </c>
      <c r="D29" s="13">
        <v>1363</v>
      </c>
      <c r="E29" s="14">
        <v>35.64</v>
      </c>
      <c r="F29" s="15">
        <v>2.5600000000000001E-2</v>
      </c>
      <c r="G29" s="15"/>
    </row>
    <row r="30" spans="1:7" x14ac:dyDescent="0.3">
      <c r="A30" s="12" t="s">
        <v>1322</v>
      </c>
      <c r="B30" s="30" t="s">
        <v>1323</v>
      </c>
      <c r="C30" s="30" t="s">
        <v>1164</v>
      </c>
      <c r="D30" s="13">
        <v>1029</v>
      </c>
      <c r="E30" s="14">
        <v>34.630000000000003</v>
      </c>
      <c r="F30" s="15">
        <v>2.4799999999999999E-2</v>
      </c>
      <c r="G30" s="15"/>
    </row>
    <row r="31" spans="1:7" x14ac:dyDescent="0.3">
      <c r="A31" s="12" t="s">
        <v>1443</v>
      </c>
      <c r="B31" s="30" t="s">
        <v>1444</v>
      </c>
      <c r="C31" s="30" t="s">
        <v>1445</v>
      </c>
      <c r="D31" s="13">
        <v>5922</v>
      </c>
      <c r="E31" s="14">
        <v>34.090000000000003</v>
      </c>
      <c r="F31" s="15">
        <v>2.4400000000000002E-2</v>
      </c>
      <c r="G31" s="15"/>
    </row>
    <row r="32" spans="1:7" x14ac:dyDescent="0.3">
      <c r="A32" s="12" t="s">
        <v>1352</v>
      </c>
      <c r="B32" s="30" t="s">
        <v>1353</v>
      </c>
      <c r="C32" s="30" t="s">
        <v>1209</v>
      </c>
      <c r="D32" s="13">
        <v>2528</v>
      </c>
      <c r="E32" s="14">
        <v>33.72</v>
      </c>
      <c r="F32" s="15">
        <v>2.4199999999999999E-2</v>
      </c>
      <c r="G32" s="15"/>
    </row>
    <row r="33" spans="1:7" x14ac:dyDescent="0.3">
      <c r="A33" s="12" t="s">
        <v>1456</v>
      </c>
      <c r="B33" s="30" t="s">
        <v>1457</v>
      </c>
      <c r="C33" s="30" t="s">
        <v>1445</v>
      </c>
      <c r="D33" s="13">
        <v>3026</v>
      </c>
      <c r="E33" s="14">
        <v>31.35</v>
      </c>
      <c r="F33" s="15">
        <v>2.2499999999999999E-2</v>
      </c>
      <c r="G33" s="15"/>
    </row>
    <row r="34" spans="1:7" x14ac:dyDescent="0.3">
      <c r="A34" s="12" t="s">
        <v>1948</v>
      </c>
      <c r="B34" s="30" t="s">
        <v>1949</v>
      </c>
      <c r="C34" s="30" t="s">
        <v>1258</v>
      </c>
      <c r="D34" s="13">
        <v>1144</v>
      </c>
      <c r="E34" s="14">
        <v>28.99</v>
      </c>
      <c r="F34" s="15">
        <v>2.0799999999999999E-2</v>
      </c>
      <c r="G34" s="15"/>
    </row>
    <row r="35" spans="1:7" x14ac:dyDescent="0.3">
      <c r="A35" s="12" t="s">
        <v>1466</v>
      </c>
      <c r="B35" s="30" t="s">
        <v>1467</v>
      </c>
      <c r="C35" s="30" t="s">
        <v>1209</v>
      </c>
      <c r="D35" s="13">
        <v>3118</v>
      </c>
      <c r="E35" s="14">
        <v>21.28</v>
      </c>
      <c r="F35" s="15">
        <v>1.5299999999999999E-2</v>
      </c>
      <c r="G35" s="15"/>
    </row>
    <row r="36" spans="1:7" x14ac:dyDescent="0.3">
      <c r="A36" s="12" t="s">
        <v>1274</v>
      </c>
      <c r="B36" s="30" t="s">
        <v>1275</v>
      </c>
      <c r="C36" s="30" t="s">
        <v>1276</v>
      </c>
      <c r="D36" s="13">
        <v>112</v>
      </c>
      <c r="E36" s="14">
        <v>21.25</v>
      </c>
      <c r="F36" s="15">
        <v>1.52E-2</v>
      </c>
      <c r="G36" s="15"/>
    </row>
    <row r="37" spans="1:7" x14ac:dyDescent="0.3">
      <c r="A37" s="12" t="s">
        <v>1950</v>
      </c>
      <c r="B37" s="30" t="s">
        <v>1951</v>
      </c>
      <c r="C37" s="30" t="s">
        <v>1140</v>
      </c>
      <c r="D37" s="13">
        <v>1536</v>
      </c>
      <c r="E37" s="14">
        <v>20.74</v>
      </c>
      <c r="F37" s="15">
        <v>1.49E-2</v>
      </c>
      <c r="G37" s="15"/>
    </row>
    <row r="38" spans="1:7" x14ac:dyDescent="0.3">
      <c r="A38" s="16" t="s">
        <v>122</v>
      </c>
      <c r="B38" s="31"/>
      <c r="C38" s="31"/>
      <c r="D38" s="17"/>
      <c r="E38" s="37">
        <v>1389.94</v>
      </c>
      <c r="F38" s="38">
        <v>0.99670000000000003</v>
      </c>
      <c r="G38" s="20"/>
    </row>
    <row r="39" spans="1:7" x14ac:dyDescent="0.3">
      <c r="A39" s="16" t="s">
        <v>1468</v>
      </c>
      <c r="B39" s="30"/>
      <c r="C39" s="30"/>
      <c r="D39" s="13"/>
      <c r="E39" s="14"/>
      <c r="F39" s="15"/>
      <c r="G39" s="15"/>
    </row>
    <row r="40" spans="1:7" x14ac:dyDescent="0.3">
      <c r="A40" s="16" t="s">
        <v>122</v>
      </c>
      <c r="B40" s="30"/>
      <c r="C40" s="30"/>
      <c r="D40" s="13"/>
      <c r="E40" s="39" t="s">
        <v>114</v>
      </c>
      <c r="F40" s="40" t="s">
        <v>114</v>
      </c>
      <c r="G40" s="15"/>
    </row>
    <row r="41" spans="1:7" x14ac:dyDescent="0.3">
      <c r="A41" s="21" t="s">
        <v>156</v>
      </c>
      <c r="B41" s="32"/>
      <c r="C41" s="32"/>
      <c r="D41" s="22"/>
      <c r="E41" s="27">
        <v>1389.94</v>
      </c>
      <c r="F41" s="28">
        <v>0.99670000000000003</v>
      </c>
      <c r="G41" s="20"/>
    </row>
    <row r="42" spans="1:7" x14ac:dyDescent="0.3">
      <c r="A42" s="12"/>
      <c r="B42" s="30"/>
      <c r="C42" s="30"/>
      <c r="D42" s="13"/>
      <c r="E42" s="14"/>
      <c r="F42" s="15"/>
      <c r="G42" s="15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16" t="s">
        <v>157</v>
      </c>
      <c r="B44" s="30"/>
      <c r="C44" s="30"/>
      <c r="D44" s="13"/>
      <c r="E44" s="14"/>
      <c r="F44" s="15"/>
      <c r="G44" s="15"/>
    </row>
    <row r="45" spans="1:7" x14ac:dyDescent="0.3">
      <c r="A45" s="12" t="s">
        <v>158</v>
      </c>
      <c r="B45" s="30"/>
      <c r="C45" s="30"/>
      <c r="D45" s="13"/>
      <c r="E45" s="14">
        <v>4</v>
      </c>
      <c r="F45" s="15">
        <v>2.8999999999999998E-3</v>
      </c>
      <c r="G45" s="15">
        <v>6.3773999999999997E-2</v>
      </c>
    </row>
    <row r="46" spans="1:7" x14ac:dyDescent="0.3">
      <c r="A46" s="16" t="s">
        <v>122</v>
      </c>
      <c r="B46" s="31"/>
      <c r="C46" s="31"/>
      <c r="D46" s="17"/>
      <c r="E46" s="37">
        <v>4</v>
      </c>
      <c r="F46" s="38">
        <v>2.8999999999999998E-3</v>
      </c>
      <c r="G46" s="20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21" t="s">
        <v>156</v>
      </c>
      <c r="B48" s="32"/>
      <c r="C48" s="32"/>
      <c r="D48" s="22"/>
      <c r="E48" s="18">
        <v>4</v>
      </c>
      <c r="F48" s="19">
        <v>2.8999999999999998E-3</v>
      </c>
      <c r="G48" s="20"/>
    </row>
    <row r="49" spans="1:7" x14ac:dyDescent="0.3">
      <c r="A49" s="12" t="s">
        <v>159</v>
      </c>
      <c r="B49" s="30"/>
      <c r="C49" s="30"/>
      <c r="D49" s="13"/>
      <c r="E49" s="14">
        <v>6.9879999999999996E-4</v>
      </c>
      <c r="F49" s="15">
        <v>0</v>
      </c>
      <c r="G49" s="15"/>
    </row>
    <row r="50" spans="1:7" x14ac:dyDescent="0.3">
      <c r="A50" s="12" t="s">
        <v>160</v>
      </c>
      <c r="B50" s="30"/>
      <c r="C50" s="30"/>
      <c r="D50" s="13"/>
      <c r="E50" s="14">
        <v>0.46930119999999997</v>
      </c>
      <c r="F50" s="15">
        <v>4.0000000000000002E-4</v>
      </c>
      <c r="G50" s="15">
        <v>6.3773999999999997E-2</v>
      </c>
    </row>
    <row r="51" spans="1:7" x14ac:dyDescent="0.3">
      <c r="A51" s="25" t="s">
        <v>161</v>
      </c>
      <c r="B51" s="33"/>
      <c r="C51" s="33"/>
      <c r="D51" s="26"/>
      <c r="E51" s="27">
        <v>1394.41</v>
      </c>
      <c r="F51" s="28">
        <v>1</v>
      </c>
      <c r="G51" s="28"/>
    </row>
    <row r="56" spans="1:7" x14ac:dyDescent="0.3">
      <c r="A56" s="1" t="s">
        <v>164</v>
      </c>
    </row>
    <row r="57" spans="1:7" x14ac:dyDescent="0.3">
      <c r="A57" s="47" t="s">
        <v>165</v>
      </c>
      <c r="B57" s="34" t="s">
        <v>114</v>
      </c>
    </row>
    <row r="58" spans="1:7" x14ac:dyDescent="0.3">
      <c r="A58" t="s">
        <v>166</v>
      </c>
    </row>
    <row r="59" spans="1:7" x14ac:dyDescent="0.3">
      <c r="A59" t="s">
        <v>167</v>
      </c>
      <c r="B59" t="s">
        <v>168</v>
      </c>
      <c r="C59" t="s">
        <v>168</v>
      </c>
    </row>
    <row r="60" spans="1:7" x14ac:dyDescent="0.3">
      <c r="B60" s="48">
        <v>45107</v>
      </c>
      <c r="C60" s="48">
        <v>45138</v>
      </c>
    </row>
    <row r="61" spans="1:7" x14ac:dyDescent="0.3">
      <c r="A61" t="s">
        <v>172</v>
      </c>
      <c r="B61">
        <v>10.940300000000001</v>
      </c>
      <c r="C61">
        <v>11.0844</v>
      </c>
      <c r="E61" s="2"/>
    </row>
    <row r="62" spans="1:7" x14ac:dyDescent="0.3">
      <c r="A62" t="s">
        <v>173</v>
      </c>
      <c r="B62">
        <v>10.7872</v>
      </c>
      <c r="C62">
        <v>10.9293</v>
      </c>
      <c r="E62" s="2"/>
    </row>
    <row r="63" spans="1:7" x14ac:dyDescent="0.3">
      <c r="A63" t="s">
        <v>626</v>
      </c>
      <c r="B63">
        <v>10.820399999999999</v>
      </c>
      <c r="C63">
        <v>10.9574</v>
      </c>
      <c r="E63" s="2"/>
    </row>
    <row r="64" spans="1:7" x14ac:dyDescent="0.3">
      <c r="A64" t="s">
        <v>627</v>
      </c>
      <c r="B64">
        <v>10.82</v>
      </c>
      <c r="C64">
        <v>10.957000000000001</v>
      </c>
      <c r="E64" s="2"/>
    </row>
    <row r="65" spans="1:7" x14ac:dyDescent="0.3">
      <c r="E65" s="2"/>
    </row>
    <row r="66" spans="1:7" x14ac:dyDescent="0.3">
      <c r="A66" t="s">
        <v>183</v>
      </c>
      <c r="B66" s="34" t="s">
        <v>114</v>
      </c>
    </row>
    <row r="67" spans="1:7" x14ac:dyDescent="0.3">
      <c r="A67" t="s">
        <v>184</v>
      </c>
      <c r="B67" s="34" t="s">
        <v>114</v>
      </c>
    </row>
    <row r="68" spans="1:7" ht="28.95" customHeight="1" x14ac:dyDescent="0.3">
      <c r="A68" s="47" t="s">
        <v>185</v>
      </c>
      <c r="B68" s="34" t="s">
        <v>114</v>
      </c>
    </row>
    <row r="69" spans="1:7" ht="28.95" customHeight="1" x14ac:dyDescent="0.3">
      <c r="A69" s="47" t="s">
        <v>186</v>
      </c>
      <c r="B69" s="34" t="s">
        <v>114</v>
      </c>
    </row>
    <row r="70" spans="1:7" x14ac:dyDescent="0.3">
      <c r="A70" t="s">
        <v>1677</v>
      </c>
      <c r="B70" s="49">
        <v>0.49308600000000002</v>
      </c>
    </row>
    <row r="71" spans="1:7" ht="43.5" customHeight="1" x14ac:dyDescent="0.3">
      <c r="A71" s="47" t="s">
        <v>188</v>
      </c>
      <c r="B71" s="34" t="s">
        <v>114</v>
      </c>
    </row>
    <row r="72" spans="1:7" ht="28.95" customHeight="1" x14ac:dyDescent="0.3">
      <c r="A72" s="47" t="s">
        <v>189</v>
      </c>
      <c r="B72" s="34" t="s">
        <v>114</v>
      </c>
    </row>
    <row r="73" spans="1:7" ht="28.95" customHeight="1" x14ac:dyDescent="0.3">
      <c r="A73" s="47" t="s">
        <v>190</v>
      </c>
      <c r="B73" s="34" t="s">
        <v>114</v>
      </c>
    </row>
    <row r="74" spans="1:7" x14ac:dyDescent="0.3">
      <c r="A74" t="s">
        <v>191</v>
      </c>
      <c r="B74" s="34" t="s">
        <v>114</v>
      </c>
    </row>
    <row r="75" spans="1:7" x14ac:dyDescent="0.3">
      <c r="A75" t="s">
        <v>192</v>
      </c>
      <c r="B75" s="34" t="s">
        <v>114</v>
      </c>
    </row>
    <row r="77" spans="1:7" s="47" customFormat="1" ht="35.4" customHeight="1" x14ac:dyDescent="0.3">
      <c r="A77" s="70" t="s">
        <v>202</v>
      </c>
      <c r="B77" s="70" t="s">
        <v>203</v>
      </c>
      <c r="C77" s="70" t="s">
        <v>5</v>
      </c>
      <c r="D77" s="70" t="s">
        <v>6</v>
      </c>
      <c r="G77" s="71"/>
    </row>
    <row r="78" spans="1:7" s="47" customFormat="1" ht="70.05" customHeight="1" x14ac:dyDescent="0.3">
      <c r="A78" s="70" t="s">
        <v>1952</v>
      </c>
      <c r="B78" s="70"/>
      <c r="C78" s="70" t="s">
        <v>65</v>
      </c>
      <c r="D78" s="70"/>
      <c r="G78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100"/>
  <sheetViews>
    <sheetView showGridLines="0" view="pageBreakPreview" zoomScale="60" zoomScaleNormal="100" workbookViewId="0">
      <pane ySplit="4" topLeftCell="A86" activePane="bottomLeft" state="frozen"/>
      <selection pane="bottomLeft" activeCell="A100" sqref="A100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1953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1954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1109</v>
      </c>
      <c r="B7" s="30"/>
      <c r="C7" s="30"/>
      <c r="D7" s="13"/>
      <c r="E7" s="14"/>
      <c r="F7" s="15"/>
      <c r="G7" s="15"/>
    </row>
    <row r="8" spans="1:8" x14ac:dyDescent="0.3">
      <c r="A8" s="12" t="s">
        <v>1110</v>
      </c>
      <c r="B8" s="30" t="s">
        <v>1111</v>
      </c>
      <c r="C8" s="30" t="s">
        <v>1112</v>
      </c>
      <c r="D8" s="13">
        <v>13923</v>
      </c>
      <c r="E8" s="14">
        <v>229.9</v>
      </c>
      <c r="F8" s="15">
        <v>0.1406</v>
      </c>
      <c r="G8" s="15"/>
    </row>
    <row r="9" spans="1:8" x14ac:dyDescent="0.3">
      <c r="A9" s="12" t="s">
        <v>1113</v>
      </c>
      <c r="B9" s="30" t="s">
        <v>1114</v>
      </c>
      <c r="C9" s="30" t="s">
        <v>1115</v>
      </c>
      <c r="D9" s="13">
        <v>6312</v>
      </c>
      <c r="E9" s="14">
        <v>160.91</v>
      </c>
      <c r="F9" s="15">
        <v>9.8400000000000001E-2</v>
      </c>
      <c r="G9" s="15"/>
    </row>
    <row r="10" spans="1:8" x14ac:dyDescent="0.3">
      <c r="A10" s="12" t="s">
        <v>1119</v>
      </c>
      <c r="B10" s="30" t="s">
        <v>1120</v>
      </c>
      <c r="C10" s="30" t="s">
        <v>1112</v>
      </c>
      <c r="D10" s="13">
        <v>13053</v>
      </c>
      <c r="E10" s="14">
        <v>130.31</v>
      </c>
      <c r="F10" s="15">
        <v>7.9699999999999993E-2</v>
      </c>
      <c r="G10" s="15"/>
    </row>
    <row r="11" spans="1:8" x14ac:dyDescent="0.3">
      <c r="A11" s="12" t="s">
        <v>1160</v>
      </c>
      <c r="B11" s="30" t="s">
        <v>1161</v>
      </c>
      <c r="C11" s="30" t="s">
        <v>1148</v>
      </c>
      <c r="D11" s="13">
        <v>6659</v>
      </c>
      <c r="E11" s="14">
        <v>90.28</v>
      </c>
      <c r="F11" s="15">
        <v>5.5199999999999999E-2</v>
      </c>
      <c r="G11" s="15"/>
    </row>
    <row r="12" spans="1:8" x14ac:dyDescent="0.3">
      <c r="A12" s="12" t="s">
        <v>1154</v>
      </c>
      <c r="B12" s="30" t="s">
        <v>1155</v>
      </c>
      <c r="C12" s="30" t="s">
        <v>1156</v>
      </c>
      <c r="D12" s="13">
        <v>16464</v>
      </c>
      <c r="E12" s="14">
        <v>76.67</v>
      </c>
      <c r="F12" s="15">
        <v>4.6899999999999997E-2</v>
      </c>
      <c r="G12" s="15"/>
    </row>
    <row r="13" spans="1:8" x14ac:dyDescent="0.3">
      <c r="A13" s="12" t="s">
        <v>1146</v>
      </c>
      <c r="B13" s="30" t="s">
        <v>1147</v>
      </c>
      <c r="C13" s="30" t="s">
        <v>1148</v>
      </c>
      <c r="D13" s="13">
        <v>1912</v>
      </c>
      <c r="E13" s="14">
        <v>65.42</v>
      </c>
      <c r="F13" s="15">
        <v>0.04</v>
      </c>
      <c r="G13" s="15"/>
    </row>
    <row r="14" spans="1:8" x14ac:dyDescent="0.3">
      <c r="A14" s="12" t="s">
        <v>1212</v>
      </c>
      <c r="B14" s="30" t="s">
        <v>1213</v>
      </c>
      <c r="C14" s="30" t="s">
        <v>1214</v>
      </c>
      <c r="D14" s="13">
        <v>2255</v>
      </c>
      <c r="E14" s="14">
        <v>60.46</v>
      </c>
      <c r="F14" s="15">
        <v>3.6999999999999998E-2</v>
      </c>
      <c r="G14" s="15"/>
    </row>
    <row r="15" spans="1:8" x14ac:dyDescent="0.3">
      <c r="A15" s="12" t="s">
        <v>1169</v>
      </c>
      <c r="B15" s="30" t="s">
        <v>1170</v>
      </c>
      <c r="C15" s="30" t="s">
        <v>1112</v>
      </c>
      <c r="D15" s="13">
        <v>2743</v>
      </c>
      <c r="E15" s="14">
        <v>50.93</v>
      </c>
      <c r="F15" s="15">
        <v>3.1099999999999999E-2</v>
      </c>
      <c r="G15" s="15"/>
    </row>
    <row r="16" spans="1:8" x14ac:dyDescent="0.3">
      <c r="A16" s="12" t="s">
        <v>1171</v>
      </c>
      <c r="B16" s="30" t="s">
        <v>1172</v>
      </c>
      <c r="C16" s="30" t="s">
        <v>1112</v>
      </c>
      <c r="D16" s="13">
        <v>5114</v>
      </c>
      <c r="E16" s="14">
        <v>48.78</v>
      </c>
      <c r="F16" s="15">
        <v>2.98E-2</v>
      </c>
      <c r="G16" s="15"/>
    </row>
    <row r="17" spans="1:7" x14ac:dyDescent="0.3">
      <c r="A17" s="12" t="s">
        <v>1226</v>
      </c>
      <c r="B17" s="30" t="s">
        <v>1227</v>
      </c>
      <c r="C17" s="30" t="s">
        <v>1112</v>
      </c>
      <c r="D17" s="13">
        <v>7160</v>
      </c>
      <c r="E17" s="14">
        <v>44.41</v>
      </c>
      <c r="F17" s="15">
        <v>2.7199999999999998E-2</v>
      </c>
      <c r="G17" s="15"/>
    </row>
    <row r="18" spans="1:7" x14ac:dyDescent="0.3">
      <c r="A18" s="12" t="s">
        <v>1324</v>
      </c>
      <c r="B18" s="30" t="s">
        <v>1325</v>
      </c>
      <c r="C18" s="30" t="s">
        <v>1156</v>
      </c>
      <c r="D18" s="13">
        <v>1666</v>
      </c>
      <c r="E18" s="14">
        <v>42.66</v>
      </c>
      <c r="F18" s="15">
        <v>2.6100000000000002E-2</v>
      </c>
      <c r="G18" s="15"/>
    </row>
    <row r="19" spans="1:7" x14ac:dyDescent="0.3">
      <c r="A19" s="12" t="s">
        <v>1130</v>
      </c>
      <c r="B19" s="30" t="s">
        <v>1131</v>
      </c>
      <c r="C19" s="30" t="s">
        <v>1132</v>
      </c>
      <c r="D19" s="13">
        <v>4686</v>
      </c>
      <c r="E19" s="14">
        <v>41.7</v>
      </c>
      <c r="F19" s="15">
        <v>2.5499999999999998E-2</v>
      </c>
      <c r="G19" s="15"/>
    </row>
    <row r="20" spans="1:7" x14ac:dyDescent="0.3">
      <c r="A20" s="12" t="s">
        <v>1259</v>
      </c>
      <c r="B20" s="30" t="s">
        <v>1260</v>
      </c>
      <c r="C20" s="30" t="s">
        <v>1140</v>
      </c>
      <c r="D20" s="13">
        <v>497</v>
      </c>
      <c r="E20" s="14">
        <v>36.28</v>
      </c>
      <c r="F20" s="15">
        <v>2.2200000000000001E-2</v>
      </c>
      <c r="G20" s="15"/>
    </row>
    <row r="21" spans="1:7" x14ac:dyDescent="0.3">
      <c r="A21" s="12" t="s">
        <v>1452</v>
      </c>
      <c r="B21" s="30" t="s">
        <v>1453</v>
      </c>
      <c r="C21" s="30" t="s">
        <v>1209</v>
      </c>
      <c r="D21" s="13">
        <v>841</v>
      </c>
      <c r="E21" s="14">
        <v>28.4</v>
      </c>
      <c r="F21" s="15">
        <v>1.7399999999999999E-2</v>
      </c>
      <c r="G21" s="15"/>
    </row>
    <row r="22" spans="1:7" x14ac:dyDescent="0.3">
      <c r="A22" s="12" t="s">
        <v>1399</v>
      </c>
      <c r="B22" s="30" t="s">
        <v>1400</v>
      </c>
      <c r="C22" s="30" t="s">
        <v>1164</v>
      </c>
      <c r="D22" s="13">
        <v>1671</v>
      </c>
      <c r="E22" s="14">
        <v>24.65</v>
      </c>
      <c r="F22" s="15">
        <v>1.5100000000000001E-2</v>
      </c>
      <c r="G22" s="15"/>
    </row>
    <row r="23" spans="1:7" x14ac:dyDescent="0.3">
      <c r="A23" s="12" t="s">
        <v>1265</v>
      </c>
      <c r="B23" s="30" t="s">
        <v>1266</v>
      </c>
      <c r="C23" s="30" t="s">
        <v>1164</v>
      </c>
      <c r="D23" s="13">
        <v>248</v>
      </c>
      <c r="E23" s="14">
        <v>24.36</v>
      </c>
      <c r="F23" s="15">
        <v>1.49E-2</v>
      </c>
      <c r="G23" s="15"/>
    </row>
    <row r="24" spans="1:7" x14ac:dyDescent="0.3">
      <c r="A24" s="12" t="s">
        <v>1386</v>
      </c>
      <c r="B24" s="30" t="s">
        <v>1387</v>
      </c>
      <c r="C24" s="30" t="s">
        <v>1209</v>
      </c>
      <c r="D24" s="13">
        <v>779</v>
      </c>
      <c r="E24" s="14">
        <v>23.4</v>
      </c>
      <c r="F24" s="15">
        <v>1.43E-2</v>
      </c>
      <c r="G24" s="15"/>
    </row>
    <row r="25" spans="1:7" x14ac:dyDescent="0.3">
      <c r="A25" s="12" t="s">
        <v>1157</v>
      </c>
      <c r="B25" s="30" t="s">
        <v>1158</v>
      </c>
      <c r="C25" s="30" t="s">
        <v>1159</v>
      </c>
      <c r="D25" s="13">
        <v>2015</v>
      </c>
      <c r="E25" s="14">
        <v>23.04</v>
      </c>
      <c r="F25" s="15">
        <v>1.41E-2</v>
      </c>
      <c r="G25" s="15"/>
    </row>
    <row r="26" spans="1:7" x14ac:dyDescent="0.3">
      <c r="A26" s="12" t="s">
        <v>1301</v>
      </c>
      <c r="B26" s="30" t="s">
        <v>1302</v>
      </c>
      <c r="C26" s="30" t="s">
        <v>1148</v>
      </c>
      <c r="D26" s="13">
        <v>1975</v>
      </c>
      <c r="E26" s="14">
        <v>22.05</v>
      </c>
      <c r="F26" s="15">
        <v>1.35E-2</v>
      </c>
      <c r="G26" s="15"/>
    </row>
    <row r="27" spans="1:7" x14ac:dyDescent="0.3">
      <c r="A27" s="12" t="s">
        <v>1358</v>
      </c>
      <c r="B27" s="30" t="s">
        <v>1359</v>
      </c>
      <c r="C27" s="30" t="s">
        <v>1164</v>
      </c>
      <c r="D27" s="13">
        <v>3285</v>
      </c>
      <c r="E27" s="14">
        <v>21.17</v>
      </c>
      <c r="F27" s="15">
        <v>1.29E-2</v>
      </c>
      <c r="G27" s="15"/>
    </row>
    <row r="28" spans="1:7" x14ac:dyDescent="0.3">
      <c r="A28" s="12" t="s">
        <v>1681</v>
      </c>
      <c r="B28" s="30" t="s">
        <v>1682</v>
      </c>
      <c r="C28" s="30" t="s">
        <v>1377</v>
      </c>
      <c r="D28" s="13">
        <v>8865</v>
      </c>
      <c r="E28" s="14">
        <v>19.36</v>
      </c>
      <c r="F28" s="15">
        <v>1.18E-2</v>
      </c>
      <c r="G28" s="15"/>
    </row>
    <row r="29" spans="1:7" x14ac:dyDescent="0.3">
      <c r="A29" s="12" t="s">
        <v>1188</v>
      </c>
      <c r="B29" s="30" t="s">
        <v>1189</v>
      </c>
      <c r="C29" s="30" t="s">
        <v>1126</v>
      </c>
      <c r="D29" s="13">
        <v>15050</v>
      </c>
      <c r="E29" s="14">
        <v>18.53</v>
      </c>
      <c r="F29" s="15">
        <v>1.1299999999999999E-2</v>
      </c>
      <c r="G29" s="15"/>
    </row>
    <row r="30" spans="1:7" x14ac:dyDescent="0.3">
      <c r="A30" s="12" t="s">
        <v>1448</v>
      </c>
      <c r="B30" s="30" t="s">
        <v>1449</v>
      </c>
      <c r="C30" s="30" t="s">
        <v>1175</v>
      </c>
      <c r="D30" s="13">
        <v>215</v>
      </c>
      <c r="E30" s="14">
        <v>17.88</v>
      </c>
      <c r="F30" s="15">
        <v>1.09E-2</v>
      </c>
      <c r="G30" s="15"/>
    </row>
    <row r="31" spans="1:7" x14ac:dyDescent="0.3">
      <c r="A31" s="12" t="s">
        <v>1195</v>
      </c>
      <c r="B31" s="30" t="s">
        <v>1196</v>
      </c>
      <c r="C31" s="30" t="s">
        <v>1112</v>
      </c>
      <c r="D31" s="13">
        <v>1216</v>
      </c>
      <c r="E31" s="14">
        <v>17.239999999999998</v>
      </c>
      <c r="F31" s="15">
        <v>1.0500000000000001E-2</v>
      </c>
      <c r="G31" s="15"/>
    </row>
    <row r="32" spans="1:7" x14ac:dyDescent="0.3">
      <c r="A32" s="12" t="s">
        <v>1375</v>
      </c>
      <c r="B32" s="30" t="s">
        <v>1376</v>
      </c>
      <c r="C32" s="30" t="s">
        <v>1377</v>
      </c>
      <c r="D32" s="13">
        <v>6377</v>
      </c>
      <c r="E32" s="14">
        <v>16.97</v>
      </c>
      <c r="F32" s="15">
        <v>1.04E-2</v>
      </c>
      <c r="G32" s="15"/>
    </row>
    <row r="33" spans="1:7" x14ac:dyDescent="0.3">
      <c r="A33" s="12" t="s">
        <v>1395</v>
      </c>
      <c r="B33" s="30" t="s">
        <v>1396</v>
      </c>
      <c r="C33" s="30" t="s">
        <v>1140</v>
      </c>
      <c r="D33" s="13">
        <v>1010</v>
      </c>
      <c r="E33" s="14">
        <v>16.14</v>
      </c>
      <c r="F33" s="15">
        <v>9.9000000000000008E-3</v>
      </c>
      <c r="G33" s="15"/>
    </row>
    <row r="34" spans="1:7" x14ac:dyDescent="0.3">
      <c r="A34" s="12" t="s">
        <v>1441</v>
      </c>
      <c r="B34" s="30" t="s">
        <v>1442</v>
      </c>
      <c r="C34" s="30" t="s">
        <v>1411</v>
      </c>
      <c r="D34" s="13">
        <v>67</v>
      </c>
      <c r="E34" s="14">
        <v>15.11</v>
      </c>
      <c r="F34" s="15">
        <v>9.1999999999999998E-3</v>
      </c>
      <c r="G34" s="15"/>
    </row>
    <row r="35" spans="1:7" x14ac:dyDescent="0.3">
      <c r="A35" s="12" t="s">
        <v>1116</v>
      </c>
      <c r="B35" s="30" t="s">
        <v>1117</v>
      </c>
      <c r="C35" s="30" t="s">
        <v>1118</v>
      </c>
      <c r="D35" s="13">
        <v>574</v>
      </c>
      <c r="E35" s="14">
        <v>14.31</v>
      </c>
      <c r="F35" s="15">
        <v>8.6999999999999994E-3</v>
      </c>
      <c r="G35" s="15"/>
    </row>
    <row r="36" spans="1:7" x14ac:dyDescent="0.3">
      <c r="A36" s="12" t="s">
        <v>1238</v>
      </c>
      <c r="B36" s="30" t="s">
        <v>1239</v>
      </c>
      <c r="C36" s="30" t="s">
        <v>1126</v>
      </c>
      <c r="D36" s="13">
        <v>1714</v>
      </c>
      <c r="E36" s="14">
        <v>14</v>
      </c>
      <c r="F36" s="15">
        <v>8.6E-3</v>
      </c>
      <c r="G36" s="15"/>
    </row>
    <row r="37" spans="1:7" x14ac:dyDescent="0.3">
      <c r="A37" s="12" t="s">
        <v>1356</v>
      </c>
      <c r="B37" s="30" t="s">
        <v>1357</v>
      </c>
      <c r="C37" s="30" t="s">
        <v>1148</v>
      </c>
      <c r="D37" s="13">
        <v>1164</v>
      </c>
      <c r="E37" s="14">
        <v>12.98</v>
      </c>
      <c r="F37" s="15">
        <v>7.9000000000000008E-3</v>
      </c>
      <c r="G37" s="15"/>
    </row>
    <row r="38" spans="1:7" x14ac:dyDescent="0.3">
      <c r="A38" s="12" t="s">
        <v>1339</v>
      </c>
      <c r="B38" s="30" t="s">
        <v>1340</v>
      </c>
      <c r="C38" s="30" t="s">
        <v>1341</v>
      </c>
      <c r="D38" s="13">
        <v>2005</v>
      </c>
      <c r="E38" s="14">
        <v>12.97</v>
      </c>
      <c r="F38" s="15">
        <v>7.9000000000000008E-3</v>
      </c>
      <c r="G38" s="15"/>
    </row>
    <row r="39" spans="1:7" x14ac:dyDescent="0.3">
      <c r="A39" s="12" t="s">
        <v>1360</v>
      </c>
      <c r="B39" s="30" t="s">
        <v>1361</v>
      </c>
      <c r="C39" s="30" t="s">
        <v>1362</v>
      </c>
      <c r="D39" s="13">
        <v>7276</v>
      </c>
      <c r="E39" s="14">
        <v>12.88</v>
      </c>
      <c r="F39" s="15">
        <v>7.9000000000000008E-3</v>
      </c>
      <c r="G39" s="15"/>
    </row>
    <row r="40" spans="1:7" x14ac:dyDescent="0.3">
      <c r="A40" s="12" t="s">
        <v>1186</v>
      </c>
      <c r="B40" s="30" t="s">
        <v>1187</v>
      </c>
      <c r="C40" s="30" t="s">
        <v>1159</v>
      </c>
      <c r="D40" s="13">
        <v>227</v>
      </c>
      <c r="E40" s="14">
        <v>12.8</v>
      </c>
      <c r="F40" s="15">
        <v>7.7999999999999996E-3</v>
      </c>
      <c r="G40" s="15"/>
    </row>
    <row r="41" spans="1:7" x14ac:dyDescent="0.3">
      <c r="A41" s="12" t="s">
        <v>1197</v>
      </c>
      <c r="B41" s="30" t="s">
        <v>1198</v>
      </c>
      <c r="C41" s="30" t="s">
        <v>1175</v>
      </c>
      <c r="D41" s="13">
        <v>688</v>
      </c>
      <c r="E41" s="14">
        <v>12.72</v>
      </c>
      <c r="F41" s="15">
        <v>7.7999999999999996E-3</v>
      </c>
      <c r="G41" s="15"/>
    </row>
    <row r="42" spans="1:7" x14ac:dyDescent="0.3">
      <c r="A42" s="12" t="s">
        <v>1141</v>
      </c>
      <c r="B42" s="30" t="s">
        <v>1142</v>
      </c>
      <c r="C42" s="30" t="s">
        <v>1143</v>
      </c>
      <c r="D42" s="13">
        <v>2725</v>
      </c>
      <c r="E42" s="14">
        <v>12.61</v>
      </c>
      <c r="F42" s="15">
        <v>7.7000000000000002E-3</v>
      </c>
      <c r="G42" s="15"/>
    </row>
    <row r="43" spans="1:7" x14ac:dyDescent="0.3">
      <c r="A43" s="12" t="s">
        <v>1127</v>
      </c>
      <c r="B43" s="30" t="s">
        <v>1128</v>
      </c>
      <c r="C43" s="30" t="s">
        <v>1129</v>
      </c>
      <c r="D43" s="13">
        <v>1572</v>
      </c>
      <c r="E43" s="14">
        <v>12.23</v>
      </c>
      <c r="F43" s="15">
        <v>7.4999999999999997E-3</v>
      </c>
      <c r="G43" s="15"/>
    </row>
    <row r="44" spans="1:7" x14ac:dyDescent="0.3">
      <c r="A44" s="12" t="s">
        <v>1464</v>
      </c>
      <c r="B44" s="30" t="s">
        <v>1465</v>
      </c>
      <c r="C44" s="30" t="s">
        <v>1159</v>
      </c>
      <c r="D44" s="13">
        <v>979</v>
      </c>
      <c r="E44" s="14">
        <v>11.5</v>
      </c>
      <c r="F44" s="15">
        <v>7.0000000000000001E-3</v>
      </c>
      <c r="G44" s="15"/>
    </row>
    <row r="45" spans="1:7" x14ac:dyDescent="0.3">
      <c r="A45" s="12" t="s">
        <v>1348</v>
      </c>
      <c r="B45" s="30" t="s">
        <v>1349</v>
      </c>
      <c r="C45" s="30" t="s">
        <v>1148</v>
      </c>
      <c r="D45" s="13">
        <v>2765</v>
      </c>
      <c r="E45" s="14">
        <v>11.2</v>
      </c>
      <c r="F45" s="15">
        <v>6.8999999999999999E-3</v>
      </c>
      <c r="G45" s="15"/>
    </row>
    <row r="46" spans="1:7" x14ac:dyDescent="0.3">
      <c r="A46" s="12" t="s">
        <v>1363</v>
      </c>
      <c r="B46" s="30" t="s">
        <v>1364</v>
      </c>
      <c r="C46" s="30" t="s">
        <v>1341</v>
      </c>
      <c r="D46" s="13">
        <v>840</v>
      </c>
      <c r="E46" s="14">
        <v>10.77</v>
      </c>
      <c r="F46" s="15">
        <v>6.6E-3</v>
      </c>
      <c r="G46" s="15"/>
    </row>
    <row r="47" spans="1:7" x14ac:dyDescent="0.3">
      <c r="A47" s="12" t="s">
        <v>1409</v>
      </c>
      <c r="B47" s="30" t="s">
        <v>1410</v>
      </c>
      <c r="C47" s="30" t="s">
        <v>1411</v>
      </c>
      <c r="D47" s="13">
        <v>220</v>
      </c>
      <c r="E47" s="14">
        <v>10.55</v>
      </c>
      <c r="F47" s="15">
        <v>6.4999999999999997E-3</v>
      </c>
      <c r="G47" s="15"/>
    </row>
    <row r="48" spans="1:7" x14ac:dyDescent="0.3">
      <c r="A48" s="12" t="s">
        <v>1350</v>
      </c>
      <c r="B48" s="30" t="s">
        <v>1351</v>
      </c>
      <c r="C48" s="30" t="s">
        <v>1164</v>
      </c>
      <c r="D48" s="13">
        <v>211</v>
      </c>
      <c r="E48" s="14">
        <v>10.41</v>
      </c>
      <c r="F48" s="15">
        <v>6.4000000000000003E-3</v>
      </c>
      <c r="G48" s="15"/>
    </row>
    <row r="49" spans="1:7" x14ac:dyDescent="0.3">
      <c r="A49" s="12" t="s">
        <v>1232</v>
      </c>
      <c r="B49" s="30" t="s">
        <v>1233</v>
      </c>
      <c r="C49" s="30" t="s">
        <v>1234</v>
      </c>
      <c r="D49" s="13">
        <v>4254</v>
      </c>
      <c r="E49" s="14">
        <v>9.75</v>
      </c>
      <c r="F49" s="15">
        <v>6.0000000000000001E-3</v>
      </c>
      <c r="G49" s="15"/>
    </row>
    <row r="50" spans="1:7" x14ac:dyDescent="0.3">
      <c r="A50" s="12" t="s">
        <v>1318</v>
      </c>
      <c r="B50" s="30" t="s">
        <v>1319</v>
      </c>
      <c r="C50" s="30" t="s">
        <v>1288</v>
      </c>
      <c r="D50" s="13">
        <v>188</v>
      </c>
      <c r="E50" s="14">
        <v>9.73</v>
      </c>
      <c r="F50" s="15">
        <v>5.8999999999999999E-3</v>
      </c>
      <c r="G50" s="15"/>
    </row>
    <row r="51" spans="1:7" x14ac:dyDescent="0.3">
      <c r="A51" s="12" t="s">
        <v>1283</v>
      </c>
      <c r="B51" s="30" t="s">
        <v>1284</v>
      </c>
      <c r="C51" s="30" t="s">
        <v>1285</v>
      </c>
      <c r="D51" s="13">
        <v>1109</v>
      </c>
      <c r="E51" s="14">
        <v>9.5299999999999994</v>
      </c>
      <c r="F51" s="15">
        <v>5.7999999999999996E-3</v>
      </c>
      <c r="G51" s="15"/>
    </row>
    <row r="52" spans="1:7" x14ac:dyDescent="0.3">
      <c r="A52" s="12" t="s">
        <v>1314</v>
      </c>
      <c r="B52" s="30" t="s">
        <v>1315</v>
      </c>
      <c r="C52" s="30" t="s">
        <v>1159</v>
      </c>
      <c r="D52" s="13">
        <v>238</v>
      </c>
      <c r="E52" s="14">
        <v>8.77</v>
      </c>
      <c r="F52" s="15">
        <v>5.4000000000000003E-3</v>
      </c>
      <c r="G52" s="15"/>
    </row>
    <row r="53" spans="1:7" x14ac:dyDescent="0.3">
      <c r="A53" s="12" t="s">
        <v>1322</v>
      </c>
      <c r="B53" s="30" t="s">
        <v>1323</v>
      </c>
      <c r="C53" s="30" t="s">
        <v>1164</v>
      </c>
      <c r="D53" s="13">
        <v>255</v>
      </c>
      <c r="E53" s="14">
        <v>8.58</v>
      </c>
      <c r="F53" s="15">
        <v>5.1999999999999998E-3</v>
      </c>
      <c r="G53" s="15"/>
    </row>
    <row r="54" spans="1:7" x14ac:dyDescent="0.3">
      <c r="A54" s="12" t="s">
        <v>1267</v>
      </c>
      <c r="B54" s="30" t="s">
        <v>1268</v>
      </c>
      <c r="C54" s="30" t="s">
        <v>1148</v>
      </c>
      <c r="D54" s="13">
        <v>171</v>
      </c>
      <c r="E54" s="14">
        <v>8.36</v>
      </c>
      <c r="F54" s="15">
        <v>5.1000000000000004E-3</v>
      </c>
      <c r="G54" s="15"/>
    </row>
    <row r="55" spans="1:7" x14ac:dyDescent="0.3">
      <c r="A55" s="12" t="s">
        <v>1346</v>
      </c>
      <c r="B55" s="30" t="s">
        <v>1347</v>
      </c>
      <c r="C55" s="30" t="s">
        <v>1164</v>
      </c>
      <c r="D55" s="13">
        <v>242</v>
      </c>
      <c r="E55" s="14">
        <v>7.75</v>
      </c>
      <c r="F55" s="15">
        <v>4.7000000000000002E-3</v>
      </c>
      <c r="G55" s="15"/>
    </row>
    <row r="56" spans="1:7" x14ac:dyDescent="0.3">
      <c r="A56" s="12" t="s">
        <v>1310</v>
      </c>
      <c r="B56" s="30" t="s">
        <v>1311</v>
      </c>
      <c r="C56" s="30" t="s">
        <v>1115</v>
      </c>
      <c r="D56" s="13">
        <v>1781</v>
      </c>
      <c r="E56" s="14">
        <v>6.72</v>
      </c>
      <c r="F56" s="15">
        <v>4.1000000000000003E-3</v>
      </c>
      <c r="G56" s="15"/>
    </row>
    <row r="57" spans="1:7" x14ac:dyDescent="0.3">
      <c r="A57" s="12" t="s">
        <v>1190</v>
      </c>
      <c r="B57" s="30" t="s">
        <v>1191</v>
      </c>
      <c r="C57" s="30" t="s">
        <v>1192</v>
      </c>
      <c r="D57" s="13">
        <v>938</v>
      </c>
      <c r="E57" s="14">
        <v>5.86</v>
      </c>
      <c r="F57" s="15">
        <v>3.5999999999999999E-3</v>
      </c>
      <c r="G57" s="15"/>
    </row>
    <row r="58" spans="1:7" x14ac:dyDescent="0.3">
      <c r="A58" s="16" t="s">
        <v>122</v>
      </c>
      <c r="B58" s="31"/>
      <c r="C58" s="31"/>
      <c r="D58" s="17"/>
      <c r="E58" s="37">
        <v>1630.14</v>
      </c>
      <c r="F58" s="38">
        <v>0.99680000000000002</v>
      </c>
      <c r="G58" s="20"/>
    </row>
    <row r="59" spans="1:7" x14ac:dyDescent="0.3">
      <c r="A59" s="12"/>
      <c r="B59" s="30"/>
      <c r="C59" s="30"/>
      <c r="D59" s="13"/>
      <c r="E59" s="14"/>
      <c r="F59" s="15"/>
      <c r="G59" s="15"/>
    </row>
    <row r="60" spans="1:7" x14ac:dyDescent="0.3">
      <c r="A60" s="16" t="s">
        <v>1468</v>
      </c>
      <c r="B60" s="30"/>
      <c r="C60" s="30"/>
      <c r="D60" s="13"/>
      <c r="E60" s="14"/>
      <c r="F60" s="15"/>
      <c r="G60" s="15"/>
    </row>
    <row r="61" spans="1:7" x14ac:dyDescent="0.3">
      <c r="A61" s="12" t="s">
        <v>1743</v>
      </c>
      <c r="B61" s="30" t="s">
        <v>1744</v>
      </c>
      <c r="C61" s="30" t="s">
        <v>1140</v>
      </c>
      <c r="D61" s="13">
        <v>6169</v>
      </c>
      <c r="E61" s="14">
        <v>16.149999999999999</v>
      </c>
      <c r="F61" s="15">
        <v>9.9000000000000008E-3</v>
      </c>
      <c r="G61" s="15"/>
    </row>
    <row r="62" spans="1:7" x14ac:dyDescent="0.3">
      <c r="A62" s="16" t="s">
        <v>122</v>
      </c>
      <c r="B62" s="31"/>
      <c r="C62" s="31"/>
      <c r="D62" s="17"/>
      <c r="E62" s="37">
        <v>16.149999999999999</v>
      </c>
      <c r="F62" s="38">
        <v>9.9000000000000008E-3</v>
      </c>
      <c r="G62" s="20"/>
    </row>
    <row r="63" spans="1:7" x14ac:dyDescent="0.3">
      <c r="A63" s="21" t="s">
        <v>156</v>
      </c>
      <c r="B63" s="32"/>
      <c r="C63" s="32"/>
      <c r="D63" s="22"/>
      <c r="E63" s="27">
        <v>1630.14</v>
      </c>
      <c r="F63" s="28">
        <v>0.99680000000000002</v>
      </c>
      <c r="G63" s="20"/>
    </row>
    <row r="64" spans="1:7" x14ac:dyDescent="0.3">
      <c r="A64" s="12"/>
      <c r="B64" s="30"/>
      <c r="C64" s="30"/>
      <c r="D64" s="13"/>
      <c r="E64" s="14"/>
      <c r="F64" s="15"/>
      <c r="G64" s="15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16" t="s">
        <v>157</v>
      </c>
      <c r="B66" s="30"/>
      <c r="C66" s="30"/>
      <c r="D66" s="13"/>
      <c r="E66" s="14"/>
      <c r="F66" s="15"/>
      <c r="G66" s="15"/>
    </row>
    <row r="67" spans="1:7" x14ac:dyDescent="0.3">
      <c r="A67" s="12" t="s">
        <v>158</v>
      </c>
      <c r="B67" s="30"/>
      <c r="C67" s="30"/>
      <c r="D67" s="13"/>
      <c r="E67" s="14">
        <v>11</v>
      </c>
      <c r="F67" s="15">
        <v>6.7000000000000002E-3</v>
      </c>
      <c r="G67" s="15">
        <v>6.3773999999999997E-2</v>
      </c>
    </row>
    <row r="68" spans="1:7" x14ac:dyDescent="0.3">
      <c r="A68" s="16" t="s">
        <v>122</v>
      </c>
      <c r="B68" s="31"/>
      <c r="C68" s="31"/>
      <c r="D68" s="17"/>
      <c r="E68" s="37">
        <v>11</v>
      </c>
      <c r="F68" s="38">
        <v>6.7000000000000002E-3</v>
      </c>
      <c r="G68" s="20"/>
    </row>
    <row r="69" spans="1:7" x14ac:dyDescent="0.3">
      <c r="A69" s="12"/>
      <c r="B69" s="30"/>
      <c r="C69" s="30"/>
      <c r="D69" s="13"/>
      <c r="E69" s="14"/>
      <c r="F69" s="15"/>
      <c r="G69" s="15"/>
    </row>
    <row r="70" spans="1:7" x14ac:dyDescent="0.3">
      <c r="A70" s="21" t="s">
        <v>156</v>
      </c>
      <c r="B70" s="32"/>
      <c r="C70" s="32"/>
      <c r="D70" s="22"/>
      <c r="E70" s="18">
        <v>11</v>
      </c>
      <c r="F70" s="19">
        <v>6.7000000000000002E-3</v>
      </c>
      <c r="G70" s="20"/>
    </row>
    <row r="71" spans="1:7" x14ac:dyDescent="0.3">
      <c r="A71" s="12" t="s">
        <v>159</v>
      </c>
      <c r="B71" s="30"/>
      <c r="C71" s="30"/>
      <c r="D71" s="13"/>
      <c r="E71" s="14">
        <v>1.9216000000000001E-3</v>
      </c>
      <c r="F71" s="15">
        <v>9.9999999999999995E-7</v>
      </c>
      <c r="G71" s="15"/>
    </row>
    <row r="72" spans="1:7" x14ac:dyDescent="0.3">
      <c r="A72" s="12" t="s">
        <v>160</v>
      </c>
      <c r="B72" s="30"/>
      <c r="C72" s="30"/>
      <c r="D72" s="13"/>
      <c r="E72" s="23">
        <v>-6.1719216000000001</v>
      </c>
      <c r="F72" s="24">
        <v>-3.5010000000000002E-3</v>
      </c>
      <c r="G72" s="15">
        <v>6.3773999999999997E-2</v>
      </c>
    </row>
    <row r="73" spans="1:7" x14ac:dyDescent="0.3">
      <c r="A73" s="25" t="s">
        <v>161</v>
      </c>
      <c r="B73" s="33"/>
      <c r="C73" s="33"/>
      <c r="D73" s="26"/>
      <c r="E73" s="27">
        <v>1634.97</v>
      </c>
      <c r="F73" s="28">
        <v>1</v>
      </c>
      <c r="G73" s="28"/>
    </row>
    <row r="78" spans="1:7" x14ac:dyDescent="0.3">
      <c r="A78" s="1" t="s">
        <v>164</v>
      </c>
    </row>
    <row r="79" spans="1:7" x14ac:dyDescent="0.3">
      <c r="A79" s="47" t="s">
        <v>165</v>
      </c>
      <c r="B79" s="34" t="s">
        <v>114</v>
      </c>
    </row>
    <row r="80" spans="1:7" x14ac:dyDescent="0.3">
      <c r="A80" t="s">
        <v>166</v>
      </c>
    </row>
    <row r="81" spans="1:5" x14ac:dyDescent="0.3">
      <c r="A81" t="s">
        <v>167</v>
      </c>
      <c r="B81" t="s">
        <v>168</v>
      </c>
      <c r="C81" t="s">
        <v>168</v>
      </c>
    </row>
    <row r="82" spans="1:5" x14ac:dyDescent="0.3">
      <c r="B82" s="48">
        <v>45107</v>
      </c>
      <c r="C82" s="48">
        <v>45138</v>
      </c>
    </row>
    <row r="83" spans="1:5" x14ac:dyDescent="0.3">
      <c r="A83" t="s">
        <v>172</v>
      </c>
      <c r="B83">
        <v>11.035399999999999</v>
      </c>
      <c r="C83">
        <v>11.360900000000001</v>
      </c>
      <c r="E83" s="2"/>
    </row>
    <row r="84" spans="1:5" x14ac:dyDescent="0.3">
      <c r="A84" t="s">
        <v>173</v>
      </c>
      <c r="B84">
        <v>10.8827</v>
      </c>
      <c r="C84">
        <v>11.2036</v>
      </c>
      <c r="E84" s="2"/>
    </row>
    <row r="85" spans="1:5" x14ac:dyDescent="0.3">
      <c r="A85" t="s">
        <v>626</v>
      </c>
      <c r="B85">
        <v>10.797599999999999</v>
      </c>
      <c r="C85">
        <v>11.112</v>
      </c>
      <c r="E85" s="2"/>
    </row>
    <row r="86" spans="1:5" x14ac:dyDescent="0.3">
      <c r="A86" t="s">
        <v>627</v>
      </c>
      <c r="B86">
        <v>10.7974</v>
      </c>
      <c r="C86">
        <v>11.111800000000001</v>
      </c>
      <c r="E86" s="2"/>
    </row>
    <row r="87" spans="1:5" x14ac:dyDescent="0.3">
      <c r="E87" s="2"/>
    </row>
    <row r="88" spans="1:5" x14ac:dyDescent="0.3">
      <c r="A88" t="s">
        <v>183</v>
      </c>
      <c r="B88" s="34" t="s">
        <v>114</v>
      </c>
    </row>
    <row r="89" spans="1:5" x14ac:dyDescent="0.3">
      <c r="A89" t="s">
        <v>184</v>
      </c>
      <c r="B89" s="34" t="s">
        <v>114</v>
      </c>
    </row>
    <row r="90" spans="1:5" ht="28.95" customHeight="1" x14ac:dyDescent="0.3">
      <c r="A90" s="47" t="s">
        <v>185</v>
      </c>
      <c r="B90" s="34" t="s">
        <v>114</v>
      </c>
    </row>
    <row r="91" spans="1:5" ht="28.95" customHeight="1" x14ac:dyDescent="0.3">
      <c r="A91" s="47" t="s">
        <v>186</v>
      </c>
      <c r="B91" s="34" t="s">
        <v>114</v>
      </c>
    </row>
    <row r="92" spans="1:5" x14ac:dyDescent="0.3">
      <c r="A92" t="s">
        <v>1677</v>
      </c>
      <c r="B92" s="49">
        <v>0.29847499999999999</v>
      </c>
    </row>
    <row r="93" spans="1:5" ht="43.5" customHeight="1" x14ac:dyDescent="0.3">
      <c r="A93" s="47" t="s">
        <v>188</v>
      </c>
      <c r="B93" s="34" t="s">
        <v>114</v>
      </c>
    </row>
    <row r="94" spans="1:5" ht="28.95" customHeight="1" x14ac:dyDescent="0.3">
      <c r="A94" s="47" t="s">
        <v>189</v>
      </c>
      <c r="B94" s="34" t="s">
        <v>114</v>
      </c>
    </row>
    <row r="95" spans="1:5" ht="28.95" customHeight="1" x14ac:dyDescent="0.3">
      <c r="A95" s="47" t="s">
        <v>190</v>
      </c>
      <c r="B95" s="34" t="s">
        <v>114</v>
      </c>
    </row>
    <row r="96" spans="1:5" x14ac:dyDescent="0.3">
      <c r="A96" t="s">
        <v>191</v>
      </c>
      <c r="B96" s="34" t="s">
        <v>114</v>
      </c>
    </row>
    <row r="97" spans="1:7" x14ac:dyDescent="0.3">
      <c r="A97" t="s">
        <v>192</v>
      </c>
      <c r="B97" s="34" t="s">
        <v>114</v>
      </c>
    </row>
    <row r="99" spans="1:7" s="47" customFormat="1" ht="34.799999999999997" customHeight="1" x14ac:dyDescent="0.3">
      <c r="A99" s="70" t="s">
        <v>202</v>
      </c>
      <c r="B99" s="70" t="s">
        <v>203</v>
      </c>
      <c r="C99" s="70" t="s">
        <v>5</v>
      </c>
      <c r="D99" s="70" t="s">
        <v>6</v>
      </c>
      <c r="G99" s="71"/>
    </row>
    <row r="100" spans="1:7" s="47" customFormat="1" ht="70.05" customHeight="1" x14ac:dyDescent="0.3">
      <c r="A100" s="70" t="s">
        <v>1955</v>
      </c>
      <c r="B100" s="70"/>
      <c r="C100" s="70" t="s">
        <v>67</v>
      </c>
      <c r="D100" s="70"/>
      <c r="G100" s="71"/>
    </row>
  </sheetData>
  <mergeCells count="2">
    <mergeCell ref="A1:G1"/>
    <mergeCell ref="A2:G2"/>
  </mergeCells>
  <pageMargins left="0.7" right="0.7" top="0.75" bottom="0.75" header="0.3" footer="0.3"/>
  <pageSetup scale="51" orientation="portrait" horizontalDpi="300" verticalDpi="300" r:id="rId1"/>
  <headerFooter>
    <oddHeader>&amp;L&amp;"Arial"&amp;1 &amp;K0078D7INTERNAL#</odd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300"/>
  <sheetViews>
    <sheetView showGridLines="0" view="pageBreakPreview" zoomScale="60" zoomScaleNormal="100" workbookViewId="0">
      <pane ySplit="4" topLeftCell="A290" activePane="bottomLeft" state="frozen"/>
      <selection pane="bottomLeft" activeCell="A300" sqref="A300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1956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1957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1109</v>
      </c>
      <c r="B7" s="30"/>
      <c r="C7" s="30"/>
      <c r="D7" s="13"/>
      <c r="E7" s="14"/>
      <c r="F7" s="15"/>
      <c r="G7" s="15"/>
    </row>
    <row r="8" spans="1:8" x14ac:dyDescent="0.3">
      <c r="A8" s="12" t="s">
        <v>1110</v>
      </c>
      <c r="B8" s="30" t="s">
        <v>1111</v>
      </c>
      <c r="C8" s="30" t="s">
        <v>1112</v>
      </c>
      <c r="D8" s="13">
        <v>20532</v>
      </c>
      <c r="E8" s="14">
        <v>339.02</v>
      </c>
      <c r="F8" s="15">
        <v>5.9700000000000003E-2</v>
      </c>
      <c r="G8" s="15"/>
    </row>
    <row r="9" spans="1:8" x14ac:dyDescent="0.3">
      <c r="A9" s="12" t="s">
        <v>1113</v>
      </c>
      <c r="B9" s="30" t="s">
        <v>1114</v>
      </c>
      <c r="C9" s="30" t="s">
        <v>1115</v>
      </c>
      <c r="D9" s="13">
        <v>9308</v>
      </c>
      <c r="E9" s="14">
        <v>237.28</v>
      </c>
      <c r="F9" s="15">
        <v>4.1799999999999997E-2</v>
      </c>
      <c r="G9" s="15"/>
    </row>
    <row r="10" spans="1:8" x14ac:dyDescent="0.3">
      <c r="A10" s="12" t="s">
        <v>1119</v>
      </c>
      <c r="B10" s="30" t="s">
        <v>1120</v>
      </c>
      <c r="C10" s="30" t="s">
        <v>1112</v>
      </c>
      <c r="D10" s="13">
        <v>19249</v>
      </c>
      <c r="E10" s="14">
        <v>192.16</v>
      </c>
      <c r="F10" s="15">
        <v>3.3799999999999997E-2</v>
      </c>
      <c r="G10" s="15"/>
    </row>
    <row r="11" spans="1:8" x14ac:dyDescent="0.3">
      <c r="A11" s="12" t="s">
        <v>1160</v>
      </c>
      <c r="B11" s="30" t="s">
        <v>1161</v>
      </c>
      <c r="C11" s="30" t="s">
        <v>1148</v>
      </c>
      <c r="D11" s="13">
        <v>9820</v>
      </c>
      <c r="E11" s="14">
        <v>133.13</v>
      </c>
      <c r="F11" s="15">
        <v>2.3400000000000001E-2</v>
      </c>
      <c r="G11" s="15"/>
    </row>
    <row r="12" spans="1:8" x14ac:dyDescent="0.3">
      <c r="A12" s="12" t="s">
        <v>1154</v>
      </c>
      <c r="B12" s="30" t="s">
        <v>1155</v>
      </c>
      <c r="C12" s="30" t="s">
        <v>1156</v>
      </c>
      <c r="D12" s="13">
        <v>24279</v>
      </c>
      <c r="E12" s="14">
        <v>113.07</v>
      </c>
      <c r="F12" s="15">
        <v>1.9900000000000001E-2</v>
      </c>
      <c r="G12" s="15"/>
    </row>
    <row r="13" spans="1:8" x14ac:dyDescent="0.3">
      <c r="A13" s="12" t="s">
        <v>1146</v>
      </c>
      <c r="B13" s="30" t="s">
        <v>1147</v>
      </c>
      <c r="C13" s="30" t="s">
        <v>1148</v>
      </c>
      <c r="D13" s="13">
        <v>2819</v>
      </c>
      <c r="E13" s="14">
        <v>96.45</v>
      </c>
      <c r="F13" s="15">
        <v>1.7000000000000001E-2</v>
      </c>
      <c r="G13" s="15"/>
    </row>
    <row r="14" spans="1:8" x14ac:dyDescent="0.3">
      <c r="A14" s="12" t="s">
        <v>1212</v>
      </c>
      <c r="B14" s="30" t="s">
        <v>1213</v>
      </c>
      <c r="C14" s="30" t="s">
        <v>1214</v>
      </c>
      <c r="D14" s="13">
        <v>3326</v>
      </c>
      <c r="E14" s="14">
        <v>89.18</v>
      </c>
      <c r="F14" s="15">
        <v>1.5699999999999999E-2</v>
      </c>
      <c r="G14" s="15"/>
    </row>
    <row r="15" spans="1:8" x14ac:dyDescent="0.3">
      <c r="A15" s="12" t="s">
        <v>1169</v>
      </c>
      <c r="B15" s="30" t="s">
        <v>1170</v>
      </c>
      <c r="C15" s="30" t="s">
        <v>1112</v>
      </c>
      <c r="D15" s="13">
        <v>4045</v>
      </c>
      <c r="E15" s="14">
        <v>75.099999999999994</v>
      </c>
      <c r="F15" s="15">
        <v>1.32E-2</v>
      </c>
      <c r="G15" s="15"/>
    </row>
    <row r="16" spans="1:8" x14ac:dyDescent="0.3">
      <c r="A16" s="12" t="s">
        <v>1171</v>
      </c>
      <c r="B16" s="30" t="s">
        <v>1172</v>
      </c>
      <c r="C16" s="30" t="s">
        <v>1112</v>
      </c>
      <c r="D16" s="13">
        <v>7541</v>
      </c>
      <c r="E16" s="14">
        <v>71.930000000000007</v>
      </c>
      <c r="F16" s="15">
        <v>1.2699999999999999E-2</v>
      </c>
      <c r="G16" s="15"/>
    </row>
    <row r="17" spans="1:7" x14ac:dyDescent="0.3">
      <c r="A17" s="12" t="s">
        <v>1263</v>
      </c>
      <c r="B17" s="30" t="s">
        <v>1264</v>
      </c>
      <c r="C17" s="30" t="s">
        <v>1140</v>
      </c>
      <c r="D17" s="13">
        <v>3613</v>
      </c>
      <c r="E17" s="14">
        <v>68.400000000000006</v>
      </c>
      <c r="F17" s="15">
        <v>1.2E-2</v>
      </c>
      <c r="G17" s="15"/>
    </row>
    <row r="18" spans="1:7" x14ac:dyDescent="0.3">
      <c r="A18" s="12" t="s">
        <v>1226</v>
      </c>
      <c r="B18" s="30" t="s">
        <v>1227</v>
      </c>
      <c r="C18" s="30" t="s">
        <v>1112</v>
      </c>
      <c r="D18" s="13">
        <v>10559</v>
      </c>
      <c r="E18" s="14">
        <v>65.489999999999995</v>
      </c>
      <c r="F18" s="15">
        <v>1.15E-2</v>
      </c>
      <c r="G18" s="15"/>
    </row>
    <row r="19" spans="1:7" x14ac:dyDescent="0.3">
      <c r="A19" s="12" t="s">
        <v>1324</v>
      </c>
      <c r="B19" s="30" t="s">
        <v>1325</v>
      </c>
      <c r="C19" s="30" t="s">
        <v>1156</v>
      </c>
      <c r="D19" s="13">
        <v>2457</v>
      </c>
      <c r="E19" s="14">
        <v>62.92</v>
      </c>
      <c r="F19" s="15">
        <v>1.11E-2</v>
      </c>
      <c r="G19" s="15"/>
    </row>
    <row r="20" spans="1:7" x14ac:dyDescent="0.3">
      <c r="A20" s="12" t="s">
        <v>1130</v>
      </c>
      <c r="B20" s="30" t="s">
        <v>1131</v>
      </c>
      <c r="C20" s="30" t="s">
        <v>1132</v>
      </c>
      <c r="D20" s="13">
        <v>6910</v>
      </c>
      <c r="E20" s="14">
        <v>61.49</v>
      </c>
      <c r="F20" s="15">
        <v>1.0800000000000001E-2</v>
      </c>
      <c r="G20" s="15"/>
    </row>
    <row r="21" spans="1:7" x14ac:dyDescent="0.3">
      <c r="A21" s="12" t="s">
        <v>1689</v>
      </c>
      <c r="B21" s="30" t="s">
        <v>1690</v>
      </c>
      <c r="C21" s="30" t="s">
        <v>1288</v>
      </c>
      <c r="D21" s="13">
        <v>10024</v>
      </c>
      <c r="E21" s="14">
        <v>59.63</v>
      </c>
      <c r="F21" s="15">
        <v>1.0500000000000001E-2</v>
      </c>
      <c r="G21" s="15"/>
    </row>
    <row r="22" spans="1:7" x14ac:dyDescent="0.3">
      <c r="A22" s="12" t="s">
        <v>1259</v>
      </c>
      <c r="B22" s="30" t="s">
        <v>1260</v>
      </c>
      <c r="C22" s="30" t="s">
        <v>1140</v>
      </c>
      <c r="D22" s="13">
        <v>734</v>
      </c>
      <c r="E22" s="14">
        <v>53.58</v>
      </c>
      <c r="F22" s="15">
        <v>9.4000000000000004E-3</v>
      </c>
      <c r="G22" s="15"/>
    </row>
    <row r="23" spans="1:7" x14ac:dyDescent="0.3">
      <c r="A23" s="12" t="s">
        <v>1388</v>
      </c>
      <c r="B23" s="30" t="s">
        <v>1389</v>
      </c>
      <c r="C23" s="30" t="s">
        <v>1334</v>
      </c>
      <c r="D23" s="13">
        <v>2992</v>
      </c>
      <c r="E23" s="14">
        <v>52.57</v>
      </c>
      <c r="F23" s="15">
        <v>9.2999999999999992E-3</v>
      </c>
      <c r="G23" s="15"/>
    </row>
    <row r="24" spans="1:7" x14ac:dyDescent="0.3">
      <c r="A24" s="12" t="s">
        <v>1958</v>
      </c>
      <c r="B24" s="30" t="s">
        <v>1959</v>
      </c>
      <c r="C24" s="30" t="s">
        <v>1112</v>
      </c>
      <c r="D24" s="13">
        <v>6520</v>
      </c>
      <c r="E24" s="14">
        <v>47.59</v>
      </c>
      <c r="F24" s="15">
        <v>8.3999999999999995E-3</v>
      </c>
      <c r="G24" s="15"/>
    </row>
    <row r="25" spans="1:7" x14ac:dyDescent="0.3">
      <c r="A25" s="12" t="s">
        <v>1460</v>
      </c>
      <c r="B25" s="30" t="s">
        <v>1461</v>
      </c>
      <c r="C25" s="30" t="s">
        <v>1219</v>
      </c>
      <c r="D25" s="13">
        <v>11957</v>
      </c>
      <c r="E25" s="14">
        <v>47.24</v>
      </c>
      <c r="F25" s="15">
        <v>8.3000000000000001E-3</v>
      </c>
      <c r="G25" s="15"/>
    </row>
    <row r="26" spans="1:7" x14ac:dyDescent="0.3">
      <c r="A26" s="12" t="s">
        <v>1786</v>
      </c>
      <c r="B26" s="30" t="s">
        <v>1787</v>
      </c>
      <c r="C26" s="30" t="s">
        <v>1276</v>
      </c>
      <c r="D26" s="13">
        <v>1417</v>
      </c>
      <c r="E26" s="14">
        <v>43.63</v>
      </c>
      <c r="F26" s="15">
        <v>7.7000000000000002E-3</v>
      </c>
      <c r="G26" s="15"/>
    </row>
    <row r="27" spans="1:7" x14ac:dyDescent="0.3">
      <c r="A27" s="12" t="s">
        <v>1162</v>
      </c>
      <c r="B27" s="30" t="s">
        <v>1163</v>
      </c>
      <c r="C27" s="30" t="s">
        <v>1164</v>
      </c>
      <c r="D27" s="13">
        <v>3161</v>
      </c>
      <c r="E27" s="14">
        <v>43.52</v>
      </c>
      <c r="F27" s="15">
        <v>7.7000000000000002E-3</v>
      </c>
      <c r="G27" s="15"/>
    </row>
    <row r="28" spans="1:7" x14ac:dyDescent="0.3">
      <c r="A28" s="12" t="s">
        <v>1452</v>
      </c>
      <c r="B28" s="30" t="s">
        <v>1453</v>
      </c>
      <c r="C28" s="30" t="s">
        <v>1209</v>
      </c>
      <c r="D28" s="13">
        <v>1240</v>
      </c>
      <c r="E28" s="14">
        <v>41.88</v>
      </c>
      <c r="F28" s="15">
        <v>7.4000000000000003E-3</v>
      </c>
      <c r="G28" s="15"/>
    </row>
    <row r="29" spans="1:7" x14ac:dyDescent="0.3">
      <c r="A29" s="12" t="s">
        <v>1228</v>
      </c>
      <c r="B29" s="30" t="s">
        <v>1229</v>
      </c>
      <c r="C29" s="30" t="s">
        <v>1140</v>
      </c>
      <c r="D29" s="13">
        <v>15772</v>
      </c>
      <c r="E29" s="14">
        <v>41.23</v>
      </c>
      <c r="F29" s="15">
        <v>7.3000000000000001E-3</v>
      </c>
      <c r="G29" s="15"/>
    </row>
    <row r="30" spans="1:7" x14ac:dyDescent="0.3">
      <c r="A30" s="12" t="s">
        <v>1960</v>
      </c>
      <c r="B30" s="30" t="s">
        <v>1961</v>
      </c>
      <c r="C30" s="30" t="s">
        <v>1112</v>
      </c>
      <c r="D30" s="13">
        <v>238151</v>
      </c>
      <c r="E30" s="14">
        <v>40.369999999999997</v>
      </c>
      <c r="F30" s="15">
        <v>7.1000000000000004E-3</v>
      </c>
      <c r="G30" s="15"/>
    </row>
    <row r="31" spans="1:7" x14ac:dyDescent="0.3">
      <c r="A31" s="12" t="s">
        <v>1149</v>
      </c>
      <c r="B31" s="30" t="s">
        <v>1150</v>
      </c>
      <c r="C31" s="30" t="s">
        <v>1112</v>
      </c>
      <c r="D31" s="13">
        <v>28768</v>
      </c>
      <c r="E31" s="14">
        <v>39.020000000000003</v>
      </c>
      <c r="F31" s="15">
        <v>6.8999999999999999E-3</v>
      </c>
      <c r="G31" s="15"/>
    </row>
    <row r="32" spans="1:7" x14ac:dyDescent="0.3">
      <c r="A32" s="12" t="s">
        <v>1814</v>
      </c>
      <c r="B32" s="30" t="s">
        <v>1815</v>
      </c>
      <c r="C32" s="30" t="s">
        <v>1178</v>
      </c>
      <c r="D32" s="13">
        <v>2335</v>
      </c>
      <c r="E32" s="14">
        <v>37.22</v>
      </c>
      <c r="F32" s="15">
        <v>6.6E-3</v>
      </c>
      <c r="G32" s="15"/>
    </row>
    <row r="33" spans="1:7" x14ac:dyDescent="0.3">
      <c r="A33" s="12" t="s">
        <v>1371</v>
      </c>
      <c r="B33" s="30" t="s">
        <v>1372</v>
      </c>
      <c r="C33" s="30" t="s">
        <v>1112</v>
      </c>
      <c r="D33" s="13">
        <v>42278</v>
      </c>
      <c r="E33" s="14">
        <v>36.869999999999997</v>
      </c>
      <c r="F33" s="15">
        <v>6.4999999999999997E-3</v>
      </c>
      <c r="G33" s="15"/>
    </row>
    <row r="34" spans="1:7" x14ac:dyDescent="0.3">
      <c r="A34" s="12" t="s">
        <v>1399</v>
      </c>
      <c r="B34" s="30" t="s">
        <v>1400</v>
      </c>
      <c r="C34" s="30" t="s">
        <v>1164</v>
      </c>
      <c r="D34" s="13">
        <v>2464</v>
      </c>
      <c r="E34" s="14">
        <v>36.35</v>
      </c>
      <c r="F34" s="15">
        <v>6.4000000000000003E-3</v>
      </c>
      <c r="G34" s="15"/>
    </row>
    <row r="35" spans="1:7" x14ac:dyDescent="0.3">
      <c r="A35" s="12" t="s">
        <v>1240</v>
      </c>
      <c r="B35" s="30" t="s">
        <v>1241</v>
      </c>
      <c r="C35" s="30" t="s">
        <v>1178</v>
      </c>
      <c r="D35" s="13">
        <v>1844</v>
      </c>
      <c r="E35" s="14">
        <v>36.29</v>
      </c>
      <c r="F35" s="15">
        <v>6.4000000000000003E-3</v>
      </c>
      <c r="G35" s="15"/>
    </row>
    <row r="36" spans="1:7" x14ac:dyDescent="0.3">
      <c r="A36" s="12" t="s">
        <v>1265</v>
      </c>
      <c r="B36" s="30" t="s">
        <v>1266</v>
      </c>
      <c r="C36" s="30" t="s">
        <v>1164</v>
      </c>
      <c r="D36" s="13">
        <v>366</v>
      </c>
      <c r="E36" s="14">
        <v>35.94</v>
      </c>
      <c r="F36" s="15">
        <v>6.3E-3</v>
      </c>
      <c r="G36" s="15"/>
    </row>
    <row r="37" spans="1:7" x14ac:dyDescent="0.3">
      <c r="A37" s="12" t="s">
        <v>1121</v>
      </c>
      <c r="B37" s="30" t="s">
        <v>1122</v>
      </c>
      <c r="C37" s="30" t="s">
        <v>1123</v>
      </c>
      <c r="D37" s="13">
        <v>19533</v>
      </c>
      <c r="E37" s="14">
        <v>35.94</v>
      </c>
      <c r="F37" s="15">
        <v>6.3E-3</v>
      </c>
      <c r="G37" s="15"/>
    </row>
    <row r="38" spans="1:7" x14ac:dyDescent="0.3">
      <c r="A38" s="12" t="s">
        <v>1962</v>
      </c>
      <c r="B38" s="30" t="s">
        <v>1963</v>
      </c>
      <c r="C38" s="30" t="s">
        <v>1181</v>
      </c>
      <c r="D38" s="13">
        <v>8709</v>
      </c>
      <c r="E38" s="14">
        <v>35.01</v>
      </c>
      <c r="F38" s="15">
        <v>6.1999999999999998E-3</v>
      </c>
      <c r="G38" s="15"/>
    </row>
    <row r="39" spans="1:7" x14ac:dyDescent="0.3">
      <c r="A39" s="12" t="s">
        <v>1386</v>
      </c>
      <c r="B39" s="30" t="s">
        <v>1387</v>
      </c>
      <c r="C39" s="30" t="s">
        <v>1209</v>
      </c>
      <c r="D39" s="13">
        <v>1148</v>
      </c>
      <c r="E39" s="14">
        <v>34.49</v>
      </c>
      <c r="F39" s="15">
        <v>6.1000000000000004E-3</v>
      </c>
      <c r="G39" s="15"/>
    </row>
    <row r="40" spans="1:7" x14ac:dyDescent="0.3">
      <c r="A40" s="12" t="s">
        <v>1215</v>
      </c>
      <c r="B40" s="30" t="s">
        <v>1216</v>
      </c>
      <c r="C40" s="30" t="s">
        <v>1140</v>
      </c>
      <c r="D40" s="13">
        <v>16803</v>
      </c>
      <c r="E40" s="14">
        <v>34.1</v>
      </c>
      <c r="F40" s="15">
        <v>6.0000000000000001E-3</v>
      </c>
      <c r="G40" s="15"/>
    </row>
    <row r="41" spans="1:7" x14ac:dyDescent="0.3">
      <c r="A41" s="12" t="s">
        <v>1157</v>
      </c>
      <c r="B41" s="30" t="s">
        <v>1158</v>
      </c>
      <c r="C41" s="30" t="s">
        <v>1159</v>
      </c>
      <c r="D41" s="13">
        <v>2971</v>
      </c>
      <c r="E41" s="14">
        <v>33.97</v>
      </c>
      <c r="F41" s="15">
        <v>6.0000000000000001E-3</v>
      </c>
      <c r="G41" s="15"/>
    </row>
    <row r="42" spans="1:7" x14ac:dyDescent="0.3">
      <c r="A42" s="12" t="s">
        <v>1720</v>
      </c>
      <c r="B42" s="30" t="s">
        <v>1721</v>
      </c>
      <c r="C42" s="30" t="s">
        <v>1148</v>
      </c>
      <c r="D42" s="13">
        <v>473</v>
      </c>
      <c r="E42" s="14">
        <v>33.86</v>
      </c>
      <c r="F42" s="15">
        <v>6.0000000000000001E-3</v>
      </c>
      <c r="G42" s="15"/>
    </row>
    <row r="43" spans="1:7" x14ac:dyDescent="0.3">
      <c r="A43" s="12" t="s">
        <v>1281</v>
      </c>
      <c r="B43" s="30" t="s">
        <v>1282</v>
      </c>
      <c r="C43" s="30" t="s">
        <v>1148</v>
      </c>
      <c r="D43" s="13">
        <v>700</v>
      </c>
      <c r="E43" s="14">
        <v>33.21</v>
      </c>
      <c r="F43" s="15">
        <v>5.7999999999999996E-3</v>
      </c>
      <c r="G43" s="15"/>
    </row>
    <row r="44" spans="1:7" x14ac:dyDescent="0.3">
      <c r="A44" s="12" t="s">
        <v>1301</v>
      </c>
      <c r="B44" s="30" t="s">
        <v>1302</v>
      </c>
      <c r="C44" s="30" t="s">
        <v>1148</v>
      </c>
      <c r="D44" s="13">
        <v>2912</v>
      </c>
      <c r="E44" s="14">
        <v>32.520000000000003</v>
      </c>
      <c r="F44" s="15">
        <v>5.7000000000000002E-3</v>
      </c>
      <c r="G44" s="15"/>
    </row>
    <row r="45" spans="1:7" x14ac:dyDescent="0.3">
      <c r="A45" s="12" t="s">
        <v>1176</v>
      </c>
      <c r="B45" s="30" t="s">
        <v>1177</v>
      </c>
      <c r="C45" s="30" t="s">
        <v>1178</v>
      </c>
      <c r="D45" s="13">
        <v>3477</v>
      </c>
      <c r="E45" s="14">
        <v>32.39</v>
      </c>
      <c r="F45" s="15">
        <v>5.7000000000000002E-3</v>
      </c>
      <c r="G45" s="15"/>
    </row>
    <row r="46" spans="1:7" x14ac:dyDescent="0.3">
      <c r="A46" s="12" t="s">
        <v>1405</v>
      </c>
      <c r="B46" s="30" t="s">
        <v>1406</v>
      </c>
      <c r="C46" s="30" t="s">
        <v>1159</v>
      </c>
      <c r="D46" s="13">
        <v>3275</v>
      </c>
      <c r="E46" s="14">
        <v>32.270000000000003</v>
      </c>
      <c r="F46" s="15">
        <v>5.7000000000000002E-3</v>
      </c>
      <c r="G46" s="15"/>
    </row>
    <row r="47" spans="1:7" x14ac:dyDescent="0.3">
      <c r="A47" s="12" t="s">
        <v>1269</v>
      </c>
      <c r="B47" s="30" t="s">
        <v>1270</v>
      </c>
      <c r="C47" s="30" t="s">
        <v>1178</v>
      </c>
      <c r="D47" s="13">
        <v>1605</v>
      </c>
      <c r="E47" s="14">
        <v>31.61</v>
      </c>
      <c r="F47" s="15">
        <v>5.5999999999999999E-3</v>
      </c>
      <c r="G47" s="15"/>
    </row>
    <row r="48" spans="1:7" x14ac:dyDescent="0.3">
      <c r="A48" s="12" t="s">
        <v>1250</v>
      </c>
      <c r="B48" s="30" t="s">
        <v>1251</v>
      </c>
      <c r="C48" s="30" t="s">
        <v>1159</v>
      </c>
      <c r="D48" s="13">
        <v>3819</v>
      </c>
      <c r="E48" s="14">
        <v>31.4</v>
      </c>
      <c r="F48" s="15">
        <v>5.4999999999999997E-3</v>
      </c>
      <c r="G48" s="15"/>
    </row>
    <row r="49" spans="1:7" x14ac:dyDescent="0.3">
      <c r="A49" s="12" t="s">
        <v>1964</v>
      </c>
      <c r="B49" s="30" t="s">
        <v>1965</v>
      </c>
      <c r="C49" s="30" t="s">
        <v>1178</v>
      </c>
      <c r="D49" s="13">
        <v>880</v>
      </c>
      <c r="E49" s="14">
        <v>31.24</v>
      </c>
      <c r="F49" s="15">
        <v>5.4999999999999997E-3</v>
      </c>
      <c r="G49" s="15"/>
    </row>
    <row r="50" spans="1:7" x14ac:dyDescent="0.3">
      <c r="A50" s="12" t="s">
        <v>1358</v>
      </c>
      <c r="B50" s="30" t="s">
        <v>1359</v>
      </c>
      <c r="C50" s="30" t="s">
        <v>1164</v>
      </c>
      <c r="D50" s="13">
        <v>4844</v>
      </c>
      <c r="E50" s="14">
        <v>31.21</v>
      </c>
      <c r="F50" s="15">
        <v>5.4999999999999997E-3</v>
      </c>
      <c r="G50" s="15"/>
    </row>
    <row r="51" spans="1:7" x14ac:dyDescent="0.3">
      <c r="A51" s="12" t="s">
        <v>1966</v>
      </c>
      <c r="B51" s="30" t="s">
        <v>1967</v>
      </c>
      <c r="C51" s="30" t="s">
        <v>1178</v>
      </c>
      <c r="D51" s="13">
        <v>631</v>
      </c>
      <c r="E51" s="14">
        <v>30.39</v>
      </c>
      <c r="F51" s="15">
        <v>5.4000000000000003E-3</v>
      </c>
      <c r="G51" s="15"/>
    </row>
    <row r="52" spans="1:7" x14ac:dyDescent="0.3">
      <c r="A52" s="12" t="s">
        <v>1837</v>
      </c>
      <c r="B52" s="30" t="s">
        <v>1838</v>
      </c>
      <c r="C52" s="30" t="s">
        <v>1276</v>
      </c>
      <c r="D52" s="13">
        <v>5325</v>
      </c>
      <c r="E52" s="14">
        <v>30.36</v>
      </c>
      <c r="F52" s="15">
        <v>5.3E-3</v>
      </c>
      <c r="G52" s="15"/>
    </row>
    <row r="53" spans="1:7" x14ac:dyDescent="0.3">
      <c r="A53" s="12" t="s">
        <v>1135</v>
      </c>
      <c r="B53" s="30" t="s">
        <v>1136</v>
      </c>
      <c r="C53" s="30" t="s">
        <v>1137</v>
      </c>
      <c r="D53" s="13">
        <v>12519</v>
      </c>
      <c r="E53" s="14">
        <v>30.34</v>
      </c>
      <c r="F53" s="15">
        <v>5.3E-3</v>
      </c>
      <c r="G53" s="15"/>
    </row>
    <row r="54" spans="1:7" x14ac:dyDescent="0.3">
      <c r="A54" s="12" t="s">
        <v>1968</v>
      </c>
      <c r="B54" s="30" t="s">
        <v>1969</v>
      </c>
      <c r="C54" s="30" t="s">
        <v>1276</v>
      </c>
      <c r="D54" s="13">
        <v>28</v>
      </c>
      <c r="E54" s="14">
        <v>28.83</v>
      </c>
      <c r="F54" s="15">
        <v>5.1000000000000004E-3</v>
      </c>
      <c r="G54" s="15"/>
    </row>
    <row r="55" spans="1:7" x14ac:dyDescent="0.3">
      <c r="A55" s="12" t="s">
        <v>1970</v>
      </c>
      <c r="B55" s="30" t="s">
        <v>1971</v>
      </c>
      <c r="C55" s="30" t="s">
        <v>1377</v>
      </c>
      <c r="D55" s="13">
        <v>10473</v>
      </c>
      <c r="E55" s="14">
        <v>28.62</v>
      </c>
      <c r="F55" s="15">
        <v>5.0000000000000001E-3</v>
      </c>
      <c r="G55" s="15"/>
    </row>
    <row r="56" spans="1:7" x14ac:dyDescent="0.3">
      <c r="A56" s="12" t="s">
        <v>1681</v>
      </c>
      <c r="B56" s="30" t="s">
        <v>1682</v>
      </c>
      <c r="C56" s="30" t="s">
        <v>1377</v>
      </c>
      <c r="D56" s="13">
        <v>13073</v>
      </c>
      <c r="E56" s="14">
        <v>28.54</v>
      </c>
      <c r="F56" s="15">
        <v>5.0000000000000001E-3</v>
      </c>
      <c r="G56" s="15"/>
    </row>
    <row r="57" spans="1:7" x14ac:dyDescent="0.3">
      <c r="A57" s="12" t="s">
        <v>1261</v>
      </c>
      <c r="B57" s="30" t="s">
        <v>1262</v>
      </c>
      <c r="C57" s="30" t="s">
        <v>1132</v>
      </c>
      <c r="D57" s="13">
        <v>1586</v>
      </c>
      <c r="E57" s="14">
        <v>28.49</v>
      </c>
      <c r="F57" s="15">
        <v>5.0000000000000001E-3</v>
      </c>
      <c r="G57" s="15"/>
    </row>
    <row r="58" spans="1:7" x14ac:dyDescent="0.3">
      <c r="A58" s="12" t="s">
        <v>1972</v>
      </c>
      <c r="B58" s="30" t="s">
        <v>1973</v>
      </c>
      <c r="C58" s="30" t="s">
        <v>1276</v>
      </c>
      <c r="D58" s="13">
        <v>1076</v>
      </c>
      <c r="E58" s="14">
        <v>27.36</v>
      </c>
      <c r="F58" s="15">
        <v>4.7999999999999996E-3</v>
      </c>
      <c r="G58" s="15"/>
    </row>
    <row r="59" spans="1:7" x14ac:dyDescent="0.3">
      <c r="A59" s="12" t="s">
        <v>1188</v>
      </c>
      <c r="B59" s="30" t="s">
        <v>1189</v>
      </c>
      <c r="C59" s="30" t="s">
        <v>1126</v>
      </c>
      <c r="D59" s="13">
        <v>22194</v>
      </c>
      <c r="E59" s="14">
        <v>27.33</v>
      </c>
      <c r="F59" s="15">
        <v>4.7999999999999996E-3</v>
      </c>
      <c r="G59" s="15"/>
    </row>
    <row r="60" spans="1:7" x14ac:dyDescent="0.3">
      <c r="A60" s="12" t="s">
        <v>1439</v>
      </c>
      <c r="B60" s="30" t="s">
        <v>1440</v>
      </c>
      <c r="C60" s="30" t="s">
        <v>1394</v>
      </c>
      <c r="D60" s="13">
        <v>1548</v>
      </c>
      <c r="E60" s="14">
        <v>26.94</v>
      </c>
      <c r="F60" s="15">
        <v>4.7000000000000002E-3</v>
      </c>
      <c r="G60" s="15"/>
    </row>
    <row r="61" spans="1:7" x14ac:dyDescent="0.3">
      <c r="A61" s="12" t="s">
        <v>1812</v>
      </c>
      <c r="B61" s="30" t="s">
        <v>1813</v>
      </c>
      <c r="C61" s="30" t="s">
        <v>1148</v>
      </c>
      <c r="D61" s="13">
        <v>572</v>
      </c>
      <c r="E61" s="14">
        <v>26.91</v>
      </c>
      <c r="F61" s="15">
        <v>4.7000000000000002E-3</v>
      </c>
      <c r="G61" s="15"/>
    </row>
    <row r="62" spans="1:7" x14ac:dyDescent="0.3">
      <c r="A62" s="12" t="s">
        <v>1297</v>
      </c>
      <c r="B62" s="30" t="s">
        <v>1298</v>
      </c>
      <c r="C62" s="30" t="s">
        <v>1159</v>
      </c>
      <c r="D62" s="13">
        <v>666</v>
      </c>
      <c r="E62" s="14">
        <v>26.5</v>
      </c>
      <c r="F62" s="15">
        <v>4.7000000000000002E-3</v>
      </c>
      <c r="G62" s="15"/>
    </row>
    <row r="63" spans="1:7" x14ac:dyDescent="0.3">
      <c r="A63" s="12" t="s">
        <v>1448</v>
      </c>
      <c r="B63" s="30" t="s">
        <v>1449</v>
      </c>
      <c r="C63" s="30" t="s">
        <v>1175</v>
      </c>
      <c r="D63" s="13">
        <v>318</v>
      </c>
      <c r="E63" s="14">
        <v>26.45</v>
      </c>
      <c r="F63" s="15">
        <v>4.7000000000000002E-3</v>
      </c>
      <c r="G63" s="15"/>
    </row>
    <row r="64" spans="1:7" x14ac:dyDescent="0.3">
      <c r="A64" s="12" t="s">
        <v>1344</v>
      </c>
      <c r="B64" s="30" t="s">
        <v>1345</v>
      </c>
      <c r="C64" s="30" t="s">
        <v>1341</v>
      </c>
      <c r="D64" s="13">
        <v>3186</v>
      </c>
      <c r="E64" s="14">
        <v>25.96</v>
      </c>
      <c r="F64" s="15">
        <v>4.5999999999999999E-3</v>
      </c>
      <c r="G64" s="15"/>
    </row>
    <row r="65" spans="1:7" x14ac:dyDescent="0.3">
      <c r="A65" s="12" t="s">
        <v>1271</v>
      </c>
      <c r="B65" s="30" t="s">
        <v>1272</v>
      </c>
      <c r="C65" s="30" t="s">
        <v>1273</v>
      </c>
      <c r="D65" s="13">
        <v>3723</v>
      </c>
      <c r="E65" s="14">
        <v>25.86</v>
      </c>
      <c r="F65" s="15">
        <v>4.5999999999999999E-3</v>
      </c>
      <c r="G65" s="15"/>
    </row>
    <row r="66" spans="1:7" x14ac:dyDescent="0.3">
      <c r="A66" s="12" t="s">
        <v>1308</v>
      </c>
      <c r="B66" s="30" t="s">
        <v>1309</v>
      </c>
      <c r="C66" s="30" t="s">
        <v>1148</v>
      </c>
      <c r="D66" s="13">
        <v>1126</v>
      </c>
      <c r="E66" s="14">
        <v>25.84</v>
      </c>
      <c r="F66" s="15">
        <v>4.4999999999999997E-3</v>
      </c>
      <c r="G66" s="15"/>
    </row>
    <row r="67" spans="1:7" x14ac:dyDescent="0.3">
      <c r="A67" s="12" t="s">
        <v>1380</v>
      </c>
      <c r="B67" s="30" t="s">
        <v>1381</v>
      </c>
      <c r="C67" s="30" t="s">
        <v>1209</v>
      </c>
      <c r="D67" s="13">
        <v>8685</v>
      </c>
      <c r="E67" s="14">
        <v>25.53</v>
      </c>
      <c r="F67" s="15">
        <v>4.4999999999999997E-3</v>
      </c>
      <c r="G67" s="15"/>
    </row>
    <row r="68" spans="1:7" x14ac:dyDescent="0.3">
      <c r="A68" s="12" t="s">
        <v>1195</v>
      </c>
      <c r="B68" s="30" t="s">
        <v>1196</v>
      </c>
      <c r="C68" s="30" t="s">
        <v>1112</v>
      </c>
      <c r="D68" s="13">
        <v>1794</v>
      </c>
      <c r="E68" s="14">
        <v>25.43</v>
      </c>
      <c r="F68" s="15">
        <v>4.4999999999999997E-3</v>
      </c>
      <c r="G68" s="15"/>
    </row>
    <row r="69" spans="1:7" x14ac:dyDescent="0.3">
      <c r="A69" s="12" t="s">
        <v>1375</v>
      </c>
      <c r="B69" s="30" t="s">
        <v>1376</v>
      </c>
      <c r="C69" s="30" t="s">
        <v>1377</v>
      </c>
      <c r="D69" s="13">
        <v>9404</v>
      </c>
      <c r="E69" s="14">
        <v>25.02</v>
      </c>
      <c r="F69" s="15">
        <v>4.4000000000000003E-3</v>
      </c>
      <c r="G69" s="15"/>
    </row>
    <row r="70" spans="1:7" x14ac:dyDescent="0.3">
      <c r="A70" s="12" t="s">
        <v>1165</v>
      </c>
      <c r="B70" s="30" t="s">
        <v>1166</v>
      </c>
      <c r="C70" s="30" t="s">
        <v>1112</v>
      </c>
      <c r="D70" s="13">
        <v>40364</v>
      </c>
      <c r="E70" s="14">
        <v>24.97</v>
      </c>
      <c r="F70" s="15">
        <v>4.4000000000000003E-3</v>
      </c>
      <c r="G70" s="15"/>
    </row>
    <row r="71" spans="1:7" x14ac:dyDescent="0.3">
      <c r="A71" s="12" t="s">
        <v>1831</v>
      </c>
      <c r="B71" s="30" t="s">
        <v>1832</v>
      </c>
      <c r="C71" s="30" t="s">
        <v>1219</v>
      </c>
      <c r="D71" s="13">
        <v>5196</v>
      </c>
      <c r="E71" s="14">
        <v>24.86</v>
      </c>
      <c r="F71" s="15">
        <v>4.4000000000000003E-3</v>
      </c>
      <c r="G71" s="15"/>
    </row>
    <row r="72" spans="1:7" x14ac:dyDescent="0.3">
      <c r="A72" s="12" t="s">
        <v>1974</v>
      </c>
      <c r="B72" s="30" t="s">
        <v>1975</v>
      </c>
      <c r="C72" s="30" t="s">
        <v>1394</v>
      </c>
      <c r="D72" s="13">
        <v>3272</v>
      </c>
      <c r="E72" s="14">
        <v>24.85</v>
      </c>
      <c r="F72" s="15">
        <v>4.4000000000000003E-3</v>
      </c>
      <c r="G72" s="15"/>
    </row>
    <row r="73" spans="1:7" x14ac:dyDescent="0.3">
      <c r="A73" s="12" t="s">
        <v>1252</v>
      </c>
      <c r="B73" s="30" t="s">
        <v>1253</v>
      </c>
      <c r="C73" s="30" t="s">
        <v>1115</v>
      </c>
      <c r="D73" s="13">
        <v>8667</v>
      </c>
      <c r="E73" s="14">
        <v>24.48</v>
      </c>
      <c r="F73" s="15">
        <v>4.3E-3</v>
      </c>
      <c r="G73" s="15"/>
    </row>
    <row r="74" spans="1:7" x14ac:dyDescent="0.3">
      <c r="A74" s="12" t="s">
        <v>1976</v>
      </c>
      <c r="B74" s="30" t="s">
        <v>1977</v>
      </c>
      <c r="C74" s="30" t="s">
        <v>1288</v>
      </c>
      <c r="D74" s="13">
        <v>7073</v>
      </c>
      <c r="E74" s="14">
        <v>24.46</v>
      </c>
      <c r="F74" s="15">
        <v>4.3E-3</v>
      </c>
      <c r="G74" s="15"/>
    </row>
    <row r="75" spans="1:7" x14ac:dyDescent="0.3">
      <c r="A75" s="12" t="s">
        <v>1978</v>
      </c>
      <c r="B75" s="30" t="s">
        <v>1979</v>
      </c>
      <c r="C75" s="30" t="s">
        <v>1140</v>
      </c>
      <c r="D75" s="13">
        <v>920</v>
      </c>
      <c r="E75" s="14">
        <v>24.36</v>
      </c>
      <c r="F75" s="15">
        <v>4.3E-3</v>
      </c>
      <c r="G75" s="15"/>
    </row>
    <row r="76" spans="1:7" x14ac:dyDescent="0.3">
      <c r="A76" s="12" t="s">
        <v>1207</v>
      </c>
      <c r="B76" s="30" t="s">
        <v>1208</v>
      </c>
      <c r="C76" s="30" t="s">
        <v>1209</v>
      </c>
      <c r="D76" s="13">
        <v>3100</v>
      </c>
      <c r="E76" s="14">
        <v>24.18</v>
      </c>
      <c r="F76" s="15">
        <v>4.3E-3</v>
      </c>
      <c r="G76" s="15"/>
    </row>
    <row r="77" spans="1:7" x14ac:dyDescent="0.3">
      <c r="A77" s="12" t="s">
        <v>1980</v>
      </c>
      <c r="B77" s="30" t="s">
        <v>1981</v>
      </c>
      <c r="C77" s="30" t="s">
        <v>1140</v>
      </c>
      <c r="D77" s="13">
        <v>8052</v>
      </c>
      <c r="E77" s="14">
        <v>23.95</v>
      </c>
      <c r="F77" s="15">
        <v>4.1999999999999997E-3</v>
      </c>
      <c r="G77" s="15"/>
    </row>
    <row r="78" spans="1:7" x14ac:dyDescent="0.3">
      <c r="A78" s="12" t="s">
        <v>1395</v>
      </c>
      <c r="B78" s="30" t="s">
        <v>1396</v>
      </c>
      <c r="C78" s="30" t="s">
        <v>1140</v>
      </c>
      <c r="D78" s="13">
        <v>1490</v>
      </c>
      <c r="E78" s="14">
        <v>23.81</v>
      </c>
      <c r="F78" s="15">
        <v>4.1999999999999997E-3</v>
      </c>
      <c r="G78" s="15"/>
    </row>
    <row r="79" spans="1:7" x14ac:dyDescent="0.3">
      <c r="A79" s="12" t="s">
        <v>1279</v>
      </c>
      <c r="B79" s="30" t="s">
        <v>1280</v>
      </c>
      <c r="C79" s="30" t="s">
        <v>1246</v>
      </c>
      <c r="D79" s="13">
        <v>10183</v>
      </c>
      <c r="E79" s="14">
        <v>23.78</v>
      </c>
      <c r="F79" s="15">
        <v>4.1999999999999997E-3</v>
      </c>
      <c r="G79" s="15"/>
    </row>
    <row r="80" spans="1:7" x14ac:dyDescent="0.3">
      <c r="A80" s="12" t="s">
        <v>1982</v>
      </c>
      <c r="B80" s="30" t="s">
        <v>1983</v>
      </c>
      <c r="C80" s="30" t="s">
        <v>1984</v>
      </c>
      <c r="D80" s="13">
        <v>3239</v>
      </c>
      <c r="E80" s="14">
        <v>23.69</v>
      </c>
      <c r="F80" s="15">
        <v>4.1999999999999997E-3</v>
      </c>
      <c r="G80" s="15"/>
    </row>
    <row r="81" spans="1:7" x14ac:dyDescent="0.3">
      <c r="A81" s="12" t="s">
        <v>1184</v>
      </c>
      <c r="B81" s="30" t="s">
        <v>1185</v>
      </c>
      <c r="C81" s="30" t="s">
        <v>1112</v>
      </c>
      <c r="D81" s="13">
        <v>10060</v>
      </c>
      <c r="E81" s="14">
        <v>22.47</v>
      </c>
      <c r="F81" s="15">
        <v>4.0000000000000001E-3</v>
      </c>
      <c r="G81" s="15"/>
    </row>
    <row r="82" spans="1:7" x14ac:dyDescent="0.3">
      <c r="A82" s="12" t="s">
        <v>1407</v>
      </c>
      <c r="B82" s="30" t="s">
        <v>1408</v>
      </c>
      <c r="C82" s="30" t="s">
        <v>1305</v>
      </c>
      <c r="D82" s="13">
        <v>2110</v>
      </c>
      <c r="E82" s="14">
        <v>22.35</v>
      </c>
      <c r="F82" s="15">
        <v>3.8999999999999998E-3</v>
      </c>
      <c r="G82" s="15"/>
    </row>
    <row r="83" spans="1:7" x14ac:dyDescent="0.3">
      <c r="A83" s="12" t="s">
        <v>1441</v>
      </c>
      <c r="B83" s="30" t="s">
        <v>1442</v>
      </c>
      <c r="C83" s="30" t="s">
        <v>1411</v>
      </c>
      <c r="D83" s="13">
        <v>98</v>
      </c>
      <c r="E83" s="14">
        <v>22.1</v>
      </c>
      <c r="F83" s="15">
        <v>3.8999999999999998E-3</v>
      </c>
      <c r="G83" s="15"/>
    </row>
    <row r="84" spans="1:7" x14ac:dyDescent="0.3">
      <c r="A84" s="12" t="s">
        <v>1433</v>
      </c>
      <c r="B84" s="30" t="s">
        <v>1434</v>
      </c>
      <c r="C84" s="30" t="s">
        <v>1246</v>
      </c>
      <c r="D84" s="13">
        <v>4752</v>
      </c>
      <c r="E84" s="14">
        <v>22.01</v>
      </c>
      <c r="F84" s="15">
        <v>3.8999999999999998E-3</v>
      </c>
      <c r="G84" s="15"/>
    </row>
    <row r="85" spans="1:7" x14ac:dyDescent="0.3">
      <c r="A85" s="12" t="s">
        <v>1841</v>
      </c>
      <c r="B85" s="30" t="s">
        <v>1842</v>
      </c>
      <c r="C85" s="30" t="s">
        <v>1394</v>
      </c>
      <c r="D85" s="13">
        <v>1261</v>
      </c>
      <c r="E85" s="14">
        <v>21.82</v>
      </c>
      <c r="F85" s="15">
        <v>3.8E-3</v>
      </c>
      <c r="G85" s="15"/>
    </row>
    <row r="86" spans="1:7" x14ac:dyDescent="0.3">
      <c r="A86" s="12" t="s">
        <v>1429</v>
      </c>
      <c r="B86" s="30" t="s">
        <v>1430</v>
      </c>
      <c r="C86" s="30" t="s">
        <v>1159</v>
      </c>
      <c r="D86" s="13">
        <v>3436</v>
      </c>
      <c r="E86" s="14">
        <v>21.72</v>
      </c>
      <c r="F86" s="15">
        <v>3.8E-3</v>
      </c>
      <c r="G86" s="15"/>
    </row>
    <row r="87" spans="1:7" x14ac:dyDescent="0.3">
      <c r="A87" s="12" t="s">
        <v>1116</v>
      </c>
      <c r="B87" s="30" t="s">
        <v>1117</v>
      </c>
      <c r="C87" s="30" t="s">
        <v>1118</v>
      </c>
      <c r="D87" s="13">
        <v>847</v>
      </c>
      <c r="E87" s="14">
        <v>21.11</v>
      </c>
      <c r="F87" s="15">
        <v>3.7000000000000002E-3</v>
      </c>
      <c r="G87" s="15"/>
    </row>
    <row r="88" spans="1:7" x14ac:dyDescent="0.3">
      <c r="A88" s="12" t="s">
        <v>1220</v>
      </c>
      <c r="B88" s="30" t="s">
        <v>1221</v>
      </c>
      <c r="C88" s="30" t="s">
        <v>1175</v>
      </c>
      <c r="D88" s="13">
        <v>1069</v>
      </c>
      <c r="E88" s="14">
        <v>20.89</v>
      </c>
      <c r="F88" s="15">
        <v>3.7000000000000002E-3</v>
      </c>
      <c r="G88" s="15"/>
    </row>
    <row r="89" spans="1:7" x14ac:dyDescent="0.3">
      <c r="A89" s="12" t="s">
        <v>1985</v>
      </c>
      <c r="B89" s="30" t="s">
        <v>1986</v>
      </c>
      <c r="C89" s="30" t="s">
        <v>1984</v>
      </c>
      <c r="D89" s="13">
        <v>2583</v>
      </c>
      <c r="E89" s="14">
        <v>20.67</v>
      </c>
      <c r="F89" s="15">
        <v>3.5999999999999999E-3</v>
      </c>
      <c r="G89" s="15"/>
    </row>
    <row r="90" spans="1:7" x14ac:dyDescent="0.3">
      <c r="A90" s="12" t="s">
        <v>1397</v>
      </c>
      <c r="B90" s="30" t="s">
        <v>1398</v>
      </c>
      <c r="C90" s="30" t="s">
        <v>1209</v>
      </c>
      <c r="D90" s="13">
        <v>501</v>
      </c>
      <c r="E90" s="14">
        <v>20.65</v>
      </c>
      <c r="F90" s="15">
        <v>3.5999999999999999E-3</v>
      </c>
      <c r="G90" s="15"/>
    </row>
    <row r="91" spans="1:7" x14ac:dyDescent="0.3">
      <c r="A91" s="12" t="s">
        <v>1238</v>
      </c>
      <c r="B91" s="30" t="s">
        <v>1239</v>
      </c>
      <c r="C91" s="30" t="s">
        <v>1126</v>
      </c>
      <c r="D91" s="13">
        <v>2527</v>
      </c>
      <c r="E91" s="14">
        <v>20.64</v>
      </c>
      <c r="F91" s="15">
        <v>3.5999999999999999E-3</v>
      </c>
      <c r="G91" s="15"/>
    </row>
    <row r="92" spans="1:7" x14ac:dyDescent="0.3">
      <c r="A92" s="12" t="s">
        <v>1810</v>
      </c>
      <c r="B92" s="30" t="s">
        <v>1811</v>
      </c>
      <c r="C92" s="30" t="s">
        <v>1305</v>
      </c>
      <c r="D92" s="13">
        <v>471</v>
      </c>
      <c r="E92" s="14">
        <v>20.09</v>
      </c>
      <c r="F92" s="15">
        <v>3.5000000000000001E-3</v>
      </c>
      <c r="G92" s="15"/>
    </row>
    <row r="93" spans="1:7" x14ac:dyDescent="0.3">
      <c r="A93" s="12" t="s">
        <v>1378</v>
      </c>
      <c r="B93" s="30" t="s">
        <v>1379</v>
      </c>
      <c r="C93" s="30" t="s">
        <v>1276</v>
      </c>
      <c r="D93" s="13">
        <v>4484</v>
      </c>
      <c r="E93" s="14">
        <v>19.41</v>
      </c>
      <c r="F93" s="15">
        <v>3.3999999999999998E-3</v>
      </c>
      <c r="G93" s="15"/>
    </row>
    <row r="94" spans="1:7" x14ac:dyDescent="0.3">
      <c r="A94" s="12" t="s">
        <v>1356</v>
      </c>
      <c r="B94" s="30" t="s">
        <v>1357</v>
      </c>
      <c r="C94" s="30" t="s">
        <v>1148</v>
      </c>
      <c r="D94" s="13">
        <v>1716</v>
      </c>
      <c r="E94" s="14">
        <v>19.14</v>
      </c>
      <c r="F94" s="15">
        <v>3.3999999999999998E-3</v>
      </c>
      <c r="G94" s="15"/>
    </row>
    <row r="95" spans="1:7" x14ac:dyDescent="0.3">
      <c r="A95" s="12" t="s">
        <v>1339</v>
      </c>
      <c r="B95" s="30" t="s">
        <v>1340</v>
      </c>
      <c r="C95" s="30" t="s">
        <v>1341</v>
      </c>
      <c r="D95" s="13">
        <v>2957</v>
      </c>
      <c r="E95" s="14">
        <v>19.13</v>
      </c>
      <c r="F95" s="15">
        <v>3.3999999999999998E-3</v>
      </c>
      <c r="G95" s="15"/>
    </row>
    <row r="96" spans="1:7" x14ac:dyDescent="0.3">
      <c r="A96" s="12" t="s">
        <v>1286</v>
      </c>
      <c r="B96" s="30" t="s">
        <v>1287</v>
      </c>
      <c r="C96" s="30" t="s">
        <v>1288</v>
      </c>
      <c r="D96" s="13">
        <v>2402</v>
      </c>
      <c r="E96" s="14">
        <v>19.12</v>
      </c>
      <c r="F96" s="15">
        <v>3.3999999999999998E-3</v>
      </c>
      <c r="G96" s="15"/>
    </row>
    <row r="97" spans="1:7" x14ac:dyDescent="0.3">
      <c r="A97" s="12" t="s">
        <v>1360</v>
      </c>
      <c r="B97" s="30" t="s">
        <v>1361</v>
      </c>
      <c r="C97" s="30" t="s">
        <v>1362</v>
      </c>
      <c r="D97" s="13">
        <v>10730</v>
      </c>
      <c r="E97" s="14">
        <v>19</v>
      </c>
      <c r="F97" s="15">
        <v>3.3E-3</v>
      </c>
      <c r="G97" s="15"/>
    </row>
    <row r="98" spans="1:7" x14ac:dyDescent="0.3">
      <c r="A98" s="12" t="s">
        <v>1788</v>
      </c>
      <c r="B98" s="30" t="s">
        <v>1789</v>
      </c>
      <c r="C98" s="30" t="s">
        <v>1377</v>
      </c>
      <c r="D98" s="13">
        <v>36823</v>
      </c>
      <c r="E98" s="14">
        <v>18.96</v>
      </c>
      <c r="F98" s="15">
        <v>3.3E-3</v>
      </c>
      <c r="G98" s="15"/>
    </row>
    <row r="99" spans="1:7" x14ac:dyDescent="0.3">
      <c r="A99" s="12" t="s">
        <v>1186</v>
      </c>
      <c r="B99" s="30" t="s">
        <v>1187</v>
      </c>
      <c r="C99" s="30" t="s">
        <v>1159</v>
      </c>
      <c r="D99" s="13">
        <v>335</v>
      </c>
      <c r="E99" s="14">
        <v>18.899999999999999</v>
      </c>
      <c r="F99" s="15">
        <v>3.3E-3</v>
      </c>
      <c r="G99" s="15"/>
    </row>
    <row r="100" spans="1:7" x14ac:dyDescent="0.3">
      <c r="A100" s="12" t="s">
        <v>1299</v>
      </c>
      <c r="B100" s="30" t="s">
        <v>1300</v>
      </c>
      <c r="C100" s="30" t="s">
        <v>1159</v>
      </c>
      <c r="D100" s="13">
        <v>5339</v>
      </c>
      <c r="E100" s="14">
        <v>18.79</v>
      </c>
      <c r="F100" s="15">
        <v>3.3E-3</v>
      </c>
      <c r="G100" s="15"/>
    </row>
    <row r="101" spans="1:7" x14ac:dyDescent="0.3">
      <c r="A101" s="12" t="s">
        <v>1197</v>
      </c>
      <c r="B101" s="30" t="s">
        <v>1198</v>
      </c>
      <c r="C101" s="30" t="s">
        <v>1175</v>
      </c>
      <c r="D101" s="13">
        <v>1015</v>
      </c>
      <c r="E101" s="14">
        <v>18.77</v>
      </c>
      <c r="F101" s="15">
        <v>3.3E-3</v>
      </c>
      <c r="G101" s="15"/>
    </row>
    <row r="102" spans="1:7" x14ac:dyDescent="0.3">
      <c r="A102" s="12" t="s">
        <v>1987</v>
      </c>
      <c r="B102" s="30" t="s">
        <v>1988</v>
      </c>
      <c r="C102" s="30" t="s">
        <v>1305</v>
      </c>
      <c r="D102" s="13">
        <v>926</v>
      </c>
      <c r="E102" s="14">
        <v>18.62</v>
      </c>
      <c r="F102" s="15">
        <v>3.3E-3</v>
      </c>
      <c r="G102" s="15"/>
    </row>
    <row r="103" spans="1:7" x14ac:dyDescent="0.3">
      <c r="A103" s="12" t="s">
        <v>1427</v>
      </c>
      <c r="B103" s="30" t="s">
        <v>1428</v>
      </c>
      <c r="C103" s="30" t="s">
        <v>1140</v>
      </c>
      <c r="D103" s="13">
        <v>9512</v>
      </c>
      <c r="E103" s="14">
        <v>18.62</v>
      </c>
      <c r="F103" s="15">
        <v>3.3E-3</v>
      </c>
      <c r="G103" s="15"/>
    </row>
    <row r="104" spans="1:7" x14ac:dyDescent="0.3">
      <c r="A104" s="12" t="s">
        <v>1693</v>
      </c>
      <c r="B104" s="30" t="s">
        <v>1694</v>
      </c>
      <c r="C104" s="30" t="s">
        <v>1178</v>
      </c>
      <c r="D104" s="13">
        <v>538</v>
      </c>
      <c r="E104" s="14">
        <v>18.61</v>
      </c>
      <c r="F104" s="15">
        <v>3.3E-3</v>
      </c>
      <c r="G104" s="15"/>
    </row>
    <row r="105" spans="1:7" x14ac:dyDescent="0.3">
      <c r="A105" s="12" t="s">
        <v>1141</v>
      </c>
      <c r="B105" s="30" t="s">
        <v>1142</v>
      </c>
      <c r="C105" s="30" t="s">
        <v>1143</v>
      </c>
      <c r="D105" s="13">
        <v>4019</v>
      </c>
      <c r="E105" s="14">
        <v>18.59</v>
      </c>
      <c r="F105" s="15">
        <v>3.3E-3</v>
      </c>
      <c r="G105" s="15"/>
    </row>
    <row r="106" spans="1:7" x14ac:dyDescent="0.3">
      <c r="A106" s="12" t="s">
        <v>1144</v>
      </c>
      <c r="B106" s="30" t="s">
        <v>1145</v>
      </c>
      <c r="C106" s="30" t="s">
        <v>1126</v>
      </c>
      <c r="D106" s="13">
        <v>19628</v>
      </c>
      <c r="E106" s="14">
        <v>18.57</v>
      </c>
      <c r="F106" s="15">
        <v>3.3E-3</v>
      </c>
      <c r="G106" s="15"/>
    </row>
    <row r="107" spans="1:7" x14ac:dyDescent="0.3">
      <c r="A107" s="12" t="s">
        <v>1989</v>
      </c>
      <c r="B107" s="30" t="s">
        <v>1990</v>
      </c>
      <c r="C107" s="30" t="s">
        <v>1276</v>
      </c>
      <c r="D107" s="13">
        <v>1455</v>
      </c>
      <c r="E107" s="14">
        <v>18.43</v>
      </c>
      <c r="F107" s="15">
        <v>3.2000000000000002E-3</v>
      </c>
      <c r="G107" s="15"/>
    </row>
    <row r="108" spans="1:7" x14ac:dyDescent="0.3">
      <c r="A108" s="12" t="s">
        <v>1293</v>
      </c>
      <c r="B108" s="30" t="s">
        <v>1294</v>
      </c>
      <c r="C108" s="30" t="s">
        <v>1140</v>
      </c>
      <c r="D108" s="13">
        <v>1815</v>
      </c>
      <c r="E108" s="14">
        <v>18.36</v>
      </c>
      <c r="F108" s="15">
        <v>3.2000000000000002E-3</v>
      </c>
      <c r="G108" s="15"/>
    </row>
    <row r="109" spans="1:7" x14ac:dyDescent="0.3">
      <c r="A109" s="12" t="s">
        <v>1179</v>
      </c>
      <c r="B109" s="30" t="s">
        <v>1180</v>
      </c>
      <c r="C109" s="30" t="s">
        <v>1181</v>
      </c>
      <c r="D109" s="13">
        <v>17492</v>
      </c>
      <c r="E109" s="14">
        <v>18.2</v>
      </c>
      <c r="F109" s="15">
        <v>3.2000000000000002E-3</v>
      </c>
      <c r="G109" s="15"/>
    </row>
    <row r="110" spans="1:7" x14ac:dyDescent="0.3">
      <c r="A110" s="12" t="s">
        <v>1151</v>
      </c>
      <c r="B110" s="30" t="s">
        <v>1152</v>
      </c>
      <c r="C110" s="30" t="s">
        <v>1153</v>
      </c>
      <c r="D110" s="13">
        <v>15518</v>
      </c>
      <c r="E110" s="14">
        <v>18.190000000000001</v>
      </c>
      <c r="F110" s="15">
        <v>3.2000000000000002E-3</v>
      </c>
      <c r="G110" s="15"/>
    </row>
    <row r="111" spans="1:7" x14ac:dyDescent="0.3">
      <c r="A111" s="12" t="s">
        <v>1127</v>
      </c>
      <c r="B111" s="30" t="s">
        <v>1128</v>
      </c>
      <c r="C111" s="30" t="s">
        <v>1129</v>
      </c>
      <c r="D111" s="13">
        <v>2318</v>
      </c>
      <c r="E111" s="14">
        <v>18.03</v>
      </c>
      <c r="F111" s="15">
        <v>3.2000000000000002E-3</v>
      </c>
      <c r="G111" s="15"/>
    </row>
    <row r="112" spans="1:7" x14ac:dyDescent="0.3">
      <c r="A112" s="12" t="s">
        <v>1420</v>
      </c>
      <c r="B112" s="30" t="s">
        <v>1421</v>
      </c>
      <c r="C112" s="30" t="s">
        <v>1394</v>
      </c>
      <c r="D112" s="13">
        <v>1580</v>
      </c>
      <c r="E112" s="14">
        <v>17.690000000000001</v>
      </c>
      <c r="F112" s="15">
        <v>3.0999999999999999E-3</v>
      </c>
      <c r="G112" s="15"/>
    </row>
    <row r="113" spans="1:7" x14ac:dyDescent="0.3">
      <c r="A113" s="12" t="s">
        <v>1373</v>
      </c>
      <c r="B113" s="30" t="s">
        <v>1374</v>
      </c>
      <c r="C113" s="30" t="s">
        <v>1159</v>
      </c>
      <c r="D113" s="13">
        <v>72</v>
      </c>
      <c r="E113" s="14">
        <v>17.329999999999998</v>
      </c>
      <c r="F113" s="15">
        <v>3.0999999999999999E-3</v>
      </c>
      <c r="G113" s="15"/>
    </row>
    <row r="114" spans="1:7" x14ac:dyDescent="0.3">
      <c r="A114" s="12" t="s">
        <v>1205</v>
      </c>
      <c r="B114" s="30" t="s">
        <v>1206</v>
      </c>
      <c r="C114" s="30" t="s">
        <v>1129</v>
      </c>
      <c r="D114" s="13">
        <v>33600</v>
      </c>
      <c r="E114" s="14">
        <v>17.32</v>
      </c>
      <c r="F114" s="15">
        <v>3.0000000000000001E-3</v>
      </c>
      <c r="G114" s="15"/>
    </row>
    <row r="115" spans="1:7" x14ac:dyDescent="0.3">
      <c r="A115" s="12" t="s">
        <v>1991</v>
      </c>
      <c r="B115" s="30" t="s">
        <v>1992</v>
      </c>
      <c r="C115" s="30" t="s">
        <v>1276</v>
      </c>
      <c r="D115" s="13">
        <v>552</v>
      </c>
      <c r="E115" s="14">
        <v>17.23</v>
      </c>
      <c r="F115" s="15">
        <v>3.0000000000000001E-3</v>
      </c>
      <c r="G115" s="15"/>
    </row>
    <row r="116" spans="1:7" x14ac:dyDescent="0.3">
      <c r="A116" s="12" t="s">
        <v>1354</v>
      </c>
      <c r="B116" s="30" t="s">
        <v>1355</v>
      </c>
      <c r="C116" s="30" t="s">
        <v>1140</v>
      </c>
      <c r="D116" s="13">
        <v>4108</v>
      </c>
      <c r="E116" s="14">
        <v>17.149999999999999</v>
      </c>
      <c r="F116" s="15">
        <v>3.0000000000000001E-3</v>
      </c>
      <c r="G116" s="15"/>
    </row>
    <row r="117" spans="1:7" x14ac:dyDescent="0.3">
      <c r="A117" s="12" t="s">
        <v>1464</v>
      </c>
      <c r="B117" s="30" t="s">
        <v>1465</v>
      </c>
      <c r="C117" s="30" t="s">
        <v>1159</v>
      </c>
      <c r="D117" s="13">
        <v>1444</v>
      </c>
      <c r="E117" s="14">
        <v>16.97</v>
      </c>
      <c r="F117" s="15">
        <v>3.0000000000000001E-3</v>
      </c>
      <c r="G117" s="15"/>
    </row>
    <row r="118" spans="1:7" x14ac:dyDescent="0.3">
      <c r="A118" s="12" t="s">
        <v>1993</v>
      </c>
      <c r="B118" s="30" t="s">
        <v>1994</v>
      </c>
      <c r="C118" s="30" t="s">
        <v>1178</v>
      </c>
      <c r="D118" s="13">
        <v>315</v>
      </c>
      <c r="E118" s="14">
        <v>16.899999999999999</v>
      </c>
      <c r="F118" s="15">
        <v>3.0000000000000001E-3</v>
      </c>
      <c r="G118" s="15"/>
    </row>
    <row r="119" spans="1:7" x14ac:dyDescent="0.3">
      <c r="A119" s="12" t="s">
        <v>1995</v>
      </c>
      <c r="B119" s="30" t="s">
        <v>1996</v>
      </c>
      <c r="C119" s="30" t="s">
        <v>1273</v>
      </c>
      <c r="D119" s="13">
        <v>4170</v>
      </c>
      <c r="E119" s="14">
        <v>16.64</v>
      </c>
      <c r="F119" s="15">
        <v>2.8999999999999998E-3</v>
      </c>
      <c r="G119" s="15"/>
    </row>
    <row r="120" spans="1:7" x14ac:dyDescent="0.3">
      <c r="A120" s="12" t="s">
        <v>1348</v>
      </c>
      <c r="B120" s="30" t="s">
        <v>1349</v>
      </c>
      <c r="C120" s="30" t="s">
        <v>1148</v>
      </c>
      <c r="D120" s="13">
        <v>4078</v>
      </c>
      <c r="E120" s="14">
        <v>16.52</v>
      </c>
      <c r="F120" s="15">
        <v>2.8999999999999998E-3</v>
      </c>
      <c r="G120" s="15"/>
    </row>
    <row r="121" spans="1:7" x14ac:dyDescent="0.3">
      <c r="A121" s="12" t="s">
        <v>1335</v>
      </c>
      <c r="B121" s="30" t="s">
        <v>1336</v>
      </c>
      <c r="C121" s="30" t="s">
        <v>1192</v>
      </c>
      <c r="D121" s="13">
        <v>1597</v>
      </c>
      <c r="E121" s="14">
        <v>16.440000000000001</v>
      </c>
      <c r="F121" s="15">
        <v>2.8999999999999998E-3</v>
      </c>
      <c r="G121" s="15"/>
    </row>
    <row r="122" spans="1:7" x14ac:dyDescent="0.3">
      <c r="A122" s="12" t="s">
        <v>1695</v>
      </c>
      <c r="B122" s="30" t="s">
        <v>1696</v>
      </c>
      <c r="C122" s="30" t="s">
        <v>1209</v>
      </c>
      <c r="D122" s="13">
        <v>1124</v>
      </c>
      <c r="E122" s="14">
        <v>16.16</v>
      </c>
      <c r="F122" s="15">
        <v>2.8E-3</v>
      </c>
      <c r="G122" s="15"/>
    </row>
    <row r="123" spans="1:7" x14ac:dyDescent="0.3">
      <c r="A123" s="12" t="s">
        <v>1997</v>
      </c>
      <c r="B123" s="30" t="s">
        <v>1998</v>
      </c>
      <c r="C123" s="30" t="s">
        <v>1377</v>
      </c>
      <c r="D123" s="13">
        <v>5582</v>
      </c>
      <c r="E123" s="14">
        <v>16.12</v>
      </c>
      <c r="F123" s="15">
        <v>2.8E-3</v>
      </c>
      <c r="G123" s="15"/>
    </row>
    <row r="124" spans="1:7" x14ac:dyDescent="0.3">
      <c r="A124" s="12" t="s">
        <v>1277</v>
      </c>
      <c r="B124" s="30" t="s">
        <v>1278</v>
      </c>
      <c r="C124" s="30" t="s">
        <v>1159</v>
      </c>
      <c r="D124" s="13">
        <v>1826</v>
      </c>
      <c r="E124" s="14">
        <v>15.95</v>
      </c>
      <c r="F124" s="15">
        <v>2.8E-3</v>
      </c>
      <c r="G124" s="15"/>
    </row>
    <row r="125" spans="1:7" x14ac:dyDescent="0.3">
      <c r="A125" s="12" t="s">
        <v>1363</v>
      </c>
      <c r="B125" s="30" t="s">
        <v>1364</v>
      </c>
      <c r="C125" s="30" t="s">
        <v>1341</v>
      </c>
      <c r="D125" s="13">
        <v>1239</v>
      </c>
      <c r="E125" s="14">
        <v>15.89</v>
      </c>
      <c r="F125" s="15">
        <v>2.8E-3</v>
      </c>
      <c r="G125" s="15"/>
    </row>
    <row r="126" spans="1:7" x14ac:dyDescent="0.3">
      <c r="A126" s="12" t="s">
        <v>1409</v>
      </c>
      <c r="B126" s="30" t="s">
        <v>1410</v>
      </c>
      <c r="C126" s="30" t="s">
        <v>1411</v>
      </c>
      <c r="D126" s="13">
        <v>325</v>
      </c>
      <c r="E126" s="14">
        <v>15.58</v>
      </c>
      <c r="F126" s="15">
        <v>2.7000000000000001E-3</v>
      </c>
      <c r="G126" s="15"/>
    </row>
    <row r="127" spans="1:7" x14ac:dyDescent="0.3">
      <c r="A127" s="12" t="s">
        <v>1193</v>
      </c>
      <c r="B127" s="30" t="s">
        <v>1194</v>
      </c>
      <c r="C127" s="30" t="s">
        <v>1159</v>
      </c>
      <c r="D127" s="13">
        <v>6031</v>
      </c>
      <c r="E127" s="14">
        <v>15.51</v>
      </c>
      <c r="F127" s="15">
        <v>2.7000000000000001E-3</v>
      </c>
      <c r="G127" s="15"/>
    </row>
    <row r="128" spans="1:7" x14ac:dyDescent="0.3">
      <c r="A128" s="12" t="s">
        <v>1687</v>
      </c>
      <c r="B128" s="30" t="s">
        <v>1688</v>
      </c>
      <c r="C128" s="30" t="s">
        <v>1377</v>
      </c>
      <c r="D128" s="13">
        <v>2284</v>
      </c>
      <c r="E128" s="14">
        <v>15.46</v>
      </c>
      <c r="F128" s="15">
        <v>2.7000000000000001E-3</v>
      </c>
      <c r="G128" s="15"/>
    </row>
    <row r="129" spans="1:7" x14ac:dyDescent="0.3">
      <c r="A129" s="12" t="s">
        <v>1230</v>
      </c>
      <c r="B129" s="30" t="s">
        <v>1231</v>
      </c>
      <c r="C129" s="30" t="s">
        <v>1175</v>
      </c>
      <c r="D129" s="13">
        <v>1732</v>
      </c>
      <c r="E129" s="14">
        <v>15.35</v>
      </c>
      <c r="F129" s="15">
        <v>2.7000000000000001E-3</v>
      </c>
      <c r="G129" s="15"/>
    </row>
    <row r="130" spans="1:7" x14ac:dyDescent="0.3">
      <c r="A130" s="12" t="s">
        <v>1350</v>
      </c>
      <c r="B130" s="30" t="s">
        <v>1351</v>
      </c>
      <c r="C130" s="30" t="s">
        <v>1164</v>
      </c>
      <c r="D130" s="13">
        <v>311</v>
      </c>
      <c r="E130" s="14">
        <v>15.34</v>
      </c>
      <c r="F130" s="15">
        <v>2.7000000000000001E-3</v>
      </c>
      <c r="G130" s="15"/>
    </row>
    <row r="131" spans="1:7" x14ac:dyDescent="0.3">
      <c r="A131" s="12" t="s">
        <v>1999</v>
      </c>
      <c r="B131" s="30" t="s">
        <v>2000</v>
      </c>
      <c r="C131" s="30" t="s">
        <v>1209</v>
      </c>
      <c r="D131" s="13">
        <v>873</v>
      </c>
      <c r="E131" s="14">
        <v>15.16</v>
      </c>
      <c r="F131" s="15">
        <v>2.7000000000000001E-3</v>
      </c>
      <c r="G131" s="15"/>
    </row>
    <row r="132" spans="1:7" x14ac:dyDescent="0.3">
      <c r="A132" s="12" t="s">
        <v>2001</v>
      </c>
      <c r="B132" s="30" t="s">
        <v>2002</v>
      </c>
      <c r="C132" s="30" t="s">
        <v>1140</v>
      </c>
      <c r="D132" s="13">
        <v>3859</v>
      </c>
      <c r="E132" s="14">
        <v>15.12</v>
      </c>
      <c r="F132" s="15">
        <v>2.7000000000000001E-3</v>
      </c>
      <c r="G132" s="15"/>
    </row>
    <row r="133" spans="1:7" x14ac:dyDescent="0.3">
      <c r="A133" s="12" t="s">
        <v>1734</v>
      </c>
      <c r="B133" s="30" t="s">
        <v>1735</v>
      </c>
      <c r="C133" s="30" t="s">
        <v>1736</v>
      </c>
      <c r="D133" s="13">
        <v>373</v>
      </c>
      <c r="E133" s="14">
        <v>15.06</v>
      </c>
      <c r="F133" s="15">
        <v>2.7000000000000001E-3</v>
      </c>
      <c r="G133" s="15"/>
    </row>
    <row r="134" spans="1:7" x14ac:dyDescent="0.3">
      <c r="A134" s="12" t="s">
        <v>1247</v>
      </c>
      <c r="B134" s="30" t="s">
        <v>1248</v>
      </c>
      <c r="C134" s="30" t="s">
        <v>1249</v>
      </c>
      <c r="D134" s="13">
        <v>969</v>
      </c>
      <c r="E134" s="14">
        <v>14.93</v>
      </c>
      <c r="F134" s="15">
        <v>2.5999999999999999E-3</v>
      </c>
      <c r="G134" s="15"/>
    </row>
    <row r="135" spans="1:7" x14ac:dyDescent="0.3">
      <c r="A135" s="12" t="s">
        <v>1722</v>
      </c>
      <c r="B135" s="30" t="s">
        <v>1723</v>
      </c>
      <c r="C135" s="30" t="s">
        <v>1334</v>
      </c>
      <c r="D135" s="13">
        <v>394</v>
      </c>
      <c r="E135" s="14">
        <v>14.79</v>
      </c>
      <c r="F135" s="15">
        <v>2.5999999999999999E-3</v>
      </c>
      <c r="G135" s="15"/>
    </row>
    <row r="136" spans="1:7" x14ac:dyDescent="0.3">
      <c r="A136" s="12" t="s">
        <v>1726</v>
      </c>
      <c r="B136" s="30" t="s">
        <v>1727</v>
      </c>
      <c r="C136" s="30" t="s">
        <v>1175</v>
      </c>
      <c r="D136" s="13">
        <v>451</v>
      </c>
      <c r="E136" s="14">
        <v>14.77</v>
      </c>
      <c r="F136" s="15">
        <v>2.5999999999999999E-3</v>
      </c>
      <c r="G136" s="15"/>
    </row>
    <row r="137" spans="1:7" x14ac:dyDescent="0.3">
      <c r="A137" s="12" t="s">
        <v>1845</v>
      </c>
      <c r="B137" s="30" t="s">
        <v>1846</v>
      </c>
      <c r="C137" s="30" t="s">
        <v>1305</v>
      </c>
      <c r="D137" s="13">
        <v>216</v>
      </c>
      <c r="E137" s="14">
        <v>14.68</v>
      </c>
      <c r="F137" s="15">
        <v>2.5999999999999999E-3</v>
      </c>
      <c r="G137" s="15"/>
    </row>
    <row r="138" spans="1:7" x14ac:dyDescent="0.3">
      <c r="A138" s="12" t="s">
        <v>1833</v>
      </c>
      <c r="B138" s="30" t="s">
        <v>1834</v>
      </c>
      <c r="C138" s="30" t="s">
        <v>1178</v>
      </c>
      <c r="D138" s="13">
        <v>631</v>
      </c>
      <c r="E138" s="14">
        <v>14.63</v>
      </c>
      <c r="F138" s="15">
        <v>2.5999999999999999E-3</v>
      </c>
      <c r="G138" s="15"/>
    </row>
    <row r="139" spans="1:7" x14ac:dyDescent="0.3">
      <c r="A139" s="12" t="s">
        <v>1792</v>
      </c>
      <c r="B139" s="30" t="s">
        <v>1793</v>
      </c>
      <c r="C139" s="30" t="s">
        <v>1305</v>
      </c>
      <c r="D139" s="13">
        <v>537</v>
      </c>
      <c r="E139" s="14">
        <v>14.62</v>
      </c>
      <c r="F139" s="15">
        <v>2.5999999999999999E-3</v>
      </c>
      <c r="G139" s="15"/>
    </row>
    <row r="140" spans="1:7" x14ac:dyDescent="0.3">
      <c r="A140" s="12" t="s">
        <v>2003</v>
      </c>
      <c r="B140" s="30" t="s">
        <v>2004</v>
      </c>
      <c r="C140" s="30" t="s">
        <v>1305</v>
      </c>
      <c r="D140" s="13">
        <v>289</v>
      </c>
      <c r="E140" s="14">
        <v>14.41</v>
      </c>
      <c r="F140" s="15">
        <v>2.5000000000000001E-3</v>
      </c>
      <c r="G140" s="15"/>
    </row>
    <row r="141" spans="1:7" x14ac:dyDescent="0.3">
      <c r="A141" s="12" t="s">
        <v>1232</v>
      </c>
      <c r="B141" s="30" t="s">
        <v>1233</v>
      </c>
      <c r="C141" s="30" t="s">
        <v>1234</v>
      </c>
      <c r="D141" s="13">
        <v>6274</v>
      </c>
      <c r="E141" s="14">
        <v>14.38</v>
      </c>
      <c r="F141" s="15">
        <v>2.5000000000000001E-3</v>
      </c>
      <c r="G141" s="15"/>
    </row>
    <row r="142" spans="1:7" x14ac:dyDescent="0.3">
      <c r="A142" s="12" t="s">
        <v>1318</v>
      </c>
      <c r="B142" s="30" t="s">
        <v>1319</v>
      </c>
      <c r="C142" s="30" t="s">
        <v>1288</v>
      </c>
      <c r="D142" s="13">
        <v>277</v>
      </c>
      <c r="E142" s="14">
        <v>14.33</v>
      </c>
      <c r="F142" s="15">
        <v>2.5000000000000001E-3</v>
      </c>
      <c r="G142" s="15"/>
    </row>
    <row r="143" spans="1:7" x14ac:dyDescent="0.3">
      <c r="A143" s="12" t="s">
        <v>1283</v>
      </c>
      <c r="B143" s="30" t="s">
        <v>1284</v>
      </c>
      <c r="C143" s="30" t="s">
        <v>1285</v>
      </c>
      <c r="D143" s="13">
        <v>1636</v>
      </c>
      <c r="E143" s="14">
        <v>14.06</v>
      </c>
      <c r="F143" s="15">
        <v>2.5000000000000001E-3</v>
      </c>
      <c r="G143" s="15"/>
    </row>
    <row r="144" spans="1:7" x14ac:dyDescent="0.3">
      <c r="A144" s="12" t="s">
        <v>2005</v>
      </c>
      <c r="B144" s="30" t="s">
        <v>2006</v>
      </c>
      <c r="C144" s="30" t="s">
        <v>1112</v>
      </c>
      <c r="D144" s="13">
        <v>15775</v>
      </c>
      <c r="E144" s="14">
        <v>14.04</v>
      </c>
      <c r="F144" s="15">
        <v>2.5000000000000001E-3</v>
      </c>
      <c r="G144" s="15"/>
    </row>
    <row r="145" spans="1:7" x14ac:dyDescent="0.3">
      <c r="A145" s="12" t="s">
        <v>1703</v>
      </c>
      <c r="B145" s="30" t="s">
        <v>1704</v>
      </c>
      <c r="C145" s="30" t="s">
        <v>1276</v>
      </c>
      <c r="D145" s="13">
        <v>2334</v>
      </c>
      <c r="E145" s="14">
        <v>13.89</v>
      </c>
      <c r="F145" s="15">
        <v>2.3999999999999998E-3</v>
      </c>
      <c r="G145" s="15"/>
    </row>
    <row r="146" spans="1:7" x14ac:dyDescent="0.3">
      <c r="A146" s="12" t="s">
        <v>1295</v>
      </c>
      <c r="B146" s="30" t="s">
        <v>1296</v>
      </c>
      <c r="C146" s="30" t="s">
        <v>1123</v>
      </c>
      <c r="D146" s="13">
        <v>537</v>
      </c>
      <c r="E146" s="14">
        <v>13.64</v>
      </c>
      <c r="F146" s="15">
        <v>2.3999999999999998E-3</v>
      </c>
      <c r="G146" s="15"/>
    </row>
    <row r="147" spans="1:7" x14ac:dyDescent="0.3">
      <c r="A147" s="12" t="s">
        <v>2007</v>
      </c>
      <c r="B147" s="30" t="s">
        <v>2008</v>
      </c>
      <c r="C147" s="30" t="s">
        <v>1181</v>
      </c>
      <c r="D147" s="13">
        <v>518</v>
      </c>
      <c r="E147" s="14">
        <v>13.47</v>
      </c>
      <c r="F147" s="15">
        <v>2.3999999999999998E-3</v>
      </c>
      <c r="G147" s="15"/>
    </row>
    <row r="148" spans="1:7" x14ac:dyDescent="0.3">
      <c r="A148" s="12" t="s">
        <v>2009</v>
      </c>
      <c r="B148" s="30" t="s">
        <v>2010</v>
      </c>
      <c r="C148" s="30" t="s">
        <v>1362</v>
      </c>
      <c r="D148" s="13">
        <v>4859</v>
      </c>
      <c r="E148" s="14">
        <v>13.4</v>
      </c>
      <c r="F148" s="15">
        <v>2.3999999999999998E-3</v>
      </c>
      <c r="G148" s="15"/>
    </row>
    <row r="149" spans="1:7" x14ac:dyDescent="0.3">
      <c r="A149" s="12" t="s">
        <v>2011</v>
      </c>
      <c r="B149" s="30" t="s">
        <v>2012</v>
      </c>
      <c r="C149" s="30" t="s">
        <v>1276</v>
      </c>
      <c r="D149" s="13">
        <v>22810</v>
      </c>
      <c r="E149" s="14">
        <v>13.36</v>
      </c>
      <c r="F149" s="15">
        <v>2.3999999999999998E-3</v>
      </c>
      <c r="G149" s="15"/>
    </row>
    <row r="150" spans="1:7" x14ac:dyDescent="0.3">
      <c r="A150" s="12" t="s">
        <v>1435</v>
      </c>
      <c r="B150" s="30" t="s">
        <v>1436</v>
      </c>
      <c r="C150" s="30" t="s">
        <v>1140</v>
      </c>
      <c r="D150" s="13">
        <v>10101</v>
      </c>
      <c r="E150" s="14">
        <v>13.32</v>
      </c>
      <c r="F150" s="15">
        <v>2.3E-3</v>
      </c>
      <c r="G150" s="15"/>
    </row>
    <row r="151" spans="1:7" x14ac:dyDescent="0.3">
      <c r="A151" s="12" t="s">
        <v>1314</v>
      </c>
      <c r="B151" s="30" t="s">
        <v>1315</v>
      </c>
      <c r="C151" s="30" t="s">
        <v>1159</v>
      </c>
      <c r="D151" s="13">
        <v>351</v>
      </c>
      <c r="E151" s="14">
        <v>12.93</v>
      </c>
      <c r="F151" s="15">
        <v>2.3E-3</v>
      </c>
      <c r="G151" s="15"/>
    </row>
    <row r="152" spans="1:7" x14ac:dyDescent="0.3">
      <c r="A152" s="12" t="s">
        <v>1818</v>
      </c>
      <c r="B152" s="30" t="s">
        <v>1819</v>
      </c>
      <c r="C152" s="30" t="s">
        <v>1820</v>
      </c>
      <c r="D152" s="13">
        <v>30</v>
      </c>
      <c r="E152" s="14">
        <v>12.9</v>
      </c>
      <c r="F152" s="15">
        <v>2.3E-3</v>
      </c>
      <c r="G152" s="15"/>
    </row>
    <row r="153" spans="1:7" x14ac:dyDescent="0.3">
      <c r="A153" s="12" t="s">
        <v>1425</v>
      </c>
      <c r="B153" s="30" t="s">
        <v>1426</v>
      </c>
      <c r="C153" s="30" t="s">
        <v>1237</v>
      </c>
      <c r="D153" s="13">
        <v>9855</v>
      </c>
      <c r="E153" s="14">
        <v>12.88</v>
      </c>
      <c r="F153" s="15">
        <v>2.3E-3</v>
      </c>
      <c r="G153" s="15"/>
    </row>
    <row r="154" spans="1:7" x14ac:dyDescent="0.3">
      <c r="A154" s="12" t="s">
        <v>1709</v>
      </c>
      <c r="B154" s="30" t="s">
        <v>1710</v>
      </c>
      <c r="C154" s="30" t="s">
        <v>1140</v>
      </c>
      <c r="D154" s="13">
        <v>327</v>
      </c>
      <c r="E154" s="14">
        <v>12.8</v>
      </c>
      <c r="F154" s="15">
        <v>2.3E-3</v>
      </c>
      <c r="G154" s="15"/>
    </row>
    <row r="155" spans="1:7" x14ac:dyDescent="0.3">
      <c r="A155" s="12" t="s">
        <v>1915</v>
      </c>
      <c r="B155" s="30" t="s">
        <v>1916</v>
      </c>
      <c r="C155" s="30" t="s">
        <v>1445</v>
      </c>
      <c r="D155" s="13">
        <v>2751</v>
      </c>
      <c r="E155" s="14">
        <v>12.73</v>
      </c>
      <c r="F155" s="15">
        <v>2.2000000000000001E-3</v>
      </c>
      <c r="G155" s="15"/>
    </row>
    <row r="156" spans="1:7" x14ac:dyDescent="0.3">
      <c r="A156" s="12" t="s">
        <v>1312</v>
      </c>
      <c r="B156" s="30" t="s">
        <v>1313</v>
      </c>
      <c r="C156" s="30" t="s">
        <v>1305</v>
      </c>
      <c r="D156" s="13">
        <v>2707</v>
      </c>
      <c r="E156" s="14">
        <v>12.66</v>
      </c>
      <c r="F156" s="15">
        <v>2.2000000000000001E-3</v>
      </c>
      <c r="G156" s="15"/>
    </row>
    <row r="157" spans="1:7" x14ac:dyDescent="0.3">
      <c r="A157" s="12" t="s">
        <v>1322</v>
      </c>
      <c r="B157" s="30" t="s">
        <v>1323</v>
      </c>
      <c r="C157" s="30" t="s">
        <v>1164</v>
      </c>
      <c r="D157" s="13">
        <v>376</v>
      </c>
      <c r="E157" s="14">
        <v>12.65</v>
      </c>
      <c r="F157" s="15">
        <v>2.2000000000000001E-3</v>
      </c>
      <c r="G157" s="15"/>
    </row>
    <row r="158" spans="1:7" x14ac:dyDescent="0.3">
      <c r="A158" s="12" t="s">
        <v>1724</v>
      </c>
      <c r="B158" s="30" t="s">
        <v>1725</v>
      </c>
      <c r="C158" s="30" t="s">
        <v>1305</v>
      </c>
      <c r="D158" s="13">
        <v>332</v>
      </c>
      <c r="E158" s="14">
        <v>12.62</v>
      </c>
      <c r="F158" s="15">
        <v>2.2000000000000001E-3</v>
      </c>
      <c r="G158" s="15"/>
    </row>
    <row r="159" spans="1:7" x14ac:dyDescent="0.3">
      <c r="A159" s="12" t="s">
        <v>2013</v>
      </c>
      <c r="B159" s="30" t="s">
        <v>2014</v>
      </c>
      <c r="C159" s="30" t="s">
        <v>1285</v>
      </c>
      <c r="D159" s="13">
        <v>934</v>
      </c>
      <c r="E159" s="14">
        <v>12.43</v>
      </c>
      <c r="F159" s="15">
        <v>2.2000000000000001E-3</v>
      </c>
      <c r="G159" s="15"/>
    </row>
    <row r="160" spans="1:7" x14ac:dyDescent="0.3">
      <c r="A160" s="12" t="s">
        <v>1267</v>
      </c>
      <c r="B160" s="30" t="s">
        <v>1268</v>
      </c>
      <c r="C160" s="30" t="s">
        <v>1148</v>
      </c>
      <c r="D160" s="13">
        <v>252</v>
      </c>
      <c r="E160" s="14">
        <v>12.33</v>
      </c>
      <c r="F160" s="15">
        <v>2.2000000000000001E-3</v>
      </c>
      <c r="G160" s="15"/>
    </row>
    <row r="161" spans="1:7" x14ac:dyDescent="0.3">
      <c r="A161" s="12" t="s">
        <v>1416</v>
      </c>
      <c r="B161" s="30" t="s">
        <v>1417</v>
      </c>
      <c r="C161" s="30" t="s">
        <v>1148</v>
      </c>
      <c r="D161" s="13">
        <v>317</v>
      </c>
      <c r="E161" s="14">
        <v>12.32</v>
      </c>
      <c r="F161" s="15">
        <v>2.2000000000000001E-3</v>
      </c>
      <c r="G161" s="15"/>
    </row>
    <row r="162" spans="1:7" x14ac:dyDescent="0.3">
      <c r="A162" s="12" t="s">
        <v>1222</v>
      </c>
      <c r="B162" s="30" t="s">
        <v>1223</v>
      </c>
      <c r="C162" s="30" t="s">
        <v>1140</v>
      </c>
      <c r="D162" s="13">
        <v>1086</v>
      </c>
      <c r="E162" s="14">
        <v>12.29</v>
      </c>
      <c r="F162" s="15">
        <v>2.2000000000000001E-3</v>
      </c>
      <c r="G162" s="15"/>
    </row>
    <row r="163" spans="1:7" x14ac:dyDescent="0.3">
      <c r="A163" s="12" t="s">
        <v>2015</v>
      </c>
      <c r="B163" s="30" t="s">
        <v>2016</v>
      </c>
      <c r="C163" s="30" t="s">
        <v>1159</v>
      </c>
      <c r="D163" s="13">
        <v>939</v>
      </c>
      <c r="E163" s="14">
        <v>12.28</v>
      </c>
      <c r="F163" s="15">
        <v>2.2000000000000001E-3</v>
      </c>
      <c r="G163" s="15"/>
    </row>
    <row r="164" spans="1:7" x14ac:dyDescent="0.3">
      <c r="A164" s="12" t="s">
        <v>1691</v>
      </c>
      <c r="B164" s="30" t="s">
        <v>1692</v>
      </c>
      <c r="C164" s="30" t="s">
        <v>1112</v>
      </c>
      <c r="D164" s="13">
        <v>3382</v>
      </c>
      <c r="E164" s="14">
        <v>11.73</v>
      </c>
      <c r="F164" s="15">
        <v>2.0999999999999999E-3</v>
      </c>
      <c r="G164" s="15"/>
    </row>
    <row r="165" spans="1:7" x14ac:dyDescent="0.3">
      <c r="A165" s="12" t="s">
        <v>1346</v>
      </c>
      <c r="B165" s="30" t="s">
        <v>1347</v>
      </c>
      <c r="C165" s="30" t="s">
        <v>1164</v>
      </c>
      <c r="D165" s="13">
        <v>357</v>
      </c>
      <c r="E165" s="14">
        <v>11.44</v>
      </c>
      <c r="F165" s="15">
        <v>2E-3</v>
      </c>
      <c r="G165" s="15"/>
    </row>
    <row r="166" spans="1:7" x14ac:dyDescent="0.3">
      <c r="A166" s="12" t="s">
        <v>2017</v>
      </c>
      <c r="B166" s="30" t="s">
        <v>2018</v>
      </c>
      <c r="C166" s="30" t="s">
        <v>1246</v>
      </c>
      <c r="D166" s="13">
        <v>2337</v>
      </c>
      <c r="E166" s="14">
        <v>11.28</v>
      </c>
      <c r="F166" s="15">
        <v>2E-3</v>
      </c>
      <c r="G166" s="15"/>
    </row>
    <row r="167" spans="1:7" x14ac:dyDescent="0.3">
      <c r="A167" s="12" t="s">
        <v>2019</v>
      </c>
      <c r="B167" s="30" t="s">
        <v>2020</v>
      </c>
      <c r="C167" s="30" t="s">
        <v>1394</v>
      </c>
      <c r="D167" s="13">
        <v>1905</v>
      </c>
      <c r="E167" s="14">
        <v>11.21</v>
      </c>
      <c r="F167" s="15">
        <v>2E-3</v>
      </c>
      <c r="G167" s="15"/>
    </row>
    <row r="168" spans="1:7" x14ac:dyDescent="0.3">
      <c r="A168" s="12" t="s">
        <v>2021</v>
      </c>
      <c r="B168" s="30" t="s">
        <v>2022</v>
      </c>
      <c r="C168" s="30" t="s">
        <v>1178</v>
      </c>
      <c r="D168" s="13">
        <v>317</v>
      </c>
      <c r="E168" s="14">
        <v>11.15</v>
      </c>
      <c r="F168" s="15">
        <v>2E-3</v>
      </c>
      <c r="G168" s="15"/>
    </row>
    <row r="169" spans="1:7" x14ac:dyDescent="0.3">
      <c r="A169" s="12" t="s">
        <v>2023</v>
      </c>
      <c r="B169" s="30" t="s">
        <v>2024</v>
      </c>
      <c r="C169" s="30" t="s">
        <v>1143</v>
      </c>
      <c r="D169" s="13">
        <v>3442</v>
      </c>
      <c r="E169" s="14">
        <v>11.08</v>
      </c>
      <c r="F169" s="15">
        <v>2E-3</v>
      </c>
      <c r="G169" s="15"/>
    </row>
    <row r="170" spans="1:7" x14ac:dyDescent="0.3">
      <c r="A170" s="12" t="s">
        <v>1711</v>
      </c>
      <c r="B170" s="30" t="s">
        <v>1712</v>
      </c>
      <c r="C170" s="30" t="s">
        <v>1713</v>
      </c>
      <c r="D170" s="13">
        <v>38</v>
      </c>
      <c r="E170" s="14">
        <v>10.99</v>
      </c>
      <c r="F170" s="15">
        <v>1.9E-3</v>
      </c>
      <c r="G170" s="15"/>
    </row>
    <row r="171" spans="1:7" x14ac:dyDescent="0.3">
      <c r="A171" s="12" t="s">
        <v>1303</v>
      </c>
      <c r="B171" s="30" t="s">
        <v>1304</v>
      </c>
      <c r="C171" s="30" t="s">
        <v>1305</v>
      </c>
      <c r="D171" s="13">
        <v>420</v>
      </c>
      <c r="E171" s="14">
        <v>10.98</v>
      </c>
      <c r="F171" s="15">
        <v>1.9E-3</v>
      </c>
      <c r="G171" s="15"/>
    </row>
    <row r="172" spans="1:7" x14ac:dyDescent="0.3">
      <c r="A172" s="12" t="s">
        <v>1462</v>
      </c>
      <c r="B172" s="30" t="s">
        <v>1463</v>
      </c>
      <c r="C172" s="30" t="s">
        <v>1288</v>
      </c>
      <c r="D172" s="13">
        <v>464</v>
      </c>
      <c r="E172" s="14">
        <v>10.79</v>
      </c>
      <c r="F172" s="15">
        <v>1.9E-3</v>
      </c>
      <c r="G172" s="15"/>
    </row>
    <row r="173" spans="1:7" x14ac:dyDescent="0.3">
      <c r="A173" s="12" t="s">
        <v>1456</v>
      </c>
      <c r="B173" s="30" t="s">
        <v>1457</v>
      </c>
      <c r="C173" s="30" t="s">
        <v>1445</v>
      </c>
      <c r="D173" s="13">
        <v>1041</v>
      </c>
      <c r="E173" s="14">
        <v>10.78</v>
      </c>
      <c r="F173" s="15">
        <v>1.9E-3</v>
      </c>
      <c r="G173" s="15"/>
    </row>
    <row r="174" spans="1:7" x14ac:dyDescent="0.3">
      <c r="A174" s="12" t="s">
        <v>2025</v>
      </c>
      <c r="B174" s="30" t="s">
        <v>2026</v>
      </c>
      <c r="C174" s="30" t="s">
        <v>1377</v>
      </c>
      <c r="D174" s="13">
        <v>959</v>
      </c>
      <c r="E174" s="14">
        <v>10.48</v>
      </c>
      <c r="F174" s="15">
        <v>1.8E-3</v>
      </c>
      <c r="G174" s="15"/>
    </row>
    <row r="175" spans="1:7" x14ac:dyDescent="0.3">
      <c r="A175" s="12" t="s">
        <v>1133</v>
      </c>
      <c r="B175" s="30" t="s">
        <v>1134</v>
      </c>
      <c r="C175" s="30" t="s">
        <v>1112</v>
      </c>
      <c r="D175" s="13">
        <v>5122</v>
      </c>
      <c r="E175" s="14">
        <v>10.36</v>
      </c>
      <c r="F175" s="15">
        <v>1.8E-3</v>
      </c>
      <c r="G175" s="15"/>
    </row>
    <row r="176" spans="1:7" x14ac:dyDescent="0.3">
      <c r="A176" s="12" t="s">
        <v>2027</v>
      </c>
      <c r="B176" s="30" t="s">
        <v>2028</v>
      </c>
      <c r="C176" s="30" t="s">
        <v>1249</v>
      </c>
      <c r="D176" s="13">
        <v>1287</v>
      </c>
      <c r="E176" s="14">
        <v>10.35</v>
      </c>
      <c r="F176" s="15">
        <v>1.8E-3</v>
      </c>
      <c r="G176" s="15"/>
    </row>
    <row r="177" spans="1:7" x14ac:dyDescent="0.3">
      <c r="A177" s="12" t="s">
        <v>1235</v>
      </c>
      <c r="B177" s="30" t="s">
        <v>1236</v>
      </c>
      <c r="C177" s="30" t="s">
        <v>1237</v>
      </c>
      <c r="D177" s="13">
        <v>258</v>
      </c>
      <c r="E177" s="14">
        <v>10.220000000000001</v>
      </c>
      <c r="F177" s="15">
        <v>1.8E-3</v>
      </c>
      <c r="G177" s="15"/>
    </row>
    <row r="178" spans="1:7" x14ac:dyDescent="0.3">
      <c r="A178" s="12" t="s">
        <v>2029</v>
      </c>
      <c r="B178" s="30" t="s">
        <v>2030</v>
      </c>
      <c r="C178" s="30" t="s">
        <v>1219</v>
      </c>
      <c r="D178" s="13">
        <v>5237</v>
      </c>
      <c r="E178" s="14">
        <v>10.11</v>
      </c>
      <c r="F178" s="15">
        <v>1.8E-3</v>
      </c>
      <c r="G178" s="15"/>
    </row>
    <row r="179" spans="1:7" x14ac:dyDescent="0.3">
      <c r="A179" s="12" t="s">
        <v>1454</v>
      </c>
      <c r="B179" s="30" t="s">
        <v>1455</v>
      </c>
      <c r="C179" s="30" t="s">
        <v>1334</v>
      </c>
      <c r="D179" s="13">
        <v>4509</v>
      </c>
      <c r="E179" s="14">
        <v>10.06</v>
      </c>
      <c r="F179" s="15">
        <v>1.8E-3</v>
      </c>
      <c r="G179" s="15"/>
    </row>
    <row r="180" spans="1:7" x14ac:dyDescent="0.3">
      <c r="A180" s="12" t="s">
        <v>1858</v>
      </c>
      <c r="B180" s="30" t="s">
        <v>1859</v>
      </c>
      <c r="C180" s="30" t="s">
        <v>1159</v>
      </c>
      <c r="D180" s="13">
        <v>591</v>
      </c>
      <c r="E180" s="14">
        <v>10.029999999999999</v>
      </c>
      <c r="F180" s="15">
        <v>1.8E-3</v>
      </c>
      <c r="G180" s="15"/>
    </row>
    <row r="181" spans="1:7" x14ac:dyDescent="0.3">
      <c r="A181" s="12" t="s">
        <v>2031</v>
      </c>
      <c r="B181" s="30" t="s">
        <v>2032</v>
      </c>
      <c r="C181" s="30" t="s">
        <v>1334</v>
      </c>
      <c r="D181" s="13">
        <v>11803</v>
      </c>
      <c r="E181" s="14">
        <v>9.93</v>
      </c>
      <c r="F181" s="15">
        <v>1.6999999999999999E-3</v>
      </c>
      <c r="G181" s="15"/>
    </row>
    <row r="182" spans="1:7" x14ac:dyDescent="0.3">
      <c r="A182" s="12" t="s">
        <v>1310</v>
      </c>
      <c r="B182" s="30" t="s">
        <v>1311</v>
      </c>
      <c r="C182" s="30" t="s">
        <v>1115</v>
      </c>
      <c r="D182" s="13">
        <v>2626</v>
      </c>
      <c r="E182" s="14">
        <v>9.91</v>
      </c>
      <c r="F182" s="15">
        <v>1.6999999999999999E-3</v>
      </c>
      <c r="G182" s="15"/>
    </row>
    <row r="183" spans="1:7" x14ac:dyDescent="0.3">
      <c r="A183" s="12" t="s">
        <v>1332</v>
      </c>
      <c r="B183" s="30" t="s">
        <v>1333</v>
      </c>
      <c r="C183" s="30" t="s">
        <v>1334</v>
      </c>
      <c r="D183" s="13">
        <v>213</v>
      </c>
      <c r="E183" s="14">
        <v>9.77</v>
      </c>
      <c r="F183" s="15">
        <v>1.6999999999999999E-3</v>
      </c>
      <c r="G183" s="15"/>
    </row>
    <row r="184" spans="1:7" x14ac:dyDescent="0.3">
      <c r="A184" s="12" t="s">
        <v>1326</v>
      </c>
      <c r="B184" s="30" t="s">
        <v>1327</v>
      </c>
      <c r="C184" s="30" t="s">
        <v>1181</v>
      </c>
      <c r="D184" s="13">
        <v>245</v>
      </c>
      <c r="E184" s="14">
        <v>9.76</v>
      </c>
      <c r="F184" s="15">
        <v>1.6999999999999999E-3</v>
      </c>
      <c r="G184" s="15"/>
    </row>
    <row r="185" spans="1:7" x14ac:dyDescent="0.3">
      <c r="A185" s="12" t="s">
        <v>1437</v>
      </c>
      <c r="B185" s="30" t="s">
        <v>1438</v>
      </c>
      <c r="C185" s="30" t="s">
        <v>1341</v>
      </c>
      <c r="D185" s="13">
        <v>703</v>
      </c>
      <c r="E185" s="14">
        <v>9.74</v>
      </c>
      <c r="F185" s="15">
        <v>1.6999999999999999E-3</v>
      </c>
      <c r="G185" s="15"/>
    </row>
    <row r="186" spans="1:7" x14ac:dyDescent="0.3">
      <c r="A186" s="12" t="s">
        <v>2033</v>
      </c>
      <c r="B186" s="30" t="s">
        <v>2034</v>
      </c>
      <c r="C186" s="30" t="s">
        <v>1140</v>
      </c>
      <c r="D186" s="13">
        <v>623</v>
      </c>
      <c r="E186" s="14">
        <v>9.65</v>
      </c>
      <c r="F186" s="15">
        <v>1.6999999999999999E-3</v>
      </c>
      <c r="G186" s="15"/>
    </row>
    <row r="187" spans="1:7" x14ac:dyDescent="0.3">
      <c r="A187" s="12" t="s">
        <v>2035</v>
      </c>
      <c r="B187" s="30" t="s">
        <v>2036</v>
      </c>
      <c r="C187" s="30" t="s">
        <v>1140</v>
      </c>
      <c r="D187" s="13">
        <v>24840</v>
      </c>
      <c r="E187" s="14">
        <v>9.49</v>
      </c>
      <c r="F187" s="15">
        <v>1.6999999999999999E-3</v>
      </c>
      <c r="G187" s="15"/>
    </row>
    <row r="188" spans="1:7" x14ac:dyDescent="0.3">
      <c r="A188" s="12" t="s">
        <v>1328</v>
      </c>
      <c r="B188" s="30" t="s">
        <v>1329</v>
      </c>
      <c r="C188" s="30" t="s">
        <v>1115</v>
      </c>
      <c r="D188" s="13">
        <v>10102</v>
      </c>
      <c r="E188" s="14">
        <v>9.4700000000000006</v>
      </c>
      <c r="F188" s="15">
        <v>1.6999999999999999E-3</v>
      </c>
      <c r="G188" s="15"/>
    </row>
    <row r="189" spans="1:7" x14ac:dyDescent="0.3">
      <c r="A189" s="12" t="s">
        <v>1446</v>
      </c>
      <c r="B189" s="30" t="s">
        <v>1447</v>
      </c>
      <c r="C189" s="30" t="s">
        <v>1377</v>
      </c>
      <c r="D189" s="13">
        <v>3956</v>
      </c>
      <c r="E189" s="14">
        <v>9.36</v>
      </c>
      <c r="F189" s="15">
        <v>1.6000000000000001E-3</v>
      </c>
      <c r="G189" s="15"/>
    </row>
    <row r="190" spans="1:7" x14ac:dyDescent="0.3">
      <c r="A190" s="12" t="s">
        <v>2037</v>
      </c>
      <c r="B190" s="30" t="s">
        <v>2038</v>
      </c>
      <c r="C190" s="30" t="s">
        <v>1209</v>
      </c>
      <c r="D190" s="13">
        <v>1804</v>
      </c>
      <c r="E190" s="14">
        <v>9.36</v>
      </c>
      <c r="F190" s="15">
        <v>1.6000000000000001E-3</v>
      </c>
      <c r="G190" s="15"/>
    </row>
    <row r="191" spans="1:7" x14ac:dyDescent="0.3">
      <c r="A191" s="12" t="s">
        <v>1173</v>
      </c>
      <c r="B191" s="30" t="s">
        <v>1174</v>
      </c>
      <c r="C191" s="30" t="s">
        <v>1175</v>
      </c>
      <c r="D191" s="13">
        <v>2021</v>
      </c>
      <c r="E191" s="14">
        <v>9.36</v>
      </c>
      <c r="F191" s="15">
        <v>1.6000000000000001E-3</v>
      </c>
      <c r="G191" s="15"/>
    </row>
    <row r="192" spans="1:7" x14ac:dyDescent="0.3">
      <c r="A192" s="12" t="s">
        <v>2039</v>
      </c>
      <c r="B192" s="30" t="s">
        <v>2040</v>
      </c>
      <c r="C192" s="30" t="s">
        <v>1209</v>
      </c>
      <c r="D192" s="13">
        <v>980</v>
      </c>
      <c r="E192" s="14">
        <v>9.27</v>
      </c>
      <c r="F192" s="15">
        <v>1.6000000000000001E-3</v>
      </c>
      <c r="G192" s="15"/>
    </row>
    <row r="193" spans="1:7" x14ac:dyDescent="0.3">
      <c r="A193" s="12" t="s">
        <v>1443</v>
      </c>
      <c r="B193" s="30" t="s">
        <v>1444</v>
      </c>
      <c r="C193" s="30" t="s">
        <v>1445</v>
      </c>
      <c r="D193" s="13">
        <v>1609</v>
      </c>
      <c r="E193" s="14">
        <v>9.26</v>
      </c>
      <c r="F193" s="15">
        <v>1.6000000000000001E-3</v>
      </c>
      <c r="G193" s="15"/>
    </row>
    <row r="194" spans="1:7" x14ac:dyDescent="0.3">
      <c r="A194" s="12" t="s">
        <v>1839</v>
      </c>
      <c r="B194" s="30" t="s">
        <v>1840</v>
      </c>
      <c r="C194" s="30" t="s">
        <v>1209</v>
      </c>
      <c r="D194" s="13">
        <v>2744</v>
      </c>
      <c r="E194" s="14">
        <v>9.1999999999999993</v>
      </c>
      <c r="F194" s="15">
        <v>1.6000000000000001E-3</v>
      </c>
      <c r="G194" s="15"/>
    </row>
    <row r="195" spans="1:7" x14ac:dyDescent="0.3">
      <c r="A195" s="12" t="s">
        <v>1352</v>
      </c>
      <c r="B195" s="30" t="s">
        <v>1353</v>
      </c>
      <c r="C195" s="30" t="s">
        <v>1209</v>
      </c>
      <c r="D195" s="13">
        <v>690</v>
      </c>
      <c r="E195" s="14">
        <v>9.1999999999999993</v>
      </c>
      <c r="F195" s="15">
        <v>1.6000000000000001E-3</v>
      </c>
      <c r="G195" s="15"/>
    </row>
    <row r="196" spans="1:7" x14ac:dyDescent="0.3">
      <c r="A196" s="12" t="s">
        <v>2041</v>
      </c>
      <c r="B196" s="30" t="s">
        <v>2042</v>
      </c>
      <c r="C196" s="30" t="s">
        <v>1112</v>
      </c>
      <c r="D196" s="13">
        <v>10586</v>
      </c>
      <c r="E196" s="14">
        <v>9.0399999999999991</v>
      </c>
      <c r="F196" s="15">
        <v>1.6000000000000001E-3</v>
      </c>
      <c r="G196" s="15"/>
    </row>
    <row r="197" spans="1:7" x14ac:dyDescent="0.3">
      <c r="A197" s="12" t="s">
        <v>2043</v>
      </c>
      <c r="B197" s="30" t="s">
        <v>2044</v>
      </c>
      <c r="C197" s="30" t="s">
        <v>2045</v>
      </c>
      <c r="D197" s="13">
        <v>3273</v>
      </c>
      <c r="E197" s="14">
        <v>9.0299999999999994</v>
      </c>
      <c r="F197" s="15">
        <v>1.6000000000000001E-3</v>
      </c>
      <c r="G197" s="15"/>
    </row>
    <row r="198" spans="1:7" x14ac:dyDescent="0.3">
      <c r="A198" s="12" t="s">
        <v>2046</v>
      </c>
      <c r="B198" s="30" t="s">
        <v>2047</v>
      </c>
      <c r="C198" s="30" t="s">
        <v>1140</v>
      </c>
      <c r="D198" s="13">
        <v>119</v>
      </c>
      <c r="E198" s="14">
        <v>8.98</v>
      </c>
      <c r="F198" s="15">
        <v>1.6000000000000001E-3</v>
      </c>
      <c r="G198" s="15"/>
    </row>
    <row r="199" spans="1:7" x14ac:dyDescent="0.3">
      <c r="A199" s="12" t="s">
        <v>1199</v>
      </c>
      <c r="B199" s="30" t="s">
        <v>1200</v>
      </c>
      <c r="C199" s="30" t="s">
        <v>1175</v>
      </c>
      <c r="D199" s="13">
        <v>37</v>
      </c>
      <c r="E199" s="14">
        <v>8.92</v>
      </c>
      <c r="F199" s="15">
        <v>1.6000000000000001E-3</v>
      </c>
      <c r="G199" s="15"/>
    </row>
    <row r="200" spans="1:7" x14ac:dyDescent="0.3">
      <c r="A200" s="12" t="s">
        <v>1244</v>
      </c>
      <c r="B200" s="30" t="s">
        <v>1245</v>
      </c>
      <c r="C200" s="30" t="s">
        <v>1246</v>
      </c>
      <c r="D200" s="13">
        <v>7417</v>
      </c>
      <c r="E200" s="14">
        <v>8.83</v>
      </c>
      <c r="F200" s="15">
        <v>1.6000000000000001E-3</v>
      </c>
      <c r="G200" s="15"/>
    </row>
    <row r="201" spans="1:7" x14ac:dyDescent="0.3">
      <c r="A201" s="12" t="s">
        <v>1392</v>
      </c>
      <c r="B201" s="30" t="s">
        <v>1393</v>
      </c>
      <c r="C201" s="30" t="s">
        <v>1394</v>
      </c>
      <c r="D201" s="13">
        <v>1703</v>
      </c>
      <c r="E201" s="14">
        <v>8.83</v>
      </c>
      <c r="F201" s="15">
        <v>1.6000000000000001E-3</v>
      </c>
      <c r="G201" s="15"/>
    </row>
    <row r="202" spans="1:7" x14ac:dyDescent="0.3">
      <c r="A202" s="12" t="s">
        <v>1418</v>
      </c>
      <c r="B202" s="30" t="s">
        <v>1419</v>
      </c>
      <c r="C202" s="30" t="s">
        <v>1273</v>
      </c>
      <c r="D202" s="13">
        <v>339</v>
      </c>
      <c r="E202" s="14">
        <v>8.7899999999999991</v>
      </c>
      <c r="F202" s="15">
        <v>1.5E-3</v>
      </c>
      <c r="G202" s="15"/>
    </row>
    <row r="203" spans="1:7" x14ac:dyDescent="0.3">
      <c r="A203" s="12" t="s">
        <v>1224</v>
      </c>
      <c r="B203" s="30" t="s">
        <v>1225</v>
      </c>
      <c r="C203" s="30" t="s">
        <v>1132</v>
      </c>
      <c r="D203" s="13">
        <v>105748</v>
      </c>
      <c r="E203" s="14">
        <v>8.7799999999999994</v>
      </c>
      <c r="F203" s="15">
        <v>1.5E-3</v>
      </c>
      <c r="G203" s="15"/>
    </row>
    <row r="204" spans="1:7" x14ac:dyDescent="0.3">
      <c r="A204" s="12" t="s">
        <v>1316</v>
      </c>
      <c r="B204" s="30" t="s">
        <v>1317</v>
      </c>
      <c r="C204" s="30" t="s">
        <v>1305</v>
      </c>
      <c r="D204" s="13">
        <v>400</v>
      </c>
      <c r="E204" s="14">
        <v>8.68</v>
      </c>
      <c r="F204" s="15">
        <v>1.5E-3</v>
      </c>
      <c r="G204" s="15"/>
    </row>
    <row r="205" spans="1:7" x14ac:dyDescent="0.3">
      <c r="A205" s="12" t="s">
        <v>1190</v>
      </c>
      <c r="B205" s="30" t="s">
        <v>1191</v>
      </c>
      <c r="C205" s="30" t="s">
        <v>1192</v>
      </c>
      <c r="D205" s="13">
        <v>1384</v>
      </c>
      <c r="E205" s="14">
        <v>8.65</v>
      </c>
      <c r="F205" s="15">
        <v>1.5E-3</v>
      </c>
      <c r="G205" s="15"/>
    </row>
    <row r="206" spans="1:7" x14ac:dyDescent="0.3">
      <c r="A206" s="12" t="s">
        <v>1935</v>
      </c>
      <c r="B206" s="30" t="s">
        <v>1936</v>
      </c>
      <c r="C206" s="30" t="s">
        <v>1276</v>
      </c>
      <c r="D206" s="13">
        <v>64</v>
      </c>
      <c r="E206" s="14">
        <v>8.2899999999999991</v>
      </c>
      <c r="F206" s="15">
        <v>1.5E-3</v>
      </c>
      <c r="G206" s="15"/>
    </row>
    <row r="207" spans="1:7" x14ac:dyDescent="0.3">
      <c r="A207" s="12" t="s">
        <v>2048</v>
      </c>
      <c r="B207" s="30" t="s">
        <v>2049</v>
      </c>
      <c r="C207" s="30" t="s">
        <v>1159</v>
      </c>
      <c r="D207" s="13">
        <v>205</v>
      </c>
      <c r="E207" s="14">
        <v>8.19</v>
      </c>
      <c r="F207" s="15">
        <v>1.4E-3</v>
      </c>
      <c r="G207" s="15"/>
    </row>
    <row r="208" spans="1:7" x14ac:dyDescent="0.3">
      <c r="A208" s="12" t="s">
        <v>1367</v>
      </c>
      <c r="B208" s="30" t="s">
        <v>1368</v>
      </c>
      <c r="C208" s="30" t="s">
        <v>1249</v>
      </c>
      <c r="D208" s="13">
        <v>801</v>
      </c>
      <c r="E208" s="14">
        <v>8.14</v>
      </c>
      <c r="F208" s="15">
        <v>1.4E-3</v>
      </c>
      <c r="G208" s="15"/>
    </row>
    <row r="209" spans="1:7" x14ac:dyDescent="0.3">
      <c r="A209" s="12" t="s">
        <v>2050</v>
      </c>
      <c r="B209" s="30" t="s">
        <v>2051</v>
      </c>
      <c r="C209" s="30" t="s">
        <v>1276</v>
      </c>
      <c r="D209" s="13">
        <v>477</v>
      </c>
      <c r="E209" s="14">
        <v>8.07</v>
      </c>
      <c r="F209" s="15">
        <v>1.4E-3</v>
      </c>
      <c r="G209" s="15"/>
    </row>
    <row r="210" spans="1:7" x14ac:dyDescent="0.3">
      <c r="A210" s="12" t="s">
        <v>1414</v>
      </c>
      <c r="B210" s="30" t="s">
        <v>1415</v>
      </c>
      <c r="C210" s="30" t="s">
        <v>1192</v>
      </c>
      <c r="D210" s="13">
        <v>221</v>
      </c>
      <c r="E210" s="14">
        <v>7.99</v>
      </c>
      <c r="F210" s="15">
        <v>1.4E-3</v>
      </c>
      <c r="G210" s="15"/>
    </row>
    <row r="211" spans="1:7" x14ac:dyDescent="0.3">
      <c r="A211" s="12" t="s">
        <v>1707</v>
      </c>
      <c r="B211" s="30" t="s">
        <v>1708</v>
      </c>
      <c r="C211" s="30" t="s">
        <v>1285</v>
      </c>
      <c r="D211" s="13">
        <v>1423</v>
      </c>
      <c r="E211" s="14">
        <v>7.98</v>
      </c>
      <c r="F211" s="15">
        <v>1.4E-3</v>
      </c>
      <c r="G211" s="15"/>
    </row>
    <row r="212" spans="1:7" x14ac:dyDescent="0.3">
      <c r="A212" s="12" t="s">
        <v>2052</v>
      </c>
      <c r="B212" s="30" t="s">
        <v>2053</v>
      </c>
      <c r="C212" s="30" t="s">
        <v>1148</v>
      </c>
      <c r="D212" s="13">
        <v>857</v>
      </c>
      <c r="E212" s="14">
        <v>7.93</v>
      </c>
      <c r="F212" s="15">
        <v>1.4E-3</v>
      </c>
      <c r="G212" s="15"/>
    </row>
    <row r="213" spans="1:7" x14ac:dyDescent="0.3">
      <c r="A213" s="12" t="s">
        <v>2054</v>
      </c>
      <c r="B213" s="30" t="s">
        <v>2055</v>
      </c>
      <c r="C213" s="30" t="s">
        <v>1736</v>
      </c>
      <c r="D213" s="13">
        <v>724</v>
      </c>
      <c r="E213" s="14">
        <v>7.77</v>
      </c>
      <c r="F213" s="15">
        <v>1.4E-3</v>
      </c>
      <c r="G213" s="15"/>
    </row>
    <row r="214" spans="1:7" x14ac:dyDescent="0.3">
      <c r="A214" s="12" t="s">
        <v>2056</v>
      </c>
      <c r="B214" s="30" t="s">
        <v>2057</v>
      </c>
      <c r="C214" s="30" t="s">
        <v>1159</v>
      </c>
      <c r="D214" s="13">
        <v>552</v>
      </c>
      <c r="E214" s="14">
        <v>7.71</v>
      </c>
      <c r="F214" s="15">
        <v>1.4E-3</v>
      </c>
      <c r="G214" s="15"/>
    </row>
    <row r="215" spans="1:7" x14ac:dyDescent="0.3">
      <c r="A215" s="12" t="s">
        <v>2058</v>
      </c>
      <c r="B215" s="30" t="s">
        <v>2059</v>
      </c>
      <c r="C215" s="30" t="s">
        <v>1192</v>
      </c>
      <c r="D215" s="13">
        <v>171</v>
      </c>
      <c r="E215" s="14">
        <v>7.61</v>
      </c>
      <c r="F215" s="15">
        <v>1.2999999999999999E-3</v>
      </c>
      <c r="G215" s="15"/>
    </row>
    <row r="216" spans="1:7" x14ac:dyDescent="0.3">
      <c r="A216" s="12" t="s">
        <v>1882</v>
      </c>
      <c r="B216" s="30" t="s">
        <v>1883</v>
      </c>
      <c r="C216" s="30" t="s">
        <v>1424</v>
      </c>
      <c r="D216" s="13">
        <v>1160</v>
      </c>
      <c r="E216" s="14">
        <v>7.43</v>
      </c>
      <c r="F216" s="15">
        <v>1.2999999999999999E-3</v>
      </c>
      <c r="G216" s="15"/>
    </row>
    <row r="217" spans="1:7" x14ac:dyDescent="0.3">
      <c r="A217" s="12" t="s">
        <v>1933</v>
      </c>
      <c r="B217" s="30" t="s">
        <v>1934</v>
      </c>
      <c r="C217" s="30" t="s">
        <v>1445</v>
      </c>
      <c r="D217" s="13">
        <v>367</v>
      </c>
      <c r="E217" s="14">
        <v>7.41</v>
      </c>
      <c r="F217" s="15">
        <v>1.2999999999999999E-3</v>
      </c>
      <c r="G217" s="15"/>
    </row>
    <row r="218" spans="1:7" x14ac:dyDescent="0.3">
      <c r="A218" s="12" t="s">
        <v>2060</v>
      </c>
      <c r="B218" s="30" t="s">
        <v>2061</v>
      </c>
      <c r="C218" s="30" t="s">
        <v>1341</v>
      </c>
      <c r="D218" s="13">
        <v>1106</v>
      </c>
      <c r="E218" s="14">
        <v>7.04</v>
      </c>
      <c r="F218" s="15">
        <v>1.1999999999999999E-3</v>
      </c>
      <c r="G218" s="15"/>
    </row>
    <row r="219" spans="1:7" x14ac:dyDescent="0.3">
      <c r="A219" s="12" t="s">
        <v>2062</v>
      </c>
      <c r="B219" s="30" t="s">
        <v>2063</v>
      </c>
      <c r="C219" s="30" t="s">
        <v>1192</v>
      </c>
      <c r="D219" s="13">
        <v>1694</v>
      </c>
      <c r="E219" s="14">
        <v>6.99</v>
      </c>
      <c r="F219" s="15">
        <v>1.1999999999999999E-3</v>
      </c>
      <c r="G219" s="15"/>
    </row>
    <row r="220" spans="1:7" x14ac:dyDescent="0.3">
      <c r="A220" s="12" t="s">
        <v>2064</v>
      </c>
      <c r="B220" s="30" t="s">
        <v>2065</v>
      </c>
      <c r="C220" s="30" t="s">
        <v>1258</v>
      </c>
      <c r="D220" s="13">
        <v>2200</v>
      </c>
      <c r="E220" s="14">
        <v>6.96</v>
      </c>
      <c r="F220" s="15">
        <v>1.1999999999999999E-3</v>
      </c>
      <c r="G220" s="15"/>
    </row>
    <row r="221" spans="1:7" x14ac:dyDescent="0.3">
      <c r="A221" s="12" t="s">
        <v>2066</v>
      </c>
      <c r="B221" s="30" t="s">
        <v>2067</v>
      </c>
      <c r="C221" s="30" t="s">
        <v>1258</v>
      </c>
      <c r="D221" s="13">
        <v>1096</v>
      </c>
      <c r="E221" s="14">
        <v>6.96</v>
      </c>
      <c r="F221" s="15">
        <v>1.1999999999999999E-3</v>
      </c>
      <c r="G221" s="15"/>
    </row>
    <row r="222" spans="1:7" x14ac:dyDescent="0.3">
      <c r="A222" s="12" t="s">
        <v>1728</v>
      </c>
      <c r="B222" s="30" t="s">
        <v>1729</v>
      </c>
      <c r="C222" s="30" t="s">
        <v>1140</v>
      </c>
      <c r="D222" s="13">
        <v>807</v>
      </c>
      <c r="E222" s="14">
        <v>6.9</v>
      </c>
      <c r="F222" s="15">
        <v>1.1999999999999999E-3</v>
      </c>
      <c r="G222" s="15"/>
    </row>
    <row r="223" spans="1:7" x14ac:dyDescent="0.3">
      <c r="A223" s="12" t="s">
        <v>2068</v>
      </c>
      <c r="B223" s="30" t="s">
        <v>2069</v>
      </c>
      <c r="C223" s="30" t="s">
        <v>1341</v>
      </c>
      <c r="D223" s="13">
        <v>3335</v>
      </c>
      <c r="E223" s="14">
        <v>6.85</v>
      </c>
      <c r="F223" s="15">
        <v>1.1999999999999999E-3</v>
      </c>
      <c r="G223" s="15"/>
    </row>
    <row r="224" spans="1:7" x14ac:dyDescent="0.3">
      <c r="A224" s="12" t="s">
        <v>2070</v>
      </c>
      <c r="B224" s="30" t="s">
        <v>2071</v>
      </c>
      <c r="C224" s="30" t="s">
        <v>1377</v>
      </c>
      <c r="D224" s="13">
        <v>829</v>
      </c>
      <c r="E224" s="14">
        <v>6.8</v>
      </c>
      <c r="F224" s="15">
        <v>1.1999999999999999E-3</v>
      </c>
      <c r="G224" s="15"/>
    </row>
    <row r="225" spans="1:7" x14ac:dyDescent="0.3">
      <c r="A225" s="12" t="s">
        <v>1124</v>
      </c>
      <c r="B225" s="30" t="s">
        <v>1125</v>
      </c>
      <c r="C225" s="30" t="s">
        <v>1126</v>
      </c>
      <c r="D225" s="13">
        <v>1010</v>
      </c>
      <c r="E225" s="14">
        <v>6.75</v>
      </c>
      <c r="F225" s="15">
        <v>1.1999999999999999E-3</v>
      </c>
      <c r="G225" s="15"/>
    </row>
    <row r="226" spans="1:7" x14ac:dyDescent="0.3">
      <c r="A226" s="12" t="s">
        <v>1382</v>
      </c>
      <c r="B226" s="30" t="s">
        <v>1383</v>
      </c>
      <c r="C226" s="30" t="s">
        <v>1181</v>
      </c>
      <c r="D226" s="13">
        <v>146</v>
      </c>
      <c r="E226" s="14">
        <v>6.65</v>
      </c>
      <c r="F226" s="15">
        <v>1.1999999999999999E-3</v>
      </c>
      <c r="G226" s="15"/>
    </row>
    <row r="227" spans="1:7" x14ac:dyDescent="0.3">
      <c r="A227" s="12" t="s">
        <v>2072</v>
      </c>
      <c r="B227" s="30" t="s">
        <v>2073</v>
      </c>
      <c r="C227" s="30" t="s">
        <v>1159</v>
      </c>
      <c r="D227" s="13">
        <v>381</v>
      </c>
      <c r="E227" s="14">
        <v>6.64</v>
      </c>
      <c r="F227" s="15">
        <v>1.1999999999999999E-3</v>
      </c>
      <c r="G227" s="15"/>
    </row>
    <row r="228" spans="1:7" x14ac:dyDescent="0.3">
      <c r="A228" s="12" t="s">
        <v>1422</v>
      </c>
      <c r="B228" s="30" t="s">
        <v>1423</v>
      </c>
      <c r="C228" s="30" t="s">
        <v>1424</v>
      </c>
      <c r="D228" s="13">
        <v>17</v>
      </c>
      <c r="E228" s="14">
        <v>6.43</v>
      </c>
      <c r="F228" s="15">
        <v>1.1000000000000001E-3</v>
      </c>
      <c r="G228" s="15"/>
    </row>
    <row r="229" spans="1:7" x14ac:dyDescent="0.3">
      <c r="A229" s="12" t="s">
        <v>1701</v>
      </c>
      <c r="B229" s="30" t="s">
        <v>1702</v>
      </c>
      <c r="C229" s="30" t="s">
        <v>1276</v>
      </c>
      <c r="D229" s="13">
        <v>6526</v>
      </c>
      <c r="E229" s="14">
        <v>6.42</v>
      </c>
      <c r="F229" s="15">
        <v>1.1000000000000001E-3</v>
      </c>
      <c r="G229" s="15"/>
    </row>
    <row r="230" spans="1:7" x14ac:dyDescent="0.3">
      <c r="A230" s="12" t="s">
        <v>2074</v>
      </c>
      <c r="B230" s="30" t="s">
        <v>2075</v>
      </c>
      <c r="C230" s="30" t="s">
        <v>1305</v>
      </c>
      <c r="D230" s="13">
        <v>349</v>
      </c>
      <c r="E230" s="14">
        <v>6.39</v>
      </c>
      <c r="F230" s="15">
        <v>1.1000000000000001E-3</v>
      </c>
      <c r="G230" s="15"/>
    </row>
    <row r="231" spans="1:7" x14ac:dyDescent="0.3">
      <c r="A231" s="12" t="s">
        <v>1167</v>
      </c>
      <c r="B231" s="30" t="s">
        <v>1168</v>
      </c>
      <c r="C231" s="30" t="s">
        <v>1112</v>
      </c>
      <c r="D231" s="13">
        <v>1847</v>
      </c>
      <c r="E231" s="14">
        <v>6.36</v>
      </c>
      <c r="F231" s="15">
        <v>1.1000000000000001E-3</v>
      </c>
      <c r="G231" s="15"/>
    </row>
    <row r="232" spans="1:7" x14ac:dyDescent="0.3">
      <c r="A232" s="12" t="s">
        <v>2076</v>
      </c>
      <c r="B232" s="30" t="s">
        <v>2077</v>
      </c>
      <c r="C232" s="30" t="s">
        <v>1209</v>
      </c>
      <c r="D232" s="13">
        <v>431</v>
      </c>
      <c r="E232" s="14">
        <v>6.29</v>
      </c>
      <c r="F232" s="15">
        <v>1.1000000000000001E-3</v>
      </c>
      <c r="G232" s="15"/>
    </row>
    <row r="233" spans="1:7" x14ac:dyDescent="0.3">
      <c r="A233" s="12" t="s">
        <v>1739</v>
      </c>
      <c r="B233" s="30" t="s">
        <v>1740</v>
      </c>
      <c r="C233" s="30" t="s">
        <v>1334</v>
      </c>
      <c r="D233" s="13">
        <v>494</v>
      </c>
      <c r="E233" s="14">
        <v>6.25</v>
      </c>
      <c r="F233" s="15">
        <v>1.1000000000000001E-3</v>
      </c>
      <c r="G233" s="15"/>
    </row>
    <row r="234" spans="1:7" x14ac:dyDescent="0.3">
      <c r="A234" s="12" t="s">
        <v>1384</v>
      </c>
      <c r="B234" s="30" t="s">
        <v>1385</v>
      </c>
      <c r="C234" s="30" t="s">
        <v>1341</v>
      </c>
      <c r="D234" s="13">
        <v>1069</v>
      </c>
      <c r="E234" s="14">
        <v>6.19</v>
      </c>
      <c r="F234" s="15">
        <v>1.1000000000000001E-3</v>
      </c>
      <c r="G234" s="15"/>
    </row>
    <row r="235" spans="1:7" x14ac:dyDescent="0.3">
      <c r="A235" s="12" t="s">
        <v>1458</v>
      </c>
      <c r="B235" s="30" t="s">
        <v>1459</v>
      </c>
      <c r="C235" s="30" t="s">
        <v>1137</v>
      </c>
      <c r="D235" s="13">
        <v>1124</v>
      </c>
      <c r="E235" s="14">
        <v>6.09</v>
      </c>
      <c r="F235" s="15">
        <v>1.1000000000000001E-3</v>
      </c>
      <c r="G235" s="15"/>
    </row>
    <row r="236" spans="1:7" x14ac:dyDescent="0.3">
      <c r="A236" s="12" t="s">
        <v>1948</v>
      </c>
      <c r="B236" s="30" t="s">
        <v>1949</v>
      </c>
      <c r="C236" s="30" t="s">
        <v>1258</v>
      </c>
      <c r="D236" s="13">
        <v>217</v>
      </c>
      <c r="E236" s="14">
        <v>5.5</v>
      </c>
      <c r="F236" s="15">
        <v>1E-3</v>
      </c>
      <c r="G236" s="15"/>
    </row>
    <row r="237" spans="1:7" x14ac:dyDescent="0.3">
      <c r="A237" s="12" t="s">
        <v>2078</v>
      </c>
      <c r="B237" s="30" t="s">
        <v>2079</v>
      </c>
      <c r="C237" s="30" t="s">
        <v>1132</v>
      </c>
      <c r="D237" s="13">
        <v>6901</v>
      </c>
      <c r="E237" s="14">
        <v>5.46</v>
      </c>
      <c r="F237" s="15">
        <v>1E-3</v>
      </c>
      <c r="G237" s="15"/>
    </row>
    <row r="238" spans="1:7" x14ac:dyDescent="0.3">
      <c r="A238" s="12" t="s">
        <v>2080</v>
      </c>
      <c r="B238" s="30" t="s">
        <v>2081</v>
      </c>
      <c r="C238" s="30" t="s">
        <v>1273</v>
      </c>
      <c r="D238" s="13">
        <v>81</v>
      </c>
      <c r="E238" s="14">
        <v>5.45</v>
      </c>
      <c r="F238" s="15">
        <v>1E-3</v>
      </c>
      <c r="G238" s="15"/>
    </row>
    <row r="239" spans="1:7" x14ac:dyDescent="0.3">
      <c r="A239" s="12" t="s">
        <v>2082</v>
      </c>
      <c r="B239" s="30" t="s">
        <v>2083</v>
      </c>
      <c r="C239" s="30" t="s">
        <v>1334</v>
      </c>
      <c r="D239" s="13">
        <v>3767</v>
      </c>
      <c r="E239" s="14">
        <v>5.42</v>
      </c>
      <c r="F239" s="15">
        <v>1E-3</v>
      </c>
      <c r="G239" s="15"/>
    </row>
    <row r="240" spans="1:7" x14ac:dyDescent="0.3">
      <c r="A240" s="12" t="s">
        <v>1217</v>
      </c>
      <c r="B240" s="30" t="s">
        <v>1218</v>
      </c>
      <c r="C240" s="30" t="s">
        <v>1219</v>
      </c>
      <c r="D240" s="13">
        <v>836</v>
      </c>
      <c r="E240" s="14">
        <v>5.36</v>
      </c>
      <c r="F240" s="15">
        <v>8.9999999999999998E-4</v>
      </c>
      <c r="G240" s="15"/>
    </row>
    <row r="241" spans="1:7" x14ac:dyDescent="0.3">
      <c r="A241" s="12" t="s">
        <v>2084</v>
      </c>
      <c r="B241" s="30" t="s">
        <v>2085</v>
      </c>
      <c r="C241" s="30" t="s">
        <v>1424</v>
      </c>
      <c r="D241" s="13">
        <v>15913</v>
      </c>
      <c r="E241" s="14">
        <v>5.12</v>
      </c>
      <c r="F241" s="15">
        <v>8.9999999999999998E-4</v>
      </c>
      <c r="G241" s="15"/>
    </row>
    <row r="242" spans="1:7" x14ac:dyDescent="0.3">
      <c r="A242" s="12" t="s">
        <v>1718</v>
      </c>
      <c r="B242" s="30" t="s">
        <v>1719</v>
      </c>
      <c r="C242" s="30" t="s">
        <v>1159</v>
      </c>
      <c r="D242" s="13">
        <v>251</v>
      </c>
      <c r="E242" s="14">
        <v>5.03</v>
      </c>
      <c r="F242" s="15">
        <v>8.9999999999999998E-4</v>
      </c>
      <c r="G242" s="15"/>
    </row>
    <row r="243" spans="1:7" x14ac:dyDescent="0.3">
      <c r="A243" s="12" t="s">
        <v>2086</v>
      </c>
      <c r="B243" s="30" t="s">
        <v>2087</v>
      </c>
      <c r="C243" s="30" t="s">
        <v>1246</v>
      </c>
      <c r="D243" s="13">
        <v>757</v>
      </c>
      <c r="E243" s="14">
        <v>5.0199999999999996</v>
      </c>
      <c r="F243" s="15">
        <v>8.9999999999999998E-4</v>
      </c>
      <c r="G243" s="15"/>
    </row>
    <row r="244" spans="1:7" x14ac:dyDescent="0.3">
      <c r="A244" s="12" t="s">
        <v>2088</v>
      </c>
      <c r="B244" s="30" t="s">
        <v>2089</v>
      </c>
      <c r="C244" s="30" t="s">
        <v>1305</v>
      </c>
      <c r="D244" s="13">
        <v>104</v>
      </c>
      <c r="E244" s="14">
        <v>4.6900000000000004</v>
      </c>
      <c r="F244" s="15">
        <v>8.0000000000000004E-4</v>
      </c>
      <c r="G244" s="15"/>
    </row>
    <row r="245" spans="1:7" x14ac:dyDescent="0.3">
      <c r="A245" s="12" t="s">
        <v>2090</v>
      </c>
      <c r="B245" s="30" t="s">
        <v>2091</v>
      </c>
      <c r="C245" s="30" t="s">
        <v>1305</v>
      </c>
      <c r="D245" s="13">
        <v>187</v>
      </c>
      <c r="E245" s="14">
        <v>4.58</v>
      </c>
      <c r="F245" s="15">
        <v>8.0000000000000004E-4</v>
      </c>
      <c r="G245" s="15"/>
    </row>
    <row r="246" spans="1:7" x14ac:dyDescent="0.3">
      <c r="A246" s="12" t="s">
        <v>1274</v>
      </c>
      <c r="B246" s="30" t="s">
        <v>1275</v>
      </c>
      <c r="C246" s="30" t="s">
        <v>1276</v>
      </c>
      <c r="D246" s="13">
        <v>24</v>
      </c>
      <c r="E246" s="14">
        <v>4.55</v>
      </c>
      <c r="F246" s="15">
        <v>8.0000000000000004E-4</v>
      </c>
      <c r="G246" s="15"/>
    </row>
    <row r="247" spans="1:7" x14ac:dyDescent="0.3">
      <c r="A247" s="12" t="s">
        <v>1289</v>
      </c>
      <c r="B247" s="30" t="s">
        <v>1290</v>
      </c>
      <c r="C247" s="30" t="s">
        <v>1175</v>
      </c>
      <c r="D247" s="13">
        <v>222</v>
      </c>
      <c r="E247" s="14">
        <v>4.4800000000000004</v>
      </c>
      <c r="F247" s="15">
        <v>8.0000000000000004E-4</v>
      </c>
      <c r="G247" s="15"/>
    </row>
    <row r="248" spans="1:7" x14ac:dyDescent="0.3">
      <c r="A248" s="12" t="s">
        <v>1466</v>
      </c>
      <c r="B248" s="30" t="s">
        <v>1467</v>
      </c>
      <c r="C248" s="30" t="s">
        <v>1209</v>
      </c>
      <c r="D248" s="13">
        <v>641</v>
      </c>
      <c r="E248" s="14">
        <v>4.37</v>
      </c>
      <c r="F248" s="15">
        <v>8.0000000000000004E-4</v>
      </c>
      <c r="G248" s="15"/>
    </row>
    <row r="249" spans="1:7" x14ac:dyDescent="0.3">
      <c r="A249" s="12" t="s">
        <v>1835</v>
      </c>
      <c r="B249" s="30" t="s">
        <v>1836</v>
      </c>
      <c r="C249" s="30" t="s">
        <v>1209</v>
      </c>
      <c r="D249" s="13">
        <v>406</v>
      </c>
      <c r="E249" s="14">
        <v>4.2</v>
      </c>
      <c r="F249" s="15">
        <v>6.9999999999999999E-4</v>
      </c>
      <c r="G249" s="15"/>
    </row>
    <row r="250" spans="1:7" x14ac:dyDescent="0.3">
      <c r="A250" s="12" t="s">
        <v>2092</v>
      </c>
      <c r="B250" s="30" t="s">
        <v>2093</v>
      </c>
      <c r="C250" s="30" t="s">
        <v>1341</v>
      </c>
      <c r="D250" s="13">
        <v>3356</v>
      </c>
      <c r="E250" s="14">
        <v>4.17</v>
      </c>
      <c r="F250" s="15">
        <v>6.9999999999999999E-4</v>
      </c>
      <c r="G250" s="15"/>
    </row>
    <row r="251" spans="1:7" x14ac:dyDescent="0.3">
      <c r="A251" s="12" t="s">
        <v>2094</v>
      </c>
      <c r="B251" s="30" t="s">
        <v>2095</v>
      </c>
      <c r="C251" s="30" t="s">
        <v>1713</v>
      </c>
      <c r="D251" s="13">
        <v>868</v>
      </c>
      <c r="E251" s="14">
        <v>4.1399999999999997</v>
      </c>
      <c r="F251" s="15">
        <v>6.9999999999999999E-4</v>
      </c>
      <c r="G251" s="15"/>
    </row>
    <row r="252" spans="1:7" x14ac:dyDescent="0.3">
      <c r="A252" s="12" t="s">
        <v>2096</v>
      </c>
      <c r="B252" s="30" t="s">
        <v>2097</v>
      </c>
      <c r="C252" s="30" t="s">
        <v>1445</v>
      </c>
      <c r="D252" s="13">
        <v>26</v>
      </c>
      <c r="E252" s="14">
        <v>4.0999999999999996</v>
      </c>
      <c r="F252" s="15">
        <v>6.9999999999999999E-4</v>
      </c>
      <c r="G252" s="15"/>
    </row>
    <row r="253" spans="1:7" x14ac:dyDescent="0.3">
      <c r="A253" s="12" t="s">
        <v>1950</v>
      </c>
      <c r="B253" s="30" t="s">
        <v>1951</v>
      </c>
      <c r="C253" s="30" t="s">
        <v>1140</v>
      </c>
      <c r="D253" s="13">
        <v>298</v>
      </c>
      <c r="E253" s="14">
        <v>4.0199999999999996</v>
      </c>
      <c r="F253" s="15">
        <v>6.9999999999999999E-4</v>
      </c>
      <c r="G253" s="15"/>
    </row>
    <row r="254" spans="1:7" x14ac:dyDescent="0.3">
      <c r="A254" s="12" t="s">
        <v>2098</v>
      </c>
      <c r="B254" s="30" t="s">
        <v>2099</v>
      </c>
      <c r="C254" s="30" t="s">
        <v>1341</v>
      </c>
      <c r="D254" s="13">
        <v>522</v>
      </c>
      <c r="E254" s="14">
        <v>3.34</v>
      </c>
      <c r="F254" s="15">
        <v>5.9999999999999995E-4</v>
      </c>
      <c r="G254" s="15"/>
    </row>
    <row r="255" spans="1:7" x14ac:dyDescent="0.3">
      <c r="A255" s="12" t="s">
        <v>2100</v>
      </c>
      <c r="B255" s="30" t="s">
        <v>2101</v>
      </c>
      <c r="C255" s="30" t="s">
        <v>1305</v>
      </c>
      <c r="D255" s="13">
        <v>245</v>
      </c>
      <c r="E255" s="14">
        <v>3.19</v>
      </c>
      <c r="F255" s="15">
        <v>5.9999999999999995E-4</v>
      </c>
      <c r="G255" s="15"/>
    </row>
    <row r="256" spans="1:7" x14ac:dyDescent="0.3">
      <c r="A256" s="12" t="s">
        <v>1182</v>
      </c>
      <c r="B256" s="30" t="s">
        <v>1183</v>
      </c>
      <c r="C256" s="30" t="s">
        <v>1132</v>
      </c>
      <c r="D256" s="13">
        <v>1780</v>
      </c>
      <c r="E256" s="14">
        <v>3.06</v>
      </c>
      <c r="F256" s="15">
        <v>5.0000000000000001E-4</v>
      </c>
      <c r="G256" s="15"/>
    </row>
    <row r="257" spans="1:7" x14ac:dyDescent="0.3">
      <c r="A257" s="12" t="s">
        <v>2102</v>
      </c>
      <c r="B257" s="30" t="s">
        <v>2103</v>
      </c>
      <c r="C257" s="30" t="s">
        <v>1285</v>
      </c>
      <c r="D257" s="13">
        <v>429</v>
      </c>
      <c r="E257" s="14">
        <v>1.77</v>
      </c>
      <c r="F257" s="15">
        <v>2.9999999999999997E-4</v>
      </c>
      <c r="G257" s="15"/>
    </row>
    <row r="258" spans="1:7" x14ac:dyDescent="0.3">
      <c r="A258" s="16" t="s">
        <v>122</v>
      </c>
      <c r="B258" s="31"/>
      <c r="C258" s="31"/>
      <c r="D258" s="17"/>
      <c r="E258" s="37">
        <v>5672.38</v>
      </c>
      <c r="F258" s="38">
        <v>0.99839999999999995</v>
      </c>
      <c r="G258" s="20"/>
    </row>
    <row r="259" spans="1:7" x14ac:dyDescent="0.3">
      <c r="A259" s="12"/>
      <c r="B259" s="30"/>
      <c r="C259" s="30"/>
      <c r="D259" s="13"/>
      <c r="E259" s="14"/>
      <c r="F259" s="15"/>
      <c r="G259" s="15"/>
    </row>
    <row r="260" spans="1:7" x14ac:dyDescent="0.3">
      <c r="A260" s="16" t="s">
        <v>1468</v>
      </c>
      <c r="B260" s="30"/>
      <c r="C260" s="30"/>
      <c r="D260" s="13"/>
      <c r="E260" s="14"/>
      <c r="F260" s="15"/>
      <c r="G260" s="15"/>
    </row>
    <row r="261" spans="1:7" x14ac:dyDescent="0.3">
      <c r="A261" s="12" t="s">
        <v>1743</v>
      </c>
      <c r="B261" s="30" t="s">
        <v>1744</v>
      </c>
      <c r="C261" s="30" t="s">
        <v>1140</v>
      </c>
      <c r="D261" s="13">
        <v>9293</v>
      </c>
      <c r="E261" s="14">
        <v>24.33</v>
      </c>
      <c r="F261" s="15">
        <v>4.3E-3</v>
      </c>
      <c r="G261" s="15"/>
    </row>
    <row r="262" spans="1:7" x14ac:dyDescent="0.3">
      <c r="A262" s="16" t="s">
        <v>122</v>
      </c>
      <c r="B262" s="31"/>
      <c r="C262" s="31"/>
      <c r="D262" s="17"/>
      <c r="E262" s="37">
        <v>24.33</v>
      </c>
      <c r="F262" s="38">
        <v>4.3E-3</v>
      </c>
      <c r="G262" s="20"/>
    </row>
    <row r="263" spans="1:7" x14ac:dyDescent="0.3">
      <c r="A263" s="21" t="s">
        <v>156</v>
      </c>
      <c r="B263" s="32"/>
      <c r="C263" s="32"/>
      <c r="D263" s="22"/>
      <c r="E263" s="27">
        <v>5672.38</v>
      </c>
      <c r="F263" s="28">
        <v>0.99839999999999995</v>
      </c>
      <c r="G263" s="20"/>
    </row>
    <row r="264" spans="1:7" x14ac:dyDescent="0.3">
      <c r="A264" s="12"/>
      <c r="B264" s="30"/>
      <c r="C264" s="30"/>
      <c r="D264" s="13"/>
      <c r="E264" s="14"/>
      <c r="F264" s="15"/>
      <c r="G264" s="15"/>
    </row>
    <row r="265" spans="1:7" x14ac:dyDescent="0.3">
      <c r="A265" s="12"/>
      <c r="B265" s="30"/>
      <c r="C265" s="30"/>
      <c r="D265" s="13"/>
      <c r="E265" s="14"/>
      <c r="F265" s="15"/>
      <c r="G265" s="15"/>
    </row>
    <row r="266" spans="1:7" x14ac:dyDescent="0.3">
      <c r="A266" s="16" t="s">
        <v>157</v>
      </c>
      <c r="B266" s="30"/>
      <c r="C266" s="30"/>
      <c r="D266" s="13"/>
      <c r="E266" s="14"/>
      <c r="F266" s="15"/>
      <c r="G266" s="15"/>
    </row>
    <row r="267" spans="1:7" x14ac:dyDescent="0.3">
      <c r="A267" s="12" t="s">
        <v>158</v>
      </c>
      <c r="B267" s="30"/>
      <c r="C267" s="30"/>
      <c r="D267" s="13"/>
      <c r="E267" s="14">
        <v>29.99</v>
      </c>
      <c r="F267" s="15">
        <v>5.3E-3</v>
      </c>
      <c r="G267" s="15">
        <v>6.3773999999999997E-2</v>
      </c>
    </row>
    <row r="268" spans="1:7" x14ac:dyDescent="0.3">
      <c r="A268" s="16" t="s">
        <v>122</v>
      </c>
      <c r="B268" s="31"/>
      <c r="C268" s="31"/>
      <c r="D268" s="17"/>
      <c r="E268" s="37">
        <v>29.99</v>
      </c>
      <c r="F268" s="38">
        <v>5.3E-3</v>
      </c>
      <c r="G268" s="20"/>
    </row>
    <row r="269" spans="1:7" x14ac:dyDescent="0.3">
      <c r="A269" s="12"/>
      <c r="B269" s="30"/>
      <c r="C269" s="30"/>
      <c r="D269" s="13"/>
      <c r="E269" s="14"/>
      <c r="F269" s="15"/>
      <c r="G269" s="15"/>
    </row>
    <row r="270" spans="1:7" x14ac:dyDescent="0.3">
      <c r="A270" s="21" t="s">
        <v>156</v>
      </c>
      <c r="B270" s="32"/>
      <c r="C270" s="32"/>
      <c r="D270" s="22"/>
      <c r="E270" s="18">
        <v>29.99</v>
      </c>
      <c r="F270" s="19">
        <v>5.3E-3</v>
      </c>
      <c r="G270" s="20"/>
    </row>
    <row r="271" spans="1:7" x14ac:dyDescent="0.3">
      <c r="A271" s="12" t="s">
        <v>159</v>
      </c>
      <c r="B271" s="30"/>
      <c r="C271" s="30"/>
      <c r="D271" s="13"/>
      <c r="E271" s="14">
        <v>5.2408000000000003E-3</v>
      </c>
      <c r="F271" s="15">
        <v>0</v>
      </c>
      <c r="G271" s="15"/>
    </row>
    <row r="272" spans="1:7" x14ac:dyDescent="0.3">
      <c r="A272" s="12" t="s">
        <v>160</v>
      </c>
      <c r="B272" s="30"/>
      <c r="C272" s="30"/>
      <c r="D272" s="13"/>
      <c r="E272" s="23">
        <v>-22.225240800000002</v>
      </c>
      <c r="F272" s="24">
        <v>-3.7000000000000002E-3</v>
      </c>
      <c r="G272" s="15">
        <v>6.3773999999999997E-2</v>
      </c>
    </row>
    <row r="273" spans="1:7" x14ac:dyDescent="0.3">
      <c r="A273" s="25" t="s">
        <v>161</v>
      </c>
      <c r="B273" s="33"/>
      <c r="C273" s="33"/>
      <c r="D273" s="26"/>
      <c r="E273" s="27">
        <v>5680.15</v>
      </c>
      <c r="F273" s="28">
        <v>1</v>
      </c>
      <c r="G273" s="28"/>
    </row>
    <row r="278" spans="1:7" x14ac:dyDescent="0.3">
      <c r="A278" s="1" t="s">
        <v>164</v>
      </c>
    </row>
    <row r="279" spans="1:7" x14ac:dyDescent="0.3">
      <c r="A279" s="47" t="s">
        <v>165</v>
      </c>
      <c r="B279" s="34" t="s">
        <v>114</v>
      </c>
    </row>
    <row r="280" spans="1:7" x14ac:dyDescent="0.3">
      <c r="A280" t="s">
        <v>166</v>
      </c>
    </row>
    <row r="281" spans="1:7" x14ac:dyDescent="0.3">
      <c r="A281" t="s">
        <v>167</v>
      </c>
      <c r="B281" t="s">
        <v>168</v>
      </c>
      <c r="C281" t="s">
        <v>168</v>
      </c>
    </row>
    <row r="282" spans="1:7" x14ac:dyDescent="0.3">
      <c r="B282" s="48">
        <v>45107</v>
      </c>
      <c r="C282" s="48">
        <v>45138</v>
      </c>
    </row>
    <row r="283" spans="1:7" x14ac:dyDescent="0.3">
      <c r="A283" t="s">
        <v>172</v>
      </c>
      <c r="B283">
        <v>11.322699999999999</v>
      </c>
      <c r="C283">
        <v>11.8132</v>
      </c>
      <c r="E283" s="2"/>
    </row>
    <row r="284" spans="1:7" x14ac:dyDescent="0.3">
      <c r="A284" t="s">
        <v>173</v>
      </c>
      <c r="B284">
        <v>11.322699999999999</v>
      </c>
      <c r="C284">
        <v>11.8132</v>
      </c>
      <c r="E284" s="2"/>
    </row>
    <row r="285" spans="1:7" x14ac:dyDescent="0.3">
      <c r="A285" t="s">
        <v>626</v>
      </c>
      <c r="B285">
        <v>11.207700000000001</v>
      </c>
      <c r="C285">
        <v>11.686500000000001</v>
      </c>
      <c r="E285" s="2"/>
    </row>
    <row r="286" spans="1:7" x14ac:dyDescent="0.3">
      <c r="A286" t="s">
        <v>627</v>
      </c>
      <c r="B286">
        <v>11.207100000000001</v>
      </c>
      <c r="C286">
        <v>11.6859</v>
      </c>
      <c r="E286" s="2"/>
    </row>
    <row r="287" spans="1:7" x14ac:dyDescent="0.3">
      <c r="E287" s="2"/>
    </row>
    <row r="288" spans="1:7" x14ac:dyDescent="0.3">
      <c r="A288" t="s">
        <v>183</v>
      </c>
      <c r="B288" s="34" t="s">
        <v>114</v>
      </c>
    </row>
    <row r="289" spans="1:7" x14ac:dyDescent="0.3">
      <c r="A289" t="s">
        <v>184</v>
      </c>
      <c r="B289" s="34" t="s">
        <v>114</v>
      </c>
    </row>
    <row r="290" spans="1:7" ht="28.95" customHeight="1" x14ac:dyDescent="0.3">
      <c r="A290" s="47" t="s">
        <v>185</v>
      </c>
      <c r="B290" s="34" t="s">
        <v>114</v>
      </c>
    </row>
    <row r="291" spans="1:7" ht="28.95" customHeight="1" x14ac:dyDescent="0.3">
      <c r="A291" s="47" t="s">
        <v>186</v>
      </c>
      <c r="B291" s="34" t="s">
        <v>114</v>
      </c>
    </row>
    <row r="292" spans="1:7" x14ac:dyDescent="0.3">
      <c r="A292" t="s">
        <v>1677</v>
      </c>
      <c r="B292" s="49">
        <v>0.36016100000000001</v>
      </c>
    </row>
    <row r="293" spans="1:7" ht="43.5" customHeight="1" x14ac:dyDescent="0.3">
      <c r="A293" s="47" t="s">
        <v>188</v>
      </c>
      <c r="B293" s="34" t="s">
        <v>114</v>
      </c>
    </row>
    <row r="294" spans="1:7" ht="28.95" customHeight="1" x14ac:dyDescent="0.3">
      <c r="A294" s="47" t="s">
        <v>189</v>
      </c>
      <c r="B294" s="34" t="s">
        <v>114</v>
      </c>
    </row>
    <row r="295" spans="1:7" ht="28.95" customHeight="1" x14ac:dyDescent="0.3">
      <c r="A295" s="47" t="s">
        <v>190</v>
      </c>
      <c r="B295" s="34" t="s">
        <v>114</v>
      </c>
    </row>
    <row r="296" spans="1:7" x14ac:dyDescent="0.3">
      <c r="A296" t="s">
        <v>191</v>
      </c>
      <c r="B296" s="34" t="s">
        <v>114</v>
      </c>
    </row>
    <row r="297" spans="1:7" x14ac:dyDescent="0.3">
      <c r="A297" t="s">
        <v>192</v>
      </c>
      <c r="B297" s="34" t="s">
        <v>114</v>
      </c>
    </row>
    <row r="299" spans="1:7" s="47" customFormat="1" ht="34.799999999999997" customHeight="1" x14ac:dyDescent="0.3">
      <c r="A299" s="70" t="s">
        <v>202</v>
      </c>
      <c r="B299" s="70" t="s">
        <v>203</v>
      </c>
      <c r="C299" s="70" t="s">
        <v>5</v>
      </c>
      <c r="D299" s="70" t="s">
        <v>6</v>
      </c>
      <c r="G299" s="71"/>
    </row>
    <row r="300" spans="1:7" s="47" customFormat="1" ht="70.05" customHeight="1" x14ac:dyDescent="0.3">
      <c r="A300" s="70" t="s">
        <v>2104</v>
      </c>
      <c r="B300" s="70"/>
      <c r="C300" s="70" t="s">
        <v>58</v>
      </c>
      <c r="D300" s="70"/>
      <c r="G300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98"/>
  <sheetViews>
    <sheetView showGridLines="0" view="pageBreakPreview" zoomScale="60" zoomScaleNormal="100" workbookViewId="0">
      <pane ySplit="4" topLeftCell="A80" activePane="bottomLeft" state="frozen"/>
      <selection pane="bottomLeft" activeCell="A98" sqref="A98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2105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2106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1109</v>
      </c>
      <c r="B7" s="30"/>
      <c r="C7" s="30"/>
      <c r="D7" s="13"/>
      <c r="E7" s="14"/>
      <c r="F7" s="15"/>
      <c r="G7" s="15"/>
    </row>
    <row r="8" spans="1:8" x14ac:dyDescent="0.3">
      <c r="A8" s="12" t="s">
        <v>1962</v>
      </c>
      <c r="B8" s="30" t="s">
        <v>1963</v>
      </c>
      <c r="C8" s="30" t="s">
        <v>1181</v>
      </c>
      <c r="D8" s="13">
        <v>51378</v>
      </c>
      <c r="E8" s="14">
        <v>206.57</v>
      </c>
      <c r="F8" s="15">
        <v>4.9399999999999999E-2</v>
      </c>
      <c r="G8" s="15"/>
    </row>
    <row r="9" spans="1:8" x14ac:dyDescent="0.3">
      <c r="A9" s="12" t="s">
        <v>1228</v>
      </c>
      <c r="B9" s="30" t="s">
        <v>1229</v>
      </c>
      <c r="C9" s="30" t="s">
        <v>1140</v>
      </c>
      <c r="D9" s="13">
        <v>78832</v>
      </c>
      <c r="E9" s="14">
        <v>206.07</v>
      </c>
      <c r="F9" s="15">
        <v>4.9299999999999997E-2</v>
      </c>
      <c r="G9" s="15"/>
    </row>
    <row r="10" spans="1:8" x14ac:dyDescent="0.3">
      <c r="A10" s="12" t="s">
        <v>1162</v>
      </c>
      <c r="B10" s="30" t="s">
        <v>1163</v>
      </c>
      <c r="C10" s="30" t="s">
        <v>1164</v>
      </c>
      <c r="D10" s="13">
        <v>14888</v>
      </c>
      <c r="E10" s="14">
        <v>204.96</v>
      </c>
      <c r="F10" s="15">
        <v>4.9000000000000002E-2</v>
      </c>
      <c r="G10" s="15"/>
    </row>
    <row r="11" spans="1:8" x14ac:dyDescent="0.3">
      <c r="A11" s="12" t="s">
        <v>1460</v>
      </c>
      <c r="B11" s="30" t="s">
        <v>1461</v>
      </c>
      <c r="C11" s="30" t="s">
        <v>1219</v>
      </c>
      <c r="D11" s="13">
        <v>50079</v>
      </c>
      <c r="E11" s="14">
        <v>197.86</v>
      </c>
      <c r="F11" s="15">
        <v>4.7300000000000002E-2</v>
      </c>
      <c r="G11" s="15"/>
    </row>
    <row r="12" spans="1:8" x14ac:dyDescent="0.3">
      <c r="A12" s="12" t="s">
        <v>1689</v>
      </c>
      <c r="B12" s="30" t="s">
        <v>1690</v>
      </c>
      <c r="C12" s="30" t="s">
        <v>1288</v>
      </c>
      <c r="D12" s="13">
        <v>31876</v>
      </c>
      <c r="E12" s="14">
        <v>189.63</v>
      </c>
      <c r="F12" s="15">
        <v>4.5400000000000003E-2</v>
      </c>
      <c r="G12" s="15"/>
    </row>
    <row r="13" spans="1:8" x14ac:dyDescent="0.3">
      <c r="A13" s="12" t="s">
        <v>1240</v>
      </c>
      <c r="B13" s="30" t="s">
        <v>1241</v>
      </c>
      <c r="C13" s="30" t="s">
        <v>1178</v>
      </c>
      <c r="D13" s="13">
        <v>9311</v>
      </c>
      <c r="E13" s="14">
        <v>183.25</v>
      </c>
      <c r="F13" s="15">
        <v>4.3799999999999999E-2</v>
      </c>
      <c r="G13" s="15"/>
    </row>
    <row r="14" spans="1:8" x14ac:dyDescent="0.3">
      <c r="A14" s="12" t="s">
        <v>1371</v>
      </c>
      <c r="B14" s="30" t="s">
        <v>1372</v>
      </c>
      <c r="C14" s="30" t="s">
        <v>1112</v>
      </c>
      <c r="D14" s="13">
        <v>202115</v>
      </c>
      <c r="E14" s="14">
        <v>176.24</v>
      </c>
      <c r="F14" s="15">
        <v>4.2099999999999999E-2</v>
      </c>
      <c r="G14" s="15"/>
    </row>
    <row r="15" spans="1:8" x14ac:dyDescent="0.3">
      <c r="A15" s="12" t="s">
        <v>1215</v>
      </c>
      <c r="B15" s="30" t="s">
        <v>1216</v>
      </c>
      <c r="C15" s="30" t="s">
        <v>1140</v>
      </c>
      <c r="D15" s="13">
        <v>80978</v>
      </c>
      <c r="E15" s="14">
        <v>164.34</v>
      </c>
      <c r="F15" s="15">
        <v>3.9300000000000002E-2</v>
      </c>
      <c r="G15" s="15"/>
    </row>
    <row r="16" spans="1:8" x14ac:dyDescent="0.3">
      <c r="A16" s="12" t="s">
        <v>1388</v>
      </c>
      <c r="B16" s="30" t="s">
        <v>1389</v>
      </c>
      <c r="C16" s="30" t="s">
        <v>1334</v>
      </c>
      <c r="D16" s="13">
        <v>8103</v>
      </c>
      <c r="E16" s="14">
        <v>142.38</v>
      </c>
      <c r="F16" s="15">
        <v>3.4099999999999998E-2</v>
      </c>
      <c r="G16" s="15"/>
    </row>
    <row r="17" spans="1:7" x14ac:dyDescent="0.3">
      <c r="A17" s="12" t="s">
        <v>1786</v>
      </c>
      <c r="B17" s="30" t="s">
        <v>1787</v>
      </c>
      <c r="C17" s="30" t="s">
        <v>1276</v>
      </c>
      <c r="D17" s="13">
        <v>4483</v>
      </c>
      <c r="E17" s="14">
        <v>138.04</v>
      </c>
      <c r="F17" s="15">
        <v>3.3000000000000002E-2</v>
      </c>
      <c r="G17" s="15"/>
    </row>
    <row r="18" spans="1:7" x14ac:dyDescent="0.3">
      <c r="A18" s="12" t="s">
        <v>1966</v>
      </c>
      <c r="B18" s="30" t="s">
        <v>1967</v>
      </c>
      <c r="C18" s="30" t="s">
        <v>1178</v>
      </c>
      <c r="D18" s="13">
        <v>2819</v>
      </c>
      <c r="E18" s="14">
        <v>135.79</v>
      </c>
      <c r="F18" s="15">
        <v>3.2500000000000001E-2</v>
      </c>
      <c r="G18" s="15"/>
    </row>
    <row r="19" spans="1:7" x14ac:dyDescent="0.3">
      <c r="A19" s="12" t="s">
        <v>1250</v>
      </c>
      <c r="B19" s="30" t="s">
        <v>1251</v>
      </c>
      <c r="C19" s="30" t="s">
        <v>1159</v>
      </c>
      <c r="D19" s="13">
        <v>15203</v>
      </c>
      <c r="E19" s="14">
        <v>125.01</v>
      </c>
      <c r="F19" s="15">
        <v>2.9899999999999999E-2</v>
      </c>
      <c r="G19" s="15"/>
    </row>
    <row r="20" spans="1:7" x14ac:dyDescent="0.3">
      <c r="A20" s="12" t="s">
        <v>1269</v>
      </c>
      <c r="B20" s="30" t="s">
        <v>1270</v>
      </c>
      <c r="C20" s="30" t="s">
        <v>1178</v>
      </c>
      <c r="D20" s="13">
        <v>6081</v>
      </c>
      <c r="E20" s="14">
        <v>119.76</v>
      </c>
      <c r="F20" s="15">
        <v>2.86E-2</v>
      </c>
      <c r="G20" s="15"/>
    </row>
    <row r="21" spans="1:7" x14ac:dyDescent="0.3">
      <c r="A21" s="12" t="s">
        <v>1964</v>
      </c>
      <c r="B21" s="30" t="s">
        <v>1965</v>
      </c>
      <c r="C21" s="30" t="s">
        <v>1178</v>
      </c>
      <c r="D21" s="13">
        <v>3003</v>
      </c>
      <c r="E21" s="14">
        <v>106.61</v>
      </c>
      <c r="F21" s="15">
        <v>2.5499999999999998E-2</v>
      </c>
      <c r="G21" s="15"/>
    </row>
    <row r="22" spans="1:7" x14ac:dyDescent="0.3">
      <c r="A22" s="12" t="s">
        <v>1281</v>
      </c>
      <c r="B22" s="30" t="s">
        <v>1282</v>
      </c>
      <c r="C22" s="30" t="s">
        <v>1148</v>
      </c>
      <c r="D22" s="13">
        <v>2232</v>
      </c>
      <c r="E22" s="14">
        <v>105.89</v>
      </c>
      <c r="F22" s="15">
        <v>2.53E-2</v>
      </c>
      <c r="G22" s="15"/>
    </row>
    <row r="23" spans="1:7" x14ac:dyDescent="0.3">
      <c r="A23" s="12" t="s">
        <v>1978</v>
      </c>
      <c r="B23" s="30" t="s">
        <v>1979</v>
      </c>
      <c r="C23" s="30" t="s">
        <v>1140</v>
      </c>
      <c r="D23" s="13">
        <v>3805</v>
      </c>
      <c r="E23" s="14">
        <v>100.74</v>
      </c>
      <c r="F23" s="15">
        <v>2.41E-2</v>
      </c>
      <c r="G23" s="15"/>
    </row>
    <row r="24" spans="1:7" x14ac:dyDescent="0.3">
      <c r="A24" s="12" t="s">
        <v>1980</v>
      </c>
      <c r="B24" s="30" t="s">
        <v>1981</v>
      </c>
      <c r="C24" s="30" t="s">
        <v>1140</v>
      </c>
      <c r="D24" s="13">
        <v>31273</v>
      </c>
      <c r="E24" s="14">
        <v>93.02</v>
      </c>
      <c r="F24" s="15">
        <v>2.2200000000000001E-2</v>
      </c>
      <c r="G24" s="15"/>
    </row>
    <row r="25" spans="1:7" x14ac:dyDescent="0.3">
      <c r="A25" s="12" t="s">
        <v>1378</v>
      </c>
      <c r="B25" s="30" t="s">
        <v>1379</v>
      </c>
      <c r="C25" s="30" t="s">
        <v>1276</v>
      </c>
      <c r="D25" s="13">
        <v>20367</v>
      </c>
      <c r="E25" s="14">
        <v>88.15</v>
      </c>
      <c r="F25" s="15">
        <v>2.1100000000000001E-2</v>
      </c>
      <c r="G25" s="15"/>
    </row>
    <row r="26" spans="1:7" x14ac:dyDescent="0.3">
      <c r="A26" s="12" t="s">
        <v>1429</v>
      </c>
      <c r="B26" s="30" t="s">
        <v>1430</v>
      </c>
      <c r="C26" s="30" t="s">
        <v>1159</v>
      </c>
      <c r="D26" s="13">
        <v>13398</v>
      </c>
      <c r="E26" s="14">
        <v>84.71</v>
      </c>
      <c r="F26" s="15">
        <v>2.0299999999999999E-2</v>
      </c>
      <c r="G26" s="15"/>
    </row>
    <row r="27" spans="1:7" x14ac:dyDescent="0.3">
      <c r="A27" s="12" t="s">
        <v>1149</v>
      </c>
      <c r="B27" s="30" t="s">
        <v>1150</v>
      </c>
      <c r="C27" s="30" t="s">
        <v>1112</v>
      </c>
      <c r="D27" s="13">
        <v>62265</v>
      </c>
      <c r="E27" s="14">
        <v>84.46</v>
      </c>
      <c r="F27" s="15">
        <v>2.0199999999999999E-2</v>
      </c>
      <c r="G27" s="15"/>
    </row>
    <row r="28" spans="1:7" x14ac:dyDescent="0.3">
      <c r="A28" s="12" t="s">
        <v>1989</v>
      </c>
      <c r="B28" s="30" t="s">
        <v>1990</v>
      </c>
      <c r="C28" s="30" t="s">
        <v>1276</v>
      </c>
      <c r="D28" s="13">
        <v>6420</v>
      </c>
      <c r="E28" s="14">
        <v>81.34</v>
      </c>
      <c r="F28" s="15">
        <v>1.95E-2</v>
      </c>
      <c r="G28" s="15"/>
    </row>
    <row r="29" spans="1:7" x14ac:dyDescent="0.3">
      <c r="A29" s="12" t="s">
        <v>1220</v>
      </c>
      <c r="B29" s="30" t="s">
        <v>1221</v>
      </c>
      <c r="C29" s="30" t="s">
        <v>1175</v>
      </c>
      <c r="D29" s="13">
        <v>3841</v>
      </c>
      <c r="E29" s="14">
        <v>75.05</v>
      </c>
      <c r="F29" s="15">
        <v>1.7899999999999999E-2</v>
      </c>
      <c r="G29" s="15"/>
    </row>
    <row r="30" spans="1:7" x14ac:dyDescent="0.3">
      <c r="A30" s="12" t="s">
        <v>1165</v>
      </c>
      <c r="B30" s="30" t="s">
        <v>1166</v>
      </c>
      <c r="C30" s="30" t="s">
        <v>1112</v>
      </c>
      <c r="D30" s="13">
        <v>111786</v>
      </c>
      <c r="E30" s="14">
        <v>69.14</v>
      </c>
      <c r="F30" s="15">
        <v>1.6500000000000001E-2</v>
      </c>
      <c r="G30" s="15"/>
    </row>
    <row r="31" spans="1:7" x14ac:dyDescent="0.3">
      <c r="A31" s="12" t="s">
        <v>1286</v>
      </c>
      <c r="B31" s="30" t="s">
        <v>1287</v>
      </c>
      <c r="C31" s="30" t="s">
        <v>1288</v>
      </c>
      <c r="D31" s="13">
        <v>8283</v>
      </c>
      <c r="E31" s="14">
        <v>65.94</v>
      </c>
      <c r="F31" s="15">
        <v>1.5800000000000002E-2</v>
      </c>
      <c r="G31" s="15"/>
    </row>
    <row r="32" spans="1:7" x14ac:dyDescent="0.3">
      <c r="A32" s="12" t="s">
        <v>1814</v>
      </c>
      <c r="B32" s="30" t="s">
        <v>1815</v>
      </c>
      <c r="C32" s="30" t="s">
        <v>1178</v>
      </c>
      <c r="D32" s="13">
        <v>4071</v>
      </c>
      <c r="E32" s="14">
        <v>64.89</v>
      </c>
      <c r="F32" s="15">
        <v>1.55E-2</v>
      </c>
      <c r="G32" s="15"/>
    </row>
    <row r="33" spans="1:7" x14ac:dyDescent="0.3">
      <c r="A33" s="12" t="s">
        <v>1968</v>
      </c>
      <c r="B33" s="30" t="s">
        <v>1969</v>
      </c>
      <c r="C33" s="30" t="s">
        <v>1276</v>
      </c>
      <c r="D33" s="13">
        <v>62</v>
      </c>
      <c r="E33" s="14">
        <v>63.83</v>
      </c>
      <c r="F33" s="15">
        <v>1.5299999999999999E-2</v>
      </c>
      <c r="G33" s="15"/>
    </row>
    <row r="34" spans="1:7" x14ac:dyDescent="0.3">
      <c r="A34" s="12" t="s">
        <v>1124</v>
      </c>
      <c r="B34" s="30" t="s">
        <v>1125</v>
      </c>
      <c r="C34" s="30" t="s">
        <v>1126</v>
      </c>
      <c r="D34" s="13">
        <v>9543</v>
      </c>
      <c r="E34" s="14">
        <v>63.82</v>
      </c>
      <c r="F34" s="15">
        <v>1.5299999999999999E-2</v>
      </c>
      <c r="G34" s="15"/>
    </row>
    <row r="35" spans="1:7" x14ac:dyDescent="0.3">
      <c r="A35" s="12" t="s">
        <v>1230</v>
      </c>
      <c r="B35" s="30" t="s">
        <v>1231</v>
      </c>
      <c r="C35" s="30" t="s">
        <v>1175</v>
      </c>
      <c r="D35" s="13">
        <v>6779</v>
      </c>
      <c r="E35" s="14">
        <v>60.08</v>
      </c>
      <c r="F35" s="15">
        <v>1.44E-2</v>
      </c>
      <c r="G35" s="15"/>
    </row>
    <row r="36" spans="1:7" x14ac:dyDescent="0.3">
      <c r="A36" s="12" t="s">
        <v>1693</v>
      </c>
      <c r="B36" s="30" t="s">
        <v>1694</v>
      </c>
      <c r="C36" s="30" t="s">
        <v>1178</v>
      </c>
      <c r="D36" s="13">
        <v>1606</v>
      </c>
      <c r="E36" s="14">
        <v>55.54</v>
      </c>
      <c r="F36" s="15">
        <v>1.3299999999999999E-2</v>
      </c>
      <c r="G36" s="15"/>
    </row>
    <row r="37" spans="1:7" x14ac:dyDescent="0.3">
      <c r="A37" s="12" t="s">
        <v>1427</v>
      </c>
      <c r="B37" s="30" t="s">
        <v>1428</v>
      </c>
      <c r="C37" s="30" t="s">
        <v>1140</v>
      </c>
      <c r="D37" s="13">
        <v>27674</v>
      </c>
      <c r="E37" s="14">
        <v>54.19</v>
      </c>
      <c r="F37" s="15">
        <v>1.2999999999999999E-2</v>
      </c>
      <c r="G37" s="15"/>
    </row>
    <row r="38" spans="1:7" x14ac:dyDescent="0.3">
      <c r="A38" s="12" t="s">
        <v>2003</v>
      </c>
      <c r="B38" s="30" t="s">
        <v>2004</v>
      </c>
      <c r="C38" s="30" t="s">
        <v>1305</v>
      </c>
      <c r="D38" s="13">
        <v>1065</v>
      </c>
      <c r="E38" s="14">
        <v>53.11</v>
      </c>
      <c r="F38" s="15">
        <v>1.2699999999999999E-2</v>
      </c>
      <c r="G38" s="15"/>
    </row>
    <row r="39" spans="1:7" x14ac:dyDescent="0.3">
      <c r="A39" s="12" t="s">
        <v>1179</v>
      </c>
      <c r="B39" s="30" t="s">
        <v>1180</v>
      </c>
      <c r="C39" s="30" t="s">
        <v>1181</v>
      </c>
      <c r="D39" s="13">
        <v>42786</v>
      </c>
      <c r="E39" s="14">
        <v>44.52</v>
      </c>
      <c r="F39" s="15">
        <v>1.06E-2</v>
      </c>
      <c r="G39" s="15"/>
    </row>
    <row r="40" spans="1:7" x14ac:dyDescent="0.3">
      <c r="A40" s="12" t="s">
        <v>1709</v>
      </c>
      <c r="B40" s="30" t="s">
        <v>1710</v>
      </c>
      <c r="C40" s="30" t="s">
        <v>1140</v>
      </c>
      <c r="D40" s="13">
        <v>1118</v>
      </c>
      <c r="E40" s="14">
        <v>43.78</v>
      </c>
      <c r="F40" s="15">
        <v>1.0500000000000001E-2</v>
      </c>
      <c r="G40" s="15"/>
    </row>
    <row r="41" spans="1:7" x14ac:dyDescent="0.3">
      <c r="A41" s="12" t="s">
        <v>1435</v>
      </c>
      <c r="B41" s="30" t="s">
        <v>1436</v>
      </c>
      <c r="C41" s="30" t="s">
        <v>1140</v>
      </c>
      <c r="D41" s="13">
        <v>32740</v>
      </c>
      <c r="E41" s="14">
        <v>43.18</v>
      </c>
      <c r="F41" s="15">
        <v>1.03E-2</v>
      </c>
      <c r="G41" s="15"/>
    </row>
    <row r="42" spans="1:7" x14ac:dyDescent="0.3">
      <c r="A42" s="12" t="s">
        <v>1991</v>
      </c>
      <c r="B42" s="30" t="s">
        <v>1992</v>
      </c>
      <c r="C42" s="30" t="s">
        <v>1276</v>
      </c>
      <c r="D42" s="13">
        <v>1372</v>
      </c>
      <c r="E42" s="14">
        <v>42.82</v>
      </c>
      <c r="F42" s="15">
        <v>1.0200000000000001E-2</v>
      </c>
      <c r="G42" s="15"/>
    </row>
    <row r="43" spans="1:7" x14ac:dyDescent="0.3">
      <c r="A43" s="12" t="s">
        <v>1841</v>
      </c>
      <c r="B43" s="30" t="s">
        <v>1842</v>
      </c>
      <c r="C43" s="30" t="s">
        <v>1394</v>
      </c>
      <c r="D43" s="13">
        <v>2407</v>
      </c>
      <c r="E43" s="14">
        <v>41.66</v>
      </c>
      <c r="F43" s="15">
        <v>0.01</v>
      </c>
      <c r="G43" s="15"/>
    </row>
    <row r="44" spans="1:7" x14ac:dyDescent="0.3">
      <c r="A44" s="12" t="s">
        <v>1695</v>
      </c>
      <c r="B44" s="30" t="s">
        <v>1696</v>
      </c>
      <c r="C44" s="30" t="s">
        <v>1209</v>
      </c>
      <c r="D44" s="13">
        <v>2833</v>
      </c>
      <c r="E44" s="14">
        <v>40.729999999999997</v>
      </c>
      <c r="F44" s="15">
        <v>9.7000000000000003E-3</v>
      </c>
      <c r="G44" s="15"/>
    </row>
    <row r="45" spans="1:7" x14ac:dyDescent="0.3">
      <c r="A45" s="12" t="s">
        <v>1788</v>
      </c>
      <c r="B45" s="30" t="s">
        <v>1789</v>
      </c>
      <c r="C45" s="30" t="s">
        <v>1377</v>
      </c>
      <c r="D45" s="13">
        <v>78313</v>
      </c>
      <c r="E45" s="14">
        <v>40.33</v>
      </c>
      <c r="F45" s="15">
        <v>9.5999999999999992E-3</v>
      </c>
      <c r="G45" s="15"/>
    </row>
    <row r="46" spans="1:7" x14ac:dyDescent="0.3">
      <c r="A46" s="12" t="s">
        <v>1833</v>
      </c>
      <c r="B46" s="30" t="s">
        <v>1834</v>
      </c>
      <c r="C46" s="30" t="s">
        <v>1178</v>
      </c>
      <c r="D46" s="13">
        <v>1508</v>
      </c>
      <c r="E46" s="14">
        <v>34.96</v>
      </c>
      <c r="F46" s="15">
        <v>8.3999999999999995E-3</v>
      </c>
      <c r="G46" s="15"/>
    </row>
    <row r="47" spans="1:7" x14ac:dyDescent="0.3">
      <c r="A47" s="12" t="s">
        <v>2005</v>
      </c>
      <c r="B47" s="30" t="s">
        <v>2006</v>
      </c>
      <c r="C47" s="30" t="s">
        <v>1112</v>
      </c>
      <c r="D47" s="13">
        <v>38563</v>
      </c>
      <c r="E47" s="14">
        <v>34.32</v>
      </c>
      <c r="F47" s="15">
        <v>8.2000000000000007E-3</v>
      </c>
      <c r="G47" s="15"/>
    </row>
    <row r="48" spans="1:7" x14ac:dyDescent="0.3">
      <c r="A48" s="12" t="s">
        <v>2007</v>
      </c>
      <c r="B48" s="30" t="s">
        <v>2008</v>
      </c>
      <c r="C48" s="30" t="s">
        <v>1181</v>
      </c>
      <c r="D48" s="13">
        <v>1234</v>
      </c>
      <c r="E48" s="14">
        <v>32.08</v>
      </c>
      <c r="F48" s="15">
        <v>7.7000000000000002E-3</v>
      </c>
      <c r="G48" s="15"/>
    </row>
    <row r="49" spans="1:7" x14ac:dyDescent="0.3">
      <c r="A49" s="12" t="s">
        <v>1691</v>
      </c>
      <c r="B49" s="30" t="s">
        <v>1692</v>
      </c>
      <c r="C49" s="30" t="s">
        <v>1112</v>
      </c>
      <c r="D49" s="13">
        <v>8526</v>
      </c>
      <c r="E49" s="14">
        <v>29.58</v>
      </c>
      <c r="F49" s="15">
        <v>7.1000000000000004E-3</v>
      </c>
      <c r="G49" s="15"/>
    </row>
    <row r="50" spans="1:7" x14ac:dyDescent="0.3">
      <c r="A50" s="12" t="s">
        <v>1687</v>
      </c>
      <c r="B50" s="30" t="s">
        <v>1688</v>
      </c>
      <c r="C50" s="30" t="s">
        <v>1377</v>
      </c>
      <c r="D50" s="13">
        <v>4357</v>
      </c>
      <c r="E50" s="14">
        <v>29.49</v>
      </c>
      <c r="F50" s="15">
        <v>7.1000000000000004E-3</v>
      </c>
      <c r="G50" s="15"/>
    </row>
    <row r="51" spans="1:7" x14ac:dyDescent="0.3">
      <c r="A51" s="12" t="s">
        <v>1935</v>
      </c>
      <c r="B51" s="30" t="s">
        <v>1936</v>
      </c>
      <c r="C51" s="30" t="s">
        <v>1276</v>
      </c>
      <c r="D51" s="13">
        <v>219</v>
      </c>
      <c r="E51" s="14">
        <v>28.37</v>
      </c>
      <c r="F51" s="15">
        <v>6.7999999999999996E-3</v>
      </c>
      <c r="G51" s="15"/>
    </row>
    <row r="52" spans="1:7" x14ac:dyDescent="0.3">
      <c r="A52" s="12" t="s">
        <v>1724</v>
      </c>
      <c r="B52" s="30" t="s">
        <v>1725</v>
      </c>
      <c r="C52" s="30" t="s">
        <v>1305</v>
      </c>
      <c r="D52" s="13">
        <v>745</v>
      </c>
      <c r="E52" s="14">
        <v>28.31</v>
      </c>
      <c r="F52" s="15">
        <v>6.7999999999999996E-3</v>
      </c>
      <c r="G52" s="15"/>
    </row>
    <row r="53" spans="1:7" x14ac:dyDescent="0.3">
      <c r="A53" s="12" t="s">
        <v>1703</v>
      </c>
      <c r="B53" s="30" t="s">
        <v>1704</v>
      </c>
      <c r="C53" s="30" t="s">
        <v>1276</v>
      </c>
      <c r="D53" s="13">
        <v>4334</v>
      </c>
      <c r="E53" s="14">
        <v>25.79</v>
      </c>
      <c r="F53" s="15">
        <v>6.1999999999999998E-3</v>
      </c>
      <c r="G53" s="15"/>
    </row>
    <row r="54" spans="1:7" x14ac:dyDescent="0.3">
      <c r="A54" s="12" t="s">
        <v>1295</v>
      </c>
      <c r="B54" s="30" t="s">
        <v>1296</v>
      </c>
      <c r="C54" s="30" t="s">
        <v>1123</v>
      </c>
      <c r="D54" s="13">
        <v>996</v>
      </c>
      <c r="E54" s="14">
        <v>25.29</v>
      </c>
      <c r="F54" s="15">
        <v>6.0000000000000001E-3</v>
      </c>
      <c r="G54" s="15"/>
    </row>
    <row r="55" spans="1:7" x14ac:dyDescent="0.3">
      <c r="A55" s="12" t="s">
        <v>2035</v>
      </c>
      <c r="B55" s="30" t="s">
        <v>2036</v>
      </c>
      <c r="C55" s="30" t="s">
        <v>1140</v>
      </c>
      <c r="D55" s="13">
        <v>57233</v>
      </c>
      <c r="E55" s="14">
        <v>21.86</v>
      </c>
      <c r="F55" s="15">
        <v>5.1999999999999998E-3</v>
      </c>
      <c r="G55" s="15"/>
    </row>
    <row r="56" spans="1:7" x14ac:dyDescent="0.3">
      <c r="A56" s="12" t="s">
        <v>2041</v>
      </c>
      <c r="B56" s="30" t="s">
        <v>2042</v>
      </c>
      <c r="C56" s="30" t="s">
        <v>1112</v>
      </c>
      <c r="D56" s="13">
        <v>19723</v>
      </c>
      <c r="E56" s="14">
        <v>16.829999999999998</v>
      </c>
      <c r="F56" s="15">
        <v>4.0000000000000001E-3</v>
      </c>
      <c r="G56" s="15"/>
    </row>
    <row r="57" spans="1:7" x14ac:dyDescent="0.3">
      <c r="A57" s="12" t="s">
        <v>1835</v>
      </c>
      <c r="B57" s="30" t="s">
        <v>1836</v>
      </c>
      <c r="C57" s="30" t="s">
        <v>1209</v>
      </c>
      <c r="D57" s="13">
        <v>1344</v>
      </c>
      <c r="E57" s="14">
        <v>13.9</v>
      </c>
      <c r="F57" s="15">
        <v>3.3E-3</v>
      </c>
      <c r="G57" s="15"/>
    </row>
    <row r="58" spans="1:7" x14ac:dyDescent="0.3">
      <c r="A58" s="16" t="s">
        <v>122</v>
      </c>
      <c r="B58" s="31"/>
      <c r="C58" s="31"/>
      <c r="D58" s="17"/>
      <c r="E58" s="37">
        <v>4178.21</v>
      </c>
      <c r="F58" s="38">
        <v>0.99929999999999997</v>
      </c>
      <c r="G58" s="20"/>
    </row>
    <row r="59" spans="1:7" x14ac:dyDescent="0.3">
      <c r="A59" s="16" t="s">
        <v>1468</v>
      </c>
      <c r="B59" s="30"/>
      <c r="C59" s="30"/>
      <c r="D59" s="13"/>
      <c r="E59" s="14"/>
      <c r="F59" s="15"/>
      <c r="G59" s="15"/>
    </row>
    <row r="60" spans="1:7" x14ac:dyDescent="0.3">
      <c r="A60" s="16" t="s">
        <v>122</v>
      </c>
      <c r="B60" s="30"/>
      <c r="C60" s="30"/>
      <c r="D60" s="13"/>
      <c r="E60" s="39" t="s">
        <v>114</v>
      </c>
      <c r="F60" s="40" t="s">
        <v>114</v>
      </c>
      <c r="G60" s="15"/>
    </row>
    <row r="61" spans="1:7" x14ac:dyDescent="0.3">
      <c r="A61" s="21" t="s">
        <v>156</v>
      </c>
      <c r="B61" s="32"/>
      <c r="C61" s="32"/>
      <c r="D61" s="22"/>
      <c r="E61" s="27">
        <v>4178.21</v>
      </c>
      <c r="F61" s="28">
        <v>0.99929999999999997</v>
      </c>
      <c r="G61" s="20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16" t="s">
        <v>157</v>
      </c>
      <c r="B64" s="30"/>
      <c r="C64" s="30"/>
      <c r="D64" s="13"/>
      <c r="E64" s="14"/>
      <c r="F64" s="15"/>
      <c r="G64" s="15"/>
    </row>
    <row r="65" spans="1:7" x14ac:dyDescent="0.3">
      <c r="A65" s="12" t="s">
        <v>158</v>
      </c>
      <c r="B65" s="30"/>
      <c r="C65" s="30"/>
      <c r="D65" s="13"/>
      <c r="E65" s="14">
        <v>71.989999999999995</v>
      </c>
      <c r="F65" s="15">
        <v>1.72E-2</v>
      </c>
      <c r="G65" s="15">
        <v>6.3773999999999997E-2</v>
      </c>
    </row>
    <row r="66" spans="1:7" x14ac:dyDescent="0.3">
      <c r="A66" s="16" t="s">
        <v>122</v>
      </c>
      <c r="B66" s="31"/>
      <c r="C66" s="31"/>
      <c r="D66" s="17"/>
      <c r="E66" s="37">
        <v>71.989999999999995</v>
      </c>
      <c r="F66" s="38">
        <v>1.72E-2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21" t="s">
        <v>156</v>
      </c>
      <c r="B68" s="32"/>
      <c r="C68" s="32"/>
      <c r="D68" s="22"/>
      <c r="E68" s="18">
        <v>71.989999999999995</v>
      </c>
      <c r="F68" s="19">
        <v>1.72E-2</v>
      </c>
      <c r="G68" s="20"/>
    </row>
    <row r="69" spans="1:7" x14ac:dyDescent="0.3">
      <c r="A69" s="12" t="s">
        <v>159</v>
      </c>
      <c r="B69" s="30"/>
      <c r="C69" s="30"/>
      <c r="D69" s="13"/>
      <c r="E69" s="14">
        <v>1.2577899999999999E-2</v>
      </c>
      <c r="F69" s="15">
        <v>3.0000000000000001E-6</v>
      </c>
      <c r="G69" s="15"/>
    </row>
    <row r="70" spans="1:7" x14ac:dyDescent="0.3">
      <c r="A70" s="12" t="s">
        <v>160</v>
      </c>
      <c r="B70" s="30"/>
      <c r="C70" s="30"/>
      <c r="D70" s="13"/>
      <c r="E70" s="23">
        <v>-68.832577900000004</v>
      </c>
      <c r="F70" s="24">
        <v>-1.6503E-2</v>
      </c>
      <c r="G70" s="15">
        <v>6.3773999999999997E-2</v>
      </c>
    </row>
    <row r="71" spans="1:7" x14ac:dyDescent="0.3">
      <c r="A71" s="25" t="s">
        <v>161</v>
      </c>
      <c r="B71" s="33"/>
      <c r="C71" s="33"/>
      <c r="D71" s="26"/>
      <c r="E71" s="27">
        <v>4181.38</v>
      </c>
      <c r="F71" s="28">
        <v>1</v>
      </c>
      <c r="G71" s="28"/>
    </row>
    <row r="76" spans="1:7" x14ac:dyDescent="0.3">
      <c r="A76" s="1" t="s">
        <v>164</v>
      </c>
    </row>
    <row r="77" spans="1:7" x14ac:dyDescent="0.3">
      <c r="A77" s="47" t="s">
        <v>165</v>
      </c>
      <c r="B77" s="34" t="s">
        <v>114</v>
      </c>
    </row>
    <row r="78" spans="1:7" x14ac:dyDescent="0.3">
      <c r="A78" t="s">
        <v>166</v>
      </c>
    </row>
    <row r="79" spans="1:7" x14ac:dyDescent="0.3">
      <c r="A79" t="s">
        <v>167</v>
      </c>
      <c r="B79" t="s">
        <v>168</v>
      </c>
      <c r="C79" t="s">
        <v>168</v>
      </c>
    </row>
    <row r="80" spans="1:7" x14ac:dyDescent="0.3">
      <c r="B80" s="48">
        <v>45107</v>
      </c>
      <c r="C80" s="48">
        <v>45138</v>
      </c>
    </row>
    <row r="81" spans="1:5" x14ac:dyDescent="0.3">
      <c r="A81" t="s">
        <v>662</v>
      </c>
      <c r="B81">
        <v>10.7369</v>
      </c>
      <c r="C81">
        <v>11.4543</v>
      </c>
      <c r="E81" s="2"/>
    </row>
    <row r="82" spans="1:5" x14ac:dyDescent="0.3">
      <c r="A82" t="s">
        <v>173</v>
      </c>
      <c r="B82">
        <v>10.7385</v>
      </c>
      <c r="C82">
        <v>11.456</v>
      </c>
      <c r="E82" s="2"/>
    </row>
    <row r="83" spans="1:5" x14ac:dyDescent="0.3">
      <c r="A83" t="s">
        <v>663</v>
      </c>
      <c r="B83">
        <v>10.6937</v>
      </c>
      <c r="C83">
        <v>11.401199999999999</v>
      </c>
      <c r="E83" s="2"/>
    </row>
    <row r="84" spans="1:5" x14ac:dyDescent="0.3">
      <c r="A84" t="s">
        <v>627</v>
      </c>
      <c r="B84">
        <v>10.6936</v>
      </c>
      <c r="C84">
        <v>11.4011</v>
      </c>
      <c r="E84" s="2"/>
    </row>
    <row r="85" spans="1:5" x14ac:dyDescent="0.3">
      <c r="E85" s="2"/>
    </row>
    <row r="86" spans="1:5" x14ac:dyDescent="0.3">
      <c r="A86" t="s">
        <v>183</v>
      </c>
      <c r="B86" s="34" t="s">
        <v>114</v>
      </c>
    </row>
    <row r="87" spans="1:5" x14ac:dyDescent="0.3">
      <c r="A87" t="s">
        <v>184</v>
      </c>
      <c r="B87" s="34" t="s">
        <v>114</v>
      </c>
    </row>
    <row r="88" spans="1:5" ht="28.95" customHeight="1" x14ac:dyDescent="0.3">
      <c r="A88" s="47" t="s">
        <v>185</v>
      </c>
      <c r="B88" s="34" t="s">
        <v>114</v>
      </c>
    </row>
    <row r="89" spans="1:5" ht="28.95" customHeight="1" x14ac:dyDescent="0.3">
      <c r="A89" s="47" t="s">
        <v>186</v>
      </c>
      <c r="B89" s="34" t="s">
        <v>114</v>
      </c>
    </row>
    <row r="90" spans="1:5" x14ac:dyDescent="0.3">
      <c r="A90" t="s">
        <v>1677</v>
      </c>
      <c r="B90" s="49">
        <v>1.520572</v>
      </c>
    </row>
    <row r="91" spans="1:5" ht="43.5" customHeight="1" x14ac:dyDescent="0.3">
      <c r="A91" s="47" t="s">
        <v>188</v>
      </c>
      <c r="B91" s="34" t="s">
        <v>114</v>
      </c>
    </row>
    <row r="92" spans="1:5" ht="28.95" customHeight="1" x14ac:dyDescent="0.3">
      <c r="A92" s="47" t="s">
        <v>189</v>
      </c>
      <c r="B92" s="34" t="s">
        <v>114</v>
      </c>
    </row>
    <row r="93" spans="1:5" ht="28.95" customHeight="1" x14ac:dyDescent="0.3">
      <c r="A93" s="47" t="s">
        <v>190</v>
      </c>
      <c r="B93" s="34" t="s">
        <v>114</v>
      </c>
    </row>
    <row r="94" spans="1:5" x14ac:dyDescent="0.3">
      <c r="A94" t="s">
        <v>191</v>
      </c>
      <c r="B94" s="34" t="s">
        <v>114</v>
      </c>
    </row>
    <row r="95" spans="1:5" x14ac:dyDescent="0.3">
      <c r="A95" t="s">
        <v>192</v>
      </c>
      <c r="B95" s="34" t="s">
        <v>114</v>
      </c>
    </row>
    <row r="97" spans="1:7" s="47" customFormat="1" ht="34.799999999999997" customHeight="1" x14ac:dyDescent="0.3">
      <c r="A97" s="70" t="s">
        <v>202</v>
      </c>
      <c r="B97" s="70" t="s">
        <v>203</v>
      </c>
      <c r="C97" s="70" t="s">
        <v>5</v>
      </c>
      <c r="D97" s="70" t="s">
        <v>6</v>
      </c>
      <c r="G97" s="71"/>
    </row>
    <row r="98" spans="1:7" s="47" customFormat="1" ht="70.05" customHeight="1" x14ac:dyDescent="0.3">
      <c r="A98" s="70" t="s">
        <v>2107</v>
      </c>
      <c r="B98" s="70"/>
      <c r="C98" s="70" t="s">
        <v>2108</v>
      </c>
      <c r="D98" s="70"/>
      <c r="G98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131"/>
  <sheetViews>
    <sheetView showGridLines="0" view="pageBreakPreview" zoomScale="60" zoomScaleNormal="100" workbookViewId="0">
      <pane ySplit="4" topLeftCell="A119" activePane="bottomLeft" state="frozen"/>
      <selection pane="bottomLeft" activeCell="A130" sqref="A130"/>
    </sheetView>
  </sheetViews>
  <sheetFormatPr defaultRowHeight="14.4" x14ac:dyDescent="0.3"/>
  <cols>
    <col min="1" max="1" width="56.5546875" bestFit="1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2109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2110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1109</v>
      </c>
      <c r="B7" s="30"/>
      <c r="C7" s="30"/>
      <c r="D7" s="13"/>
      <c r="E7" s="14"/>
      <c r="F7" s="15"/>
      <c r="G7" s="15"/>
    </row>
    <row r="8" spans="1:8" x14ac:dyDescent="0.3">
      <c r="A8" s="12" t="s">
        <v>1110</v>
      </c>
      <c r="B8" s="30" t="s">
        <v>1111</v>
      </c>
      <c r="C8" s="30" t="s">
        <v>1112</v>
      </c>
      <c r="D8" s="13">
        <v>109450</v>
      </c>
      <c r="E8" s="14">
        <v>1807.24</v>
      </c>
      <c r="F8" s="15">
        <v>7.2800000000000004E-2</v>
      </c>
      <c r="G8" s="15"/>
    </row>
    <row r="9" spans="1:8" x14ac:dyDescent="0.3">
      <c r="A9" s="12" t="s">
        <v>1171</v>
      </c>
      <c r="B9" s="30" t="s">
        <v>1172</v>
      </c>
      <c r="C9" s="30" t="s">
        <v>1112</v>
      </c>
      <c r="D9" s="13">
        <v>75625</v>
      </c>
      <c r="E9" s="14">
        <v>721.39</v>
      </c>
      <c r="F9" s="15">
        <v>2.9100000000000001E-2</v>
      </c>
      <c r="G9" s="15"/>
    </row>
    <row r="10" spans="1:8" x14ac:dyDescent="0.3">
      <c r="A10" s="12" t="s">
        <v>1113</v>
      </c>
      <c r="B10" s="30" t="s">
        <v>1114</v>
      </c>
      <c r="C10" s="30" t="s">
        <v>1115</v>
      </c>
      <c r="D10" s="13">
        <v>27000</v>
      </c>
      <c r="E10" s="14">
        <v>688.3</v>
      </c>
      <c r="F10" s="15">
        <v>2.7699999999999999E-2</v>
      </c>
      <c r="G10" s="15"/>
    </row>
    <row r="11" spans="1:8" x14ac:dyDescent="0.3">
      <c r="A11" s="12" t="s">
        <v>1195</v>
      </c>
      <c r="B11" s="30" t="s">
        <v>1196</v>
      </c>
      <c r="C11" s="30" t="s">
        <v>1112</v>
      </c>
      <c r="D11" s="13">
        <v>45500</v>
      </c>
      <c r="E11" s="14">
        <v>645.08000000000004</v>
      </c>
      <c r="F11" s="15">
        <v>2.5999999999999999E-2</v>
      </c>
      <c r="G11" s="15"/>
    </row>
    <row r="12" spans="1:8" x14ac:dyDescent="0.3">
      <c r="A12" s="12" t="s">
        <v>1165</v>
      </c>
      <c r="B12" s="30" t="s">
        <v>1166</v>
      </c>
      <c r="C12" s="30" t="s">
        <v>1112</v>
      </c>
      <c r="D12" s="13">
        <v>944000</v>
      </c>
      <c r="E12" s="14">
        <v>583.86</v>
      </c>
      <c r="F12" s="15">
        <v>2.35E-2</v>
      </c>
      <c r="G12" s="15"/>
    </row>
    <row r="13" spans="1:8" x14ac:dyDescent="0.3">
      <c r="A13" s="12" t="s">
        <v>1157</v>
      </c>
      <c r="B13" s="30" t="s">
        <v>1158</v>
      </c>
      <c r="C13" s="30" t="s">
        <v>1159</v>
      </c>
      <c r="D13" s="13">
        <v>49000</v>
      </c>
      <c r="E13" s="14">
        <v>560.27</v>
      </c>
      <c r="F13" s="15">
        <v>2.2599999999999999E-2</v>
      </c>
      <c r="G13" s="15"/>
    </row>
    <row r="14" spans="1:8" x14ac:dyDescent="0.3">
      <c r="A14" s="12" t="s">
        <v>1193</v>
      </c>
      <c r="B14" s="30" t="s">
        <v>1194</v>
      </c>
      <c r="C14" s="30" t="s">
        <v>1159</v>
      </c>
      <c r="D14" s="13">
        <v>210000</v>
      </c>
      <c r="E14" s="14">
        <v>539.91</v>
      </c>
      <c r="F14" s="15">
        <v>2.18E-2</v>
      </c>
      <c r="G14" s="15"/>
    </row>
    <row r="15" spans="1:8" x14ac:dyDescent="0.3">
      <c r="A15" s="12" t="s">
        <v>1188</v>
      </c>
      <c r="B15" s="30" t="s">
        <v>1189</v>
      </c>
      <c r="C15" s="30" t="s">
        <v>1126</v>
      </c>
      <c r="D15" s="13">
        <v>423500</v>
      </c>
      <c r="E15" s="14">
        <v>521.54</v>
      </c>
      <c r="F15" s="15">
        <v>2.1000000000000001E-2</v>
      </c>
      <c r="G15" s="15"/>
    </row>
    <row r="16" spans="1:8" x14ac:dyDescent="0.3">
      <c r="A16" s="12" t="s">
        <v>1151</v>
      </c>
      <c r="B16" s="30" t="s">
        <v>1152</v>
      </c>
      <c r="C16" s="30" t="s">
        <v>1153</v>
      </c>
      <c r="D16" s="13">
        <v>432000</v>
      </c>
      <c r="E16" s="14">
        <v>506.52</v>
      </c>
      <c r="F16" s="15">
        <v>2.0400000000000001E-2</v>
      </c>
      <c r="G16" s="15"/>
    </row>
    <row r="17" spans="1:7" x14ac:dyDescent="0.3">
      <c r="A17" s="12" t="s">
        <v>1169</v>
      </c>
      <c r="B17" s="30" t="s">
        <v>1170</v>
      </c>
      <c r="C17" s="30" t="s">
        <v>1112</v>
      </c>
      <c r="D17" s="13">
        <v>26800</v>
      </c>
      <c r="E17" s="14">
        <v>497.56</v>
      </c>
      <c r="F17" s="15">
        <v>0.02</v>
      </c>
      <c r="G17" s="15"/>
    </row>
    <row r="18" spans="1:7" x14ac:dyDescent="0.3">
      <c r="A18" s="12" t="s">
        <v>1121</v>
      </c>
      <c r="B18" s="30" t="s">
        <v>1122</v>
      </c>
      <c r="C18" s="30" t="s">
        <v>1123</v>
      </c>
      <c r="D18" s="13">
        <v>210000</v>
      </c>
      <c r="E18" s="14">
        <v>386.4</v>
      </c>
      <c r="F18" s="15">
        <v>1.5599999999999999E-2</v>
      </c>
      <c r="G18" s="15"/>
    </row>
    <row r="19" spans="1:7" x14ac:dyDescent="0.3">
      <c r="A19" s="12" t="s">
        <v>1212</v>
      </c>
      <c r="B19" s="30" t="s">
        <v>1213</v>
      </c>
      <c r="C19" s="30" t="s">
        <v>1214</v>
      </c>
      <c r="D19" s="13">
        <v>13800</v>
      </c>
      <c r="E19" s="14">
        <v>370.03</v>
      </c>
      <c r="F19" s="15">
        <v>1.49E-2</v>
      </c>
      <c r="G19" s="15"/>
    </row>
    <row r="20" spans="1:7" x14ac:dyDescent="0.3">
      <c r="A20" s="12" t="s">
        <v>1265</v>
      </c>
      <c r="B20" s="30" t="s">
        <v>1266</v>
      </c>
      <c r="C20" s="30" t="s">
        <v>1164</v>
      </c>
      <c r="D20" s="13">
        <v>3000</v>
      </c>
      <c r="E20" s="14">
        <v>294.62</v>
      </c>
      <c r="F20" s="15">
        <v>1.1900000000000001E-2</v>
      </c>
      <c r="G20" s="15"/>
    </row>
    <row r="21" spans="1:7" x14ac:dyDescent="0.3">
      <c r="A21" s="12" t="s">
        <v>1116</v>
      </c>
      <c r="B21" s="30" t="s">
        <v>1117</v>
      </c>
      <c r="C21" s="30" t="s">
        <v>1118</v>
      </c>
      <c r="D21" s="13">
        <v>11700</v>
      </c>
      <c r="E21" s="14">
        <v>291.58999999999997</v>
      </c>
      <c r="F21" s="15">
        <v>1.17E-2</v>
      </c>
      <c r="G21" s="15"/>
    </row>
    <row r="22" spans="1:7" x14ac:dyDescent="0.3">
      <c r="A22" s="12" t="s">
        <v>1135</v>
      </c>
      <c r="B22" s="30" t="s">
        <v>1136</v>
      </c>
      <c r="C22" s="30" t="s">
        <v>1137</v>
      </c>
      <c r="D22" s="13">
        <v>111000</v>
      </c>
      <c r="E22" s="14">
        <v>269.01</v>
      </c>
      <c r="F22" s="15">
        <v>1.0800000000000001E-2</v>
      </c>
      <c r="G22" s="15"/>
    </row>
    <row r="23" spans="1:7" x14ac:dyDescent="0.3">
      <c r="A23" s="12" t="s">
        <v>1360</v>
      </c>
      <c r="B23" s="30" t="s">
        <v>1361</v>
      </c>
      <c r="C23" s="30" t="s">
        <v>1362</v>
      </c>
      <c r="D23" s="13">
        <v>142450</v>
      </c>
      <c r="E23" s="14">
        <v>252.21</v>
      </c>
      <c r="F23" s="15">
        <v>1.0200000000000001E-2</v>
      </c>
      <c r="G23" s="15"/>
    </row>
    <row r="24" spans="1:7" x14ac:dyDescent="0.3">
      <c r="A24" s="12" t="s">
        <v>1405</v>
      </c>
      <c r="B24" s="30" t="s">
        <v>1406</v>
      </c>
      <c r="C24" s="30" t="s">
        <v>1159</v>
      </c>
      <c r="D24" s="13">
        <v>20400</v>
      </c>
      <c r="E24" s="14">
        <v>201.03</v>
      </c>
      <c r="F24" s="15">
        <v>8.0999999999999996E-3</v>
      </c>
      <c r="G24" s="15"/>
    </row>
    <row r="25" spans="1:7" x14ac:dyDescent="0.3">
      <c r="A25" s="12" t="s">
        <v>1133</v>
      </c>
      <c r="B25" s="30" t="s">
        <v>1134</v>
      </c>
      <c r="C25" s="30" t="s">
        <v>1112</v>
      </c>
      <c r="D25" s="13">
        <v>93600</v>
      </c>
      <c r="E25" s="14">
        <v>189.26</v>
      </c>
      <c r="F25" s="15">
        <v>7.6E-3</v>
      </c>
      <c r="G25" s="15"/>
    </row>
    <row r="26" spans="1:7" x14ac:dyDescent="0.3">
      <c r="A26" s="12" t="s">
        <v>1154</v>
      </c>
      <c r="B26" s="30" t="s">
        <v>1155</v>
      </c>
      <c r="C26" s="30" t="s">
        <v>1156</v>
      </c>
      <c r="D26" s="13">
        <v>25600</v>
      </c>
      <c r="E26" s="14">
        <v>119.22</v>
      </c>
      <c r="F26" s="15">
        <v>4.7999999999999996E-3</v>
      </c>
      <c r="G26" s="15"/>
    </row>
    <row r="27" spans="1:7" x14ac:dyDescent="0.3">
      <c r="A27" s="12" t="s">
        <v>1226</v>
      </c>
      <c r="B27" s="30" t="s">
        <v>1227</v>
      </c>
      <c r="C27" s="30" t="s">
        <v>1112</v>
      </c>
      <c r="D27" s="13">
        <v>16500</v>
      </c>
      <c r="E27" s="14">
        <v>102.33</v>
      </c>
      <c r="F27" s="15">
        <v>4.1000000000000003E-3</v>
      </c>
      <c r="G27" s="15"/>
    </row>
    <row r="28" spans="1:7" x14ac:dyDescent="0.3">
      <c r="A28" s="12" t="s">
        <v>1130</v>
      </c>
      <c r="B28" s="30" t="s">
        <v>1131</v>
      </c>
      <c r="C28" s="30" t="s">
        <v>1132</v>
      </c>
      <c r="D28" s="13">
        <v>10450</v>
      </c>
      <c r="E28" s="14">
        <v>92.99</v>
      </c>
      <c r="F28" s="15">
        <v>3.7000000000000002E-3</v>
      </c>
      <c r="G28" s="15"/>
    </row>
    <row r="29" spans="1:7" x14ac:dyDescent="0.3">
      <c r="A29" s="12" t="s">
        <v>1173</v>
      </c>
      <c r="B29" s="30" t="s">
        <v>1174</v>
      </c>
      <c r="C29" s="30" t="s">
        <v>1175</v>
      </c>
      <c r="D29" s="13">
        <v>16200</v>
      </c>
      <c r="E29" s="14">
        <v>75.010000000000005</v>
      </c>
      <c r="F29" s="15">
        <v>3.0000000000000001E-3</v>
      </c>
      <c r="G29" s="15"/>
    </row>
    <row r="30" spans="1:7" x14ac:dyDescent="0.3">
      <c r="A30" s="12" t="s">
        <v>1252</v>
      </c>
      <c r="B30" s="30" t="s">
        <v>1253</v>
      </c>
      <c r="C30" s="30" t="s">
        <v>1115</v>
      </c>
      <c r="D30" s="13">
        <v>24300</v>
      </c>
      <c r="E30" s="14">
        <v>68.62</v>
      </c>
      <c r="F30" s="15">
        <v>2.8E-3</v>
      </c>
      <c r="G30" s="15"/>
    </row>
    <row r="31" spans="1:7" x14ac:dyDescent="0.3">
      <c r="A31" s="12" t="s">
        <v>1254</v>
      </c>
      <c r="B31" s="30" t="s">
        <v>1255</v>
      </c>
      <c r="C31" s="30" t="s">
        <v>1143</v>
      </c>
      <c r="D31" s="13">
        <v>60000</v>
      </c>
      <c r="E31" s="14">
        <v>57.15</v>
      </c>
      <c r="F31" s="15">
        <v>2.3E-3</v>
      </c>
      <c r="G31" s="15"/>
    </row>
    <row r="32" spans="1:7" x14ac:dyDescent="0.3">
      <c r="A32" s="12" t="s">
        <v>1375</v>
      </c>
      <c r="B32" s="30" t="s">
        <v>1376</v>
      </c>
      <c r="C32" s="30" t="s">
        <v>1377</v>
      </c>
      <c r="D32" s="13">
        <v>10800</v>
      </c>
      <c r="E32" s="14">
        <v>28.73</v>
      </c>
      <c r="F32" s="15">
        <v>1.1999999999999999E-3</v>
      </c>
      <c r="G32" s="15"/>
    </row>
    <row r="33" spans="1:7" x14ac:dyDescent="0.3">
      <c r="A33" s="12" t="s">
        <v>1316</v>
      </c>
      <c r="B33" s="30" t="s">
        <v>1317</v>
      </c>
      <c r="C33" s="30" t="s">
        <v>1305</v>
      </c>
      <c r="D33" s="13">
        <v>750</v>
      </c>
      <c r="E33" s="14">
        <v>16.28</v>
      </c>
      <c r="F33" s="15">
        <v>6.9999999999999999E-4</v>
      </c>
      <c r="G33" s="15"/>
    </row>
    <row r="34" spans="1:7" x14ac:dyDescent="0.3">
      <c r="A34" s="16" t="s">
        <v>122</v>
      </c>
      <c r="B34" s="31"/>
      <c r="C34" s="31"/>
      <c r="D34" s="17"/>
      <c r="E34" s="37">
        <v>9886.1499999999978</v>
      </c>
      <c r="F34" s="38">
        <v>0.39829999999999999</v>
      </c>
      <c r="G34" s="20"/>
    </row>
    <row r="35" spans="1:7" x14ac:dyDescent="0.3">
      <c r="A35" s="16" t="s">
        <v>1468</v>
      </c>
      <c r="B35" s="30"/>
      <c r="C35" s="30"/>
      <c r="D35" s="13"/>
      <c r="E35" s="14"/>
      <c r="F35" s="15"/>
      <c r="G35" s="15"/>
    </row>
    <row r="36" spans="1:7" x14ac:dyDescent="0.3">
      <c r="A36" s="16" t="s">
        <v>122</v>
      </c>
      <c r="B36" s="30"/>
      <c r="C36" s="30"/>
      <c r="D36" s="13"/>
      <c r="E36" s="39" t="s">
        <v>114</v>
      </c>
      <c r="F36" s="40" t="s">
        <v>114</v>
      </c>
      <c r="G36" s="15"/>
    </row>
    <row r="37" spans="1:7" x14ac:dyDescent="0.3">
      <c r="A37" s="21" t="s">
        <v>156</v>
      </c>
      <c r="B37" s="32"/>
      <c r="C37" s="32"/>
      <c r="D37" s="22"/>
      <c r="E37" s="27">
        <v>9886.15</v>
      </c>
      <c r="F37" s="28">
        <v>0.39829999999999999</v>
      </c>
      <c r="G37" s="20"/>
    </row>
    <row r="38" spans="1:7" x14ac:dyDescent="0.3">
      <c r="A38" s="12"/>
      <c r="B38" s="30"/>
      <c r="C38" s="30"/>
      <c r="D38" s="13"/>
      <c r="E38" s="14"/>
      <c r="F38" s="15"/>
      <c r="G38" s="15"/>
    </row>
    <row r="39" spans="1:7" x14ac:dyDescent="0.3">
      <c r="A39" s="16" t="s">
        <v>1469</v>
      </c>
      <c r="B39" s="30"/>
      <c r="C39" s="30"/>
      <c r="D39" s="13"/>
      <c r="E39" s="14"/>
      <c r="F39" s="15"/>
      <c r="G39" s="15"/>
    </row>
    <row r="40" spans="1:7" x14ac:dyDescent="0.3">
      <c r="A40" s="16" t="s">
        <v>1470</v>
      </c>
      <c r="B40" s="30"/>
      <c r="C40" s="30"/>
      <c r="D40" s="13"/>
      <c r="E40" s="14"/>
      <c r="F40" s="15"/>
      <c r="G40" s="15"/>
    </row>
    <row r="41" spans="1:7" x14ac:dyDescent="0.3">
      <c r="A41" s="12" t="s">
        <v>1542</v>
      </c>
      <c r="B41" s="30"/>
      <c r="C41" s="30" t="s">
        <v>1305</v>
      </c>
      <c r="D41" s="41">
        <v>-750</v>
      </c>
      <c r="E41" s="23">
        <v>-16.399999999999999</v>
      </c>
      <c r="F41" s="24">
        <f t="shared" ref="F41:F66" si="0">E41/$E$111</f>
        <v>-6.6072923557656269E-4</v>
      </c>
      <c r="G41" s="15"/>
    </row>
    <row r="42" spans="1:7" x14ac:dyDescent="0.3">
      <c r="A42" s="12" t="s">
        <v>1514</v>
      </c>
      <c r="B42" s="30"/>
      <c r="C42" s="30" t="s">
        <v>1377</v>
      </c>
      <c r="D42" s="41">
        <v>-10800</v>
      </c>
      <c r="E42" s="23">
        <v>-28.91</v>
      </c>
      <c r="F42" s="24">
        <f t="shared" si="0"/>
        <v>-1.1647367195438067E-3</v>
      </c>
      <c r="G42" s="15"/>
    </row>
    <row r="43" spans="1:7" x14ac:dyDescent="0.3">
      <c r="A43" s="12" t="s">
        <v>1570</v>
      </c>
      <c r="B43" s="30"/>
      <c r="C43" s="30" t="s">
        <v>1143</v>
      </c>
      <c r="D43" s="41">
        <v>-60000</v>
      </c>
      <c r="E43" s="23">
        <v>-57.69</v>
      </c>
      <c r="F43" s="24">
        <f t="shared" si="0"/>
        <v>-2.3242359512446282E-3</v>
      </c>
      <c r="G43" s="15"/>
    </row>
    <row r="44" spans="1:7" x14ac:dyDescent="0.3">
      <c r="A44" s="12" t="s">
        <v>1571</v>
      </c>
      <c r="B44" s="30"/>
      <c r="C44" s="30" t="s">
        <v>1115</v>
      </c>
      <c r="D44" s="41">
        <v>-24300</v>
      </c>
      <c r="E44" s="23">
        <v>-69.3</v>
      </c>
      <c r="F44" s="24">
        <f t="shared" si="0"/>
        <v>-2.791983903991207E-3</v>
      </c>
      <c r="G44" s="15"/>
    </row>
    <row r="45" spans="1:7" x14ac:dyDescent="0.3">
      <c r="A45" s="12" t="s">
        <v>1605</v>
      </c>
      <c r="B45" s="30"/>
      <c r="C45" s="30" t="s">
        <v>1175</v>
      </c>
      <c r="D45" s="41">
        <v>-16200</v>
      </c>
      <c r="E45" s="23">
        <v>-75.709999999999994</v>
      </c>
      <c r="F45" s="24">
        <f t="shared" si="0"/>
        <v>-3.0502323430183879E-3</v>
      </c>
      <c r="G45" s="15"/>
    </row>
    <row r="46" spans="1:7" x14ac:dyDescent="0.3">
      <c r="A46" s="12" t="s">
        <v>1622</v>
      </c>
      <c r="B46" s="30"/>
      <c r="C46" s="30" t="s">
        <v>1132</v>
      </c>
      <c r="D46" s="41">
        <v>-10450</v>
      </c>
      <c r="E46" s="23">
        <v>-93.45</v>
      </c>
      <c r="F46" s="24">
        <f t="shared" si="0"/>
        <v>-3.7649479917457192E-3</v>
      </c>
      <c r="G46" s="15"/>
    </row>
    <row r="47" spans="1:7" x14ac:dyDescent="0.3">
      <c r="A47" s="12" t="s">
        <v>1582</v>
      </c>
      <c r="B47" s="30"/>
      <c r="C47" s="30" t="s">
        <v>1112</v>
      </c>
      <c r="D47" s="41">
        <v>-16500</v>
      </c>
      <c r="E47" s="23">
        <v>-102.98</v>
      </c>
      <c r="F47" s="24">
        <f t="shared" si="0"/>
        <v>-4.1488961390045388E-3</v>
      </c>
      <c r="G47" s="15"/>
    </row>
    <row r="48" spans="1:7" x14ac:dyDescent="0.3">
      <c r="A48" s="12" t="s">
        <v>1613</v>
      </c>
      <c r="B48" s="30"/>
      <c r="C48" s="30" t="s">
        <v>1156</v>
      </c>
      <c r="D48" s="41">
        <v>-25600</v>
      </c>
      <c r="E48" s="23">
        <v>-120</v>
      </c>
      <c r="F48" s="24">
        <f t="shared" si="0"/>
        <v>-4.8346041627553371E-3</v>
      </c>
      <c r="G48" s="15"/>
    </row>
    <row r="49" spans="1:7" x14ac:dyDescent="0.3">
      <c r="A49" s="12" t="s">
        <v>1621</v>
      </c>
      <c r="B49" s="30"/>
      <c r="C49" s="30" t="s">
        <v>1112</v>
      </c>
      <c r="D49" s="41">
        <v>-93600</v>
      </c>
      <c r="E49" s="23">
        <v>-190.94</v>
      </c>
      <c r="F49" s="24">
        <f t="shared" si="0"/>
        <v>-7.6926609903042011E-3</v>
      </c>
      <c r="G49" s="15"/>
    </row>
    <row r="50" spans="1:7" x14ac:dyDescent="0.3">
      <c r="A50" s="12" t="s">
        <v>1500</v>
      </c>
      <c r="B50" s="30"/>
      <c r="C50" s="30" t="s">
        <v>1159</v>
      </c>
      <c r="D50" s="41">
        <v>-20400</v>
      </c>
      <c r="E50" s="23">
        <v>-202.62</v>
      </c>
      <c r="F50" s="24">
        <f t="shared" si="0"/>
        <v>-8.1632291288123871E-3</v>
      </c>
      <c r="G50" s="15"/>
    </row>
    <row r="51" spans="1:7" x14ac:dyDescent="0.3">
      <c r="A51" s="12" t="s">
        <v>1521</v>
      </c>
      <c r="B51" s="30"/>
      <c r="C51" s="30" t="s">
        <v>1362</v>
      </c>
      <c r="D51" s="41">
        <v>-142450</v>
      </c>
      <c r="E51" s="23">
        <v>-253.35</v>
      </c>
      <c r="F51" s="24">
        <f t="shared" si="0"/>
        <v>-1.0207058038617206E-2</v>
      </c>
      <c r="G51" s="15"/>
    </row>
    <row r="52" spans="1:7" x14ac:dyDescent="0.3">
      <c r="A52" s="12" t="s">
        <v>1620</v>
      </c>
      <c r="B52" s="30"/>
      <c r="C52" s="30" t="s">
        <v>1137</v>
      </c>
      <c r="D52" s="41">
        <v>-111000</v>
      </c>
      <c r="E52" s="23">
        <v>-271.67</v>
      </c>
      <c r="F52" s="24">
        <f t="shared" si="0"/>
        <v>-1.0945140940797855E-2</v>
      </c>
      <c r="G52" s="15"/>
    </row>
    <row r="53" spans="1:7" x14ac:dyDescent="0.3">
      <c r="A53" s="12" t="s">
        <v>1565</v>
      </c>
      <c r="B53" s="30"/>
      <c r="C53" s="30" t="s">
        <v>1164</v>
      </c>
      <c r="D53" s="41">
        <v>-3000</v>
      </c>
      <c r="E53" s="23">
        <v>-294.26</v>
      </c>
      <c r="F53" s="24">
        <f t="shared" si="0"/>
        <v>-1.1855255174436545E-2</v>
      </c>
      <c r="G53" s="15"/>
    </row>
    <row r="54" spans="1:7" x14ac:dyDescent="0.3">
      <c r="A54" s="12" t="s">
        <v>1627</v>
      </c>
      <c r="B54" s="30"/>
      <c r="C54" s="30" t="s">
        <v>1118</v>
      </c>
      <c r="D54" s="41">
        <v>-11700</v>
      </c>
      <c r="E54" s="23">
        <v>-294.70999999999998</v>
      </c>
      <c r="F54" s="24">
        <f t="shared" si="0"/>
        <v>-1.1873384940046878E-2</v>
      </c>
      <c r="G54" s="15"/>
    </row>
    <row r="55" spans="1:7" x14ac:dyDescent="0.3">
      <c r="A55" s="12" t="s">
        <v>1588</v>
      </c>
      <c r="B55" s="30"/>
      <c r="C55" s="30" t="s">
        <v>1214</v>
      </c>
      <c r="D55" s="41">
        <v>-13800</v>
      </c>
      <c r="E55" s="23">
        <v>-368.23</v>
      </c>
      <c r="F55" s="24">
        <f t="shared" si="0"/>
        <v>-1.4835385757094983E-2</v>
      </c>
      <c r="G55" s="15"/>
    </row>
    <row r="56" spans="1:7" x14ac:dyDescent="0.3">
      <c r="A56" s="12" t="s">
        <v>1625</v>
      </c>
      <c r="B56" s="30"/>
      <c r="C56" s="30" t="s">
        <v>1123</v>
      </c>
      <c r="D56" s="41">
        <v>-210000</v>
      </c>
      <c r="E56" s="23">
        <v>-389.87</v>
      </c>
      <c r="F56" s="24">
        <f t="shared" si="0"/>
        <v>-1.5707226041111862E-2</v>
      </c>
      <c r="G56" s="15"/>
    </row>
    <row r="57" spans="1:7" x14ac:dyDescent="0.3">
      <c r="A57" s="12" t="s">
        <v>1607</v>
      </c>
      <c r="B57" s="30"/>
      <c r="C57" s="30" t="s">
        <v>1112</v>
      </c>
      <c r="D57" s="41">
        <v>-26800</v>
      </c>
      <c r="E57" s="23">
        <v>-501.37</v>
      </c>
      <c r="F57" s="24">
        <f t="shared" si="0"/>
        <v>-2.0199379075672028E-2</v>
      </c>
      <c r="G57" s="15"/>
    </row>
    <row r="58" spans="1:7" x14ac:dyDescent="0.3">
      <c r="A58" s="12" t="s">
        <v>1614</v>
      </c>
      <c r="B58" s="30"/>
      <c r="C58" s="30" t="s">
        <v>1153</v>
      </c>
      <c r="D58" s="41">
        <v>-432000</v>
      </c>
      <c r="E58" s="23">
        <v>-509.76</v>
      </c>
      <c r="F58" s="24">
        <f t="shared" si="0"/>
        <v>-2.0537398483384674E-2</v>
      </c>
      <c r="G58" s="15"/>
    </row>
    <row r="59" spans="1:7" x14ac:dyDescent="0.3">
      <c r="A59" s="12" t="s">
        <v>1600</v>
      </c>
      <c r="B59" s="30"/>
      <c r="C59" s="30" t="s">
        <v>1126</v>
      </c>
      <c r="D59" s="41">
        <v>-423500</v>
      </c>
      <c r="E59" s="23">
        <v>-526.20000000000005</v>
      </c>
      <c r="F59" s="24">
        <f t="shared" si="0"/>
        <v>-2.1199739253682157E-2</v>
      </c>
      <c r="G59" s="15"/>
    </row>
    <row r="60" spans="1:7" x14ac:dyDescent="0.3">
      <c r="A60" s="12" t="s">
        <v>1598</v>
      </c>
      <c r="B60" s="30"/>
      <c r="C60" s="30" t="s">
        <v>1159</v>
      </c>
      <c r="D60" s="41">
        <v>-210000</v>
      </c>
      <c r="E60" s="23">
        <v>-545.05999999999995</v>
      </c>
      <c r="F60" s="24">
        <f t="shared" si="0"/>
        <v>-2.1959577874595199E-2</v>
      </c>
      <c r="G60" s="15"/>
    </row>
    <row r="61" spans="1:7" x14ac:dyDescent="0.3">
      <c r="A61" s="12" t="s">
        <v>1612</v>
      </c>
      <c r="B61" s="30"/>
      <c r="C61" s="30" t="s">
        <v>1159</v>
      </c>
      <c r="D61" s="41">
        <v>-49000</v>
      </c>
      <c r="E61" s="23">
        <v>-563.75</v>
      </c>
      <c r="F61" s="24">
        <f t="shared" si="0"/>
        <v>-2.2712567472944346E-2</v>
      </c>
      <c r="G61" s="15"/>
    </row>
    <row r="62" spans="1:7" x14ac:dyDescent="0.3">
      <c r="A62" s="12" t="s">
        <v>1610</v>
      </c>
      <c r="B62" s="30"/>
      <c r="C62" s="30" t="s">
        <v>1112</v>
      </c>
      <c r="D62" s="41">
        <v>-944000</v>
      </c>
      <c r="E62" s="23">
        <v>-589.53</v>
      </c>
      <c r="F62" s="24">
        <f t="shared" si="0"/>
        <v>-2.3751201600576283E-2</v>
      </c>
      <c r="G62" s="15"/>
    </row>
    <row r="63" spans="1:7" x14ac:dyDescent="0.3">
      <c r="A63" s="12" t="s">
        <v>1596</v>
      </c>
      <c r="B63" s="30"/>
      <c r="C63" s="30" t="s">
        <v>1112</v>
      </c>
      <c r="D63" s="41">
        <v>-45500</v>
      </c>
      <c r="E63" s="23">
        <v>-649.69000000000005</v>
      </c>
      <c r="F63" s="24">
        <f t="shared" si="0"/>
        <v>-2.617494982083763E-2</v>
      </c>
      <c r="G63" s="15"/>
    </row>
    <row r="64" spans="1:7" x14ac:dyDescent="0.3">
      <c r="A64" s="12" t="s">
        <v>1628</v>
      </c>
      <c r="B64" s="30"/>
      <c r="C64" s="30" t="s">
        <v>1115</v>
      </c>
      <c r="D64" s="41">
        <v>-27000</v>
      </c>
      <c r="E64" s="23">
        <v>-690.51</v>
      </c>
      <c r="F64" s="24">
        <f t="shared" si="0"/>
        <v>-2.7819521003534898E-2</v>
      </c>
      <c r="G64" s="15"/>
    </row>
    <row r="65" spans="1:7" x14ac:dyDescent="0.3">
      <c r="A65" s="12" t="s">
        <v>1606</v>
      </c>
      <c r="B65" s="30"/>
      <c r="C65" s="30" t="s">
        <v>1112</v>
      </c>
      <c r="D65" s="41">
        <v>-75625</v>
      </c>
      <c r="E65" s="23">
        <v>-726.42</v>
      </c>
      <c r="F65" s="24">
        <f t="shared" si="0"/>
        <v>-2.9266276299239433E-2</v>
      </c>
      <c r="G65" s="15"/>
    </row>
    <row r="66" spans="1:7" x14ac:dyDescent="0.3">
      <c r="A66" s="12" t="s">
        <v>1629</v>
      </c>
      <c r="B66" s="30"/>
      <c r="C66" s="30" t="s">
        <v>1112</v>
      </c>
      <c r="D66" s="41">
        <v>-109450</v>
      </c>
      <c r="E66" s="23">
        <v>-1824.91</v>
      </c>
      <c r="F66" s="24">
        <f t="shared" si="0"/>
        <v>-7.3522645688782029E-2</v>
      </c>
      <c r="G66" s="15"/>
    </row>
    <row r="67" spans="1:7" x14ac:dyDescent="0.3">
      <c r="A67" s="16" t="s">
        <v>122</v>
      </c>
      <c r="B67" s="31"/>
      <c r="C67" s="31"/>
      <c r="D67" s="17"/>
      <c r="E67" s="42">
        <v>-9957.2900000000009</v>
      </c>
      <c r="F67" s="43">
        <v>-0.40115200000000001</v>
      </c>
      <c r="G67" s="20"/>
    </row>
    <row r="68" spans="1:7" x14ac:dyDescent="0.3">
      <c r="A68" s="12"/>
      <c r="B68" s="30"/>
      <c r="C68" s="30"/>
      <c r="D68" s="13"/>
      <c r="E68" s="14"/>
      <c r="F68" s="15"/>
      <c r="G68" s="15"/>
    </row>
    <row r="69" spans="1:7" x14ac:dyDescent="0.3">
      <c r="A69" s="16" t="s">
        <v>2111</v>
      </c>
      <c r="B69" s="30"/>
      <c r="C69" s="30"/>
      <c r="D69" s="13"/>
      <c r="E69" s="14"/>
      <c r="F69" s="15"/>
      <c r="G69" s="15"/>
    </row>
    <row r="70" spans="1:7" x14ac:dyDescent="0.3">
      <c r="A70" s="12" t="s">
        <v>2112</v>
      </c>
      <c r="B70" s="30">
        <v>6000001</v>
      </c>
      <c r="C70" s="30"/>
      <c r="D70" s="41">
        <v>-1500</v>
      </c>
      <c r="E70" s="23">
        <v>-1153.4100000000001</v>
      </c>
      <c r="F70" s="24">
        <f t="shared" ref="F70:F75" si="1">E70/$E$111</f>
        <v>-4.6469006561363616E-2</v>
      </c>
      <c r="G70" s="15"/>
    </row>
    <row r="71" spans="1:7" x14ac:dyDescent="0.3">
      <c r="A71" s="12" t="s">
        <v>2113</v>
      </c>
      <c r="B71" s="30">
        <v>6000004</v>
      </c>
      <c r="C71" s="30"/>
      <c r="D71" s="41">
        <v>-1785</v>
      </c>
      <c r="E71" s="23">
        <v>-1369.7375999999999</v>
      </c>
      <c r="F71" s="24">
        <f t="shared" si="1"/>
        <v>-5.5184492523687539E-2</v>
      </c>
      <c r="G71" s="15"/>
    </row>
    <row r="72" spans="1:7" x14ac:dyDescent="0.3">
      <c r="A72" s="12" t="s">
        <v>2114</v>
      </c>
      <c r="B72" s="30">
        <v>6000005</v>
      </c>
      <c r="C72" s="30"/>
      <c r="D72" s="41">
        <v>-100</v>
      </c>
      <c r="E72" s="23">
        <v>-60.421999999999997</v>
      </c>
      <c r="F72" s="24">
        <f t="shared" si="1"/>
        <v>-2.4343037726833583E-3</v>
      </c>
      <c r="G72" s="15"/>
    </row>
    <row r="73" spans="1:7" x14ac:dyDescent="0.3">
      <c r="A73" s="12" t="s">
        <v>2115</v>
      </c>
      <c r="B73" s="30">
        <v>6000006</v>
      </c>
      <c r="C73" s="30"/>
      <c r="D73" s="13">
        <v>100</v>
      </c>
      <c r="E73" s="23">
        <v>60.082000000000001</v>
      </c>
      <c r="F73" s="24">
        <f t="shared" si="1"/>
        <v>2.4206057275555515E-3</v>
      </c>
      <c r="G73" s="15"/>
    </row>
    <row r="74" spans="1:7" x14ac:dyDescent="0.3">
      <c r="A74" s="12" t="s">
        <v>2116</v>
      </c>
      <c r="B74" s="30">
        <v>6000003</v>
      </c>
      <c r="C74" s="30"/>
      <c r="D74" s="13">
        <v>1785</v>
      </c>
      <c r="E74" s="23">
        <v>1343.3552999999999</v>
      </c>
      <c r="F74" s="24">
        <f t="shared" si="1"/>
        <v>5.4121592711995375E-2</v>
      </c>
      <c r="G74" s="15"/>
    </row>
    <row r="75" spans="1:7" x14ac:dyDescent="0.3">
      <c r="A75" s="12" t="s">
        <v>2117</v>
      </c>
      <c r="B75" s="30">
        <v>6000002</v>
      </c>
      <c r="C75" s="30"/>
      <c r="D75" s="13">
        <v>1500</v>
      </c>
      <c r="E75" s="23">
        <v>1131.405</v>
      </c>
      <c r="F75" s="24">
        <f t="shared" si="1"/>
        <v>4.5582461023018356E-2</v>
      </c>
      <c r="G75" s="15"/>
    </row>
    <row r="76" spans="1:7" x14ac:dyDescent="0.3">
      <c r="A76" s="16" t="s">
        <v>122</v>
      </c>
      <c r="B76" s="31"/>
      <c r="C76" s="31"/>
      <c r="D76" s="17"/>
      <c r="E76" s="42">
        <f>SUM(E70:E75)</f>
        <v>-48.727300000000469</v>
      </c>
      <c r="F76" s="43">
        <f>SUM(F70:F75)</f>
        <v>-1.9631433951652344E-3</v>
      </c>
      <c r="G76" s="20"/>
    </row>
    <row r="77" spans="1:7" x14ac:dyDescent="0.3">
      <c r="A77" s="12"/>
      <c r="B77" s="30"/>
      <c r="C77" s="30"/>
      <c r="D77" s="13"/>
      <c r="E77" s="14"/>
      <c r="F77" s="15"/>
      <c r="G77" s="15"/>
    </row>
    <row r="78" spans="1:7" x14ac:dyDescent="0.3">
      <c r="A78" s="12"/>
      <c r="B78" s="30"/>
      <c r="C78" s="30"/>
      <c r="D78" s="13"/>
      <c r="E78" s="14"/>
      <c r="F78" s="15"/>
      <c r="G78" s="15"/>
    </row>
    <row r="79" spans="1:7" x14ac:dyDescent="0.3">
      <c r="A79" s="21" t="s">
        <v>156</v>
      </c>
      <c r="B79" s="32"/>
      <c r="C79" s="32"/>
      <c r="D79" s="22"/>
      <c r="E79" s="44">
        <f>E67+E76</f>
        <v>-10006.017300000001</v>
      </c>
      <c r="F79" s="43">
        <f>F67+F76</f>
        <v>-0.40311514339516524</v>
      </c>
      <c r="G79" s="20"/>
    </row>
    <row r="80" spans="1:7" x14ac:dyDescent="0.3">
      <c r="A80" s="12"/>
      <c r="B80" s="30"/>
      <c r="C80" s="30"/>
      <c r="D80" s="13"/>
      <c r="E80" s="14"/>
      <c r="F80" s="15"/>
      <c r="G80" s="15"/>
    </row>
    <row r="81" spans="1:7" x14ac:dyDescent="0.3">
      <c r="A81" s="16" t="s">
        <v>206</v>
      </c>
      <c r="B81" s="30"/>
      <c r="C81" s="30"/>
      <c r="D81" s="13"/>
      <c r="E81" s="14"/>
      <c r="F81" s="15"/>
      <c r="G81" s="15"/>
    </row>
    <row r="82" spans="1:7" x14ac:dyDescent="0.3">
      <c r="A82" s="16" t="s">
        <v>207</v>
      </c>
      <c r="B82" s="30"/>
      <c r="C82" s="30"/>
      <c r="D82" s="13"/>
      <c r="E82" s="14"/>
      <c r="F82" s="15"/>
      <c r="G82" s="15"/>
    </row>
    <row r="83" spans="1:7" x14ac:dyDescent="0.3">
      <c r="A83" s="12" t="s">
        <v>2118</v>
      </c>
      <c r="B83" s="30" t="s">
        <v>2119</v>
      </c>
      <c r="C83" s="30" t="s">
        <v>213</v>
      </c>
      <c r="D83" s="13">
        <v>1500000</v>
      </c>
      <c r="E83" s="14">
        <v>1495.97</v>
      </c>
      <c r="F83" s="24">
        <f t="shared" ref="F83:F88" si="2">E83/$E$111</f>
        <v>6.0270189911309183E-2</v>
      </c>
      <c r="G83" s="15">
        <v>7.6050000000000006E-2</v>
      </c>
    </row>
    <row r="84" spans="1:7" x14ac:dyDescent="0.3">
      <c r="A84" s="12" t="s">
        <v>2120</v>
      </c>
      <c r="B84" s="30" t="s">
        <v>2121</v>
      </c>
      <c r="C84" s="30" t="s">
        <v>213</v>
      </c>
      <c r="D84" s="13">
        <v>1000000</v>
      </c>
      <c r="E84" s="14">
        <v>1002.74</v>
      </c>
      <c r="F84" s="24">
        <f t="shared" si="2"/>
        <v>4.0398758151344055E-2</v>
      </c>
      <c r="G84" s="15">
        <v>7.7499999999999999E-2</v>
      </c>
    </row>
    <row r="85" spans="1:7" x14ac:dyDescent="0.3">
      <c r="A85" s="12" t="s">
        <v>2122</v>
      </c>
      <c r="B85" s="30" t="s">
        <v>2123</v>
      </c>
      <c r="C85" s="30" t="s">
        <v>213</v>
      </c>
      <c r="D85" s="13">
        <v>1000000</v>
      </c>
      <c r="E85" s="14">
        <v>956.11</v>
      </c>
      <c r="F85" s="24">
        <f t="shared" si="2"/>
        <v>3.8520111550433382E-2</v>
      </c>
      <c r="G85" s="15">
        <v>8.0066999999999999E-2</v>
      </c>
    </row>
    <row r="86" spans="1:7" x14ac:dyDescent="0.3">
      <c r="A86" s="12" t="s">
        <v>2124</v>
      </c>
      <c r="B86" s="30" t="s">
        <v>2125</v>
      </c>
      <c r="C86" s="30" t="s">
        <v>213</v>
      </c>
      <c r="D86" s="13">
        <v>500000</v>
      </c>
      <c r="E86" s="14">
        <v>500.81</v>
      </c>
      <c r="F86" s="24">
        <f t="shared" si="2"/>
        <v>2.017681758957917E-2</v>
      </c>
      <c r="G86" s="15">
        <v>7.7899999999999997E-2</v>
      </c>
    </row>
    <row r="87" spans="1:7" x14ac:dyDescent="0.3">
      <c r="A87" s="12" t="s">
        <v>2126</v>
      </c>
      <c r="B87" s="30" t="s">
        <v>2127</v>
      </c>
      <c r="C87" s="30" t="s">
        <v>213</v>
      </c>
      <c r="D87" s="13">
        <v>500000</v>
      </c>
      <c r="E87" s="14">
        <v>499.89</v>
      </c>
      <c r="F87" s="24">
        <f t="shared" si="2"/>
        <v>2.0139752290998045E-2</v>
      </c>
      <c r="G87" s="15">
        <v>7.5749999999999998E-2</v>
      </c>
    </row>
    <row r="88" spans="1:7" x14ac:dyDescent="0.3">
      <c r="A88" s="12" t="s">
        <v>927</v>
      </c>
      <c r="B88" s="30" t="s">
        <v>928</v>
      </c>
      <c r="C88" s="30" t="s">
        <v>213</v>
      </c>
      <c r="D88" s="13">
        <v>500000</v>
      </c>
      <c r="E88" s="14">
        <v>497.46</v>
      </c>
      <c r="F88" s="24">
        <f t="shared" si="2"/>
        <v>2.004185155670225E-2</v>
      </c>
      <c r="G88" s="15">
        <v>7.5999999999999998E-2</v>
      </c>
    </row>
    <row r="89" spans="1:7" x14ac:dyDescent="0.3">
      <c r="A89" s="16" t="s">
        <v>122</v>
      </c>
      <c r="B89" s="31"/>
      <c r="C89" s="31"/>
      <c r="D89" s="17"/>
      <c r="E89" s="37">
        <v>4952.9799999999996</v>
      </c>
      <c r="F89" s="38">
        <v>0.19950000000000001</v>
      </c>
      <c r="G89" s="20"/>
    </row>
    <row r="90" spans="1:7" x14ac:dyDescent="0.3">
      <c r="A90" s="12"/>
      <c r="B90" s="30"/>
      <c r="C90" s="30"/>
      <c r="D90" s="13"/>
      <c r="E90" s="14"/>
      <c r="F90" s="15"/>
      <c r="G90" s="15"/>
    </row>
    <row r="91" spans="1:7" x14ac:dyDescent="0.3">
      <c r="A91" s="16" t="s">
        <v>297</v>
      </c>
      <c r="B91" s="30"/>
      <c r="C91" s="30"/>
      <c r="D91" s="13"/>
      <c r="E91" s="14"/>
      <c r="F91" s="15"/>
      <c r="G91" s="15"/>
    </row>
    <row r="92" spans="1:7" x14ac:dyDescent="0.3">
      <c r="A92" s="12" t="s">
        <v>620</v>
      </c>
      <c r="B92" s="30" t="s">
        <v>621</v>
      </c>
      <c r="C92" s="30" t="s">
        <v>119</v>
      </c>
      <c r="D92" s="13">
        <v>6500000</v>
      </c>
      <c r="E92" s="14">
        <v>6547.23</v>
      </c>
      <c r="F92" s="24">
        <f>E92/$E$111</f>
        <v>0.26377721177097185</v>
      </c>
      <c r="G92" s="15">
        <v>7.2872317820000004E-2</v>
      </c>
    </row>
    <row r="93" spans="1:7" x14ac:dyDescent="0.3">
      <c r="A93" s="16" t="s">
        <v>122</v>
      </c>
      <c r="B93" s="31"/>
      <c r="C93" s="31"/>
      <c r="D93" s="17"/>
      <c r="E93" s="37">
        <v>6547.23</v>
      </c>
      <c r="F93" s="38">
        <v>0.26379999999999998</v>
      </c>
      <c r="G93" s="20"/>
    </row>
    <row r="94" spans="1:7" x14ac:dyDescent="0.3">
      <c r="A94" s="12"/>
      <c r="B94" s="30"/>
      <c r="C94" s="30"/>
      <c r="D94" s="13"/>
      <c r="E94" s="14"/>
      <c r="F94" s="15"/>
      <c r="G94" s="15"/>
    </row>
    <row r="95" spans="1:7" x14ac:dyDescent="0.3">
      <c r="A95" s="16" t="s">
        <v>300</v>
      </c>
      <c r="B95" s="30"/>
      <c r="C95" s="30"/>
      <c r="D95" s="13"/>
      <c r="E95" s="14"/>
      <c r="F95" s="15"/>
      <c r="G95" s="15"/>
    </row>
    <row r="96" spans="1:7" x14ac:dyDescent="0.3">
      <c r="A96" s="16" t="s">
        <v>122</v>
      </c>
      <c r="B96" s="30"/>
      <c r="C96" s="30"/>
      <c r="D96" s="13"/>
      <c r="E96" s="39" t="s">
        <v>114</v>
      </c>
      <c r="F96" s="40" t="s">
        <v>114</v>
      </c>
      <c r="G96" s="15"/>
    </row>
    <row r="97" spans="1:7" x14ac:dyDescent="0.3">
      <c r="A97" s="12"/>
      <c r="B97" s="30"/>
      <c r="C97" s="30"/>
      <c r="D97" s="13"/>
      <c r="E97" s="14"/>
      <c r="F97" s="15"/>
      <c r="G97" s="15"/>
    </row>
    <row r="98" spans="1:7" x14ac:dyDescent="0.3">
      <c r="A98" s="16" t="s">
        <v>301</v>
      </c>
      <c r="B98" s="30"/>
      <c r="C98" s="30"/>
      <c r="D98" s="13"/>
      <c r="E98" s="14"/>
      <c r="F98" s="15"/>
      <c r="G98" s="15"/>
    </row>
    <row r="99" spans="1:7" x14ac:dyDescent="0.3">
      <c r="A99" s="16" t="s">
        <v>122</v>
      </c>
      <c r="B99" s="30"/>
      <c r="C99" s="30"/>
      <c r="D99" s="13"/>
      <c r="E99" s="39" t="s">
        <v>114</v>
      </c>
      <c r="F99" s="40" t="s">
        <v>114</v>
      </c>
      <c r="G99" s="15"/>
    </row>
    <row r="100" spans="1:7" x14ac:dyDescent="0.3">
      <c r="A100" s="12"/>
      <c r="B100" s="30"/>
      <c r="C100" s="30"/>
      <c r="D100" s="13"/>
      <c r="E100" s="14"/>
      <c r="F100" s="15"/>
      <c r="G100" s="15"/>
    </row>
    <row r="101" spans="1:7" x14ac:dyDescent="0.3">
      <c r="A101" s="21" t="s">
        <v>156</v>
      </c>
      <c r="B101" s="32"/>
      <c r="C101" s="32"/>
      <c r="D101" s="22"/>
      <c r="E101" s="18">
        <v>11500.21</v>
      </c>
      <c r="F101" s="19">
        <v>0.46329999999999999</v>
      </c>
      <c r="G101" s="20"/>
    </row>
    <row r="102" spans="1:7" x14ac:dyDescent="0.3">
      <c r="A102" s="12"/>
      <c r="B102" s="30"/>
      <c r="C102" s="30"/>
      <c r="D102" s="13"/>
      <c r="E102" s="14"/>
      <c r="F102" s="15"/>
      <c r="G102" s="15"/>
    </row>
    <row r="103" spans="1:7" x14ac:dyDescent="0.3">
      <c r="A103" s="12"/>
      <c r="B103" s="30"/>
      <c r="C103" s="30"/>
      <c r="D103" s="13"/>
      <c r="E103" s="14"/>
      <c r="F103" s="15"/>
      <c r="G103" s="15"/>
    </row>
    <row r="104" spans="1:7" x14ac:dyDescent="0.3">
      <c r="A104" s="16" t="s">
        <v>157</v>
      </c>
      <c r="B104" s="30"/>
      <c r="C104" s="30"/>
      <c r="D104" s="13"/>
      <c r="E104" s="14"/>
      <c r="F104" s="15"/>
      <c r="G104" s="15"/>
    </row>
    <row r="105" spans="1:7" x14ac:dyDescent="0.3">
      <c r="A105" s="12" t="s">
        <v>158</v>
      </c>
      <c r="B105" s="30"/>
      <c r="C105" s="30"/>
      <c r="D105" s="13"/>
      <c r="E105" s="14">
        <v>3423.4</v>
      </c>
      <c r="F105" s="24">
        <f>E105/$E$111</f>
        <v>0.13792319908980519</v>
      </c>
      <c r="G105" s="15">
        <v>6.3773999999999997E-2</v>
      </c>
    </row>
    <row r="106" spans="1:7" x14ac:dyDescent="0.3">
      <c r="A106" s="16" t="s">
        <v>122</v>
      </c>
      <c r="B106" s="31"/>
      <c r="C106" s="31"/>
      <c r="D106" s="17"/>
      <c r="E106" s="37">
        <v>3423.4</v>
      </c>
      <c r="F106" s="38">
        <v>0.13789999999999999</v>
      </c>
      <c r="G106" s="20"/>
    </row>
    <row r="107" spans="1:7" x14ac:dyDescent="0.3">
      <c r="A107" s="12"/>
      <c r="B107" s="30"/>
      <c r="C107" s="30"/>
      <c r="D107" s="13"/>
      <c r="E107" s="14"/>
      <c r="F107" s="15"/>
      <c r="G107" s="15"/>
    </row>
    <row r="108" spans="1:7" x14ac:dyDescent="0.3">
      <c r="A108" s="21" t="s">
        <v>156</v>
      </c>
      <c r="B108" s="32"/>
      <c r="C108" s="32"/>
      <c r="D108" s="22"/>
      <c r="E108" s="18">
        <v>3423.4</v>
      </c>
      <c r="F108" s="19">
        <v>0.13789999999999999</v>
      </c>
      <c r="G108" s="20"/>
    </row>
    <row r="109" spans="1:7" x14ac:dyDescent="0.3">
      <c r="A109" s="12" t="s">
        <v>159</v>
      </c>
      <c r="B109" s="30"/>
      <c r="C109" s="30"/>
      <c r="D109" s="13"/>
      <c r="E109" s="14">
        <v>157.2246882</v>
      </c>
      <c r="F109" s="24">
        <f>E109/$E$111</f>
        <v>6.3343261004969167E-3</v>
      </c>
      <c r="G109" s="15"/>
    </row>
    <row r="110" spans="1:7" x14ac:dyDescent="0.3">
      <c r="A110" s="12" t="s">
        <v>160</v>
      </c>
      <c r="B110" s="30"/>
      <c r="C110" s="30"/>
      <c r="D110" s="13"/>
      <c r="E110" s="23">
        <f>E111-E109-E108-E101-E79-E37</f>
        <v>9860.0926118000007</v>
      </c>
      <c r="F110" s="24">
        <f>E110/$E$111</f>
        <v>0.39724703988467858</v>
      </c>
      <c r="G110" s="15">
        <v>6.3773999999999997E-2</v>
      </c>
    </row>
    <row r="111" spans="1:7" x14ac:dyDescent="0.3">
      <c r="A111" s="25" t="s">
        <v>161</v>
      </c>
      <c r="B111" s="33"/>
      <c r="C111" s="33"/>
      <c r="D111" s="26"/>
      <c r="E111" s="27">
        <v>24821.06</v>
      </c>
      <c r="F111" s="28">
        <v>1</v>
      </c>
      <c r="G111" s="28"/>
    </row>
    <row r="113" spans="1:7" x14ac:dyDescent="0.3">
      <c r="A113" s="1" t="s">
        <v>1676</v>
      </c>
      <c r="E113" s="59"/>
      <c r="F113" s="59"/>
      <c r="G113" s="59"/>
    </row>
    <row r="114" spans="1:7" x14ac:dyDescent="0.3">
      <c r="A114" s="1" t="s">
        <v>163</v>
      </c>
      <c r="F114" s="59"/>
    </row>
    <row r="116" spans="1:7" x14ac:dyDescent="0.3">
      <c r="A116" s="1" t="s">
        <v>164</v>
      </c>
    </row>
    <row r="117" spans="1:7" x14ac:dyDescent="0.3">
      <c r="A117" s="47" t="s">
        <v>165</v>
      </c>
      <c r="B117" s="34" t="s">
        <v>114</v>
      </c>
    </row>
    <row r="118" spans="1:7" x14ac:dyDescent="0.3">
      <c r="A118" t="s">
        <v>166</v>
      </c>
    </row>
    <row r="119" spans="1:7" x14ac:dyDescent="0.3">
      <c r="A119" t="s">
        <v>183</v>
      </c>
      <c r="B119" s="34" t="s">
        <v>114</v>
      </c>
    </row>
    <row r="120" spans="1:7" x14ac:dyDescent="0.3">
      <c r="A120" t="s">
        <v>184</v>
      </c>
      <c r="B120" s="34" t="s">
        <v>114</v>
      </c>
    </row>
    <row r="121" spans="1:7" ht="28.95" customHeight="1" x14ac:dyDescent="0.3">
      <c r="A121" s="47" t="s">
        <v>185</v>
      </c>
      <c r="B121" s="34" t="s">
        <v>114</v>
      </c>
    </row>
    <row r="122" spans="1:7" ht="28.95" customHeight="1" x14ac:dyDescent="0.3">
      <c r="A122" s="47" t="s">
        <v>186</v>
      </c>
      <c r="B122" s="34" t="s">
        <v>114</v>
      </c>
    </row>
    <row r="123" spans="1:7" x14ac:dyDescent="0.3">
      <c r="A123" t="s">
        <v>1677</v>
      </c>
      <c r="B123" s="49">
        <v>0.67616500000000002</v>
      </c>
    </row>
    <row r="124" spans="1:7" ht="43.5" customHeight="1" x14ac:dyDescent="0.3">
      <c r="A124" s="47" t="s">
        <v>188</v>
      </c>
      <c r="B124" s="60">
        <f>SUM(E73:E75)</f>
        <v>2534.8423000000003</v>
      </c>
    </row>
    <row r="125" spans="1:7" ht="28.95" customHeight="1" x14ac:dyDescent="0.3">
      <c r="A125" s="47" t="s">
        <v>189</v>
      </c>
      <c r="B125" s="34" t="s">
        <v>114</v>
      </c>
    </row>
    <row r="126" spans="1:7" ht="28.95" customHeight="1" x14ac:dyDescent="0.3">
      <c r="A126" s="47" t="s">
        <v>190</v>
      </c>
      <c r="B126" s="34" t="s">
        <v>114</v>
      </c>
    </row>
    <row r="127" spans="1:7" x14ac:dyDescent="0.3">
      <c r="A127" t="s">
        <v>191</v>
      </c>
      <c r="B127" s="34" t="s">
        <v>114</v>
      </c>
    </row>
    <row r="128" spans="1:7" x14ac:dyDescent="0.3">
      <c r="A128" t="s">
        <v>192</v>
      </c>
      <c r="B128" s="34" t="s">
        <v>114</v>
      </c>
    </row>
    <row r="130" spans="1:7" s="47" customFormat="1" ht="35.4" customHeight="1" x14ac:dyDescent="0.3">
      <c r="A130" s="70" t="s">
        <v>202</v>
      </c>
      <c r="B130" s="70" t="s">
        <v>203</v>
      </c>
      <c r="C130" s="70" t="s">
        <v>5</v>
      </c>
      <c r="D130" s="70" t="s">
        <v>6</v>
      </c>
      <c r="G130" s="71"/>
    </row>
    <row r="131" spans="1:7" s="47" customFormat="1" ht="70.05" customHeight="1" x14ac:dyDescent="0.3">
      <c r="A131" s="70" t="s">
        <v>2128</v>
      </c>
      <c r="B131" s="70"/>
      <c r="C131" s="70" t="s">
        <v>72</v>
      </c>
      <c r="D131" s="70"/>
      <c r="G131" s="71"/>
    </row>
  </sheetData>
  <mergeCells count="2">
    <mergeCell ref="A1:G1"/>
    <mergeCell ref="A2:G2"/>
  </mergeCells>
  <pageMargins left="0.7" right="0.7" top="0.75" bottom="0.75" header="0.3" footer="0.3"/>
  <pageSetup scale="47" orientation="portrait" horizontalDpi="300" verticalDpi="300" r:id="rId1"/>
  <headerFooter>
    <oddHeader>&amp;L&amp;"Arial"&amp;1 &amp;K0078D7INTERNAL#</oddHead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117"/>
  <sheetViews>
    <sheetView showGridLines="0" view="pageBreakPreview" zoomScale="60" zoomScaleNormal="100" workbookViewId="0">
      <pane ySplit="4" topLeftCell="A97" activePane="bottomLeft" state="frozen"/>
      <selection pane="bottomLeft" activeCell="A117" sqref="A117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2129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2130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1109</v>
      </c>
      <c r="B7" s="30"/>
      <c r="C7" s="30"/>
      <c r="D7" s="13"/>
      <c r="E7" s="14"/>
      <c r="F7" s="15"/>
      <c r="G7" s="15"/>
    </row>
    <row r="8" spans="1:8" x14ac:dyDescent="0.3">
      <c r="A8" s="12" t="s">
        <v>1837</v>
      </c>
      <c r="B8" s="30" t="s">
        <v>1838</v>
      </c>
      <c r="C8" s="30" t="s">
        <v>1276</v>
      </c>
      <c r="D8" s="13">
        <v>837008</v>
      </c>
      <c r="E8" s="14">
        <v>4771.78</v>
      </c>
      <c r="F8" s="15">
        <v>4.9200000000000001E-2</v>
      </c>
      <c r="G8" s="15"/>
    </row>
    <row r="9" spans="1:8" x14ac:dyDescent="0.3">
      <c r="A9" s="12" t="s">
        <v>1835</v>
      </c>
      <c r="B9" s="30" t="s">
        <v>1836</v>
      </c>
      <c r="C9" s="30" t="s">
        <v>1209</v>
      </c>
      <c r="D9" s="13">
        <v>377667</v>
      </c>
      <c r="E9" s="14">
        <v>3905.08</v>
      </c>
      <c r="F9" s="15">
        <v>4.02E-2</v>
      </c>
      <c r="G9" s="15"/>
    </row>
    <row r="10" spans="1:8" x14ac:dyDescent="0.3">
      <c r="A10" s="12" t="s">
        <v>2131</v>
      </c>
      <c r="B10" s="30" t="s">
        <v>2132</v>
      </c>
      <c r="C10" s="30" t="s">
        <v>1148</v>
      </c>
      <c r="D10" s="13">
        <v>240000</v>
      </c>
      <c r="E10" s="14">
        <v>3599.88</v>
      </c>
      <c r="F10" s="15">
        <v>3.7100000000000001E-2</v>
      </c>
      <c r="G10" s="15"/>
    </row>
    <row r="11" spans="1:8" x14ac:dyDescent="0.3">
      <c r="A11" s="12" t="s">
        <v>2133</v>
      </c>
      <c r="B11" s="30" t="s">
        <v>2134</v>
      </c>
      <c r="C11" s="30" t="s">
        <v>1237</v>
      </c>
      <c r="D11" s="13">
        <v>170000</v>
      </c>
      <c r="E11" s="14">
        <v>3464.09</v>
      </c>
      <c r="F11" s="15">
        <v>3.5700000000000003E-2</v>
      </c>
      <c r="G11" s="15"/>
    </row>
    <row r="12" spans="1:8" x14ac:dyDescent="0.3">
      <c r="A12" s="12" t="s">
        <v>2029</v>
      </c>
      <c r="B12" s="30" t="s">
        <v>2030</v>
      </c>
      <c r="C12" s="30" t="s">
        <v>1219</v>
      </c>
      <c r="D12" s="13">
        <v>1750000</v>
      </c>
      <c r="E12" s="14">
        <v>3378.38</v>
      </c>
      <c r="F12" s="15">
        <v>3.4799999999999998E-2</v>
      </c>
      <c r="G12" s="15"/>
    </row>
    <row r="13" spans="1:8" x14ac:dyDescent="0.3">
      <c r="A13" s="12" t="s">
        <v>1705</v>
      </c>
      <c r="B13" s="30" t="s">
        <v>1706</v>
      </c>
      <c r="C13" s="30" t="s">
        <v>1334</v>
      </c>
      <c r="D13" s="13">
        <v>285000</v>
      </c>
      <c r="E13" s="14">
        <v>3375.11</v>
      </c>
      <c r="F13" s="15">
        <v>3.4799999999999998E-2</v>
      </c>
      <c r="G13" s="15"/>
    </row>
    <row r="14" spans="1:8" x14ac:dyDescent="0.3">
      <c r="A14" s="12" t="s">
        <v>2135</v>
      </c>
      <c r="B14" s="30" t="s">
        <v>2136</v>
      </c>
      <c r="C14" s="30" t="s">
        <v>1140</v>
      </c>
      <c r="D14" s="13">
        <v>500000</v>
      </c>
      <c r="E14" s="14">
        <v>3309.25</v>
      </c>
      <c r="F14" s="15">
        <v>3.4099999999999998E-2</v>
      </c>
      <c r="G14" s="15"/>
    </row>
    <row r="15" spans="1:8" x14ac:dyDescent="0.3">
      <c r="A15" s="12" t="s">
        <v>1739</v>
      </c>
      <c r="B15" s="30" t="s">
        <v>1740</v>
      </c>
      <c r="C15" s="30" t="s">
        <v>1334</v>
      </c>
      <c r="D15" s="13">
        <v>260000</v>
      </c>
      <c r="E15" s="14">
        <v>3290.95</v>
      </c>
      <c r="F15" s="15">
        <v>3.39E-2</v>
      </c>
      <c r="G15" s="15"/>
    </row>
    <row r="16" spans="1:8" x14ac:dyDescent="0.3">
      <c r="A16" s="12" t="s">
        <v>2137</v>
      </c>
      <c r="B16" s="30" t="s">
        <v>2138</v>
      </c>
      <c r="C16" s="30" t="s">
        <v>1237</v>
      </c>
      <c r="D16" s="13">
        <v>145000</v>
      </c>
      <c r="E16" s="14">
        <v>3092.85</v>
      </c>
      <c r="F16" s="15">
        <v>3.1899999999999998E-2</v>
      </c>
      <c r="G16" s="15"/>
    </row>
    <row r="17" spans="1:7" x14ac:dyDescent="0.3">
      <c r="A17" s="12" t="s">
        <v>1868</v>
      </c>
      <c r="B17" s="30" t="s">
        <v>1869</v>
      </c>
      <c r="C17" s="30" t="s">
        <v>1288</v>
      </c>
      <c r="D17" s="13">
        <v>150000</v>
      </c>
      <c r="E17" s="14">
        <v>2870.7</v>
      </c>
      <c r="F17" s="15">
        <v>2.9600000000000001E-2</v>
      </c>
      <c r="G17" s="15"/>
    </row>
    <row r="18" spans="1:7" x14ac:dyDescent="0.3">
      <c r="A18" s="12" t="s">
        <v>2139</v>
      </c>
      <c r="B18" s="30" t="s">
        <v>2140</v>
      </c>
      <c r="C18" s="30" t="s">
        <v>1140</v>
      </c>
      <c r="D18" s="13">
        <v>370000</v>
      </c>
      <c r="E18" s="14">
        <v>2710.44</v>
      </c>
      <c r="F18" s="15">
        <v>2.7900000000000001E-2</v>
      </c>
      <c r="G18" s="15"/>
    </row>
    <row r="19" spans="1:7" x14ac:dyDescent="0.3">
      <c r="A19" s="12" t="s">
        <v>2060</v>
      </c>
      <c r="B19" s="30" t="s">
        <v>2061</v>
      </c>
      <c r="C19" s="30" t="s">
        <v>1341</v>
      </c>
      <c r="D19" s="13">
        <v>415109</v>
      </c>
      <c r="E19" s="14">
        <v>2641.75</v>
      </c>
      <c r="F19" s="15">
        <v>2.7199999999999998E-2</v>
      </c>
      <c r="G19" s="15"/>
    </row>
    <row r="20" spans="1:7" x14ac:dyDescent="0.3">
      <c r="A20" s="12" t="s">
        <v>2141</v>
      </c>
      <c r="B20" s="30" t="s">
        <v>2142</v>
      </c>
      <c r="C20" s="30" t="s">
        <v>1288</v>
      </c>
      <c r="D20" s="13">
        <v>227792</v>
      </c>
      <c r="E20" s="14">
        <v>2514.8200000000002</v>
      </c>
      <c r="F20" s="15">
        <v>2.5899999999999999E-2</v>
      </c>
      <c r="G20" s="15"/>
    </row>
    <row r="21" spans="1:7" x14ac:dyDescent="0.3">
      <c r="A21" s="12" t="s">
        <v>2143</v>
      </c>
      <c r="B21" s="30" t="s">
        <v>2144</v>
      </c>
      <c r="C21" s="30" t="s">
        <v>1159</v>
      </c>
      <c r="D21" s="13">
        <v>217271</v>
      </c>
      <c r="E21" s="14">
        <v>2485.36</v>
      </c>
      <c r="F21" s="15">
        <v>2.5600000000000001E-2</v>
      </c>
      <c r="G21" s="15"/>
    </row>
    <row r="22" spans="1:7" x14ac:dyDescent="0.3">
      <c r="A22" s="12" t="s">
        <v>1982</v>
      </c>
      <c r="B22" s="30" t="s">
        <v>1983</v>
      </c>
      <c r="C22" s="30" t="s">
        <v>1984</v>
      </c>
      <c r="D22" s="13">
        <v>330000</v>
      </c>
      <c r="E22" s="14">
        <v>2414.12</v>
      </c>
      <c r="F22" s="15">
        <v>2.4899999999999999E-2</v>
      </c>
      <c r="G22" s="15"/>
    </row>
    <row r="23" spans="1:7" x14ac:dyDescent="0.3">
      <c r="A23" s="12" t="s">
        <v>2145</v>
      </c>
      <c r="B23" s="30" t="s">
        <v>2146</v>
      </c>
      <c r="C23" s="30" t="s">
        <v>1288</v>
      </c>
      <c r="D23" s="13">
        <v>322792</v>
      </c>
      <c r="E23" s="14">
        <v>2284.4</v>
      </c>
      <c r="F23" s="15">
        <v>2.35E-2</v>
      </c>
      <c r="G23" s="15"/>
    </row>
    <row r="24" spans="1:7" x14ac:dyDescent="0.3">
      <c r="A24" s="12" t="s">
        <v>1876</v>
      </c>
      <c r="B24" s="30" t="s">
        <v>1877</v>
      </c>
      <c r="C24" s="30" t="s">
        <v>1276</v>
      </c>
      <c r="D24" s="13">
        <v>100000</v>
      </c>
      <c r="E24" s="14">
        <v>2218.65</v>
      </c>
      <c r="F24" s="15">
        <v>2.29E-2</v>
      </c>
      <c r="G24" s="15"/>
    </row>
    <row r="25" spans="1:7" x14ac:dyDescent="0.3">
      <c r="A25" s="12" t="s">
        <v>1714</v>
      </c>
      <c r="B25" s="30" t="s">
        <v>1715</v>
      </c>
      <c r="C25" s="30" t="s">
        <v>1305</v>
      </c>
      <c r="D25" s="13">
        <v>207944</v>
      </c>
      <c r="E25" s="14">
        <v>2157.21</v>
      </c>
      <c r="F25" s="15">
        <v>2.2200000000000001E-2</v>
      </c>
      <c r="G25" s="15"/>
    </row>
    <row r="26" spans="1:7" x14ac:dyDescent="0.3">
      <c r="A26" s="12" t="s">
        <v>2147</v>
      </c>
      <c r="B26" s="30" t="s">
        <v>2148</v>
      </c>
      <c r="C26" s="30" t="s">
        <v>1820</v>
      </c>
      <c r="D26" s="13">
        <v>415000</v>
      </c>
      <c r="E26" s="14">
        <v>2071.6799999999998</v>
      </c>
      <c r="F26" s="15">
        <v>2.1299999999999999E-2</v>
      </c>
      <c r="G26" s="15"/>
    </row>
    <row r="27" spans="1:7" x14ac:dyDescent="0.3">
      <c r="A27" s="12" t="s">
        <v>2149</v>
      </c>
      <c r="B27" s="30" t="s">
        <v>2150</v>
      </c>
      <c r="C27" s="30" t="s">
        <v>1148</v>
      </c>
      <c r="D27" s="13">
        <v>500000</v>
      </c>
      <c r="E27" s="14">
        <v>1897.75</v>
      </c>
      <c r="F27" s="15">
        <v>1.95E-2</v>
      </c>
      <c r="G27" s="15"/>
    </row>
    <row r="28" spans="1:7" x14ac:dyDescent="0.3">
      <c r="A28" s="12" t="s">
        <v>1716</v>
      </c>
      <c r="B28" s="30" t="s">
        <v>1717</v>
      </c>
      <c r="C28" s="30" t="s">
        <v>1276</v>
      </c>
      <c r="D28" s="13">
        <v>40000</v>
      </c>
      <c r="E28" s="14">
        <v>1862.12</v>
      </c>
      <c r="F28" s="15">
        <v>1.9199999999999998E-2</v>
      </c>
      <c r="G28" s="15"/>
    </row>
    <row r="29" spans="1:7" x14ac:dyDescent="0.3">
      <c r="A29" s="12" t="s">
        <v>2151</v>
      </c>
      <c r="B29" s="30" t="s">
        <v>2152</v>
      </c>
      <c r="C29" s="30" t="s">
        <v>2153</v>
      </c>
      <c r="D29" s="13">
        <v>300000</v>
      </c>
      <c r="E29" s="14">
        <v>1798.65</v>
      </c>
      <c r="F29" s="15">
        <v>1.8499999999999999E-2</v>
      </c>
      <c r="G29" s="15"/>
    </row>
    <row r="30" spans="1:7" x14ac:dyDescent="0.3">
      <c r="A30" s="12" t="s">
        <v>2154</v>
      </c>
      <c r="B30" s="30" t="s">
        <v>2155</v>
      </c>
      <c r="C30" s="30" t="s">
        <v>1164</v>
      </c>
      <c r="D30" s="13">
        <v>232160</v>
      </c>
      <c r="E30" s="14">
        <v>1690.59</v>
      </c>
      <c r="F30" s="15">
        <v>1.7399999999999999E-2</v>
      </c>
      <c r="G30" s="15"/>
    </row>
    <row r="31" spans="1:7" x14ac:dyDescent="0.3">
      <c r="A31" s="12" t="s">
        <v>2082</v>
      </c>
      <c r="B31" s="30" t="s">
        <v>2083</v>
      </c>
      <c r="C31" s="30" t="s">
        <v>1334</v>
      </c>
      <c r="D31" s="13">
        <v>1160000</v>
      </c>
      <c r="E31" s="14">
        <v>1669.24</v>
      </c>
      <c r="F31" s="15">
        <v>1.72E-2</v>
      </c>
      <c r="G31" s="15"/>
    </row>
    <row r="32" spans="1:7" x14ac:dyDescent="0.3">
      <c r="A32" s="12" t="s">
        <v>2156</v>
      </c>
      <c r="B32" s="30" t="s">
        <v>2157</v>
      </c>
      <c r="C32" s="30" t="s">
        <v>1258</v>
      </c>
      <c r="D32" s="13">
        <v>70000</v>
      </c>
      <c r="E32" s="14">
        <v>1649.87</v>
      </c>
      <c r="F32" s="15">
        <v>1.7000000000000001E-2</v>
      </c>
      <c r="G32" s="15"/>
    </row>
    <row r="33" spans="1:7" x14ac:dyDescent="0.3">
      <c r="A33" s="12" t="s">
        <v>2100</v>
      </c>
      <c r="B33" s="30" t="s">
        <v>2101</v>
      </c>
      <c r="C33" s="30" t="s">
        <v>1305</v>
      </c>
      <c r="D33" s="13">
        <v>120000</v>
      </c>
      <c r="E33" s="14">
        <v>1560.36</v>
      </c>
      <c r="F33" s="15">
        <v>1.61E-2</v>
      </c>
      <c r="G33" s="15"/>
    </row>
    <row r="34" spans="1:7" x14ac:dyDescent="0.3">
      <c r="A34" s="12" t="s">
        <v>1699</v>
      </c>
      <c r="B34" s="30" t="s">
        <v>1700</v>
      </c>
      <c r="C34" s="30" t="s">
        <v>1181</v>
      </c>
      <c r="D34" s="13">
        <v>258378</v>
      </c>
      <c r="E34" s="14">
        <v>1547.81</v>
      </c>
      <c r="F34" s="15">
        <v>1.5900000000000001E-2</v>
      </c>
      <c r="G34" s="15"/>
    </row>
    <row r="35" spans="1:7" x14ac:dyDescent="0.3">
      <c r="A35" s="12" t="s">
        <v>1931</v>
      </c>
      <c r="B35" s="30" t="s">
        <v>1932</v>
      </c>
      <c r="C35" s="30" t="s">
        <v>1112</v>
      </c>
      <c r="D35" s="13">
        <v>3000000</v>
      </c>
      <c r="E35" s="14">
        <v>1543.5</v>
      </c>
      <c r="F35" s="15">
        <v>1.5900000000000001E-2</v>
      </c>
      <c r="G35" s="15"/>
    </row>
    <row r="36" spans="1:7" x14ac:dyDescent="0.3">
      <c r="A36" s="12" t="s">
        <v>2158</v>
      </c>
      <c r="B36" s="30" t="s">
        <v>2159</v>
      </c>
      <c r="C36" s="30" t="s">
        <v>1258</v>
      </c>
      <c r="D36" s="13">
        <v>390000</v>
      </c>
      <c r="E36" s="14">
        <v>1504.62</v>
      </c>
      <c r="F36" s="15">
        <v>1.55E-2</v>
      </c>
      <c r="G36" s="15"/>
    </row>
    <row r="37" spans="1:7" x14ac:dyDescent="0.3">
      <c r="A37" s="12" t="s">
        <v>2160</v>
      </c>
      <c r="B37" s="30" t="s">
        <v>2161</v>
      </c>
      <c r="C37" s="30" t="s">
        <v>1140</v>
      </c>
      <c r="D37" s="13">
        <v>170000</v>
      </c>
      <c r="E37" s="14">
        <v>1479.17</v>
      </c>
      <c r="F37" s="15">
        <v>1.52E-2</v>
      </c>
      <c r="G37" s="15"/>
    </row>
    <row r="38" spans="1:7" x14ac:dyDescent="0.3">
      <c r="A38" s="12" t="s">
        <v>1802</v>
      </c>
      <c r="B38" s="30" t="s">
        <v>1803</v>
      </c>
      <c r="C38" s="30" t="s">
        <v>1411</v>
      </c>
      <c r="D38" s="13">
        <v>300000</v>
      </c>
      <c r="E38" s="14">
        <v>1455</v>
      </c>
      <c r="F38" s="15">
        <v>1.4999999999999999E-2</v>
      </c>
      <c r="G38" s="15"/>
    </row>
    <row r="39" spans="1:7" x14ac:dyDescent="0.3">
      <c r="A39" s="12" t="s">
        <v>2162</v>
      </c>
      <c r="B39" s="30" t="s">
        <v>2163</v>
      </c>
      <c r="C39" s="30" t="s">
        <v>1209</v>
      </c>
      <c r="D39" s="13">
        <v>440000</v>
      </c>
      <c r="E39" s="14">
        <v>1329.46</v>
      </c>
      <c r="F39" s="15">
        <v>1.37E-2</v>
      </c>
      <c r="G39" s="15"/>
    </row>
    <row r="40" spans="1:7" x14ac:dyDescent="0.3">
      <c r="A40" s="12" t="s">
        <v>2164</v>
      </c>
      <c r="B40" s="30" t="s">
        <v>2165</v>
      </c>
      <c r="C40" s="30" t="s">
        <v>1140</v>
      </c>
      <c r="D40" s="13">
        <v>440000</v>
      </c>
      <c r="E40" s="14">
        <v>1245.2</v>
      </c>
      <c r="F40" s="15">
        <v>1.2800000000000001E-2</v>
      </c>
      <c r="G40" s="15"/>
    </row>
    <row r="41" spans="1:7" x14ac:dyDescent="0.3">
      <c r="A41" s="12" t="s">
        <v>2166</v>
      </c>
      <c r="B41" s="30" t="s">
        <v>2167</v>
      </c>
      <c r="C41" s="30" t="s">
        <v>1334</v>
      </c>
      <c r="D41" s="13">
        <v>120000</v>
      </c>
      <c r="E41" s="14">
        <v>1150.8599999999999</v>
      </c>
      <c r="F41" s="15">
        <v>1.1900000000000001E-2</v>
      </c>
      <c r="G41" s="15"/>
    </row>
    <row r="42" spans="1:7" x14ac:dyDescent="0.3">
      <c r="A42" s="12" t="s">
        <v>2168</v>
      </c>
      <c r="B42" s="30" t="s">
        <v>2169</v>
      </c>
      <c r="C42" s="30" t="s">
        <v>1411</v>
      </c>
      <c r="D42" s="13">
        <v>150000</v>
      </c>
      <c r="E42" s="14">
        <v>1145.03</v>
      </c>
      <c r="F42" s="15">
        <v>1.18E-2</v>
      </c>
      <c r="G42" s="15"/>
    </row>
    <row r="43" spans="1:7" x14ac:dyDescent="0.3">
      <c r="A43" s="12" t="s">
        <v>2170</v>
      </c>
      <c r="B43" s="30" t="s">
        <v>2171</v>
      </c>
      <c r="C43" s="30" t="s">
        <v>1276</v>
      </c>
      <c r="D43" s="13">
        <v>120000</v>
      </c>
      <c r="E43" s="14">
        <v>1067.8800000000001</v>
      </c>
      <c r="F43" s="15">
        <v>1.0999999999999999E-2</v>
      </c>
      <c r="G43" s="15"/>
    </row>
    <row r="44" spans="1:7" x14ac:dyDescent="0.3">
      <c r="A44" s="12" t="s">
        <v>2172</v>
      </c>
      <c r="B44" s="30" t="s">
        <v>2173</v>
      </c>
      <c r="C44" s="30" t="s">
        <v>1209</v>
      </c>
      <c r="D44" s="13">
        <v>65000</v>
      </c>
      <c r="E44" s="14">
        <v>1035.03</v>
      </c>
      <c r="F44" s="15">
        <v>1.0699999999999999E-2</v>
      </c>
      <c r="G44" s="15"/>
    </row>
    <row r="45" spans="1:7" x14ac:dyDescent="0.3">
      <c r="A45" s="12" t="s">
        <v>2174</v>
      </c>
      <c r="B45" s="30" t="s">
        <v>2175</v>
      </c>
      <c r="C45" s="30" t="s">
        <v>1820</v>
      </c>
      <c r="D45" s="13">
        <v>188692</v>
      </c>
      <c r="E45" s="14">
        <v>973.27</v>
      </c>
      <c r="F45" s="15">
        <v>0.01</v>
      </c>
      <c r="G45" s="15"/>
    </row>
    <row r="46" spans="1:7" x14ac:dyDescent="0.3">
      <c r="A46" s="12" t="s">
        <v>2176</v>
      </c>
      <c r="B46" s="30" t="s">
        <v>2177</v>
      </c>
      <c r="C46" s="30" t="s">
        <v>1820</v>
      </c>
      <c r="D46" s="13">
        <v>140716</v>
      </c>
      <c r="E46" s="14">
        <v>957.71</v>
      </c>
      <c r="F46" s="15">
        <v>9.9000000000000008E-3</v>
      </c>
      <c r="G46" s="15"/>
    </row>
    <row r="47" spans="1:7" x14ac:dyDescent="0.3">
      <c r="A47" s="12" t="s">
        <v>2178</v>
      </c>
      <c r="B47" s="30" t="s">
        <v>2179</v>
      </c>
      <c r="C47" s="30" t="s">
        <v>1288</v>
      </c>
      <c r="D47" s="13">
        <v>199183</v>
      </c>
      <c r="E47" s="14">
        <v>895.13</v>
      </c>
      <c r="F47" s="15">
        <v>9.1999999999999998E-3</v>
      </c>
      <c r="G47" s="15"/>
    </row>
    <row r="48" spans="1:7" x14ac:dyDescent="0.3">
      <c r="A48" s="12" t="s">
        <v>2180</v>
      </c>
      <c r="B48" s="30" t="s">
        <v>2181</v>
      </c>
      <c r="C48" s="30" t="s">
        <v>1175</v>
      </c>
      <c r="D48" s="13">
        <v>230000</v>
      </c>
      <c r="E48" s="14">
        <v>856.06</v>
      </c>
      <c r="F48" s="15">
        <v>8.8000000000000005E-3</v>
      </c>
      <c r="G48" s="15"/>
    </row>
    <row r="49" spans="1:7" x14ac:dyDescent="0.3">
      <c r="A49" s="12" t="s">
        <v>1683</v>
      </c>
      <c r="B49" s="30" t="s">
        <v>1684</v>
      </c>
      <c r="C49" s="30" t="s">
        <v>1140</v>
      </c>
      <c r="D49" s="13">
        <v>53286</v>
      </c>
      <c r="E49" s="14">
        <v>775.98</v>
      </c>
      <c r="F49" s="15">
        <v>8.0000000000000002E-3</v>
      </c>
      <c r="G49" s="15"/>
    </row>
    <row r="50" spans="1:7" x14ac:dyDescent="0.3">
      <c r="A50" s="12" t="s">
        <v>2182</v>
      </c>
      <c r="B50" s="30" t="s">
        <v>2183</v>
      </c>
      <c r="C50" s="30" t="s">
        <v>1214</v>
      </c>
      <c r="D50" s="13">
        <v>50000</v>
      </c>
      <c r="E50" s="14">
        <v>665.48</v>
      </c>
      <c r="F50" s="15">
        <v>6.8999999999999999E-3</v>
      </c>
      <c r="G50" s="15"/>
    </row>
    <row r="51" spans="1:7" x14ac:dyDescent="0.3">
      <c r="A51" s="12" t="s">
        <v>2072</v>
      </c>
      <c r="B51" s="30" t="s">
        <v>2073</v>
      </c>
      <c r="C51" s="30" t="s">
        <v>1159</v>
      </c>
      <c r="D51" s="13">
        <v>36000</v>
      </c>
      <c r="E51" s="14">
        <v>627.39</v>
      </c>
      <c r="F51" s="15">
        <v>6.4999999999999997E-3</v>
      </c>
      <c r="G51" s="15"/>
    </row>
    <row r="52" spans="1:7" x14ac:dyDescent="0.3">
      <c r="A52" s="12" t="s">
        <v>2054</v>
      </c>
      <c r="B52" s="30" t="s">
        <v>2055</v>
      </c>
      <c r="C52" s="30" t="s">
        <v>1736</v>
      </c>
      <c r="D52" s="13">
        <v>50000</v>
      </c>
      <c r="E52" s="14">
        <v>536.88</v>
      </c>
      <c r="F52" s="15">
        <v>5.4999999999999997E-3</v>
      </c>
      <c r="G52" s="15"/>
    </row>
    <row r="53" spans="1:7" x14ac:dyDescent="0.3">
      <c r="A53" s="12" t="s">
        <v>2052</v>
      </c>
      <c r="B53" s="30" t="s">
        <v>2053</v>
      </c>
      <c r="C53" s="30" t="s">
        <v>1148</v>
      </c>
      <c r="D53" s="13">
        <v>55000</v>
      </c>
      <c r="E53" s="14">
        <v>508.67</v>
      </c>
      <c r="F53" s="15">
        <v>5.1999999999999998E-3</v>
      </c>
      <c r="G53" s="15"/>
    </row>
    <row r="54" spans="1:7" x14ac:dyDescent="0.3">
      <c r="A54" s="12" t="s">
        <v>2184</v>
      </c>
      <c r="B54" s="30" t="s">
        <v>2185</v>
      </c>
      <c r="C54" s="30" t="s">
        <v>1237</v>
      </c>
      <c r="D54" s="13">
        <v>30000</v>
      </c>
      <c r="E54" s="14">
        <v>342.5</v>
      </c>
      <c r="F54" s="15">
        <v>3.5000000000000001E-3</v>
      </c>
      <c r="G54" s="15"/>
    </row>
    <row r="55" spans="1:7" x14ac:dyDescent="0.3">
      <c r="A55" s="12" t="s">
        <v>1728</v>
      </c>
      <c r="B55" s="30" t="s">
        <v>1729</v>
      </c>
      <c r="C55" s="30" t="s">
        <v>1140</v>
      </c>
      <c r="D55" s="13">
        <v>1000</v>
      </c>
      <c r="E55" s="14">
        <v>8.5500000000000007</v>
      </c>
      <c r="F55" s="15">
        <v>1E-4</v>
      </c>
      <c r="G55" s="15"/>
    </row>
    <row r="56" spans="1:7" x14ac:dyDescent="0.3">
      <c r="A56" s="12" t="s">
        <v>1966</v>
      </c>
      <c r="B56" s="30" t="s">
        <v>1967</v>
      </c>
      <c r="C56" s="30" t="s">
        <v>1178</v>
      </c>
      <c r="D56" s="13">
        <v>100</v>
      </c>
      <c r="E56" s="14">
        <v>4.82</v>
      </c>
      <c r="F56" s="15">
        <v>0</v>
      </c>
      <c r="G56" s="15"/>
    </row>
    <row r="57" spans="1:7" x14ac:dyDescent="0.3">
      <c r="A57" s="16" t="s">
        <v>122</v>
      </c>
      <c r="B57" s="31"/>
      <c r="C57" s="31"/>
      <c r="D57" s="17"/>
      <c r="E57" s="37">
        <v>90341.08</v>
      </c>
      <c r="F57" s="38">
        <v>0.93059999999999998</v>
      </c>
      <c r="G57" s="20"/>
    </row>
    <row r="58" spans="1:7" x14ac:dyDescent="0.3">
      <c r="A58" s="16" t="s">
        <v>1468</v>
      </c>
      <c r="B58" s="30"/>
      <c r="C58" s="30"/>
      <c r="D58" s="13"/>
      <c r="E58" s="14"/>
      <c r="F58" s="15"/>
      <c r="G58" s="15"/>
    </row>
    <row r="59" spans="1:7" x14ac:dyDescent="0.3">
      <c r="A59" s="16" t="s">
        <v>122</v>
      </c>
      <c r="B59" s="30"/>
      <c r="C59" s="30"/>
      <c r="D59" s="13"/>
      <c r="E59" s="39" t="s">
        <v>114</v>
      </c>
      <c r="F59" s="40" t="s">
        <v>114</v>
      </c>
      <c r="G59" s="15"/>
    </row>
    <row r="60" spans="1:7" x14ac:dyDescent="0.3">
      <c r="A60" s="21" t="s">
        <v>156</v>
      </c>
      <c r="B60" s="32"/>
      <c r="C60" s="32"/>
      <c r="D60" s="22"/>
      <c r="E60" s="27">
        <v>90341.08</v>
      </c>
      <c r="F60" s="28">
        <v>0.93059999999999998</v>
      </c>
      <c r="G60" s="20"/>
    </row>
    <row r="61" spans="1:7" x14ac:dyDescent="0.3">
      <c r="A61" s="12"/>
      <c r="B61" s="30"/>
      <c r="C61" s="30"/>
      <c r="D61" s="13"/>
      <c r="E61" s="14"/>
      <c r="F61" s="15"/>
      <c r="G61" s="15"/>
    </row>
    <row r="62" spans="1:7" x14ac:dyDescent="0.3">
      <c r="A62" s="16" t="s">
        <v>1469</v>
      </c>
      <c r="B62" s="30"/>
      <c r="C62" s="30"/>
      <c r="D62" s="13"/>
      <c r="E62" s="14"/>
      <c r="F62" s="15"/>
      <c r="G62" s="15"/>
    </row>
    <row r="63" spans="1:7" x14ac:dyDescent="0.3">
      <c r="A63" s="16" t="s">
        <v>1470</v>
      </c>
      <c r="B63" s="30"/>
      <c r="C63" s="30"/>
      <c r="D63" s="13"/>
      <c r="E63" s="14"/>
      <c r="F63" s="15"/>
      <c r="G63" s="15"/>
    </row>
    <row r="64" spans="1:7" x14ac:dyDescent="0.3">
      <c r="A64" s="12" t="s">
        <v>1745</v>
      </c>
      <c r="B64" s="30"/>
      <c r="C64" s="30" t="s">
        <v>1140</v>
      </c>
      <c r="D64" s="13">
        <v>404000</v>
      </c>
      <c r="E64" s="14">
        <v>3470.76</v>
      </c>
      <c r="F64" s="15">
        <v>3.5749999999999997E-2</v>
      </c>
      <c r="G64" s="15"/>
    </row>
    <row r="65" spans="1:7" x14ac:dyDescent="0.3">
      <c r="A65" s="12" t="s">
        <v>1749</v>
      </c>
      <c r="B65" s="30"/>
      <c r="C65" s="30" t="s">
        <v>1750</v>
      </c>
      <c r="D65" s="13">
        <v>7950</v>
      </c>
      <c r="E65" s="14">
        <v>1577.59</v>
      </c>
      <c r="F65" s="15">
        <v>1.6249E-2</v>
      </c>
      <c r="G65" s="15"/>
    </row>
    <row r="66" spans="1:7" x14ac:dyDescent="0.3">
      <c r="A66" s="12" t="s">
        <v>2186</v>
      </c>
      <c r="B66" s="30"/>
      <c r="C66" s="30" t="s">
        <v>1178</v>
      </c>
      <c r="D66" s="13">
        <v>17400</v>
      </c>
      <c r="E66" s="14">
        <v>841.6</v>
      </c>
      <c r="F66" s="15">
        <v>8.6680000000000004E-3</v>
      </c>
      <c r="G66" s="15"/>
    </row>
    <row r="67" spans="1:7" x14ac:dyDescent="0.3">
      <c r="A67" s="16" t="s">
        <v>122</v>
      </c>
      <c r="B67" s="31"/>
      <c r="C67" s="31"/>
      <c r="D67" s="17"/>
      <c r="E67" s="37">
        <v>5889.95</v>
      </c>
      <c r="F67" s="38">
        <v>6.0666999999999999E-2</v>
      </c>
      <c r="G67" s="20"/>
    </row>
    <row r="68" spans="1:7" x14ac:dyDescent="0.3">
      <c r="A68" s="12"/>
      <c r="B68" s="30"/>
      <c r="C68" s="30"/>
      <c r="D68" s="13"/>
      <c r="E68" s="14"/>
      <c r="F68" s="15"/>
      <c r="G68" s="15"/>
    </row>
    <row r="69" spans="1:7" x14ac:dyDescent="0.3">
      <c r="A69" s="12"/>
      <c r="B69" s="30"/>
      <c r="C69" s="30"/>
      <c r="D69" s="13"/>
      <c r="E69" s="14"/>
      <c r="F69" s="15"/>
      <c r="G69" s="15"/>
    </row>
    <row r="70" spans="1:7" x14ac:dyDescent="0.3">
      <c r="A70" s="12"/>
      <c r="B70" s="30"/>
      <c r="C70" s="30"/>
      <c r="D70" s="13"/>
      <c r="E70" s="14"/>
      <c r="F70" s="15"/>
      <c r="G70" s="15"/>
    </row>
    <row r="71" spans="1:7" x14ac:dyDescent="0.3">
      <c r="A71" s="21" t="s">
        <v>156</v>
      </c>
      <c r="B71" s="32"/>
      <c r="C71" s="32"/>
      <c r="D71" s="22"/>
      <c r="E71" s="18">
        <v>5889.95</v>
      </c>
      <c r="F71" s="19">
        <v>6.0666999999999999E-2</v>
      </c>
      <c r="G71" s="20"/>
    </row>
    <row r="72" spans="1:7" x14ac:dyDescent="0.3">
      <c r="A72" s="12"/>
      <c r="B72" s="30"/>
      <c r="C72" s="30"/>
      <c r="D72" s="13"/>
      <c r="E72" s="14"/>
      <c r="F72" s="15"/>
      <c r="G72" s="15"/>
    </row>
    <row r="73" spans="1:7" x14ac:dyDescent="0.3">
      <c r="A73" s="16" t="s">
        <v>115</v>
      </c>
      <c r="B73" s="30"/>
      <c r="C73" s="30"/>
      <c r="D73" s="13"/>
      <c r="E73" s="14"/>
      <c r="F73" s="15"/>
      <c r="G73" s="15"/>
    </row>
    <row r="74" spans="1:7" x14ac:dyDescent="0.3">
      <c r="A74" s="12"/>
      <c r="B74" s="30"/>
      <c r="C74" s="30"/>
      <c r="D74" s="13"/>
      <c r="E74" s="14"/>
      <c r="F74" s="15"/>
      <c r="G74" s="15"/>
    </row>
    <row r="75" spans="1:7" x14ac:dyDescent="0.3">
      <c r="A75" s="16" t="s">
        <v>116</v>
      </c>
      <c r="B75" s="30"/>
      <c r="C75" s="30"/>
      <c r="D75" s="13"/>
      <c r="E75" s="14"/>
      <c r="F75" s="15"/>
      <c r="G75" s="15"/>
    </row>
    <row r="76" spans="1:7" x14ac:dyDescent="0.3">
      <c r="A76" s="12" t="s">
        <v>1654</v>
      </c>
      <c r="B76" s="30" t="s">
        <v>1655</v>
      </c>
      <c r="C76" s="30" t="s">
        <v>119</v>
      </c>
      <c r="D76" s="13">
        <v>300000</v>
      </c>
      <c r="E76" s="14">
        <v>298.38</v>
      </c>
      <c r="F76" s="15">
        <v>3.0999999999999999E-3</v>
      </c>
      <c r="G76" s="15">
        <v>6.6203999999999999E-2</v>
      </c>
    </row>
    <row r="77" spans="1:7" x14ac:dyDescent="0.3">
      <c r="A77" s="12" t="s">
        <v>1652</v>
      </c>
      <c r="B77" s="30" t="s">
        <v>1653</v>
      </c>
      <c r="C77" s="30" t="s">
        <v>119</v>
      </c>
      <c r="D77" s="13">
        <v>200000</v>
      </c>
      <c r="E77" s="14">
        <v>199.18</v>
      </c>
      <c r="F77" s="15">
        <v>2.0999999999999999E-3</v>
      </c>
      <c r="G77" s="15">
        <v>6.5380999999999995E-2</v>
      </c>
    </row>
    <row r="78" spans="1:7" x14ac:dyDescent="0.3">
      <c r="A78" s="16" t="s">
        <v>122</v>
      </c>
      <c r="B78" s="31"/>
      <c r="C78" s="31"/>
      <c r="D78" s="17"/>
      <c r="E78" s="37">
        <v>497.56</v>
      </c>
      <c r="F78" s="38">
        <v>5.1999999999999998E-3</v>
      </c>
      <c r="G78" s="20"/>
    </row>
    <row r="79" spans="1:7" x14ac:dyDescent="0.3">
      <c r="A79" s="12"/>
      <c r="B79" s="30"/>
      <c r="C79" s="30"/>
      <c r="D79" s="13"/>
      <c r="E79" s="14"/>
      <c r="F79" s="15"/>
      <c r="G79" s="15"/>
    </row>
    <row r="80" spans="1:7" x14ac:dyDescent="0.3">
      <c r="A80" s="21" t="s">
        <v>156</v>
      </c>
      <c r="B80" s="32"/>
      <c r="C80" s="32"/>
      <c r="D80" s="22"/>
      <c r="E80" s="18">
        <v>497.56</v>
      </c>
      <c r="F80" s="19">
        <v>5.1999999999999998E-3</v>
      </c>
      <c r="G80" s="20"/>
    </row>
    <row r="81" spans="1:7" x14ac:dyDescent="0.3">
      <c r="A81" s="12"/>
      <c r="B81" s="30"/>
      <c r="C81" s="30"/>
      <c r="D81" s="13"/>
      <c r="E81" s="14"/>
      <c r="F81" s="15"/>
      <c r="G81" s="15"/>
    </row>
    <row r="82" spans="1:7" x14ac:dyDescent="0.3">
      <c r="A82" s="12"/>
      <c r="B82" s="30"/>
      <c r="C82" s="30"/>
      <c r="D82" s="13"/>
      <c r="E82" s="14"/>
      <c r="F82" s="15"/>
      <c r="G82" s="15"/>
    </row>
    <row r="83" spans="1:7" x14ac:dyDescent="0.3">
      <c r="A83" s="16" t="s">
        <v>157</v>
      </c>
      <c r="B83" s="30"/>
      <c r="C83" s="30"/>
      <c r="D83" s="13"/>
      <c r="E83" s="14"/>
      <c r="F83" s="15"/>
      <c r="G83" s="15"/>
    </row>
    <row r="84" spans="1:7" x14ac:dyDescent="0.3">
      <c r="A84" s="12" t="s">
        <v>158</v>
      </c>
      <c r="B84" s="30"/>
      <c r="C84" s="30"/>
      <c r="D84" s="13"/>
      <c r="E84" s="14">
        <v>638.89</v>
      </c>
      <c r="F84" s="15">
        <v>6.6E-3</v>
      </c>
      <c r="G84" s="15">
        <v>6.3773999999999997E-2</v>
      </c>
    </row>
    <row r="85" spans="1:7" x14ac:dyDescent="0.3">
      <c r="A85" s="16" t="s">
        <v>122</v>
      </c>
      <c r="B85" s="31"/>
      <c r="C85" s="31"/>
      <c r="D85" s="17"/>
      <c r="E85" s="37">
        <v>638.89</v>
      </c>
      <c r="F85" s="38">
        <v>6.6E-3</v>
      </c>
      <c r="G85" s="20"/>
    </row>
    <row r="86" spans="1:7" x14ac:dyDescent="0.3">
      <c r="A86" s="12"/>
      <c r="B86" s="30"/>
      <c r="C86" s="30"/>
      <c r="D86" s="13"/>
      <c r="E86" s="14"/>
      <c r="F86" s="15"/>
      <c r="G86" s="15"/>
    </row>
    <row r="87" spans="1:7" x14ac:dyDescent="0.3">
      <c r="A87" s="21" t="s">
        <v>156</v>
      </c>
      <c r="B87" s="32"/>
      <c r="C87" s="32"/>
      <c r="D87" s="22"/>
      <c r="E87" s="18">
        <v>638.89</v>
      </c>
      <c r="F87" s="19">
        <v>6.6E-3</v>
      </c>
      <c r="G87" s="20"/>
    </row>
    <row r="88" spans="1:7" x14ac:dyDescent="0.3">
      <c r="A88" s="12" t="s">
        <v>159</v>
      </c>
      <c r="B88" s="30"/>
      <c r="C88" s="30"/>
      <c r="D88" s="13"/>
      <c r="E88" s="14">
        <v>0.1116287</v>
      </c>
      <c r="F88" s="15">
        <v>9.9999999999999995E-7</v>
      </c>
      <c r="G88" s="15"/>
    </row>
    <row r="89" spans="1:7" x14ac:dyDescent="0.3">
      <c r="A89" s="12" t="s">
        <v>160</v>
      </c>
      <c r="B89" s="30"/>
      <c r="C89" s="30"/>
      <c r="D89" s="13"/>
      <c r="E89" s="14">
        <v>5605.3483712999996</v>
      </c>
      <c r="F89" s="15">
        <v>5.7598999999999997E-2</v>
      </c>
      <c r="G89" s="15">
        <v>6.3773999999999997E-2</v>
      </c>
    </row>
    <row r="90" spans="1:7" x14ac:dyDescent="0.3">
      <c r="A90" s="25" t="s">
        <v>161</v>
      </c>
      <c r="B90" s="33"/>
      <c r="C90" s="33"/>
      <c r="D90" s="26"/>
      <c r="E90" s="27">
        <v>97082.99</v>
      </c>
      <c r="F90" s="28">
        <v>1</v>
      </c>
      <c r="G90" s="28"/>
    </row>
    <row r="92" spans="1:7" x14ac:dyDescent="0.3">
      <c r="A92" s="1" t="s">
        <v>1676</v>
      </c>
    </row>
    <row r="95" spans="1:7" x14ac:dyDescent="0.3">
      <c r="A95" s="1" t="s">
        <v>164</v>
      </c>
    </row>
    <row r="96" spans="1:7" x14ac:dyDescent="0.3">
      <c r="A96" s="47" t="s">
        <v>165</v>
      </c>
      <c r="B96" s="34" t="s">
        <v>114</v>
      </c>
    </row>
    <row r="97" spans="1:5" x14ac:dyDescent="0.3">
      <c r="A97" t="s">
        <v>166</v>
      </c>
    </row>
    <row r="98" spans="1:5" x14ac:dyDescent="0.3">
      <c r="A98" t="s">
        <v>167</v>
      </c>
      <c r="B98" t="s">
        <v>168</v>
      </c>
      <c r="C98" t="s">
        <v>168</v>
      </c>
    </row>
    <row r="99" spans="1:5" x14ac:dyDescent="0.3">
      <c r="B99" s="48">
        <v>45107</v>
      </c>
      <c r="C99" s="48">
        <v>45138</v>
      </c>
    </row>
    <row r="100" spans="1:5" x14ac:dyDescent="0.3">
      <c r="A100" t="s">
        <v>172</v>
      </c>
      <c r="B100">
        <v>19.395700000000001</v>
      </c>
      <c r="C100">
        <v>21.018000000000001</v>
      </c>
      <c r="E100" s="2"/>
    </row>
    <row r="101" spans="1:5" x14ac:dyDescent="0.3">
      <c r="A101" t="s">
        <v>173</v>
      </c>
      <c r="B101">
        <v>19.395700000000001</v>
      </c>
      <c r="C101">
        <v>21.018000000000001</v>
      </c>
      <c r="E101" s="2"/>
    </row>
    <row r="102" spans="1:5" x14ac:dyDescent="0.3">
      <c r="A102" t="s">
        <v>626</v>
      </c>
      <c r="B102">
        <v>18.596399999999999</v>
      </c>
      <c r="C102">
        <v>20.128699999999998</v>
      </c>
      <c r="E102" s="2"/>
    </row>
    <row r="103" spans="1:5" x14ac:dyDescent="0.3">
      <c r="A103" t="s">
        <v>627</v>
      </c>
      <c r="B103">
        <v>18.595500000000001</v>
      </c>
      <c r="C103">
        <v>20.127700000000001</v>
      </c>
      <c r="E103" s="2"/>
    </row>
    <row r="104" spans="1:5" x14ac:dyDescent="0.3">
      <c r="E104" s="2"/>
    </row>
    <row r="105" spans="1:5" x14ac:dyDescent="0.3">
      <c r="A105" t="s">
        <v>183</v>
      </c>
      <c r="B105" s="34" t="s">
        <v>114</v>
      </c>
    </row>
    <row r="106" spans="1:5" x14ac:dyDescent="0.3">
      <c r="A106" t="s">
        <v>184</v>
      </c>
      <c r="B106" s="34" t="s">
        <v>114</v>
      </c>
    </row>
    <row r="107" spans="1:5" ht="28.95" customHeight="1" x14ac:dyDescent="0.3">
      <c r="A107" s="47" t="s">
        <v>185</v>
      </c>
      <c r="B107" s="34" t="s">
        <v>114</v>
      </c>
    </row>
    <row r="108" spans="1:5" ht="28.95" customHeight="1" x14ac:dyDescent="0.3">
      <c r="A108" s="47" t="s">
        <v>186</v>
      </c>
      <c r="B108" s="34" t="s">
        <v>114</v>
      </c>
    </row>
    <row r="109" spans="1:5" x14ac:dyDescent="0.3">
      <c r="A109" t="s">
        <v>1677</v>
      </c>
      <c r="B109" s="49">
        <v>0.76904799999999995</v>
      </c>
    </row>
    <row r="110" spans="1:5" ht="43.5" customHeight="1" x14ac:dyDescent="0.3">
      <c r="A110" s="47" t="s">
        <v>188</v>
      </c>
      <c r="B110" s="49">
        <v>5889.9612249999991</v>
      </c>
    </row>
    <row r="111" spans="1:5" ht="28.95" customHeight="1" x14ac:dyDescent="0.3">
      <c r="A111" s="47" t="s">
        <v>189</v>
      </c>
      <c r="B111" s="34" t="s">
        <v>114</v>
      </c>
    </row>
    <row r="112" spans="1:5" ht="28.95" customHeight="1" x14ac:dyDescent="0.3">
      <c r="A112" s="47" t="s">
        <v>190</v>
      </c>
      <c r="B112" s="34" t="s">
        <v>114</v>
      </c>
    </row>
    <row r="113" spans="1:7" x14ac:dyDescent="0.3">
      <c r="A113" t="s">
        <v>191</v>
      </c>
      <c r="B113" s="34" t="s">
        <v>114</v>
      </c>
    </row>
    <row r="114" spans="1:7" x14ac:dyDescent="0.3">
      <c r="A114" t="s">
        <v>192</v>
      </c>
      <c r="B114" s="34" t="s">
        <v>114</v>
      </c>
    </row>
    <row r="116" spans="1:7" s="47" customFormat="1" ht="34.799999999999997" customHeight="1" x14ac:dyDescent="0.3">
      <c r="A116" s="70" t="s">
        <v>202</v>
      </c>
      <c r="B116" s="70" t="s">
        <v>203</v>
      </c>
      <c r="C116" s="70" t="s">
        <v>5</v>
      </c>
      <c r="D116" s="70" t="s">
        <v>6</v>
      </c>
      <c r="G116" s="71"/>
    </row>
    <row r="117" spans="1:7" s="47" customFormat="1" ht="70.05" customHeight="1" x14ac:dyDescent="0.3">
      <c r="A117" s="70" t="s">
        <v>2187</v>
      </c>
      <c r="B117" s="70"/>
      <c r="C117" s="70" t="s">
        <v>74</v>
      </c>
      <c r="D117" s="70"/>
      <c r="G117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56"/>
  <sheetViews>
    <sheetView showGridLines="0" view="pageBreakPreview" zoomScale="60" zoomScaleNormal="100" workbookViewId="0">
      <pane ySplit="4" topLeftCell="A48" activePane="bottomLeft" state="frozen"/>
      <selection pane="bottomLeft" activeCell="A56" sqref="A56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2188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2189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1109</v>
      </c>
      <c r="B7" s="30"/>
      <c r="C7" s="30"/>
      <c r="D7" s="13"/>
      <c r="E7" s="14"/>
      <c r="F7" s="15"/>
      <c r="G7" s="15"/>
    </row>
    <row r="8" spans="1:8" x14ac:dyDescent="0.3">
      <c r="A8" s="12" t="s">
        <v>1110</v>
      </c>
      <c r="B8" s="30" t="s">
        <v>1111</v>
      </c>
      <c r="C8" s="30" t="s">
        <v>1112</v>
      </c>
      <c r="D8" s="13">
        <v>2987</v>
      </c>
      <c r="E8" s="14">
        <v>49.32</v>
      </c>
      <c r="F8" s="15">
        <v>0.28449999999999998</v>
      </c>
      <c r="G8" s="15"/>
    </row>
    <row r="9" spans="1:8" x14ac:dyDescent="0.3">
      <c r="A9" s="12" t="s">
        <v>1119</v>
      </c>
      <c r="B9" s="30" t="s">
        <v>1120</v>
      </c>
      <c r="C9" s="30" t="s">
        <v>1112</v>
      </c>
      <c r="D9" s="13">
        <v>4179</v>
      </c>
      <c r="E9" s="14">
        <v>41.72</v>
      </c>
      <c r="F9" s="15">
        <v>0.2407</v>
      </c>
      <c r="G9" s="15"/>
    </row>
    <row r="10" spans="1:8" x14ac:dyDescent="0.3">
      <c r="A10" s="12" t="s">
        <v>1226</v>
      </c>
      <c r="B10" s="30" t="s">
        <v>1227</v>
      </c>
      <c r="C10" s="30" t="s">
        <v>1112</v>
      </c>
      <c r="D10" s="13">
        <v>2767</v>
      </c>
      <c r="E10" s="14">
        <v>17.16</v>
      </c>
      <c r="F10" s="15">
        <v>9.9000000000000005E-2</v>
      </c>
      <c r="G10" s="15"/>
    </row>
    <row r="11" spans="1:8" x14ac:dyDescent="0.3">
      <c r="A11" s="12" t="s">
        <v>1169</v>
      </c>
      <c r="B11" s="30" t="s">
        <v>1170</v>
      </c>
      <c r="C11" s="30" t="s">
        <v>1112</v>
      </c>
      <c r="D11" s="13">
        <v>878</v>
      </c>
      <c r="E11" s="14">
        <v>16.3</v>
      </c>
      <c r="F11" s="15">
        <v>9.4E-2</v>
      </c>
      <c r="G11" s="15"/>
    </row>
    <row r="12" spans="1:8" x14ac:dyDescent="0.3">
      <c r="A12" s="12" t="s">
        <v>1171</v>
      </c>
      <c r="B12" s="30" t="s">
        <v>1172</v>
      </c>
      <c r="C12" s="30" t="s">
        <v>1112</v>
      </c>
      <c r="D12" s="13">
        <v>1701</v>
      </c>
      <c r="E12" s="14">
        <v>16.23</v>
      </c>
      <c r="F12" s="15">
        <v>9.3600000000000003E-2</v>
      </c>
      <c r="G12" s="15"/>
    </row>
    <row r="13" spans="1:8" x14ac:dyDescent="0.3">
      <c r="A13" s="12" t="s">
        <v>1195</v>
      </c>
      <c r="B13" s="30" t="s">
        <v>1196</v>
      </c>
      <c r="C13" s="30" t="s">
        <v>1112</v>
      </c>
      <c r="D13" s="13">
        <v>826</v>
      </c>
      <c r="E13" s="14">
        <v>11.71</v>
      </c>
      <c r="F13" s="15">
        <v>6.7599999999999993E-2</v>
      </c>
      <c r="G13" s="15"/>
    </row>
    <row r="14" spans="1:8" x14ac:dyDescent="0.3">
      <c r="A14" s="12" t="s">
        <v>1133</v>
      </c>
      <c r="B14" s="30" t="s">
        <v>1134</v>
      </c>
      <c r="C14" s="30" t="s">
        <v>1112</v>
      </c>
      <c r="D14" s="13">
        <v>2358</v>
      </c>
      <c r="E14" s="14">
        <v>4.7699999999999996</v>
      </c>
      <c r="F14" s="15">
        <v>2.75E-2</v>
      </c>
      <c r="G14" s="15"/>
    </row>
    <row r="15" spans="1:8" x14ac:dyDescent="0.3">
      <c r="A15" s="12" t="s">
        <v>1958</v>
      </c>
      <c r="B15" s="30" t="s">
        <v>1959</v>
      </c>
      <c r="C15" s="30" t="s">
        <v>1112</v>
      </c>
      <c r="D15" s="13">
        <v>608</v>
      </c>
      <c r="E15" s="14">
        <v>4.4400000000000004</v>
      </c>
      <c r="F15" s="15">
        <v>2.5600000000000001E-2</v>
      </c>
      <c r="G15" s="15"/>
    </row>
    <row r="16" spans="1:8" x14ac:dyDescent="0.3">
      <c r="A16" s="12" t="s">
        <v>1149</v>
      </c>
      <c r="B16" s="30" t="s">
        <v>1150</v>
      </c>
      <c r="C16" s="30" t="s">
        <v>1112</v>
      </c>
      <c r="D16" s="13">
        <v>2683</v>
      </c>
      <c r="E16" s="14">
        <v>3.64</v>
      </c>
      <c r="F16" s="15">
        <v>2.1000000000000001E-2</v>
      </c>
      <c r="G16" s="15"/>
    </row>
    <row r="17" spans="1:7" x14ac:dyDescent="0.3">
      <c r="A17" s="12" t="s">
        <v>1371</v>
      </c>
      <c r="B17" s="30" t="s">
        <v>1372</v>
      </c>
      <c r="C17" s="30" t="s">
        <v>1112</v>
      </c>
      <c r="D17" s="13">
        <v>3944</v>
      </c>
      <c r="E17" s="14">
        <v>3.44</v>
      </c>
      <c r="F17" s="15">
        <v>1.9800000000000002E-2</v>
      </c>
      <c r="G17" s="15"/>
    </row>
    <row r="18" spans="1:7" x14ac:dyDescent="0.3">
      <c r="A18" s="12" t="s">
        <v>1165</v>
      </c>
      <c r="B18" s="30" t="s">
        <v>1166</v>
      </c>
      <c r="C18" s="30" t="s">
        <v>1112</v>
      </c>
      <c r="D18" s="13">
        <v>3765</v>
      </c>
      <c r="E18" s="14">
        <v>2.33</v>
      </c>
      <c r="F18" s="15">
        <v>1.34E-2</v>
      </c>
      <c r="G18" s="15"/>
    </row>
    <row r="19" spans="1:7" x14ac:dyDescent="0.3">
      <c r="A19" s="12" t="s">
        <v>1184</v>
      </c>
      <c r="B19" s="30" t="s">
        <v>1185</v>
      </c>
      <c r="C19" s="30" t="s">
        <v>1112</v>
      </c>
      <c r="D19" s="13">
        <v>938</v>
      </c>
      <c r="E19" s="14">
        <v>2.1</v>
      </c>
      <c r="F19" s="15">
        <v>1.21E-2</v>
      </c>
      <c r="G19" s="15"/>
    </row>
    <row r="20" spans="1:7" x14ac:dyDescent="0.3">
      <c r="A20" s="16" t="s">
        <v>122</v>
      </c>
      <c r="B20" s="31"/>
      <c r="C20" s="31"/>
      <c r="D20" s="17"/>
      <c r="E20" s="37">
        <v>173.16</v>
      </c>
      <c r="F20" s="38">
        <v>0.99880000000000002</v>
      </c>
      <c r="G20" s="20"/>
    </row>
    <row r="21" spans="1:7" x14ac:dyDescent="0.3">
      <c r="A21" s="16" t="s">
        <v>1468</v>
      </c>
      <c r="B21" s="30"/>
      <c r="C21" s="30"/>
      <c r="D21" s="13"/>
      <c r="E21" s="14"/>
      <c r="F21" s="15"/>
      <c r="G21" s="15"/>
    </row>
    <row r="22" spans="1:7" x14ac:dyDescent="0.3">
      <c r="A22" s="16" t="s">
        <v>122</v>
      </c>
      <c r="B22" s="30"/>
      <c r="C22" s="30"/>
      <c r="D22" s="13"/>
      <c r="E22" s="39" t="s">
        <v>114</v>
      </c>
      <c r="F22" s="40" t="s">
        <v>114</v>
      </c>
      <c r="G22" s="15"/>
    </row>
    <row r="23" spans="1:7" x14ac:dyDescent="0.3">
      <c r="A23" s="21" t="s">
        <v>156</v>
      </c>
      <c r="B23" s="32"/>
      <c r="C23" s="32"/>
      <c r="D23" s="22"/>
      <c r="E23" s="27">
        <v>173.16</v>
      </c>
      <c r="F23" s="28">
        <v>0.99880000000000002</v>
      </c>
      <c r="G23" s="20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157</v>
      </c>
      <c r="B26" s="30"/>
      <c r="C26" s="30"/>
      <c r="D26" s="13"/>
      <c r="E26" s="14"/>
      <c r="F26" s="15"/>
      <c r="G26" s="15"/>
    </row>
    <row r="27" spans="1:7" x14ac:dyDescent="0.3">
      <c r="A27" s="12" t="s">
        <v>158</v>
      </c>
      <c r="B27" s="30"/>
      <c r="C27" s="30"/>
      <c r="D27" s="13"/>
      <c r="E27" s="14">
        <v>0.9</v>
      </c>
      <c r="F27" s="15">
        <v>5.1999999999999998E-3</v>
      </c>
      <c r="G27" s="15">
        <v>6.3773999999999997E-2</v>
      </c>
    </row>
    <row r="28" spans="1:7" x14ac:dyDescent="0.3">
      <c r="A28" s="16" t="s">
        <v>122</v>
      </c>
      <c r="B28" s="31"/>
      <c r="C28" s="31"/>
      <c r="D28" s="17"/>
      <c r="E28" s="37">
        <v>0.9</v>
      </c>
      <c r="F28" s="38">
        <v>5.1999999999999998E-3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21" t="s">
        <v>156</v>
      </c>
      <c r="B30" s="32"/>
      <c r="C30" s="32"/>
      <c r="D30" s="22"/>
      <c r="E30" s="18">
        <v>0.9</v>
      </c>
      <c r="F30" s="19">
        <v>5.1999999999999998E-3</v>
      </c>
      <c r="G30" s="20"/>
    </row>
    <row r="31" spans="1:7" x14ac:dyDescent="0.3">
      <c r="A31" s="12" t="s">
        <v>159</v>
      </c>
      <c r="B31" s="30"/>
      <c r="C31" s="30"/>
      <c r="D31" s="13"/>
      <c r="E31" s="14">
        <v>1.572E-4</v>
      </c>
      <c r="F31" s="15">
        <v>0</v>
      </c>
      <c r="G31" s="15"/>
    </row>
    <row r="32" spans="1:7" x14ac:dyDescent="0.3">
      <c r="A32" s="12" t="s">
        <v>160</v>
      </c>
      <c r="B32" s="30"/>
      <c r="C32" s="30"/>
      <c r="D32" s="13"/>
      <c r="E32" s="23">
        <v>-0.72015720000000005</v>
      </c>
      <c r="F32" s="24">
        <v>-4.0000000000000001E-3</v>
      </c>
      <c r="G32" s="15">
        <v>6.3773999999999997E-2</v>
      </c>
    </row>
    <row r="33" spans="1:7" x14ac:dyDescent="0.3">
      <c r="A33" s="25" t="s">
        <v>161</v>
      </c>
      <c r="B33" s="33"/>
      <c r="C33" s="33"/>
      <c r="D33" s="26"/>
      <c r="E33" s="27">
        <v>173.34</v>
      </c>
      <c r="F33" s="28">
        <v>1</v>
      </c>
      <c r="G33" s="28"/>
    </row>
    <row r="38" spans="1:7" x14ac:dyDescent="0.3">
      <c r="A38" s="1" t="s">
        <v>164</v>
      </c>
    </row>
    <row r="39" spans="1:7" x14ac:dyDescent="0.3">
      <c r="A39" s="47" t="s">
        <v>165</v>
      </c>
      <c r="B39" s="34" t="s">
        <v>114</v>
      </c>
    </row>
    <row r="40" spans="1:7" x14ac:dyDescent="0.3">
      <c r="A40" t="s">
        <v>166</v>
      </c>
    </row>
    <row r="41" spans="1:7" x14ac:dyDescent="0.3">
      <c r="A41" t="s">
        <v>167</v>
      </c>
      <c r="B41" t="s">
        <v>168</v>
      </c>
      <c r="C41" t="s">
        <v>168</v>
      </c>
    </row>
    <row r="42" spans="1:7" x14ac:dyDescent="0.3">
      <c r="B42" s="48">
        <v>45107</v>
      </c>
      <c r="C42" s="48">
        <v>45138</v>
      </c>
    </row>
    <row r="43" spans="1:7" x14ac:dyDescent="0.3">
      <c r="A43" t="s">
        <v>305</v>
      </c>
      <c r="B43">
        <v>4579.6930000000002</v>
      </c>
      <c r="C43">
        <v>4668.3531000000003</v>
      </c>
      <c r="E43" s="2"/>
    </row>
    <row r="44" spans="1:7" x14ac:dyDescent="0.3">
      <c r="E44" s="2"/>
    </row>
    <row r="45" spans="1:7" x14ac:dyDescent="0.3">
      <c r="A45" t="s">
        <v>183</v>
      </c>
      <c r="B45" s="34" t="s">
        <v>114</v>
      </c>
    </row>
    <row r="46" spans="1:7" x14ac:dyDescent="0.3">
      <c r="A46" t="s">
        <v>184</v>
      </c>
      <c r="B46" s="34" t="s">
        <v>114</v>
      </c>
    </row>
    <row r="47" spans="1:7" ht="28.95" customHeight="1" x14ac:dyDescent="0.3">
      <c r="A47" s="47" t="s">
        <v>185</v>
      </c>
      <c r="B47" s="34" t="s">
        <v>114</v>
      </c>
    </row>
    <row r="48" spans="1:7" ht="28.95" customHeight="1" x14ac:dyDescent="0.3">
      <c r="A48" s="47" t="s">
        <v>186</v>
      </c>
      <c r="B48" s="34" t="s">
        <v>114</v>
      </c>
    </row>
    <row r="49" spans="1:7" ht="43.5" customHeight="1" x14ac:dyDescent="0.3">
      <c r="A49" s="47" t="s">
        <v>188</v>
      </c>
      <c r="B49" s="34" t="s">
        <v>114</v>
      </c>
    </row>
    <row r="50" spans="1:7" ht="28.95" customHeight="1" x14ac:dyDescent="0.3">
      <c r="A50" s="47" t="s">
        <v>189</v>
      </c>
      <c r="B50" s="34" t="s">
        <v>114</v>
      </c>
    </row>
    <row r="51" spans="1:7" ht="28.95" customHeight="1" x14ac:dyDescent="0.3">
      <c r="A51" s="47" t="s">
        <v>190</v>
      </c>
      <c r="B51" s="34" t="s">
        <v>114</v>
      </c>
    </row>
    <row r="52" spans="1:7" x14ac:dyDescent="0.3">
      <c r="A52" t="s">
        <v>191</v>
      </c>
      <c r="B52" s="34" t="s">
        <v>114</v>
      </c>
    </row>
    <row r="53" spans="1:7" x14ac:dyDescent="0.3">
      <c r="A53" t="s">
        <v>192</v>
      </c>
      <c r="B53" s="34" t="s">
        <v>114</v>
      </c>
    </row>
    <row r="55" spans="1:7" s="47" customFormat="1" ht="32.4" customHeight="1" x14ac:dyDescent="0.3">
      <c r="A55" s="70" t="s">
        <v>202</v>
      </c>
      <c r="B55" s="70" t="s">
        <v>203</v>
      </c>
      <c r="C55" s="70" t="s">
        <v>5</v>
      </c>
      <c r="D55" s="70" t="s">
        <v>6</v>
      </c>
      <c r="G55" s="71"/>
    </row>
    <row r="56" spans="1:7" s="47" customFormat="1" ht="70.05" customHeight="1" x14ac:dyDescent="0.3">
      <c r="A56" s="70" t="s">
        <v>2190</v>
      </c>
      <c r="B56" s="70"/>
      <c r="C56" s="70" t="s">
        <v>76</v>
      </c>
      <c r="D56" s="70"/>
      <c r="G56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98"/>
  <sheetViews>
    <sheetView showGridLines="0" view="pageBreakPreview" zoomScale="60" zoomScaleNormal="100" workbookViewId="0">
      <pane ySplit="4" topLeftCell="A88" activePane="bottomLeft" state="frozen"/>
      <selection pane="bottomLeft" activeCell="A98" sqref="A98:XFD98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2191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2192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1109</v>
      </c>
      <c r="B7" s="30"/>
      <c r="C7" s="30"/>
      <c r="D7" s="13"/>
      <c r="E7" s="14"/>
      <c r="F7" s="15"/>
      <c r="G7" s="15"/>
    </row>
    <row r="8" spans="1:8" x14ac:dyDescent="0.3">
      <c r="A8" s="12" t="s">
        <v>1425</v>
      </c>
      <c r="B8" s="30" t="s">
        <v>1426</v>
      </c>
      <c r="C8" s="30" t="s">
        <v>1237</v>
      </c>
      <c r="D8" s="13">
        <v>24251</v>
      </c>
      <c r="E8" s="14">
        <v>31.7</v>
      </c>
      <c r="F8" s="15">
        <v>3.7199999999999997E-2</v>
      </c>
      <c r="G8" s="15"/>
    </row>
    <row r="9" spans="1:8" x14ac:dyDescent="0.3">
      <c r="A9" s="12" t="s">
        <v>1222</v>
      </c>
      <c r="B9" s="30" t="s">
        <v>1223</v>
      </c>
      <c r="C9" s="30" t="s">
        <v>1140</v>
      </c>
      <c r="D9" s="13">
        <v>2672</v>
      </c>
      <c r="E9" s="14">
        <v>30.25</v>
      </c>
      <c r="F9" s="15">
        <v>3.5499999999999997E-2</v>
      </c>
      <c r="G9" s="15"/>
    </row>
    <row r="10" spans="1:8" x14ac:dyDescent="0.3">
      <c r="A10" s="12" t="s">
        <v>1303</v>
      </c>
      <c r="B10" s="30" t="s">
        <v>1304</v>
      </c>
      <c r="C10" s="30" t="s">
        <v>1305</v>
      </c>
      <c r="D10" s="13">
        <v>1033</v>
      </c>
      <c r="E10" s="14">
        <v>27.01</v>
      </c>
      <c r="F10" s="15">
        <v>3.1699999999999999E-2</v>
      </c>
      <c r="G10" s="15"/>
    </row>
    <row r="11" spans="1:8" x14ac:dyDescent="0.3">
      <c r="A11" s="12" t="s">
        <v>1456</v>
      </c>
      <c r="B11" s="30" t="s">
        <v>1457</v>
      </c>
      <c r="C11" s="30" t="s">
        <v>1445</v>
      </c>
      <c r="D11" s="13">
        <v>2562</v>
      </c>
      <c r="E11" s="14">
        <v>26.54</v>
      </c>
      <c r="F11" s="15">
        <v>3.1099999999999999E-2</v>
      </c>
      <c r="G11" s="15"/>
    </row>
    <row r="12" spans="1:8" x14ac:dyDescent="0.3">
      <c r="A12" s="12" t="s">
        <v>1133</v>
      </c>
      <c r="B12" s="30" t="s">
        <v>1134</v>
      </c>
      <c r="C12" s="30" t="s">
        <v>1112</v>
      </c>
      <c r="D12" s="13">
        <v>12605</v>
      </c>
      <c r="E12" s="14">
        <v>25.49</v>
      </c>
      <c r="F12" s="15">
        <v>2.9899999999999999E-2</v>
      </c>
      <c r="G12" s="15"/>
    </row>
    <row r="13" spans="1:8" x14ac:dyDescent="0.3">
      <c r="A13" s="12" t="s">
        <v>1235</v>
      </c>
      <c r="B13" s="30" t="s">
        <v>1236</v>
      </c>
      <c r="C13" s="30" t="s">
        <v>1237</v>
      </c>
      <c r="D13" s="13">
        <v>634</v>
      </c>
      <c r="E13" s="14">
        <v>25.12</v>
      </c>
      <c r="F13" s="15">
        <v>2.9499999999999998E-2</v>
      </c>
      <c r="G13" s="15"/>
    </row>
    <row r="14" spans="1:8" x14ac:dyDescent="0.3">
      <c r="A14" s="12" t="s">
        <v>1332</v>
      </c>
      <c r="B14" s="30" t="s">
        <v>1333</v>
      </c>
      <c r="C14" s="30" t="s">
        <v>1334</v>
      </c>
      <c r="D14" s="13">
        <v>525</v>
      </c>
      <c r="E14" s="14">
        <v>24.08</v>
      </c>
      <c r="F14" s="15">
        <v>2.8299999999999999E-2</v>
      </c>
      <c r="G14" s="15"/>
    </row>
    <row r="15" spans="1:8" x14ac:dyDescent="0.3">
      <c r="A15" s="12" t="s">
        <v>1326</v>
      </c>
      <c r="B15" s="30" t="s">
        <v>1327</v>
      </c>
      <c r="C15" s="30" t="s">
        <v>1181</v>
      </c>
      <c r="D15" s="13">
        <v>603</v>
      </c>
      <c r="E15" s="14">
        <v>24.02</v>
      </c>
      <c r="F15" s="15">
        <v>2.8199999999999999E-2</v>
      </c>
      <c r="G15" s="15"/>
    </row>
    <row r="16" spans="1:8" x14ac:dyDescent="0.3">
      <c r="A16" s="12" t="s">
        <v>1437</v>
      </c>
      <c r="B16" s="30" t="s">
        <v>1438</v>
      </c>
      <c r="C16" s="30" t="s">
        <v>1341</v>
      </c>
      <c r="D16" s="13">
        <v>1729</v>
      </c>
      <c r="E16" s="14">
        <v>23.96</v>
      </c>
      <c r="F16" s="15">
        <v>2.81E-2</v>
      </c>
      <c r="G16" s="15"/>
    </row>
    <row r="17" spans="1:7" x14ac:dyDescent="0.3">
      <c r="A17" s="12" t="s">
        <v>1328</v>
      </c>
      <c r="B17" s="30" t="s">
        <v>1329</v>
      </c>
      <c r="C17" s="30" t="s">
        <v>1115</v>
      </c>
      <c r="D17" s="13">
        <v>24858</v>
      </c>
      <c r="E17" s="14">
        <v>23.3</v>
      </c>
      <c r="F17" s="15">
        <v>2.7300000000000001E-2</v>
      </c>
      <c r="G17" s="15"/>
    </row>
    <row r="18" spans="1:7" x14ac:dyDescent="0.3">
      <c r="A18" s="12" t="s">
        <v>1446</v>
      </c>
      <c r="B18" s="30" t="s">
        <v>1447</v>
      </c>
      <c r="C18" s="30" t="s">
        <v>1377</v>
      </c>
      <c r="D18" s="13">
        <v>9735</v>
      </c>
      <c r="E18" s="14">
        <v>23.04</v>
      </c>
      <c r="F18" s="15">
        <v>2.7E-2</v>
      </c>
      <c r="G18" s="15"/>
    </row>
    <row r="19" spans="1:7" x14ac:dyDescent="0.3">
      <c r="A19" s="12" t="s">
        <v>1173</v>
      </c>
      <c r="B19" s="30" t="s">
        <v>1174</v>
      </c>
      <c r="C19" s="30" t="s">
        <v>1175</v>
      </c>
      <c r="D19" s="13">
        <v>4974</v>
      </c>
      <c r="E19" s="14">
        <v>23.03</v>
      </c>
      <c r="F19" s="15">
        <v>2.7E-2</v>
      </c>
      <c r="G19" s="15"/>
    </row>
    <row r="20" spans="1:7" x14ac:dyDescent="0.3">
      <c r="A20" s="12" t="s">
        <v>1443</v>
      </c>
      <c r="B20" s="30" t="s">
        <v>1444</v>
      </c>
      <c r="C20" s="30" t="s">
        <v>1445</v>
      </c>
      <c r="D20" s="13">
        <v>3959</v>
      </c>
      <c r="E20" s="14">
        <v>22.79</v>
      </c>
      <c r="F20" s="15">
        <v>2.6700000000000002E-2</v>
      </c>
      <c r="G20" s="15"/>
    </row>
    <row r="21" spans="1:7" x14ac:dyDescent="0.3">
      <c r="A21" s="12" t="s">
        <v>1352</v>
      </c>
      <c r="B21" s="30" t="s">
        <v>1353</v>
      </c>
      <c r="C21" s="30" t="s">
        <v>1209</v>
      </c>
      <c r="D21" s="13">
        <v>1697</v>
      </c>
      <c r="E21" s="14">
        <v>22.64</v>
      </c>
      <c r="F21" s="15">
        <v>2.6599999999999999E-2</v>
      </c>
      <c r="G21" s="15"/>
    </row>
    <row r="22" spans="1:7" x14ac:dyDescent="0.3">
      <c r="A22" s="12" t="s">
        <v>2043</v>
      </c>
      <c r="B22" s="30" t="s">
        <v>2044</v>
      </c>
      <c r="C22" s="30" t="s">
        <v>2045</v>
      </c>
      <c r="D22" s="13">
        <v>8054</v>
      </c>
      <c r="E22" s="14">
        <v>22.23</v>
      </c>
      <c r="F22" s="15">
        <v>2.6100000000000002E-2</v>
      </c>
      <c r="G22" s="15"/>
    </row>
    <row r="23" spans="1:7" x14ac:dyDescent="0.3">
      <c r="A23" s="12" t="s">
        <v>1244</v>
      </c>
      <c r="B23" s="30" t="s">
        <v>1245</v>
      </c>
      <c r="C23" s="30" t="s">
        <v>1246</v>
      </c>
      <c r="D23" s="13">
        <v>18252</v>
      </c>
      <c r="E23" s="14">
        <v>21.74</v>
      </c>
      <c r="F23" s="15">
        <v>2.5499999999999998E-2</v>
      </c>
      <c r="G23" s="15"/>
    </row>
    <row r="24" spans="1:7" x14ac:dyDescent="0.3">
      <c r="A24" s="12" t="s">
        <v>1392</v>
      </c>
      <c r="B24" s="30" t="s">
        <v>1393</v>
      </c>
      <c r="C24" s="30" t="s">
        <v>1394</v>
      </c>
      <c r="D24" s="13">
        <v>4190</v>
      </c>
      <c r="E24" s="14">
        <v>21.74</v>
      </c>
      <c r="F24" s="15">
        <v>2.5499999999999998E-2</v>
      </c>
      <c r="G24" s="15"/>
    </row>
    <row r="25" spans="1:7" x14ac:dyDescent="0.3">
      <c r="A25" s="12" t="s">
        <v>1199</v>
      </c>
      <c r="B25" s="30" t="s">
        <v>1200</v>
      </c>
      <c r="C25" s="30" t="s">
        <v>1175</v>
      </c>
      <c r="D25" s="13">
        <v>90</v>
      </c>
      <c r="E25" s="14">
        <v>21.7</v>
      </c>
      <c r="F25" s="15">
        <v>2.5499999999999998E-2</v>
      </c>
      <c r="G25" s="15"/>
    </row>
    <row r="26" spans="1:7" x14ac:dyDescent="0.3">
      <c r="A26" s="12" t="s">
        <v>1418</v>
      </c>
      <c r="B26" s="30" t="s">
        <v>1419</v>
      </c>
      <c r="C26" s="30" t="s">
        <v>1273</v>
      </c>
      <c r="D26" s="13">
        <v>835</v>
      </c>
      <c r="E26" s="14">
        <v>21.65</v>
      </c>
      <c r="F26" s="15">
        <v>2.5399999999999999E-2</v>
      </c>
      <c r="G26" s="15"/>
    </row>
    <row r="27" spans="1:7" x14ac:dyDescent="0.3">
      <c r="A27" s="12" t="s">
        <v>1316</v>
      </c>
      <c r="B27" s="30" t="s">
        <v>1317</v>
      </c>
      <c r="C27" s="30" t="s">
        <v>1305</v>
      </c>
      <c r="D27" s="13">
        <v>983</v>
      </c>
      <c r="E27" s="14">
        <v>21.34</v>
      </c>
      <c r="F27" s="15">
        <v>2.5000000000000001E-2</v>
      </c>
      <c r="G27" s="15"/>
    </row>
    <row r="28" spans="1:7" x14ac:dyDescent="0.3">
      <c r="A28" s="12" t="s">
        <v>1367</v>
      </c>
      <c r="B28" s="30" t="s">
        <v>1368</v>
      </c>
      <c r="C28" s="30" t="s">
        <v>1249</v>
      </c>
      <c r="D28" s="13">
        <v>1970</v>
      </c>
      <c r="E28" s="14">
        <v>20.010000000000002</v>
      </c>
      <c r="F28" s="15">
        <v>2.35E-2</v>
      </c>
      <c r="G28" s="15"/>
    </row>
    <row r="29" spans="1:7" x14ac:dyDescent="0.3">
      <c r="A29" s="12" t="s">
        <v>1414</v>
      </c>
      <c r="B29" s="30" t="s">
        <v>1415</v>
      </c>
      <c r="C29" s="30" t="s">
        <v>1192</v>
      </c>
      <c r="D29" s="13">
        <v>544</v>
      </c>
      <c r="E29" s="14">
        <v>19.670000000000002</v>
      </c>
      <c r="F29" s="15">
        <v>2.3099999999999999E-2</v>
      </c>
      <c r="G29" s="15"/>
    </row>
    <row r="30" spans="1:7" x14ac:dyDescent="0.3">
      <c r="A30" s="12" t="s">
        <v>1707</v>
      </c>
      <c r="B30" s="30" t="s">
        <v>1708</v>
      </c>
      <c r="C30" s="30" t="s">
        <v>1285</v>
      </c>
      <c r="D30" s="13">
        <v>3502</v>
      </c>
      <c r="E30" s="14">
        <v>19.63</v>
      </c>
      <c r="F30" s="15">
        <v>2.3E-2</v>
      </c>
      <c r="G30" s="15"/>
    </row>
    <row r="31" spans="1:7" x14ac:dyDescent="0.3">
      <c r="A31" s="12" t="s">
        <v>1933</v>
      </c>
      <c r="B31" s="30" t="s">
        <v>1934</v>
      </c>
      <c r="C31" s="30" t="s">
        <v>1445</v>
      </c>
      <c r="D31" s="13">
        <v>902</v>
      </c>
      <c r="E31" s="14">
        <v>18.21</v>
      </c>
      <c r="F31" s="15">
        <v>2.1399999999999999E-2</v>
      </c>
      <c r="G31" s="15"/>
    </row>
    <row r="32" spans="1:7" x14ac:dyDescent="0.3">
      <c r="A32" s="12" t="s">
        <v>1728</v>
      </c>
      <c r="B32" s="30" t="s">
        <v>1729</v>
      </c>
      <c r="C32" s="30" t="s">
        <v>1140</v>
      </c>
      <c r="D32" s="13">
        <v>1986</v>
      </c>
      <c r="E32" s="14">
        <v>16.989999999999998</v>
      </c>
      <c r="F32" s="15">
        <v>1.9900000000000001E-2</v>
      </c>
      <c r="G32" s="15"/>
    </row>
    <row r="33" spans="1:7" x14ac:dyDescent="0.3">
      <c r="A33" s="12" t="s">
        <v>1124</v>
      </c>
      <c r="B33" s="30" t="s">
        <v>1125</v>
      </c>
      <c r="C33" s="30" t="s">
        <v>1126</v>
      </c>
      <c r="D33" s="13">
        <v>2486</v>
      </c>
      <c r="E33" s="14">
        <v>16.63</v>
      </c>
      <c r="F33" s="15">
        <v>1.95E-2</v>
      </c>
      <c r="G33" s="15"/>
    </row>
    <row r="34" spans="1:7" x14ac:dyDescent="0.3">
      <c r="A34" s="12" t="s">
        <v>1382</v>
      </c>
      <c r="B34" s="30" t="s">
        <v>1383</v>
      </c>
      <c r="C34" s="30" t="s">
        <v>1181</v>
      </c>
      <c r="D34" s="13">
        <v>359</v>
      </c>
      <c r="E34" s="14">
        <v>16.34</v>
      </c>
      <c r="F34" s="15">
        <v>1.9199999999999998E-2</v>
      </c>
      <c r="G34" s="15"/>
    </row>
    <row r="35" spans="1:7" x14ac:dyDescent="0.3">
      <c r="A35" s="12" t="s">
        <v>1701</v>
      </c>
      <c r="B35" s="30" t="s">
        <v>1702</v>
      </c>
      <c r="C35" s="30" t="s">
        <v>1276</v>
      </c>
      <c r="D35" s="13">
        <v>16058</v>
      </c>
      <c r="E35" s="14">
        <v>15.79</v>
      </c>
      <c r="F35" s="15">
        <v>1.8499999999999999E-2</v>
      </c>
      <c r="G35" s="15"/>
    </row>
    <row r="36" spans="1:7" x14ac:dyDescent="0.3">
      <c r="A36" s="12" t="s">
        <v>1722</v>
      </c>
      <c r="B36" s="30" t="s">
        <v>1723</v>
      </c>
      <c r="C36" s="30" t="s">
        <v>1334</v>
      </c>
      <c r="D36" s="13">
        <v>420</v>
      </c>
      <c r="E36" s="14">
        <v>15.76</v>
      </c>
      <c r="F36" s="15">
        <v>1.8499999999999999E-2</v>
      </c>
      <c r="G36" s="15"/>
    </row>
    <row r="37" spans="1:7" x14ac:dyDescent="0.3">
      <c r="A37" s="12" t="s">
        <v>1167</v>
      </c>
      <c r="B37" s="30" t="s">
        <v>1168</v>
      </c>
      <c r="C37" s="30" t="s">
        <v>1112</v>
      </c>
      <c r="D37" s="13">
        <v>4545</v>
      </c>
      <c r="E37" s="14">
        <v>15.65</v>
      </c>
      <c r="F37" s="15">
        <v>1.84E-2</v>
      </c>
      <c r="G37" s="15"/>
    </row>
    <row r="38" spans="1:7" x14ac:dyDescent="0.3">
      <c r="A38" s="12" t="s">
        <v>1422</v>
      </c>
      <c r="B38" s="30" t="s">
        <v>1423</v>
      </c>
      <c r="C38" s="30" t="s">
        <v>1424</v>
      </c>
      <c r="D38" s="13">
        <v>41</v>
      </c>
      <c r="E38" s="14">
        <v>15.5</v>
      </c>
      <c r="F38" s="15">
        <v>1.8200000000000001E-2</v>
      </c>
      <c r="G38" s="15"/>
    </row>
    <row r="39" spans="1:7" x14ac:dyDescent="0.3">
      <c r="A39" s="12" t="s">
        <v>1384</v>
      </c>
      <c r="B39" s="30" t="s">
        <v>1385</v>
      </c>
      <c r="C39" s="30" t="s">
        <v>1341</v>
      </c>
      <c r="D39" s="13">
        <v>2630</v>
      </c>
      <c r="E39" s="14">
        <v>15.24</v>
      </c>
      <c r="F39" s="15">
        <v>1.7899999999999999E-2</v>
      </c>
      <c r="G39" s="15"/>
    </row>
    <row r="40" spans="1:7" x14ac:dyDescent="0.3">
      <c r="A40" s="12" t="s">
        <v>1948</v>
      </c>
      <c r="B40" s="30" t="s">
        <v>1949</v>
      </c>
      <c r="C40" s="30" t="s">
        <v>1258</v>
      </c>
      <c r="D40" s="13">
        <v>535</v>
      </c>
      <c r="E40" s="14">
        <v>13.56</v>
      </c>
      <c r="F40" s="15">
        <v>1.5900000000000001E-2</v>
      </c>
      <c r="G40" s="15"/>
    </row>
    <row r="41" spans="1:7" x14ac:dyDescent="0.3">
      <c r="A41" s="12" t="s">
        <v>1217</v>
      </c>
      <c r="B41" s="30" t="s">
        <v>1218</v>
      </c>
      <c r="C41" s="30" t="s">
        <v>1219</v>
      </c>
      <c r="D41" s="13">
        <v>2058</v>
      </c>
      <c r="E41" s="14">
        <v>13.18</v>
      </c>
      <c r="F41" s="15">
        <v>1.55E-2</v>
      </c>
      <c r="G41" s="15"/>
    </row>
    <row r="42" spans="1:7" x14ac:dyDescent="0.3">
      <c r="A42" s="12" t="s">
        <v>1718</v>
      </c>
      <c r="B42" s="30" t="s">
        <v>1719</v>
      </c>
      <c r="C42" s="30" t="s">
        <v>1159</v>
      </c>
      <c r="D42" s="13">
        <v>619</v>
      </c>
      <c r="E42" s="14">
        <v>12.4</v>
      </c>
      <c r="F42" s="15">
        <v>1.4500000000000001E-2</v>
      </c>
      <c r="G42" s="15"/>
    </row>
    <row r="43" spans="1:7" x14ac:dyDescent="0.3">
      <c r="A43" s="12" t="s">
        <v>2025</v>
      </c>
      <c r="B43" s="30" t="s">
        <v>2026</v>
      </c>
      <c r="C43" s="30" t="s">
        <v>1377</v>
      </c>
      <c r="D43" s="13">
        <v>1022</v>
      </c>
      <c r="E43" s="14">
        <v>11.17</v>
      </c>
      <c r="F43" s="15">
        <v>1.3100000000000001E-2</v>
      </c>
      <c r="G43" s="15"/>
    </row>
    <row r="44" spans="1:7" x14ac:dyDescent="0.3">
      <c r="A44" s="12" t="s">
        <v>2027</v>
      </c>
      <c r="B44" s="30" t="s">
        <v>2028</v>
      </c>
      <c r="C44" s="30" t="s">
        <v>1249</v>
      </c>
      <c r="D44" s="13">
        <v>1372</v>
      </c>
      <c r="E44" s="14">
        <v>11.04</v>
      </c>
      <c r="F44" s="15">
        <v>1.2999999999999999E-2</v>
      </c>
      <c r="G44" s="15"/>
    </row>
    <row r="45" spans="1:7" x14ac:dyDescent="0.3">
      <c r="A45" s="12" t="s">
        <v>1289</v>
      </c>
      <c r="B45" s="30" t="s">
        <v>1290</v>
      </c>
      <c r="C45" s="30" t="s">
        <v>1175</v>
      </c>
      <c r="D45" s="13">
        <v>547</v>
      </c>
      <c r="E45" s="14">
        <v>11.04</v>
      </c>
      <c r="F45" s="15">
        <v>1.2999999999999999E-2</v>
      </c>
      <c r="G45" s="15"/>
    </row>
    <row r="46" spans="1:7" x14ac:dyDescent="0.3">
      <c r="A46" s="12" t="s">
        <v>1274</v>
      </c>
      <c r="B46" s="30" t="s">
        <v>1275</v>
      </c>
      <c r="C46" s="30" t="s">
        <v>1276</v>
      </c>
      <c r="D46" s="13">
        <v>58</v>
      </c>
      <c r="E46" s="14">
        <v>11</v>
      </c>
      <c r="F46" s="15">
        <v>1.29E-2</v>
      </c>
      <c r="G46" s="15"/>
    </row>
    <row r="47" spans="1:7" x14ac:dyDescent="0.3">
      <c r="A47" s="12" t="s">
        <v>1466</v>
      </c>
      <c r="B47" s="30" t="s">
        <v>1467</v>
      </c>
      <c r="C47" s="30" t="s">
        <v>1209</v>
      </c>
      <c r="D47" s="13">
        <v>1578</v>
      </c>
      <c r="E47" s="14">
        <v>10.77</v>
      </c>
      <c r="F47" s="15">
        <v>1.26E-2</v>
      </c>
      <c r="G47" s="15"/>
    </row>
    <row r="48" spans="1:7" x14ac:dyDescent="0.3">
      <c r="A48" s="12" t="s">
        <v>2031</v>
      </c>
      <c r="B48" s="30" t="s">
        <v>2032</v>
      </c>
      <c r="C48" s="30" t="s">
        <v>1334</v>
      </c>
      <c r="D48" s="13">
        <v>12580</v>
      </c>
      <c r="E48" s="14">
        <v>10.58</v>
      </c>
      <c r="F48" s="15">
        <v>1.24E-2</v>
      </c>
      <c r="G48" s="15"/>
    </row>
    <row r="49" spans="1:7" x14ac:dyDescent="0.3">
      <c r="A49" s="12" t="s">
        <v>1950</v>
      </c>
      <c r="B49" s="30" t="s">
        <v>1951</v>
      </c>
      <c r="C49" s="30" t="s">
        <v>1140</v>
      </c>
      <c r="D49" s="13">
        <v>734</v>
      </c>
      <c r="E49" s="14">
        <v>9.91</v>
      </c>
      <c r="F49" s="15">
        <v>1.1599999999999999E-2</v>
      </c>
      <c r="G49" s="15"/>
    </row>
    <row r="50" spans="1:7" x14ac:dyDescent="0.3">
      <c r="A50" s="12" t="s">
        <v>2046</v>
      </c>
      <c r="B50" s="30" t="s">
        <v>2047</v>
      </c>
      <c r="C50" s="30" t="s">
        <v>1140</v>
      </c>
      <c r="D50" s="13">
        <v>127</v>
      </c>
      <c r="E50" s="14">
        <v>9.58</v>
      </c>
      <c r="F50" s="15">
        <v>1.12E-2</v>
      </c>
      <c r="G50" s="15"/>
    </row>
    <row r="51" spans="1:7" x14ac:dyDescent="0.3">
      <c r="A51" s="12" t="s">
        <v>1182</v>
      </c>
      <c r="B51" s="30" t="s">
        <v>1183</v>
      </c>
      <c r="C51" s="30" t="s">
        <v>1132</v>
      </c>
      <c r="D51" s="13">
        <v>4379</v>
      </c>
      <c r="E51" s="14">
        <v>7.53</v>
      </c>
      <c r="F51" s="15">
        <v>8.8000000000000005E-3</v>
      </c>
      <c r="G51" s="15"/>
    </row>
    <row r="52" spans="1:7" x14ac:dyDescent="0.3">
      <c r="A52" s="12" t="s">
        <v>2070</v>
      </c>
      <c r="B52" s="30" t="s">
        <v>2071</v>
      </c>
      <c r="C52" s="30" t="s">
        <v>1377</v>
      </c>
      <c r="D52" s="13">
        <v>883</v>
      </c>
      <c r="E52" s="14">
        <v>7.25</v>
      </c>
      <c r="F52" s="15">
        <v>8.5000000000000006E-3</v>
      </c>
      <c r="G52" s="15"/>
    </row>
    <row r="53" spans="1:7" x14ac:dyDescent="0.3">
      <c r="A53" s="12" t="s">
        <v>2082</v>
      </c>
      <c r="B53" s="30" t="s">
        <v>2083</v>
      </c>
      <c r="C53" s="30" t="s">
        <v>1334</v>
      </c>
      <c r="D53" s="13">
        <v>4014</v>
      </c>
      <c r="E53" s="14">
        <v>5.78</v>
      </c>
      <c r="F53" s="15">
        <v>6.7999999999999996E-3</v>
      </c>
      <c r="G53" s="15"/>
    </row>
    <row r="54" spans="1:7" x14ac:dyDescent="0.3">
      <c r="A54" s="12" t="s">
        <v>2086</v>
      </c>
      <c r="B54" s="30" t="s">
        <v>2087</v>
      </c>
      <c r="C54" s="30" t="s">
        <v>1246</v>
      </c>
      <c r="D54" s="13">
        <v>806</v>
      </c>
      <c r="E54" s="14">
        <v>5.35</v>
      </c>
      <c r="F54" s="15">
        <v>6.3E-3</v>
      </c>
      <c r="G54" s="15"/>
    </row>
    <row r="55" spans="1:7" x14ac:dyDescent="0.3">
      <c r="A55" s="12" t="s">
        <v>2096</v>
      </c>
      <c r="B55" s="30" t="s">
        <v>2097</v>
      </c>
      <c r="C55" s="30" t="s">
        <v>1445</v>
      </c>
      <c r="D55" s="13">
        <v>28</v>
      </c>
      <c r="E55" s="14">
        <v>4.41</v>
      </c>
      <c r="F55" s="15">
        <v>5.1999999999999998E-3</v>
      </c>
      <c r="G55" s="15"/>
    </row>
    <row r="56" spans="1:7" x14ac:dyDescent="0.3">
      <c r="A56" s="12" t="s">
        <v>2098</v>
      </c>
      <c r="B56" s="30" t="s">
        <v>2099</v>
      </c>
      <c r="C56" s="30" t="s">
        <v>1341</v>
      </c>
      <c r="D56" s="13">
        <v>556</v>
      </c>
      <c r="E56" s="14">
        <v>3.56</v>
      </c>
      <c r="F56" s="15">
        <v>4.1999999999999997E-3</v>
      </c>
      <c r="G56" s="15"/>
    </row>
    <row r="57" spans="1:7" x14ac:dyDescent="0.3">
      <c r="A57" s="12" t="s">
        <v>2102</v>
      </c>
      <c r="B57" s="30" t="s">
        <v>2103</v>
      </c>
      <c r="C57" s="30" t="s">
        <v>1285</v>
      </c>
      <c r="D57" s="13">
        <v>457</v>
      </c>
      <c r="E57" s="14">
        <v>1.88</v>
      </c>
      <c r="F57" s="15">
        <v>2.2000000000000001E-3</v>
      </c>
      <c r="G57" s="15"/>
    </row>
    <row r="58" spans="1:7" x14ac:dyDescent="0.3">
      <c r="A58" s="16" t="s">
        <v>122</v>
      </c>
      <c r="B58" s="31"/>
      <c r="C58" s="31"/>
      <c r="D58" s="17"/>
      <c r="E58" s="37">
        <v>848.78</v>
      </c>
      <c r="F58" s="38">
        <v>0.99590000000000001</v>
      </c>
      <c r="G58" s="20"/>
    </row>
    <row r="59" spans="1:7" x14ac:dyDescent="0.3">
      <c r="A59" s="16" t="s">
        <v>1468</v>
      </c>
      <c r="B59" s="30"/>
      <c r="C59" s="30"/>
      <c r="D59" s="13"/>
      <c r="E59" s="14"/>
      <c r="F59" s="15"/>
      <c r="G59" s="15"/>
    </row>
    <row r="60" spans="1:7" x14ac:dyDescent="0.3">
      <c r="A60" s="16" t="s">
        <v>122</v>
      </c>
      <c r="B60" s="30"/>
      <c r="C60" s="30"/>
      <c r="D60" s="13"/>
      <c r="E60" s="39" t="s">
        <v>114</v>
      </c>
      <c r="F60" s="40" t="s">
        <v>114</v>
      </c>
      <c r="G60" s="15"/>
    </row>
    <row r="61" spans="1:7" x14ac:dyDescent="0.3">
      <c r="A61" s="21" t="s">
        <v>156</v>
      </c>
      <c r="B61" s="32"/>
      <c r="C61" s="32"/>
      <c r="D61" s="22"/>
      <c r="E61" s="27">
        <v>848.78</v>
      </c>
      <c r="F61" s="28">
        <v>0.99590000000000001</v>
      </c>
      <c r="G61" s="20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16" t="s">
        <v>157</v>
      </c>
      <c r="B64" s="30"/>
      <c r="C64" s="30"/>
      <c r="D64" s="13"/>
      <c r="E64" s="14"/>
      <c r="F64" s="15"/>
      <c r="G64" s="15"/>
    </row>
    <row r="65" spans="1:7" x14ac:dyDescent="0.3">
      <c r="A65" s="12" t="s">
        <v>158</v>
      </c>
      <c r="B65" s="30"/>
      <c r="C65" s="30"/>
      <c r="D65" s="13"/>
      <c r="E65" s="14">
        <v>1</v>
      </c>
      <c r="F65" s="15">
        <v>1.1999999999999999E-3</v>
      </c>
      <c r="G65" s="15">
        <v>6.3773999999999997E-2</v>
      </c>
    </row>
    <row r="66" spans="1:7" x14ac:dyDescent="0.3">
      <c r="A66" s="16" t="s">
        <v>122</v>
      </c>
      <c r="B66" s="31"/>
      <c r="C66" s="31"/>
      <c r="D66" s="17"/>
      <c r="E66" s="37">
        <v>1</v>
      </c>
      <c r="F66" s="38">
        <v>1.1999999999999999E-3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21" t="s">
        <v>156</v>
      </c>
      <c r="B68" s="32"/>
      <c r="C68" s="32"/>
      <c r="D68" s="22"/>
      <c r="E68" s="18">
        <v>1</v>
      </c>
      <c r="F68" s="19">
        <v>1.1999999999999999E-3</v>
      </c>
      <c r="G68" s="20"/>
    </row>
    <row r="69" spans="1:7" x14ac:dyDescent="0.3">
      <c r="A69" s="12" t="s">
        <v>159</v>
      </c>
      <c r="B69" s="30"/>
      <c r="C69" s="30"/>
      <c r="D69" s="13"/>
      <c r="E69" s="14">
        <v>1.7469999999999999E-4</v>
      </c>
      <c r="F69" s="15">
        <v>0</v>
      </c>
      <c r="G69" s="15"/>
    </row>
    <row r="70" spans="1:7" x14ac:dyDescent="0.3">
      <c r="A70" s="12" t="s">
        <v>160</v>
      </c>
      <c r="B70" s="30"/>
      <c r="C70" s="30"/>
      <c r="D70" s="13"/>
      <c r="E70" s="14">
        <v>2.3498253</v>
      </c>
      <c r="F70" s="15">
        <v>2.8999999999999998E-3</v>
      </c>
      <c r="G70" s="15">
        <v>6.3773999999999997E-2</v>
      </c>
    </row>
    <row r="71" spans="1:7" x14ac:dyDescent="0.3">
      <c r="A71" s="25" t="s">
        <v>161</v>
      </c>
      <c r="B71" s="33"/>
      <c r="C71" s="33"/>
      <c r="D71" s="26"/>
      <c r="E71" s="27">
        <v>852.13</v>
      </c>
      <c r="F71" s="28">
        <v>1</v>
      </c>
      <c r="G71" s="28"/>
    </row>
    <row r="76" spans="1:7" x14ac:dyDescent="0.3">
      <c r="A76" s="1" t="s">
        <v>164</v>
      </c>
    </row>
    <row r="77" spans="1:7" x14ac:dyDescent="0.3">
      <c r="A77" s="47" t="s">
        <v>165</v>
      </c>
      <c r="B77" s="34" t="s">
        <v>114</v>
      </c>
    </row>
    <row r="78" spans="1:7" x14ac:dyDescent="0.3">
      <c r="A78" t="s">
        <v>166</v>
      </c>
    </row>
    <row r="79" spans="1:7" x14ac:dyDescent="0.3">
      <c r="A79" t="s">
        <v>167</v>
      </c>
      <c r="B79" t="s">
        <v>168</v>
      </c>
      <c r="C79" t="s">
        <v>168</v>
      </c>
    </row>
    <row r="80" spans="1:7" x14ac:dyDescent="0.3">
      <c r="B80" s="48">
        <v>45107</v>
      </c>
      <c r="C80" s="48">
        <v>45138</v>
      </c>
    </row>
    <row r="81" spans="1:5" x14ac:dyDescent="0.3">
      <c r="A81" t="s">
        <v>662</v>
      </c>
      <c r="B81">
        <v>10.0601</v>
      </c>
      <c r="C81">
        <v>10.4208</v>
      </c>
      <c r="E81" s="2"/>
    </row>
    <row r="82" spans="1:5" x14ac:dyDescent="0.3">
      <c r="A82" t="s">
        <v>173</v>
      </c>
      <c r="B82">
        <v>10.0601</v>
      </c>
      <c r="C82">
        <v>10.4209</v>
      </c>
      <c r="E82" s="2"/>
    </row>
    <row r="83" spans="1:5" x14ac:dyDescent="0.3">
      <c r="A83" t="s">
        <v>663</v>
      </c>
      <c r="B83">
        <v>10.018599999999999</v>
      </c>
      <c r="C83">
        <v>10.3714</v>
      </c>
      <c r="E83" s="2"/>
    </row>
    <row r="84" spans="1:5" x14ac:dyDescent="0.3">
      <c r="A84" t="s">
        <v>627</v>
      </c>
      <c r="B84">
        <v>10.018599999999999</v>
      </c>
      <c r="C84">
        <v>10.371499999999999</v>
      </c>
      <c r="E84" s="2"/>
    </row>
    <row r="85" spans="1:5" x14ac:dyDescent="0.3">
      <c r="E85" s="2"/>
    </row>
    <row r="86" spans="1:5" x14ac:dyDescent="0.3">
      <c r="A86" t="s">
        <v>183</v>
      </c>
      <c r="B86" s="34" t="s">
        <v>114</v>
      </c>
    </row>
    <row r="87" spans="1:5" x14ac:dyDescent="0.3">
      <c r="A87" t="s">
        <v>184</v>
      </c>
      <c r="B87" s="34" t="s">
        <v>114</v>
      </c>
    </row>
    <row r="88" spans="1:5" ht="28.95" customHeight="1" x14ac:dyDescent="0.3">
      <c r="A88" s="47" t="s">
        <v>185</v>
      </c>
      <c r="B88" s="34" t="s">
        <v>114</v>
      </c>
    </row>
    <row r="89" spans="1:5" ht="28.95" customHeight="1" x14ac:dyDescent="0.3">
      <c r="A89" s="47" t="s">
        <v>186</v>
      </c>
      <c r="B89" s="34" t="s">
        <v>114</v>
      </c>
    </row>
    <row r="90" spans="1:5" x14ac:dyDescent="0.3">
      <c r="A90" t="s">
        <v>1677</v>
      </c>
      <c r="B90" s="49">
        <v>1.123901</v>
      </c>
    </row>
    <row r="91" spans="1:5" ht="43.5" customHeight="1" x14ac:dyDescent="0.3">
      <c r="A91" s="47" t="s">
        <v>188</v>
      </c>
      <c r="B91" s="34" t="s">
        <v>114</v>
      </c>
    </row>
    <row r="92" spans="1:5" ht="28.95" customHeight="1" x14ac:dyDescent="0.3">
      <c r="A92" s="47" t="s">
        <v>189</v>
      </c>
      <c r="B92" s="34" t="s">
        <v>114</v>
      </c>
    </row>
    <row r="93" spans="1:5" ht="28.95" customHeight="1" x14ac:dyDescent="0.3">
      <c r="A93" s="47" t="s">
        <v>190</v>
      </c>
      <c r="B93" s="49">
        <v>185.66881290000001</v>
      </c>
    </row>
    <row r="94" spans="1:5" x14ac:dyDescent="0.3">
      <c r="A94" t="s">
        <v>191</v>
      </c>
      <c r="B94" s="34" t="s">
        <v>114</v>
      </c>
    </row>
    <row r="95" spans="1:5" x14ac:dyDescent="0.3">
      <c r="A95" t="s">
        <v>192</v>
      </c>
      <c r="B95" s="34" t="s">
        <v>114</v>
      </c>
    </row>
    <row r="97" spans="1:7" s="47" customFormat="1" ht="33.6" customHeight="1" x14ac:dyDescent="0.3">
      <c r="A97" s="70" t="s">
        <v>202</v>
      </c>
      <c r="B97" s="70" t="s">
        <v>203</v>
      </c>
      <c r="C97" s="70" t="s">
        <v>5</v>
      </c>
      <c r="D97" s="70" t="s">
        <v>6</v>
      </c>
      <c r="G97" s="71"/>
    </row>
    <row r="98" spans="1:7" s="47" customFormat="1" ht="70.05" customHeight="1" x14ac:dyDescent="0.3">
      <c r="A98" s="70" t="s">
        <v>2193</v>
      </c>
      <c r="B98" s="70"/>
      <c r="C98" s="70" t="s">
        <v>2194</v>
      </c>
      <c r="D98" s="70"/>
      <c r="G98" s="71"/>
    </row>
  </sheetData>
  <mergeCells count="2">
    <mergeCell ref="A1:G1"/>
    <mergeCell ref="A2:G2"/>
  </mergeCells>
  <pageMargins left="0.7" right="0.7" top="0.75" bottom="0.75" header="0.3" footer="0.3"/>
  <pageSetup scale="51" orientation="portrait" horizontalDpi="300" verticalDpi="300" r:id="rId1"/>
  <headerFooter>
    <oddHeader>&amp;L&amp;"Arial"&amp;1 &amp;K0078D7INTERNAL#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5"/>
  <sheetViews>
    <sheetView showGridLines="0" view="pageBreakPreview" zoomScale="60" zoomScaleNormal="100" workbookViewId="0">
      <pane ySplit="4" topLeftCell="A113" activePane="bottomLeft" state="frozen"/>
      <selection pane="bottomLeft" activeCell="A134" sqref="A134"/>
    </sheetView>
  </sheetViews>
  <sheetFormatPr defaultRowHeight="14.4" x14ac:dyDescent="0.3"/>
  <cols>
    <col min="1" max="1" width="50.5546875" customWidth="1"/>
    <col min="2" max="2" width="22" bestFit="1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308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309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206</v>
      </c>
      <c r="B9" s="30"/>
      <c r="C9" s="30"/>
      <c r="D9" s="13"/>
      <c r="E9" s="14"/>
      <c r="F9" s="15"/>
      <c r="G9" s="15"/>
    </row>
    <row r="10" spans="1:8" x14ac:dyDescent="0.3">
      <c r="A10" s="16" t="s">
        <v>207</v>
      </c>
      <c r="B10" s="30"/>
      <c r="C10" s="30"/>
      <c r="D10" s="13"/>
      <c r="E10" s="14"/>
      <c r="F10" s="15"/>
      <c r="G10" s="15"/>
    </row>
    <row r="11" spans="1:8" x14ac:dyDescent="0.3">
      <c r="A11" s="12" t="s">
        <v>310</v>
      </c>
      <c r="B11" s="30" t="s">
        <v>311</v>
      </c>
      <c r="C11" s="30" t="s">
        <v>213</v>
      </c>
      <c r="D11" s="13">
        <v>127500000</v>
      </c>
      <c r="E11" s="14">
        <v>130598</v>
      </c>
      <c r="F11" s="15">
        <v>7.3499999999999996E-2</v>
      </c>
      <c r="G11" s="15">
        <v>7.4026999999999996E-2</v>
      </c>
    </row>
    <row r="12" spans="1:8" x14ac:dyDescent="0.3">
      <c r="A12" s="12" t="s">
        <v>312</v>
      </c>
      <c r="B12" s="30" t="s">
        <v>313</v>
      </c>
      <c r="C12" s="30" t="s">
        <v>213</v>
      </c>
      <c r="D12" s="13">
        <v>115000000</v>
      </c>
      <c r="E12" s="14">
        <v>116776.52</v>
      </c>
      <c r="F12" s="15">
        <v>6.5699999999999995E-2</v>
      </c>
      <c r="G12" s="15">
        <v>7.5499999999999998E-2</v>
      </c>
    </row>
    <row r="13" spans="1:8" x14ac:dyDescent="0.3">
      <c r="A13" s="12" t="s">
        <v>314</v>
      </c>
      <c r="B13" s="30" t="s">
        <v>315</v>
      </c>
      <c r="C13" s="30" t="s">
        <v>213</v>
      </c>
      <c r="D13" s="13">
        <v>97500000</v>
      </c>
      <c r="E13" s="14">
        <v>95207.19</v>
      </c>
      <c r="F13" s="15">
        <v>5.3600000000000002E-2</v>
      </c>
      <c r="G13" s="15">
        <v>7.4800000000000005E-2</v>
      </c>
    </row>
    <row r="14" spans="1:8" x14ac:dyDescent="0.3">
      <c r="A14" s="12" t="s">
        <v>316</v>
      </c>
      <c r="B14" s="30" t="s">
        <v>317</v>
      </c>
      <c r="C14" s="30" t="s">
        <v>213</v>
      </c>
      <c r="D14" s="13">
        <v>90000000</v>
      </c>
      <c r="E14" s="14">
        <v>89306.28</v>
      </c>
      <c r="F14" s="15">
        <v>5.0200000000000002E-2</v>
      </c>
      <c r="G14" s="15">
        <v>7.5499999999999998E-2</v>
      </c>
    </row>
    <row r="15" spans="1:8" x14ac:dyDescent="0.3">
      <c r="A15" s="12" t="s">
        <v>318</v>
      </c>
      <c r="B15" s="30" t="s">
        <v>319</v>
      </c>
      <c r="C15" s="30" t="s">
        <v>222</v>
      </c>
      <c r="D15" s="13">
        <v>83000000</v>
      </c>
      <c r="E15" s="14">
        <v>82292.92</v>
      </c>
      <c r="F15" s="15">
        <v>4.6300000000000001E-2</v>
      </c>
      <c r="G15" s="15">
        <v>7.4975E-2</v>
      </c>
    </row>
    <row r="16" spans="1:8" x14ac:dyDescent="0.3">
      <c r="A16" s="12" t="s">
        <v>320</v>
      </c>
      <c r="B16" s="30" t="s">
        <v>321</v>
      </c>
      <c r="C16" s="30" t="s">
        <v>213</v>
      </c>
      <c r="D16" s="13">
        <v>80500000</v>
      </c>
      <c r="E16" s="14">
        <v>80765.73</v>
      </c>
      <c r="F16" s="15">
        <v>4.5400000000000003E-2</v>
      </c>
      <c r="G16" s="15">
        <v>7.485E-2</v>
      </c>
    </row>
    <row r="17" spans="1:7" x14ac:dyDescent="0.3">
      <c r="A17" s="12" t="s">
        <v>322</v>
      </c>
      <c r="B17" s="30" t="s">
        <v>323</v>
      </c>
      <c r="C17" s="30" t="s">
        <v>213</v>
      </c>
      <c r="D17" s="13">
        <v>73000000</v>
      </c>
      <c r="E17" s="14">
        <v>73279.88</v>
      </c>
      <c r="F17" s="15">
        <v>4.1200000000000001E-2</v>
      </c>
      <c r="G17" s="15">
        <v>7.4499999999999997E-2</v>
      </c>
    </row>
    <row r="18" spans="1:7" x14ac:dyDescent="0.3">
      <c r="A18" s="12" t="s">
        <v>324</v>
      </c>
      <c r="B18" s="30" t="s">
        <v>325</v>
      </c>
      <c r="C18" s="30" t="s">
        <v>213</v>
      </c>
      <c r="D18" s="13">
        <v>61500000</v>
      </c>
      <c r="E18" s="14">
        <v>60740.97</v>
      </c>
      <c r="F18" s="15">
        <v>3.4200000000000001E-2</v>
      </c>
      <c r="G18" s="15">
        <v>7.6350000000000001E-2</v>
      </c>
    </row>
    <row r="19" spans="1:7" x14ac:dyDescent="0.3">
      <c r="A19" s="12" t="s">
        <v>326</v>
      </c>
      <c r="B19" s="30" t="s">
        <v>327</v>
      </c>
      <c r="C19" s="30" t="s">
        <v>213</v>
      </c>
      <c r="D19" s="13">
        <v>57500000</v>
      </c>
      <c r="E19" s="14">
        <v>58169.760000000002</v>
      </c>
      <c r="F19" s="15">
        <v>3.27E-2</v>
      </c>
      <c r="G19" s="15">
        <v>7.4499999999999997E-2</v>
      </c>
    </row>
    <row r="20" spans="1:7" x14ac:dyDescent="0.3">
      <c r="A20" s="12" t="s">
        <v>328</v>
      </c>
      <c r="B20" s="30" t="s">
        <v>329</v>
      </c>
      <c r="C20" s="30" t="s">
        <v>213</v>
      </c>
      <c r="D20" s="13">
        <v>53700000</v>
      </c>
      <c r="E20" s="14">
        <v>53797.09</v>
      </c>
      <c r="F20" s="15">
        <v>3.0300000000000001E-2</v>
      </c>
      <c r="G20" s="15">
        <v>7.4512999999999996E-2</v>
      </c>
    </row>
    <row r="21" spans="1:7" x14ac:dyDescent="0.3">
      <c r="A21" s="12" t="s">
        <v>330</v>
      </c>
      <c r="B21" s="30" t="s">
        <v>331</v>
      </c>
      <c r="C21" s="30" t="s">
        <v>332</v>
      </c>
      <c r="D21" s="13">
        <v>52000000</v>
      </c>
      <c r="E21" s="14">
        <v>51975.98</v>
      </c>
      <c r="F21" s="15">
        <v>2.92E-2</v>
      </c>
      <c r="G21" s="15">
        <v>7.4099999999999999E-2</v>
      </c>
    </row>
    <row r="22" spans="1:7" x14ac:dyDescent="0.3">
      <c r="A22" s="12" t="s">
        <v>333</v>
      </c>
      <c r="B22" s="30" t="s">
        <v>334</v>
      </c>
      <c r="C22" s="30" t="s">
        <v>213</v>
      </c>
      <c r="D22" s="13">
        <v>50500000</v>
      </c>
      <c r="E22" s="14">
        <v>50305.78</v>
      </c>
      <c r="F22" s="15">
        <v>2.8299999999999999E-2</v>
      </c>
      <c r="G22" s="15">
        <v>7.3999999999999996E-2</v>
      </c>
    </row>
    <row r="23" spans="1:7" x14ac:dyDescent="0.3">
      <c r="A23" s="12" t="s">
        <v>335</v>
      </c>
      <c r="B23" s="30" t="s">
        <v>336</v>
      </c>
      <c r="C23" s="30" t="s">
        <v>213</v>
      </c>
      <c r="D23" s="13">
        <v>39200000</v>
      </c>
      <c r="E23" s="14">
        <v>39273.769999999997</v>
      </c>
      <c r="F23" s="15">
        <v>2.2100000000000002E-2</v>
      </c>
      <c r="G23" s="15">
        <v>7.4499999999999997E-2</v>
      </c>
    </row>
    <row r="24" spans="1:7" x14ac:dyDescent="0.3">
      <c r="A24" s="12" t="s">
        <v>337</v>
      </c>
      <c r="B24" s="30" t="s">
        <v>338</v>
      </c>
      <c r="C24" s="30" t="s">
        <v>213</v>
      </c>
      <c r="D24" s="13">
        <v>38500000</v>
      </c>
      <c r="E24" s="14">
        <v>38692.92</v>
      </c>
      <c r="F24" s="15">
        <v>2.18E-2</v>
      </c>
      <c r="G24" s="15">
        <v>7.6350000000000001E-2</v>
      </c>
    </row>
    <row r="25" spans="1:7" x14ac:dyDescent="0.3">
      <c r="A25" s="12" t="s">
        <v>339</v>
      </c>
      <c r="B25" s="30" t="s">
        <v>340</v>
      </c>
      <c r="C25" s="30" t="s">
        <v>213</v>
      </c>
      <c r="D25" s="13">
        <v>37500000</v>
      </c>
      <c r="E25" s="14">
        <v>37323.86</v>
      </c>
      <c r="F25" s="15">
        <v>2.1000000000000001E-2</v>
      </c>
      <c r="G25" s="15">
        <v>7.4649999999999994E-2</v>
      </c>
    </row>
    <row r="26" spans="1:7" x14ac:dyDescent="0.3">
      <c r="A26" s="12" t="s">
        <v>341</v>
      </c>
      <c r="B26" s="30" t="s">
        <v>342</v>
      </c>
      <c r="C26" s="30" t="s">
        <v>213</v>
      </c>
      <c r="D26" s="13">
        <v>38000000</v>
      </c>
      <c r="E26" s="14">
        <v>37220.92</v>
      </c>
      <c r="F26" s="15">
        <v>2.0899999999999998E-2</v>
      </c>
      <c r="G26" s="15">
        <v>7.485E-2</v>
      </c>
    </row>
    <row r="27" spans="1:7" x14ac:dyDescent="0.3">
      <c r="A27" s="12" t="s">
        <v>343</v>
      </c>
      <c r="B27" s="30" t="s">
        <v>344</v>
      </c>
      <c r="C27" s="30" t="s">
        <v>213</v>
      </c>
      <c r="D27" s="13">
        <v>35000000</v>
      </c>
      <c r="E27" s="14">
        <v>34985.65</v>
      </c>
      <c r="F27" s="15">
        <v>1.9699999999999999E-2</v>
      </c>
      <c r="G27" s="15">
        <v>7.485E-2</v>
      </c>
    </row>
    <row r="28" spans="1:7" x14ac:dyDescent="0.3">
      <c r="A28" s="12" t="s">
        <v>345</v>
      </c>
      <c r="B28" s="30" t="s">
        <v>346</v>
      </c>
      <c r="C28" s="30" t="s">
        <v>213</v>
      </c>
      <c r="D28" s="13">
        <v>31000000</v>
      </c>
      <c r="E28" s="14">
        <v>31087.08</v>
      </c>
      <c r="F28" s="15">
        <v>1.7500000000000002E-2</v>
      </c>
      <c r="G28" s="15">
        <v>7.485E-2</v>
      </c>
    </row>
    <row r="29" spans="1:7" x14ac:dyDescent="0.3">
      <c r="A29" s="12" t="s">
        <v>347</v>
      </c>
      <c r="B29" s="30" t="s">
        <v>348</v>
      </c>
      <c r="C29" s="30" t="s">
        <v>213</v>
      </c>
      <c r="D29" s="13">
        <v>25000000</v>
      </c>
      <c r="E29" s="14">
        <v>25324.83</v>
      </c>
      <c r="F29" s="15">
        <v>1.4200000000000001E-2</v>
      </c>
      <c r="G29" s="15">
        <v>7.5499999999999998E-2</v>
      </c>
    </row>
    <row r="30" spans="1:7" x14ac:dyDescent="0.3">
      <c r="A30" s="12" t="s">
        <v>349</v>
      </c>
      <c r="B30" s="30" t="s">
        <v>350</v>
      </c>
      <c r="C30" s="30" t="s">
        <v>210</v>
      </c>
      <c r="D30" s="13">
        <v>22000000</v>
      </c>
      <c r="E30" s="14">
        <v>22876.240000000002</v>
      </c>
      <c r="F30" s="15">
        <v>1.29E-2</v>
      </c>
      <c r="G30" s="15">
        <v>7.3735999999999996E-2</v>
      </c>
    </row>
    <row r="31" spans="1:7" x14ac:dyDescent="0.3">
      <c r="A31" s="12" t="s">
        <v>351</v>
      </c>
      <c r="B31" s="30" t="s">
        <v>352</v>
      </c>
      <c r="C31" s="30" t="s">
        <v>213</v>
      </c>
      <c r="D31" s="13">
        <v>21500000</v>
      </c>
      <c r="E31" s="14">
        <v>21512.26</v>
      </c>
      <c r="F31" s="15">
        <v>1.21E-2</v>
      </c>
      <c r="G31" s="15">
        <v>7.485E-2</v>
      </c>
    </row>
    <row r="32" spans="1:7" x14ac:dyDescent="0.3">
      <c r="A32" s="12" t="s">
        <v>353</v>
      </c>
      <c r="B32" s="30" t="s">
        <v>354</v>
      </c>
      <c r="C32" s="30" t="s">
        <v>213</v>
      </c>
      <c r="D32" s="13">
        <v>20000000</v>
      </c>
      <c r="E32" s="14">
        <v>20186.02</v>
      </c>
      <c r="F32" s="15">
        <v>1.14E-2</v>
      </c>
      <c r="G32" s="15">
        <v>7.4749999999999997E-2</v>
      </c>
    </row>
    <row r="33" spans="1:7" x14ac:dyDescent="0.3">
      <c r="A33" s="12" t="s">
        <v>355</v>
      </c>
      <c r="B33" s="30" t="s">
        <v>356</v>
      </c>
      <c r="C33" s="30" t="s">
        <v>222</v>
      </c>
      <c r="D33" s="13">
        <v>20000000</v>
      </c>
      <c r="E33" s="14">
        <v>20034.7</v>
      </c>
      <c r="F33" s="15">
        <v>1.1299999999999999E-2</v>
      </c>
      <c r="G33" s="15">
        <v>7.5273999999999994E-2</v>
      </c>
    </row>
    <row r="34" spans="1:7" x14ac:dyDescent="0.3">
      <c r="A34" s="12" t="s">
        <v>357</v>
      </c>
      <c r="B34" s="30" t="s">
        <v>358</v>
      </c>
      <c r="C34" s="30" t="s">
        <v>213</v>
      </c>
      <c r="D34" s="13">
        <v>18150000</v>
      </c>
      <c r="E34" s="14">
        <v>19237.82</v>
      </c>
      <c r="F34" s="15">
        <v>1.0800000000000001E-2</v>
      </c>
      <c r="G34" s="15">
        <v>7.5060000000000002E-2</v>
      </c>
    </row>
    <row r="35" spans="1:7" x14ac:dyDescent="0.3">
      <c r="A35" s="12" t="s">
        <v>359</v>
      </c>
      <c r="B35" s="30" t="s">
        <v>360</v>
      </c>
      <c r="C35" s="30" t="s">
        <v>361</v>
      </c>
      <c r="D35" s="13">
        <v>17500000</v>
      </c>
      <c r="E35" s="14">
        <v>17570.39</v>
      </c>
      <c r="F35" s="15">
        <v>9.9000000000000008E-3</v>
      </c>
      <c r="G35" s="15">
        <v>7.5450000000000003E-2</v>
      </c>
    </row>
    <row r="36" spans="1:7" x14ac:dyDescent="0.3">
      <c r="A36" s="12" t="s">
        <v>362</v>
      </c>
      <c r="B36" s="30" t="s">
        <v>363</v>
      </c>
      <c r="C36" s="30" t="s">
        <v>213</v>
      </c>
      <c r="D36" s="13">
        <v>16500000</v>
      </c>
      <c r="E36" s="14">
        <v>17102.09</v>
      </c>
      <c r="F36" s="15">
        <v>9.5999999999999992E-3</v>
      </c>
      <c r="G36" s="15">
        <v>7.5060000000000002E-2</v>
      </c>
    </row>
    <row r="37" spans="1:7" x14ac:dyDescent="0.3">
      <c r="A37" s="12" t="s">
        <v>364</v>
      </c>
      <c r="B37" s="30" t="s">
        <v>365</v>
      </c>
      <c r="C37" s="30" t="s">
        <v>213</v>
      </c>
      <c r="D37" s="13">
        <v>14500000</v>
      </c>
      <c r="E37" s="14">
        <v>15096.81</v>
      </c>
      <c r="F37" s="15">
        <v>8.5000000000000006E-3</v>
      </c>
      <c r="G37" s="15">
        <v>7.4499999999999997E-2</v>
      </c>
    </row>
    <row r="38" spans="1:7" x14ac:dyDescent="0.3">
      <c r="A38" s="12" t="s">
        <v>366</v>
      </c>
      <c r="B38" s="30" t="s">
        <v>367</v>
      </c>
      <c r="C38" s="30" t="s">
        <v>213</v>
      </c>
      <c r="D38" s="13">
        <v>14000000</v>
      </c>
      <c r="E38" s="14">
        <v>14686.45</v>
      </c>
      <c r="F38" s="15">
        <v>8.3000000000000001E-3</v>
      </c>
      <c r="G38" s="15">
        <v>7.4348999999999998E-2</v>
      </c>
    </row>
    <row r="39" spans="1:7" x14ac:dyDescent="0.3">
      <c r="A39" s="12" t="s">
        <v>368</v>
      </c>
      <c r="B39" s="30" t="s">
        <v>369</v>
      </c>
      <c r="C39" s="30" t="s">
        <v>222</v>
      </c>
      <c r="D39" s="13">
        <v>11500000</v>
      </c>
      <c r="E39" s="14">
        <v>11803.52</v>
      </c>
      <c r="F39" s="15">
        <v>6.6E-3</v>
      </c>
      <c r="G39" s="15">
        <v>7.5050000000000006E-2</v>
      </c>
    </row>
    <row r="40" spans="1:7" x14ac:dyDescent="0.3">
      <c r="A40" s="12" t="s">
        <v>370</v>
      </c>
      <c r="B40" s="30" t="s">
        <v>371</v>
      </c>
      <c r="C40" s="30" t="s">
        <v>213</v>
      </c>
      <c r="D40" s="13">
        <v>10300000</v>
      </c>
      <c r="E40" s="14">
        <v>10540.03</v>
      </c>
      <c r="F40" s="15">
        <v>5.8999999999999999E-3</v>
      </c>
      <c r="G40" s="15">
        <v>7.4512999999999996E-2</v>
      </c>
    </row>
    <row r="41" spans="1:7" x14ac:dyDescent="0.3">
      <c r="A41" s="12" t="s">
        <v>372</v>
      </c>
      <c r="B41" s="30" t="s">
        <v>373</v>
      </c>
      <c r="C41" s="30" t="s">
        <v>213</v>
      </c>
      <c r="D41" s="13">
        <v>10500000</v>
      </c>
      <c r="E41" s="14">
        <v>10517.86</v>
      </c>
      <c r="F41" s="15">
        <v>5.8999999999999999E-3</v>
      </c>
      <c r="G41" s="15">
        <v>7.4449000000000001E-2</v>
      </c>
    </row>
    <row r="42" spans="1:7" x14ac:dyDescent="0.3">
      <c r="A42" s="12" t="s">
        <v>374</v>
      </c>
      <c r="B42" s="30" t="s">
        <v>375</v>
      </c>
      <c r="C42" s="30" t="s">
        <v>213</v>
      </c>
      <c r="D42" s="13">
        <v>10000000</v>
      </c>
      <c r="E42" s="14">
        <v>10384.91</v>
      </c>
      <c r="F42" s="15">
        <v>5.7999999999999996E-3</v>
      </c>
      <c r="G42" s="15">
        <v>7.485E-2</v>
      </c>
    </row>
    <row r="43" spans="1:7" x14ac:dyDescent="0.3">
      <c r="A43" s="12" t="s">
        <v>376</v>
      </c>
      <c r="B43" s="30" t="s">
        <v>377</v>
      </c>
      <c r="C43" s="30" t="s">
        <v>213</v>
      </c>
      <c r="D43" s="13">
        <v>7500000</v>
      </c>
      <c r="E43" s="14">
        <v>7750.28</v>
      </c>
      <c r="F43" s="15">
        <v>4.4000000000000003E-3</v>
      </c>
      <c r="G43" s="15">
        <v>7.485E-2</v>
      </c>
    </row>
    <row r="44" spans="1:7" x14ac:dyDescent="0.3">
      <c r="A44" s="12" t="s">
        <v>378</v>
      </c>
      <c r="B44" s="30" t="s">
        <v>379</v>
      </c>
      <c r="C44" s="30" t="s">
        <v>213</v>
      </c>
      <c r="D44" s="13">
        <v>7000000</v>
      </c>
      <c r="E44" s="14">
        <v>6900.57</v>
      </c>
      <c r="F44" s="15">
        <v>3.8999999999999998E-3</v>
      </c>
      <c r="G44" s="15">
        <v>7.5399999999999995E-2</v>
      </c>
    </row>
    <row r="45" spans="1:7" x14ac:dyDescent="0.3">
      <c r="A45" s="12" t="s">
        <v>380</v>
      </c>
      <c r="B45" s="30" t="s">
        <v>381</v>
      </c>
      <c r="C45" s="30" t="s">
        <v>213</v>
      </c>
      <c r="D45" s="13">
        <v>6500000</v>
      </c>
      <c r="E45" s="14">
        <v>6886.28</v>
      </c>
      <c r="F45" s="15">
        <v>3.8999999999999998E-3</v>
      </c>
      <c r="G45" s="15">
        <v>7.5399999999999995E-2</v>
      </c>
    </row>
    <row r="46" spans="1:7" x14ac:dyDescent="0.3">
      <c r="A46" s="12" t="s">
        <v>382</v>
      </c>
      <c r="B46" s="30" t="s">
        <v>383</v>
      </c>
      <c r="C46" s="30" t="s">
        <v>213</v>
      </c>
      <c r="D46" s="13">
        <v>6500000</v>
      </c>
      <c r="E46" s="14">
        <v>6750.32</v>
      </c>
      <c r="F46" s="15">
        <v>3.8E-3</v>
      </c>
      <c r="G46" s="15">
        <v>7.3999999999999996E-2</v>
      </c>
    </row>
    <row r="47" spans="1:7" x14ac:dyDescent="0.3">
      <c r="A47" s="12" t="s">
        <v>384</v>
      </c>
      <c r="B47" s="30" t="s">
        <v>385</v>
      </c>
      <c r="C47" s="30" t="s">
        <v>213</v>
      </c>
      <c r="D47" s="13">
        <v>6500000</v>
      </c>
      <c r="E47" s="14">
        <v>6620.77</v>
      </c>
      <c r="F47" s="15">
        <v>3.7000000000000002E-3</v>
      </c>
      <c r="G47" s="15">
        <v>7.5399999999999995E-2</v>
      </c>
    </row>
    <row r="48" spans="1:7" x14ac:dyDescent="0.3">
      <c r="A48" s="12" t="s">
        <v>386</v>
      </c>
      <c r="B48" s="30" t="s">
        <v>387</v>
      </c>
      <c r="C48" s="30" t="s">
        <v>332</v>
      </c>
      <c r="D48" s="13">
        <v>6500000</v>
      </c>
      <c r="E48" s="14">
        <v>6535.05</v>
      </c>
      <c r="F48" s="15">
        <v>3.7000000000000002E-3</v>
      </c>
      <c r="G48" s="15">
        <v>7.3800000000000004E-2</v>
      </c>
    </row>
    <row r="49" spans="1:7" x14ac:dyDescent="0.3">
      <c r="A49" s="12" t="s">
        <v>388</v>
      </c>
      <c r="B49" s="30" t="s">
        <v>389</v>
      </c>
      <c r="C49" s="30" t="s">
        <v>213</v>
      </c>
      <c r="D49" s="13">
        <v>5500000</v>
      </c>
      <c r="E49" s="14">
        <v>5821.39</v>
      </c>
      <c r="F49" s="15">
        <v>3.3E-3</v>
      </c>
      <c r="G49" s="15">
        <v>7.5060000000000002E-2</v>
      </c>
    </row>
    <row r="50" spans="1:7" x14ac:dyDescent="0.3">
      <c r="A50" s="12" t="s">
        <v>390</v>
      </c>
      <c r="B50" s="30" t="s">
        <v>391</v>
      </c>
      <c r="C50" s="30" t="s">
        <v>213</v>
      </c>
      <c r="D50" s="13">
        <v>5500000</v>
      </c>
      <c r="E50" s="14">
        <v>5473.06</v>
      </c>
      <c r="F50" s="15">
        <v>3.0999999999999999E-3</v>
      </c>
      <c r="G50" s="15">
        <v>7.4800000000000005E-2</v>
      </c>
    </row>
    <row r="51" spans="1:7" x14ac:dyDescent="0.3">
      <c r="A51" s="12" t="s">
        <v>392</v>
      </c>
      <c r="B51" s="30" t="s">
        <v>393</v>
      </c>
      <c r="C51" s="30" t="s">
        <v>213</v>
      </c>
      <c r="D51" s="13">
        <v>5000000</v>
      </c>
      <c r="E51" s="14">
        <v>5178.25</v>
      </c>
      <c r="F51" s="15">
        <v>2.8999999999999998E-3</v>
      </c>
      <c r="G51" s="15">
        <v>7.4986999999999998E-2</v>
      </c>
    </row>
    <row r="52" spans="1:7" x14ac:dyDescent="0.3">
      <c r="A52" s="12" t="s">
        <v>394</v>
      </c>
      <c r="B52" s="30" t="s">
        <v>395</v>
      </c>
      <c r="C52" s="30" t="s">
        <v>213</v>
      </c>
      <c r="D52" s="13">
        <v>5000000</v>
      </c>
      <c r="E52" s="14">
        <v>5170.01</v>
      </c>
      <c r="F52" s="15">
        <v>2.8999999999999998E-3</v>
      </c>
      <c r="G52" s="15">
        <v>7.5727000000000003E-2</v>
      </c>
    </row>
    <row r="53" spans="1:7" x14ac:dyDescent="0.3">
      <c r="A53" s="12" t="s">
        <v>396</v>
      </c>
      <c r="B53" s="30" t="s">
        <v>397</v>
      </c>
      <c r="C53" s="30" t="s">
        <v>210</v>
      </c>
      <c r="D53" s="13">
        <v>5100000</v>
      </c>
      <c r="E53" s="14">
        <v>5028.71</v>
      </c>
      <c r="F53" s="15">
        <v>2.8E-3</v>
      </c>
      <c r="G53" s="15">
        <v>7.3950000000000002E-2</v>
      </c>
    </row>
    <row r="54" spans="1:7" x14ac:dyDescent="0.3">
      <c r="A54" s="12" t="s">
        <v>398</v>
      </c>
      <c r="B54" s="30" t="s">
        <v>399</v>
      </c>
      <c r="C54" s="30" t="s">
        <v>222</v>
      </c>
      <c r="D54" s="13">
        <v>5000000</v>
      </c>
      <c r="E54" s="14">
        <v>4924.41</v>
      </c>
      <c r="F54" s="15">
        <v>2.8E-3</v>
      </c>
      <c r="G54" s="15">
        <v>7.5325000000000003E-2</v>
      </c>
    </row>
    <row r="55" spans="1:7" x14ac:dyDescent="0.3">
      <c r="A55" s="12" t="s">
        <v>400</v>
      </c>
      <c r="B55" s="30" t="s">
        <v>401</v>
      </c>
      <c r="C55" s="30" t="s">
        <v>213</v>
      </c>
      <c r="D55" s="13">
        <v>4500000</v>
      </c>
      <c r="E55" s="14">
        <v>4677.3</v>
      </c>
      <c r="F55" s="15">
        <v>2.5999999999999999E-3</v>
      </c>
      <c r="G55" s="15">
        <v>7.4499999999999997E-2</v>
      </c>
    </row>
    <row r="56" spans="1:7" x14ac:dyDescent="0.3">
      <c r="A56" s="12" t="s">
        <v>402</v>
      </c>
      <c r="B56" s="30" t="s">
        <v>403</v>
      </c>
      <c r="C56" s="30" t="s">
        <v>213</v>
      </c>
      <c r="D56" s="13">
        <v>4000000</v>
      </c>
      <c r="E56" s="14">
        <v>4173.46</v>
      </c>
      <c r="F56" s="15">
        <v>2.3E-3</v>
      </c>
      <c r="G56" s="15">
        <v>7.4449000000000001E-2</v>
      </c>
    </row>
    <row r="57" spans="1:7" x14ac:dyDescent="0.3">
      <c r="A57" s="12" t="s">
        <v>404</v>
      </c>
      <c r="B57" s="30" t="s">
        <v>405</v>
      </c>
      <c r="C57" s="30" t="s">
        <v>222</v>
      </c>
      <c r="D57" s="13">
        <v>3800000</v>
      </c>
      <c r="E57" s="14">
        <v>3794.73</v>
      </c>
      <c r="F57" s="15">
        <v>2.0999999999999999E-3</v>
      </c>
      <c r="G57" s="15">
        <v>7.3950000000000002E-2</v>
      </c>
    </row>
    <row r="58" spans="1:7" x14ac:dyDescent="0.3">
      <c r="A58" s="12" t="s">
        <v>406</v>
      </c>
      <c r="B58" s="30" t="s">
        <v>407</v>
      </c>
      <c r="C58" s="30" t="s">
        <v>213</v>
      </c>
      <c r="D58" s="13">
        <v>3000000</v>
      </c>
      <c r="E58" s="14">
        <v>3102.07</v>
      </c>
      <c r="F58" s="15">
        <v>1.6999999999999999E-3</v>
      </c>
      <c r="G58" s="15">
        <v>7.4649999999999994E-2</v>
      </c>
    </row>
    <row r="59" spans="1:7" x14ac:dyDescent="0.3">
      <c r="A59" s="12" t="s">
        <v>408</v>
      </c>
      <c r="B59" s="30" t="s">
        <v>409</v>
      </c>
      <c r="C59" s="30" t="s">
        <v>213</v>
      </c>
      <c r="D59" s="13">
        <v>2500000</v>
      </c>
      <c r="E59" s="14">
        <v>2627.65</v>
      </c>
      <c r="F59" s="15">
        <v>1.5E-3</v>
      </c>
      <c r="G59" s="15">
        <v>7.5014999999999998E-2</v>
      </c>
    </row>
    <row r="60" spans="1:7" x14ac:dyDescent="0.3">
      <c r="A60" s="12" t="s">
        <v>410</v>
      </c>
      <c r="B60" s="30" t="s">
        <v>411</v>
      </c>
      <c r="C60" s="30" t="s">
        <v>213</v>
      </c>
      <c r="D60" s="13">
        <v>2500000</v>
      </c>
      <c r="E60" s="14">
        <v>2617.48</v>
      </c>
      <c r="F60" s="15">
        <v>1.5E-3</v>
      </c>
      <c r="G60" s="15">
        <v>7.485E-2</v>
      </c>
    </row>
    <row r="61" spans="1:7" x14ac:dyDescent="0.3">
      <c r="A61" s="12" t="s">
        <v>412</v>
      </c>
      <c r="B61" s="30" t="s">
        <v>413</v>
      </c>
      <c r="C61" s="30" t="s">
        <v>213</v>
      </c>
      <c r="D61" s="13">
        <v>2500000</v>
      </c>
      <c r="E61" s="14">
        <v>2599.36</v>
      </c>
      <c r="F61" s="15">
        <v>1.5E-3</v>
      </c>
      <c r="G61" s="15">
        <v>7.4963000000000002E-2</v>
      </c>
    </row>
    <row r="62" spans="1:7" x14ac:dyDescent="0.3">
      <c r="A62" s="12" t="s">
        <v>414</v>
      </c>
      <c r="B62" s="30" t="s">
        <v>415</v>
      </c>
      <c r="C62" s="30" t="s">
        <v>213</v>
      </c>
      <c r="D62" s="13">
        <v>2000000</v>
      </c>
      <c r="E62" s="14">
        <v>2176.0300000000002</v>
      </c>
      <c r="F62" s="15">
        <v>1.1999999999999999E-3</v>
      </c>
      <c r="G62" s="15">
        <v>7.4449000000000001E-2</v>
      </c>
    </row>
    <row r="63" spans="1:7" x14ac:dyDescent="0.3">
      <c r="A63" s="12" t="s">
        <v>416</v>
      </c>
      <c r="B63" s="30" t="s">
        <v>417</v>
      </c>
      <c r="C63" s="30" t="s">
        <v>213</v>
      </c>
      <c r="D63" s="13">
        <v>2000000</v>
      </c>
      <c r="E63" s="14">
        <v>2042.19</v>
      </c>
      <c r="F63" s="15">
        <v>1.1000000000000001E-3</v>
      </c>
      <c r="G63" s="15">
        <v>7.485E-2</v>
      </c>
    </row>
    <row r="64" spans="1:7" x14ac:dyDescent="0.3">
      <c r="A64" s="12" t="s">
        <v>418</v>
      </c>
      <c r="B64" s="30" t="s">
        <v>419</v>
      </c>
      <c r="C64" s="30" t="s">
        <v>213</v>
      </c>
      <c r="D64" s="13">
        <v>1500000</v>
      </c>
      <c r="E64" s="14">
        <v>1562.45</v>
      </c>
      <c r="F64" s="15">
        <v>8.9999999999999998E-4</v>
      </c>
      <c r="G64" s="15">
        <v>7.4462E-2</v>
      </c>
    </row>
    <row r="65" spans="1:7" x14ac:dyDescent="0.3">
      <c r="A65" s="12" t="s">
        <v>420</v>
      </c>
      <c r="B65" s="30" t="s">
        <v>421</v>
      </c>
      <c r="C65" s="30" t="s">
        <v>213</v>
      </c>
      <c r="D65" s="13">
        <v>1500000</v>
      </c>
      <c r="E65" s="14">
        <v>1548.65</v>
      </c>
      <c r="F65" s="15">
        <v>8.9999999999999998E-4</v>
      </c>
      <c r="G65" s="15">
        <v>7.485E-2</v>
      </c>
    </row>
    <row r="66" spans="1:7" x14ac:dyDescent="0.3">
      <c r="A66" s="12" t="s">
        <v>422</v>
      </c>
      <c r="B66" s="30" t="s">
        <v>423</v>
      </c>
      <c r="C66" s="30" t="s">
        <v>332</v>
      </c>
      <c r="D66" s="13">
        <v>1500000</v>
      </c>
      <c r="E66" s="14">
        <v>1490.76</v>
      </c>
      <c r="F66" s="15">
        <v>8.0000000000000004E-4</v>
      </c>
      <c r="G66" s="15">
        <v>7.5399999999999995E-2</v>
      </c>
    </row>
    <row r="67" spans="1:7" x14ac:dyDescent="0.3">
      <c r="A67" s="12" t="s">
        <v>424</v>
      </c>
      <c r="B67" s="30" t="s">
        <v>425</v>
      </c>
      <c r="C67" s="30" t="s">
        <v>213</v>
      </c>
      <c r="D67" s="13">
        <v>1000000</v>
      </c>
      <c r="E67" s="14">
        <v>1066.56</v>
      </c>
      <c r="F67" s="15">
        <v>5.9999999999999995E-4</v>
      </c>
      <c r="G67" s="15">
        <v>7.485E-2</v>
      </c>
    </row>
    <row r="68" spans="1:7" x14ac:dyDescent="0.3">
      <c r="A68" s="12" t="s">
        <v>426</v>
      </c>
      <c r="B68" s="30" t="s">
        <v>427</v>
      </c>
      <c r="C68" s="30" t="s">
        <v>213</v>
      </c>
      <c r="D68" s="13">
        <v>1000000</v>
      </c>
      <c r="E68" s="14">
        <v>994.99</v>
      </c>
      <c r="F68" s="15">
        <v>5.9999999999999995E-4</v>
      </c>
      <c r="G68" s="15">
        <v>7.4449000000000001E-2</v>
      </c>
    </row>
    <row r="69" spans="1:7" x14ac:dyDescent="0.3">
      <c r="A69" s="12" t="s">
        <v>428</v>
      </c>
      <c r="B69" s="30" t="s">
        <v>429</v>
      </c>
      <c r="C69" s="30" t="s">
        <v>222</v>
      </c>
      <c r="D69" s="13">
        <v>1000000</v>
      </c>
      <c r="E69" s="14">
        <v>992.11</v>
      </c>
      <c r="F69" s="15">
        <v>5.9999999999999995E-4</v>
      </c>
      <c r="G69" s="15">
        <v>7.5050000000000006E-2</v>
      </c>
    </row>
    <row r="70" spans="1:7" x14ac:dyDescent="0.3">
      <c r="A70" s="12" t="s">
        <v>430</v>
      </c>
      <c r="B70" s="30" t="s">
        <v>431</v>
      </c>
      <c r="C70" s="30" t="s">
        <v>213</v>
      </c>
      <c r="D70" s="13">
        <v>500000</v>
      </c>
      <c r="E70" s="14">
        <v>525.05999999999995</v>
      </c>
      <c r="F70" s="15">
        <v>2.9999999999999997E-4</v>
      </c>
      <c r="G70" s="15">
        <v>7.4499999999999997E-2</v>
      </c>
    </row>
    <row r="71" spans="1:7" x14ac:dyDescent="0.3">
      <c r="A71" s="12" t="s">
        <v>432</v>
      </c>
      <c r="B71" s="30" t="s">
        <v>433</v>
      </c>
      <c r="C71" s="30" t="s">
        <v>213</v>
      </c>
      <c r="D71" s="13">
        <v>500000</v>
      </c>
      <c r="E71" s="14">
        <v>518.04999999999995</v>
      </c>
      <c r="F71" s="15">
        <v>2.9999999999999997E-4</v>
      </c>
      <c r="G71" s="15">
        <v>7.4499999999999997E-2</v>
      </c>
    </row>
    <row r="72" spans="1:7" x14ac:dyDescent="0.3">
      <c r="A72" s="12" t="s">
        <v>434</v>
      </c>
      <c r="B72" s="30" t="s">
        <v>435</v>
      </c>
      <c r="C72" s="30" t="s">
        <v>213</v>
      </c>
      <c r="D72" s="13">
        <v>500000</v>
      </c>
      <c r="E72" s="14">
        <v>517.99</v>
      </c>
      <c r="F72" s="15">
        <v>2.9999999999999997E-4</v>
      </c>
      <c r="G72" s="15">
        <v>7.4649999999999994E-2</v>
      </c>
    </row>
    <row r="73" spans="1:7" x14ac:dyDescent="0.3">
      <c r="A73" s="12" t="s">
        <v>436</v>
      </c>
      <c r="B73" s="30" t="s">
        <v>437</v>
      </c>
      <c r="C73" s="30" t="s">
        <v>213</v>
      </c>
      <c r="D73" s="13">
        <v>500000</v>
      </c>
      <c r="E73" s="14">
        <v>515.24</v>
      </c>
      <c r="F73" s="15">
        <v>2.9999999999999997E-4</v>
      </c>
      <c r="G73" s="15">
        <v>7.4450000000000002E-2</v>
      </c>
    </row>
    <row r="74" spans="1:7" x14ac:dyDescent="0.3">
      <c r="A74" s="12" t="s">
        <v>438</v>
      </c>
      <c r="B74" s="30" t="s">
        <v>439</v>
      </c>
      <c r="C74" s="30" t="s">
        <v>332</v>
      </c>
      <c r="D74" s="13">
        <v>500000</v>
      </c>
      <c r="E74" s="14">
        <v>508</v>
      </c>
      <c r="F74" s="15">
        <v>2.9999999999999997E-4</v>
      </c>
      <c r="G74" s="15">
        <v>7.4499999999999997E-2</v>
      </c>
    </row>
    <row r="75" spans="1:7" x14ac:dyDescent="0.3">
      <c r="A75" s="12" t="s">
        <v>440</v>
      </c>
      <c r="B75" s="30" t="s">
        <v>441</v>
      </c>
      <c r="C75" s="30" t="s">
        <v>213</v>
      </c>
      <c r="D75" s="13">
        <v>400000</v>
      </c>
      <c r="E75" s="14">
        <v>425.88</v>
      </c>
      <c r="F75" s="15">
        <v>2.0000000000000001E-4</v>
      </c>
      <c r="G75" s="15">
        <v>7.485E-2</v>
      </c>
    </row>
    <row r="76" spans="1:7" x14ac:dyDescent="0.3">
      <c r="A76" s="16" t="s">
        <v>122</v>
      </c>
      <c r="B76" s="31"/>
      <c r="C76" s="31"/>
      <c r="D76" s="17"/>
      <c r="E76" s="18">
        <v>1510189.34</v>
      </c>
      <c r="F76" s="19">
        <v>0.84960000000000002</v>
      </c>
      <c r="G76" s="20"/>
    </row>
    <row r="77" spans="1:7" x14ac:dyDescent="0.3">
      <c r="A77" s="12"/>
      <c r="B77" s="30"/>
      <c r="C77" s="30"/>
      <c r="D77" s="13"/>
      <c r="E77" s="14"/>
      <c r="F77" s="15"/>
      <c r="G77" s="15"/>
    </row>
    <row r="78" spans="1:7" x14ac:dyDescent="0.3">
      <c r="A78" s="16" t="s">
        <v>297</v>
      </c>
      <c r="B78" s="30"/>
      <c r="C78" s="30"/>
      <c r="D78" s="13"/>
      <c r="E78" s="14"/>
      <c r="F78" s="15"/>
      <c r="G78" s="15"/>
    </row>
    <row r="79" spans="1:7" x14ac:dyDescent="0.3">
      <c r="A79" s="12" t="s">
        <v>442</v>
      </c>
      <c r="B79" s="30" t="s">
        <v>443</v>
      </c>
      <c r="C79" s="30" t="s">
        <v>119</v>
      </c>
      <c r="D79" s="13">
        <v>181000000</v>
      </c>
      <c r="E79" s="14">
        <v>180276.54</v>
      </c>
      <c r="F79" s="15">
        <v>0.1014</v>
      </c>
      <c r="G79" s="15">
        <v>7.3121959055999997E-2</v>
      </c>
    </row>
    <row r="80" spans="1:7" x14ac:dyDescent="0.3">
      <c r="A80" s="12" t="s">
        <v>444</v>
      </c>
      <c r="B80" s="30" t="s">
        <v>445</v>
      </c>
      <c r="C80" s="30" t="s">
        <v>119</v>
      </c>
      <c r="D80" s="13">
        <v>24000000</v>
      </c>
      <c r="E80" s="14">
        <v>23535.38</v>
      </c>
      <c r="F80" s="15">
        <v>1.32E-2</v>
      </c>
      <c r="G80" s="15">
        <v>7.2990401755999995E-2</v>
      </c>
    </row>
    <row r="81" spans="1:7" x14ac:dyDescent="0.3">
      <c r="A81" s="12" t="s">
        <v>446</v>
      </c>
      <c r="B81" s="30" t="s">
        <v>447</v>
      </c>
      <c r="C81" s="30" t="s">
        <v>119</v>
      </c>
      <c r="D81" s="13">
        <v>500000</v>
      </c>
      <c r="E81" s="14">
        <v>481.8</v>
      </c>
      <c r="F81" s="15">
        <v>2.9999999999999997E-4</v>
      </c>
      <c r="G81" s="15">
        <v>7.3158216422000003E-2</v>
      </c>
    </row>
    <row r="82" spans="1:7" x14ac:dyDescent="0.3">
      <c r="A82" s="16" t="s">
        <v>122</v>
      </c>
      <c r="B82" s="31"/>
      <c r="C82" s="31"/>
      <c r="D82" s="17"/>
      <c r="E82" s="18">
        <v>204293.72</v>
      </c>
      <c r="F82" s="19">
        <v>0.1149</v>
      </c>
      <c r="G82" s="20"/>
    </row>
    <row r="83" spans="1:7" x14ac:dyDescent="0.3">
      <c r="A83" s="12"/>
      <c r="B83" s="30"/>
      <c r="C83" s="30"/>
      <c r="D83" s="13"/>
      <c r="E83" s="14"/>
      <c r="F83" s="15"/>
      <c r="G83" s="15"/>
    </row>
    <row r="84" spans="1:7" x14ac:dyDescent="0.3">
      <c r="A84" s="16" t="s">
        <v>300</v>
      </c>
      <c r="B84" s="30"/>
      <c r="C84" s="30"/>
      <c r="D84" s="13"/>
      <c r="E84" s="14"/>
      <c r="F84" s="15"/>
      <c r="G84" s="15"/>
    </row>
    <row r="85" spans="1:7" x14ac:dyDescent="0.3">
      <c r="A85" s="16" t="s">
        <v>122</v>
      </c>
      <c r="B85" s="30"/>
      <c r="C85" s="30"/>
      <c r="D85" s="13"/>
      <c r="E85" s="35" t="s">
        <v>114</v>
      </c>
      <c r="F85" s="36" t="s">
        <v>114</v>
      </c>
      <c r="G85" s="15"/>
    </row>
    <row r="86" spans="1:7" x14ac:dyDescent="0.3">
      <c r="A86" s="12"/>
      <c r="B86" s="30"/>
      <c r="C86" s="30"/>
      <c r="D86" s="13"/>
      <c r="E86" s="14"/>
      <c r="F86" s="15"/>
      <c r="G86" s="15"/>
    </row>
    <row r="87" spans="1:7" x14ac:dyDescent="0.3">
      <c r="A87" s="16" t="s">
        <v>301</v>
      </c>
      <c r="B87" s="30"/>
      <c r="C87" s="30"/>
      <c r="D87" s="13"/>
      <c r="E87" s="14"/>
      <c r="F87" s="15"/>
      <c r="G87" s="15"/>
    </row>
    <row r="88" spans="1:7" x14ac:dyDescent="0.3">
      <c r="A88" s="16" t="s">
        <v>122</v>
      </c>
      <c r="B88" s="30"/>
      <c r="C88" s="30"/>
      <c r="D88" s="13"/>
      <c r="E88" s="35" t="s">
        <v>114</v>
      </c>
      <c r="F88" s="36" t="s">
        <v>114</v>
      </c>
      <c r="G88" s="15"/>
    </row>
    <row r="89" spans="1:7" x14ac:dyDescent="0.3">
      <c r="A89" s="12"/>
      <c r="B89" s="30"/>
      <c r="C89" s="30"/>
      <c r="D89" s="13"/>
      <c r="E89" s="14"/>
      <c r="F89" s="15"/>
      <c r="G89" s="15"/>
    </row>
    <row r="90" spans="1:7" x14ac:dyDescent="0.3">
      <c r="A90" s="21" t="s">
        <v>156</v>
      </c>
      <c r="B90" s="32"/>
      <c r="C90" s="32"/>
      <c r="D90" s="22"/>
      <c r="E90" s="18">
        <v>1714483.06</v>
      </c>
      <c r="F90" s="19">
        <v>0.96450000000000002</v>
      </c>
      <c r="G90" s="20"/>
    </row>
    <row r="91" spans="1:7" x14ac:dyDescent="0.3">
      <c r="A91" s="12"/>
      <c r="B91" s="30"/>
      <c r="C91" s="30"/>
      <c r="D91" s="13"/>
      <c r="E91" s="14"/>
      <c r="F91" s="15"/>
      <c r="G91" s="15"/>
    </row>
    <row r="92" spans="1:7" x14ac:dyDescent="0.3">
      <c r="A92" s="12"/>
      <c r="B92" s="30"/>
      <c r="C92" s="30"/>
      <c r="D92" s="13"/>
      <c r="E92" s="14"/>
      <c r="F92" s="15"/>
      <c r="G92" s="15"/>
    </row>
    <row r="93" spans="1:7" x14ac:dyDescent="0.3">
      <c r="A93" s="16" t="s">
        <v>157</v>
      </c>
      <c r="B93" s="30"/>
      <c r="C93" s="30"/>
      <c r="D93" s="13"/>
      <c r="E93" s="14"/>
      <c r="F93" s="15"/>
      <c r="G93" s="15"/>
    </row>
    <row r="94" spans="1:7" x14ac:dyDescent="0.3">
      <c r="A94" s="12" t="s">
        <v>158</v>
      </c>
      <c r="B94" s="30"/>
      <c r="C94" s="30"/>
      <c r="D94" s="13"/>
      <c r="E94" s="14">
        <v>2199.62</v>
      </c>
      <c r="F94" s="15">
        <v>1.1999999999999999E-3</v>
      </c>
      <c r="G94" s="15">
        <v>6.3773999999999997E-2</v>
      </c>
    </row>
    <row r="95" spans="1:7" x14ac:dyDescent="0.3">
      <c r="A95" s="16" t="s">
        <v>122</v>
      </c>
      <c r="B95" s="31"/>
      <c r="C95" s="31"/>
      <c r="D95" s="17"/>
      <c r="E95" s="18">
        <v>2199.62</v>
      </c>
      <c r="F95" s="19">
        <v>1.1999999999999999E-3</v>
      </c>
      <c r="G95" s="20"/>
    </row>
    <row r="96" spans="1:7" x14ac:dyDescent="0.3">
      <c r="A96" s="12"/>
      <c r="B96" s="30"/>
      <c r="C96" s="30"/>
      <c r="D96" s="13"/>
      <c r="E96" s="14"/>
      <c r="F96" s="15"/>
      <c r="G96" s="15"/>
    </row>
    <row r="97" spans="1:7" x14ac:dyDescent="0.3">
      <c r="A97" s="21" t="s">
        <v>156</v>
      </c>
      <c r="B97" s="32"/>
      <c r="C97" s="32"/>
      <c r="D97" s="22"/>
      <c r="E97" s="18">
        <v>2199.62</v>
      </c>
      <c r="F97" s="19">
        <v>1.1999999999999999E-3</v>
      </c>
      <c r="G97" s="20"/>
    </row>
    <row r="98" spans="1:7" x14ac:dyDescent="0.3">
      <c r="A98" s="12" t="s">
        <v>159</v>
      </c>
      <c r="B98" s="30"/>
      <c r="C98" s="30"/>
      <c r="D98" s="13"/>
      <c r="E98" s="14">
        <v>60810.289352500004</v>
      </c>
      <c r="F98" s="15">
        <v>3.4210999999999998E-2</v>
      </c>
      <c r="G98" s="15"/>
    </row>
    <row r="99" spans="1:7" x14ac:dyDescent="0.3">
      <c r="A99" s="12" t="s">
        <v>160</v>
      </c>
      <c r="B99" s="30"/>
      <c r="C99" s="30"/>
      <c r="D99" s="13"/>
      <c r="E99" s="14">
        <v>13.690647500000001</v>
      </c>
      <c r="F99" s="15">
        <v>8.8999999999999995E-5</v>
      </c>
      <c r="G99" s="15">
        <v>6.3773999999999997E-2</v>
      </c>
    </row>
    <row r="100" spans="1:7" x14ac:dyDescent="0.3">
      <c r="A100" s="25" t="s">
        <v>161</v>
      </c>
      <c r="B100" s="33"/>
      <c r="C100" s="33"/>
      <c r="D100" s="26"/>
      <c r="E100" s="27">
        <v>1777506.66</v>
      </c>
      <c r="F100" s="28">
        <v>1</v>
      </c>
      <c r="G100" s="28"/>
    </row>
    <row r="102" spans="1:7" x14ac:dyDescent="0.3">
      <c r="A102" s="1" t="s">
        <v>163</v>
      </c>
    </row>
    <row r="105" spans="1:7" x14ac:dyDescent="0.3">
      <c r="A105" s="1" t="s">
        <v>164</v>
      </c>
    </row>
    <row r="106" spans="1:7" x14ac:dyDescent="0.3">
      <c r="A106" s="47" t="s">
        <v>165</v>
      </c>
      <c r="B106" s="34" t="s">
        <v>114</v>
      </c>
    </row>
    <row r="107" spans="1:7" x14ac:dyDescent="0.3">
      <c r="A107" t="s">
        <v>166</v>
      </c>
    </row>
    <row r="108" spans="1:7" x14ac:dyDescent="0.3">
      <c r="A108" t="s">
        <v>304</v>
      </c>
      <c r="B108" t="s">
        <v>168</v>
      </c>
      <c r="C108" t="s">
        <v>168</v>
      </c>
    </row>
    <row r="109" spans="1:7" x14ac:dyDescent="0.3">
      <c r="B109" s="48">
        <v>45107</v>
      </c>
      <c r="C109" s="48">
        <v>45138</v>
      </c>
    </row>
    <row r="110" spans="1:7" x14ac:dyDescent="0.3">
      <c r="A110" t="s">
        <v>305</v>
      </c>
      <c r="B110">
        <v>1284.0183</v>
      </c>
      <c r="C110">
        <v>1289.8101999999999</v>
      </c>
      <c r="E110" s="2"/>
    </row>
    <row r="111" spans="1:7" x14ac:dyDescent="0.3">
      <c r="E111" s="2"/>
    </row>
    <row r="112" spans="1:7" x14ac:dyDescent="0.3">
      <c r="A112" t="s">
        <v>183</v>
      </c>
      <c r="B112" s="34" t="s">
        <v>114</v>
      </c>
    </row>
    <row r="113" spans="1:2" x14ac:dyDescent="0.3">
      <c r="A113" t="s">
        <v>184</v>
      </c>
      <c r="B113" s="34" t="s">
        <v>114</v>
      </c>
    </row>
    <row r="114" spans="1:2" ht="28.95" customHeight="1" x14ac:dyDescent="0.3">
      <c r="A114" s="47" t="s">
        <v>185</v>
      </c>
      <c r="B114" s="34" t="s">
        <v>114</v>
      </c>
    </row>
    <row r="115" spans="1:2" ht="28.95" customHeight="1" x14ac:dyDescent="0.3">
      <c r="A115" s="47" t="s">
        <v>186</v>
      </c>
      <c r="B115" s="34" t="s">
        <v>114</v>
      </c>
    </row>
    <row r="116" spans="1:2" x14ac:dyDescent="0.3">
      <c r="A116" t="s">
        <v>187</v>
      </c>
      <c r="B116" s="49">
        <f>B130</f>
        <v>6.3140044167189444</v>
      </c>
    </row>
    <row r="117" spans="1:2" ht="43.5" customHeight="1" x14ac:dyDescent="0.3">
      <c r="A117" s="47" t="s">
        <v>188</v>
      </c>
      <c r="B117" s="34" t="s">
        <v>114</v>
      </c>
    </row>
    <row r="118" spans="1:2" ht="28.95" customHeight="1" x14ac:dyDescent="0.3">
      <c r="A118" s="47" t="s">
        <v>189</v>
      </c>
      <c r="B118" s="34" t="s">
        <v>114</v>
      </c>
    </row>
    <row r="119" spans="1:2" ht="28.95" customHeight="1" x14ac:dyDescent="0.3">
      <c r="A119" s="47" t="s">
        <v>190</v>
      </c>
      <c r="B119" s="49">
        <v>661612.49797150004</v>
      </c>
    </row>
    <row r="120" spans="1:2" x14ac:dyDescent="0.3">
      <c r="A120" t="s">
        <v>191</v>
      </c>
      <c r="B120" s="34" t="s">
        <v>114</v>
      </c>
    </row>
    <row r="121" spans="1:2" x14ac:dyDescent="0.3">
      <c r="A121" t="s">
        <v>192</v>
      </c>
      <c r="B121" s="34" t="s">
        <v>114</v>
      </c>
    </row>
    <row r="123" spans="1:2" x14ac:dyDescent="0.3">
      <c r="A123" t="s">
        <v>193</v>
      </c>
    </row>
    <row r="124" spans="1:2" x14ac:dyDescent="0.3">
      <c r="A124" s="52" t="s">
        <v>194</v>
      </c>
      <c r="B124" s="52" t="s">
        <v>448</v>
      </c>
    </row>
    <row r="125" spans="1:2" x14ac:dyDescent="0.3">
      <c r="A125" s="52" t="s">
        <v>196</v>
      </c>
      <c r="B125" s="52" t="s">
        <v>307</v>
      </c>
    </row>
    <row r="126" spans="1:2" x14ac:dyDescent="0.3">
      <c r="A126" s="52"/>
      <c r="B126" s="52"/>
    </row>
    <row r="127" spans="1:2" x14ac:dyDescent="0.3">
      <c r="A127" s="52" t="s">
        <v>198</v>
      </c>
      <c r="B127" s="53">
        <v>7.4633934466480536</v>
      </c>
    </row>
    <row r="128" spans="1:2" x14ac:dyDescent="0.3">
      <c r="A128" s="52"/>
      <c r="B128" s="52"/>
    </row>
    <row r="129" spans="1:7" x14ac:dyDescent="0.3">
      <c r="A129" s="52" t="s">
        <v>199</v>
      </c>
      <c r="B129" s="54">
        <v>5.0536000000000003</v>
      </c>
    </row>
    <row r="130" spans="1:7" x14ac:dyDescent="0.3">
      <c r="A130" s="52" t="s">
        <v>200</v>
      </c>
      <c r="B130" s="54">
        <v>6.3140044167189444</v>
      </c>
    </row>
    <row r="131" spans="1:7" x14ac:dyDescent="0.3">
      <c r="A131" s="52"/>
      <c r="B131" s="52"/>
    </row>
    <row r="132" spans="1:7" x14ac:dyDescent="0.3">
      <c r="A132" s="52" t="s">
        <v>201</v>
      </c>
      <c r="B132" s="55">
        <v>45138</v>
      </c>
    </row>
    <row r="134" spans="1:7" s="47" customFormat="1" ht="35.4" customHeight="1" x14ac:dyDescent="0.3">
      <c r="A134" s="70" t="s">
        <v>202</v>
      </c>
      <c r="B134" s="70" t="s">
        <v>203</v>
      </c>
      <c r="C134" s="70" t="s">
        <v>5</v>
      </c>
      <c r="D134" s="70" t="s">
        <v>6</v>
      </c>
      <c r="G134" s="71"/>
    </row>
    <row r="135" spans="1:7" s="47" customFormat="1" ht="70.05" customHeight="1" x14ac:dyDescent="0.3">
      <c r="A135" s="70" t="s">
        <v>448</v>
      </c>
      <c r="B135" s="70"/>
      <c r="C135" s="70" t="s">
        <v>14</v>
      </c>
      <c r="D135" s="70"/>
      <c r="G135" s="71"/>
    </row>
  </sheetData>
  <mergeCells count="2">
    <mergeCell ref="A1:G1"/>
    <mergeCell ref="A2:G2"/>
  </mergeCells>
  <pageMargins left="0.7" right="0.7" top="0.75" bottom="0.75" header="0.3" footer="0.3"/>
  <pageSetup scale="30" orientation="portrait" horizontalDpi="300" verticalDpi="300" r:id="rId1"/>
  <headerFooter>
    <oddHeader>&amp;L&amp;"Arial"&amp;1 &amp;K0078D7INTERNAL#</oddHead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163"/>
  <sheetViews>
    <sheetView showGridLines="0" view="pageBreakPreview" zoomScale="60" zoomScaleNormal="100" workbookViewId="0">
      <pane ySplit="4" topLeftCell="A152" activePane="bottomLeft" state="frozen"/>
      <selection pane="bottomLeft" activeCell="A163" sqref="A163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2195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2196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1109</v>
      </c>
      <c r="B7" s="30"/>
      <c r="C7" s="30"/>
      <c r="D7" s="13"/>
      <c r="E7" s="14"/>
      <c r="F7" s="15"/>
      <c r="G7" s="15"/>
    </row>
    <row r="8" spans="1:8" x14ac:dyDescent="0.3">
      <c r="A8" s="12" t="s">
        <v>1110</v>
      </c>
      <c r="B8" s="30" t="s">
        <v>1111</v>
      </c>
      <c r="C8" s="30" t="s">
        <v>1112</v>
      </c>
      <c r="D8" s="13">
        <v>240000</v>
      </c>
      <c r="E8" s="14">
        <v>3962.88</v>
      </c>
      <c r="F8" s="15">
        <v>5.33E-2</v>
      </c>
      <c r="G8" s="15"/>
    </row>
    <row r="9" spans="1:8" x14ac:dyDescent="0.3">
      <c r="A9" s="12" t="s">
        <v>1119</v>
      </c>
      <c r="B9" s="30" t="s">
        <v>1120</v>
      </c>
      <c r="C9" s="30" t="s">
        <v>1112</v>
      </c>
      <c r="D9" s="13">
        <v>382070</v>
      </c>
      <c r="E9" s="14">
        <v>3814.2</v>
      </c>
      <c r="F9" s="15">
        <v>5.1299999999999998E-2</v>
      </c>
      <c r="G9" s="15"/>
    </row>
    <row r="10" spans="1:8" x14ac:dyDescent="0.3">
      <c r="A10" s="12" t="s">
        <v>1113</v>
      </c>
      <c r="B10" s="30" t="s">
        <v>1114</v>
      </c>
      <c r="C10" s="30" t="s">
        <v>1115</v>
      </c>
      <c r="D10" s="13">
        <v>122750</v>
      </c>
      <c r="E10" s="14">
        <v>3129.2</v>
      </c>
      <c r="F10" s="15">
        <v>4.2099999999999999E-2</v>
      </c>
      <c r="G10" s="15"/>
    </row>
    <row r="11" spans="1:8" x14ac:dyDescent="0.3">
      <c r="A11" s="12" t="s">
        <v>1154</v>
      </c>
      <c r="B11" s="30" t="s">
        <v>1155</v>
      </c>
      <c r="C11" s="30" t="s">
        <v>1156</v>
      </c>
      <c r="D11" s="13">
        <v>573658</v>
      </c>
      <c r="E11" s="14">
        <v>2671.53</v>
      </c>
      <c r="F11" s="15">
        <v>3.5900000000000001E-2</v>
      </c>
      <c r="G11" s="15"/>
    </row>
    <row r="12" spans="1:8" x14ac:dyDescent="0.3">
      <c r="A12" s="12" t="s">
        <v>1160</v>
      </c>
      <c r="B12" s="30" t="s">
        <v>1161</v>
      </c>
      <c r="C12" s="30" t="s">
        <v>1148</v>
      </c>
      <c r="D12" s="13">
        <v>148000</v>
      </c>
      <c r="E12" s="14">
        <v>2006.44</v>
      </c>
      <c r="F12" s="15">
        <v>2.7E-2</v>
      </c>
      <c r="G12" s="15"/>
    </row>
    <row r="13" spans="1:8" x14ac:dyDescent="0.3">
      <c r="A13" s="12" t="s">
        <v>1212</v>
      </c>
      <c r="B13" s="30" t="s">
        <v>1213</v>
      </c>
      <c r="C13" s="30" t="s">
        <v>1214</v>
      </c>
      <c r="D13" s="13">
        <v>67000</v>
      </c>
      <c r="E13" s="14">
        <v>1796.5</v>
      </c>
      <c r="F13" s="15">
        <v>2.4199999999999999E-2</v>
      </c>
      <c r="G13" s="15"/>
    </row>
    <row r="14" spans="1:8" x14ac:dyDescent="0.3">
      <c r="A14" s="12" t="s">
        <v>1171</v>
      </c>
      <c r="B14" s="30" t="s">
        <v>1172</v>
      </c>
      <c r="C14" s="30" t="s">
        <v>1112</v>
      </c>
      <c r="D14" s="13">
        <v>181730</v>
      </c>
      <c r="E14" s="14">
        <v>1733.52</v>
      </c>
      <c r="F14" s="15">
        <v>2.3300000000000001E-2</v>
      </c>
      <c r="G14" s="15"/>
    </row>
    <row r="15" spans="1:8" x14ac:dyDescent="0.3">
      <c r="A15" s="12" t="s">
        <v>1130</v>
      </c>
      <c r="B15" s="30" t="s">
        <v>1131</v>
      </c>
      <c r="C15" s="30" t="s">
        <v>1132</v>
      </c>
      <c r="D15" s="13">
        <v>180800</v>
      </c>
      <c r="E15" s="14">
        <v>1608.94</v>
      </c>
      <c r="F15" s="15">
        <v>2.1600000000000001E-2</v>
      </c>
      <c r="G15" s="15"/>
    </row>
    <row r="16" spans="1:8" x14ac:dyDescent="0.3">
      <c r="A16" s="12" t="s">
        <v>1226</v>
      </c>
      <c r="B16" s="30" t="s">
        <v>1227</v>
      </c>
      <c r="C16" s="30" t="s">
        <v>1112</v>
      </c>
      <c r="D16" s="13">
        <v>259000</v>
      </c>
      <c r="E16" s="14">
        <v>1606.32</v>
      </c>
      <c r="F16" s="15">
        <v>2.1600000000000001E-2</v>
      </c>
      <c r="G16" s="15"/>
    </row>
    <row r="17" spans="1:7" x14ac:dyDescent="0.3">
      <c r="A17" s="12" t="s">
        <v>1681</v>
      </c>
      <c r="B17" s="30" t="s">
        <v>1682</v>
      </c>
      <c r="C17" s="30" t="s">
        <v>1377</v>
      </c>
      <c r="D17" s="13">
        <v>668490</v>
      </c>
      <c r="E17" s="14">
        <v>1459.65</v>
      </c>
      <c r="F17" s="15">
        <v>1.9599999999999999E-2</v>
      </c>
      <c r="G17" s="15"/>
    </row>
    <row r="18" spans="1:7" x14ac:dyDescent="0.3">
      <c r="A18" s="12" t="s">
        <v>1149</v>
      </c>
      <c r="B18" s="30" t="s">
        <v>1150</v>
      </c>
      <c r="C18" s="30" t="s">
        <v>1112</v>
      </c>
      <c r="D18" s="13">
        <v>859075</v>
      </c>
      <c r="E18" s="14">
        <v>1165.3399999999999</v>
      </c>
      <c r="F18" s="15">
        <v>1.5699999999999999E-2</v>
      </c>
      <c r="G18" s="15"/>
    </row>
    <row r="19" spans="1:7" x14ac:dyDescent="0.3">
      <c r="A19" s="12" t="s">
        <v>1324</v>
      </c>
      <c r="B19" s="30" t="s">
        <v>1325</v>
      </c>
      <c r="C19" s="30" t="s">
        <v>1156</v>
      </c>
      <c r="D19" s="13">
        <v>42500</v>
      </c>
      <c r="E19" s="14">
        <v>1088.3399999999999</v>
      </c>
      <c r="F19" s="15">
        <v>1.46E-2</v>
      </c>
      <c r="G19" s="15"/>
    </row>
    <row r="20" spans="1:7" x14ac:dyDescent="0.3">
      <c r="A20" s="12" t="s">
        <v>1265</v>
      </c>
      <c r="B20" s="30" t="s">
        <v>1266</v>
      </c>
      <c r="C20" s="30" t="s">
        <v>1164</v>
      </c>
      <c r="D20" s="13">
        <v>9819</v>
      </c>
      <c r="E20" s="14">
        <v>964.3</v>
      </c>
      <c r="F20" s="15">
        <v>1.2999999999999999E-2</v>
      </c>
      <c r="G20" s="15"/>
    </row>
    <row r="21" spans="1:7" x14ac:dyDescent="0.3">
      <c r="A21" s="12" t="s">
        <v>1358</v>
      </c>
      <c r="B21" s="30" t="s">
        <v>1359</v>
      </c>
      <c r="C21" s="30" t="s">
        <v>1164</v>
      </c>
      <c r="D21" s="13">
        <v>125000</v>
      </c>
      <c r="E21" s="14">
        <v>805.38</v>
      </c>
      <c r="F21" s="15">
        <v>1.0800000000000001E-2</v>
      </c>
      <c r="G21" s="15"/>
    </row>
    <row r="22" spans="1:7" x14ac:dyDescent="0.3">
      <c r="A22" s="12" t="s">
        <v>1699</v>
      </c>
      <c r="B22" s="30" t="s">
        <v>1700</v>
      </c>
      <c r="C22" s="30" t="s">
        <v>1181</v>
      </c>
      <c r="D22" s="13">
        <v>130000</v>
      </c>
      <c r="E22" s="14">
        <v>778.77</v>
      </c>
      <c r="F22" s="15">
        <v>1.0500000000000001E-2</v>
      </c>
      <c r="G22" s="15"/>
    </row>
    <row r="23" spans="1:7" x14ac:dyDescent="0.3">
      <c r="A23" s="12" t="s">
        <v>1157</v>
      </c>
      <c r="B23" s="30" t="s">
        <v>1158</v>
      </c>
      <c r="C23" s="30" t="s">
        <v>1159</v>
      </c>
      <c r="D23" s="13">
        <v>62701</v>
      </c>
      <c r="E23" s="14">
        <v>716.92</v>
      </c>
      <c r="F23" s="15">
        <v>9.5999999999999992E-3</v>
      </c>
      <c r="G23" s="15"/>
    </row>
    <row r="24" spans="1:7" x14ac:dyDescent="0.3">
      <c r="A24" s="12" t="s">
        <v>1146</v>
      </c>
      <c r="B24" s="30" t="s">
        <v>1147</v>
      </c>
      <c r="C24" s="30" t="s">
        <v>1148</v>
      </c>
      <c r="D24" s="13">
        <v>19000</v>
      </c>
      <c r="E24" s="14">
        <v>650.08000000000004</v>
      </c>
      <c r="F24" s="15">
        <v>8.6999999999999994E-3</v>
      </c>
      <c r="G24" s="15"/>
    </row>
    <row r="25" spans="1:7" x14ac:dyDescent="0.3">
      <c r="A25" s="12" t="s">
        <v>1360</v>
      </c>
      <c r="B25" s="30" t="s">
        <v>1361</v>
      </c>
      <c r="C25" s="30" t="s">
        <v>1362</v>
      </c>
      <c r="D25" s="13">
        <v>365227</v>
      </c>
      <c r="E25" s="14">
        <v>646.63</v>
      </c>
      <c r="F25" s="15">
        <v>8.6999999999999994E-3</v>
      </c>
      <c r="G25" s="15"/>
    </row>
    <row r="26" spans="1:7" x14ac:dyDescent="0.3">
      <c r="A26" s="12" t="s">
        <v>1169</v>
      </c>
      <c r="B26" s="30" t="s">
        <v>1170</v>
      </c>
      <c r="C26" s="30" t="s">
        <v>1112</v>
      </c>
      <c r="D26" s="13">
        <v>34596</v>
      </c>
      <c r="E26" s="14">
        <v>642.29</v>
      </c>
      <c r="F26" s="15">
        <v>8.6E-3</v>
      </c>
      <c r="G26" s="15"/>
    </row>
    <row r="27" spans="1:7" x14ac:dyDescent="0.3">
      <c r="A27" s="12" t="s">
        <v>1195</v>
      </c>
      <c r="B27" s="30" t="s">
        <v>1196</v>
      </c>
      <c r="C27" s="30" t="s">
        <v>1112</v>
      </c>
      <c r="D27" s="13">
        <v>45000</v>
      </c>
      <c r="E27" s="14">
        <v>637.99</v>
      </c>
      <c r="F27" s="15">
        <v>8.6E-3</v>
      </c>
      <c r="G27" s="15"/>
    </row>
    <row r="28" spans="1:7" x14ac:dyDescent="0.3">
      <c r="A28" s="12" t="s">
        <v>1228</v>
      </c>
      <c r="B28" s="30" t="s">
        <v>1229</v>
      </c>
      <c r="C28" s="30" t="s">
        <v>1140</v>
      </c>
      <c r="D28" s="13">
        <v>242026</v>
      </c>
      <c r="E28" s="14">
        <v>632.66</v>
      </c>
      <c r="F28" s="15">
        <v>8.5000000000000006E-3</v>
      </c>
      <c r="G28" s="15"/>
    </row>
    <row r="29" spans="1:7" x14ac:dyDescent="0.3">
      <c r="A29" s="12" t="s">
        <v>1138</v>
      </c>
      <c r="B29" s="30" t="s">
        <v>1139</v>
      </c>
      <c r="C29" s="30" t="s">
        <v>1140</v>
      </c>
      <c r="D29" s="13">
        <v>500000</v>
      </c>
      <c r="E29" s="14">
        <v>593.75</v>
      </c>
      <c r="F29" s="15">
        <v>8.0000000000000002E-3</v>
      </c>
      <c r="G29" s="15"/>
    </row>
    <row r="30" spans="1:7" x14ac:dyDescent="0.3">
      <c r="A30" s="12" t="s">
        <v>2197</v>
      </c>
      <c r="B30" s="30" t="s">
        <v>2198</v>
      </c>
      <c r="C30" s="30" t="s">
        <v>1140</v>
      </c>
      <c r="D30" s="13">
        <v>60000</v>
      </c>
      <c r="E30" s="14">
        <v>584.88</v>
      </c>
      <c r="F30" s="15">
        <v>7.9000000000000008E-3</v>
      </c>
      <c r="G30" s="15"/>
    </row>
    <row r="31" spans="1:7" x14ac:dyDescent="0.3">
      <c r="A31" s="12" t="s">
        <v>1714</v>
      </c>
      <c r="B31" s="30" t="s">
        <v>1715</v>
      </c>
      <c r="C31" s="30" t="s">
        <v>1305</v>
      </c>
      <c r="D31" s="13">
        <v>55601</v>
      </c>
      <c r="E31" s="14">
        <v>576.79999999999995</v>
      </c>
      <c r="F31" s="15">
        <v>7.7999999999999996E-3</v>
      </c>
      <c r="G31" s="15"/>
    </row>
    <row r="32" spans="1:7" x14ac:dyDescent="0.3">
      <c r="A32" s="12" t="s">
        <v>1186</v>
      </c>
      <c r="B32" s="30" t="s">
        <v>1187</v>
      </c>
      <c r="C32" s="30" t="s">
        <v>1159</v>
      </c>
      <c r="D32" s="13">
        <v>9575</v>
      </c>
      <c r="E32" s="14">
        <v>540.07000000000005</v>
      </c>
      <c r="F32" s="15">
        <v>7.3000000000000001E-3</v>
      </c>
      <c r="G32" s="15"/>
    </row>
    <row r="33" spans="1:7" x14ac:dyDescent="0.3">
      <c r="A33" s="12" t="s">
        <v>1718</v>
      </c>
      <c r="B33" s="30" t="s">
        <v>1719</v>
      </c>
      <c r="C33" s="30" t="s">
        <v>1159</v>
      </c>
      <c r="D33" s="13">
        <v>26306</v>
      </c>
      <c r="E33" s="14">
        <v>526.87</v>
      </c>
      <c r="F33" s="15">
        <v>7.1000000000000004E-3</v>
      </c>
      <c r="G33" s="15"/>
    </row>
    <row r="34" spans="1:7" x14ac:dyDescent="0.3">
      <c r="A34" s="12" t="s">
        <v>1841</v>
      </c>
      <c r="B34" s="30" t="s">
        <v>1842</v>
      </c>
      <c r="C34" s="30" t="s">
        <v>1394</v>
      </c>
      <c r="D34" s="13">
        <v>30045</v>
      </c>
      <c r="E34" s="14">
        <v>520</v>
      </c>
      <c r="F34" s="15">
        <v>7.0000000000000001E-3</v>
      </c>
      <c r="G34" s="15"/>
    </row>
    <row r="35" spans="1:7" x14ac:dyDescent="0.3">
      <c r="A35" s="12" t="s">
        <v>1188</v>
      </c>
      <c r="B35" s="30" t="s">
        <v>1189</v>
      </c>
      <c r="C35" s="30" t="s">
        <v>1126</v>
      </c>
      <c r="D35" s="13">
        <v>420000</v>
      </c>
      <c r="E35" s="14">
        <v>517.23</v>
      </c>
      <c r="F35" s="15">
        <v>7.0000000000000001E-3</v>
      </c>
      <c r="G35" s="15"/>
    </row>
    <row r="36" spans="1:7" x14ac:dyDescent="0.3">
      <c r="A36" s="12" t="s">
        <v>1235</v>
      </c>
      <c r="B36" s="30" t="s">
        <v>1236</v>
      </c>
      <c r="C36" s="30" t="s">
        <v>1237</v>
      </c>
      <c r="D36" s="13">
        <v>12957</v>
      </c>
      <c r="E36" s="14">
        <v>513.29</v>
      </c>
      <c r="F36" s="15">
        <v>6.8999999999999999E-3</v>
      </c>
      <c r="G36" s="15"/>
    </row>
    <row r="37" spans="1:7" x14ac:dyDescent="0.3">
      <c r="A37" s="12" t="s">
        <v>1263</v>
      </c>
      <c r="B37" s="30" t="s">
        <v>1264</v>
      </c>
      <c r="C37" s="30" t="s">
        <v>1140</v>
      </c>
      <c r="D37" s="13">
        <v>27000</v>
      </c>
      <c r="E37" s="14">
        <v>511.15</v>
      </c>
      <c r="F37" s="15">
        <v>6.8999999999999999E-3</v>
      </c>
      <c r="G37" s="15"/>
    </row>
    <row r="38" spans="1:7" x14ac:dyDescent="0.3">
      <c r="A38" s="12" t="s">
        <v>1425</v>
      </c>
      <c r="B38" s="30" t="s">
        <v>1426</v>
      </c>
      <c r="C38" s="30" t="s">
        <v>1237</v>
      </c>
      <c r="D38" s="13">
        <v>382566</v>
      </c>
      <c r="E38" s="14">
        <v>500.01</v>
      </c>
      <c r="F38" s="15">
        <v>6.7000000000000002E-3</v>
      </c>
      <c r="G38" s="15"/>
    </row>
    <row r="39" spans="1:7" x14ac:dyDescent="0.3">
      <c r="A39" s="12" t="s">
        <v>1429</v>
      </c>
      <c r="B39" s="30" t="s">
        <v>1430</v>
      </c>
      <c r="C39" s="30" t="s">
        <v>1159</v>
      </c>
      <c r="D39" s="13">
        <v>79033</v>
      </c>
      <c r="E39" s="14">
        <v>499.69</v>
      </c>
      <c r="F39" s="15">
        <v>6.7000000000000002E-3</v>
      </c>
      <c r="G39" s="15"/>
    </row>
    <row r="40" spans="1:7" x14ac:dyDescent="0.3">
      <c r="A40" s="12" t="s">
        <v>1460</v>
      </c>
      <c r="B40" s="30" t="s">
        <v>1461</v>
      </c>
      <c r="C40" s="30" t="s">
        <v>1219</v>
      </c>
      <c r="D40" s="13">
        <v>117383</v>
      </c>
      <c r="E40" s="14">
        <v>463.78</v>
      </c>
      <c r="F40" s="15">
        <v>6.1999999999999998E-3</v>
      </c>
      <c r="G40" s="15"/>
    </row>
    <row r="41" spans="1:7" x14ac:dyDescent="0.3">
      <c r="A41" s="12" t="s">
        <v>1141</v>
      </c>
      <c r="B41" s="30" t="s">
        <v>1142</v>
      </c>
      <c r="C41" s="30" t="s">
        <v>1143</v>
      </c>
      <c r="D41" s="13">
        <v>100000</v>
      </c>
      <c r="E41" s="14">
        <v>462.6</v>
      </c>
      <c r="F41" s="15">
        <v>6.1999999999999998E-3</v>
      </c>
      <c r="G41" s="15"/>
    </row>
    <row r="42" spans="1:7" x14ac:dyDescent="0.3">
      <c r="A42" s="12" t="s">
        <v>1703</v>
      </c>
      <c r="B42" s="30" t="s">
        <v>1704</v>
      </c>
      <c r="C42" s="30" t="s">
        <v>1276</v>
      </c>
      <c r="D42" s="13">
        <v>75000</v>
      </c>
      <c r="E42" s="14">
        <v>446.36</v>
      </c>
      <c r="F42" s="15">
        <v>6.0000000000000001E-3</v>
      </c>
      <c r="G42" s="15"/>
    </row>
    <row r="43" spans="1:7" x14ac:dyDescent="0.3">
      <c r="A43" s="12" t="s">
        <v>1240</v>
      </c>
      <c r="B43" s="30" t="s">
        <v>1241</v>
      </c>
      <c r="C43" s="30" t="s">
        <v>1178</v>
      </c>
      <c r="D43" s="13">
        <v>22139</v>
      </c>
      <c r="E43" s="14">
        <v>435.73</v>
      </c>
      <c r="F43" s="15">
        <v>5.8999999999999999E-3</v>
      </c>
      <c r="G43" s="15"/>
    </row>
    <row r="44" spans="1:7" x14ac:dyDescent="0.3">
      <c r="A44" s="12" t="s">
        <v>2139</v>
      </c>
      <c r="B44" s="30" t="s">
        <v>2140</v>
      </c>
      <c r="C44" s="30" t="s">
        <v>1140</v>
      </c>
      <c r="D44" s="13">
        <v>58335</v>
      </c>
      <c r="E44" s="14">
        <v>427.33</v>
      </c>
      <c r="F44" s="15">
        <v>5.7000000000000002E-3</v>
      </c>
      <c r="G44" s="15"/>
    </row>
    <row r="45" spans="1:7" x14ac:dyDescent="0.3">
      <c r="A45" s="12" t="s">
        <v>1244</v>
      </c>
      <c r="B45" s="30" t="s">
        <v>1245</v>
      </c>
      <c r="C45" s="30" t="s">
        <v>1246</v>
      </c>
      <c r="D45" s="13">
        <v>358229</v>
      </c>
      <c r="E45" s="14">
        <v>426.65</v>
      </c>
      <c r="F45" s="15">
        <v>5.7000000000000002E-3</v>
      </c>
      <c r="G45" s="15"/>
    </row>
    <row r="46" spans="1:7" x14ac:dyDescent="0.3">
      <c r="A46" s="12" t="s">
        <v>1724</v>
      </c>
      <c r="B46" s="30" t="s">
        <v>1725</v>
      </c>
      <c r="C46" s="30" t="s">
        <v>1305</v>
      </c>
      <c r="D46" s="13">
        <v>11000</v>
      </c>
      <c r="E46" s="14">
        <v>418.06</v>
      </c>
      <c r="F46" s="15">
        <v>5.5999999999999999E-3</v>
      </c>
      <c r="G46" s="15"/>
    </row>
    <row r="47" spans="1:7" x14ac:dyDescent="0.3">
      <c r="A47" s="12" t="s">
        <v>1363</v>
      </c>
      <c r="B47" s="30" t="s">
        <v>1364</v>
      </c>
      <c r="C47" s="30" t="s">
        <v>1341</v>
      </c>
      <c r="D47" s="13">
        <v>32332</v>
      </c>
      <c r="E47" s="14">
        <v>414.54</v>
      </c>
      <c r="F47" s="15">
        <v>5.5999999999999999E-3</v>
      </c>
      <c r="G47" s="15"/>
    </row>
    <row r="48" spans="1:7" x14ac:dyDescent="0.3">
      <c r="A48" s="12" t="s">
        <v>1281</v>
      </c>
      <c r="B48" s="30" t="s">
        <v>1282</v>
      </c>
      <c r="C48" s="30" t="s">
        <v>1148</v>
      </c>
      <c r="D48" s="13">
        <v>8540</v>
      </c>
      <c r="E48" s="14">
        <v>405.14</v>
      </c>
      <c r="F48" s="15">
        <v>5.4000000000000003E-3</v>
      </c>
      <c r="G48" s="15"/>
    </row>
    <row r="49" spans="1:7" x14ac:dyDescent="0.3">
      <c r="A49" s="12" t="s">
        <v>1814</v>
      </c>
      <c r="B49" s="30" t="s">
        <v>1815</v>
      </c>
      <c r="C49" s="30" t="s">
        <v>1178</v>
      </c>
      <c r="D49" s="13">
        <v>24000</v>
      </c>
      <c r="E49" s="14">
        <v>382.55</v>
      </c>
      <c r="F49" s="15">
        <v>5.1000000000000004E-3</v>
      </c>
      <c r="G49" s="15"/>
    </row>
    <row r="50" spans="1:7" x14ac:dyDescent="0.3">
      <c r="A50" s="12" t="s">
        <v>1691</v>
      </c>
      <c r="B50" s="30" t="s">
        <v>1692</v>
      </c>
      <c r="C50" s="30" t="s">
        <v>1112</v>
      </c>
      <c r="D50" s="13">
        <v>108826</v>
      </c>
      <c r="E50" s="14">
        <v>377.52</v>
      </c>
      <c r="F50" s="15">
        <v>5.1000000000000004E-3</v>
      </c>
      <c r="G50" s="15"/>
    </row>
    <row r="51" spans="1:7" x14ac:dyDescent="0.3">
      <c r="A51" s="12" t="s">
        <v>2170</v>
      </c>
      <c r="B51" s="30" t="s">
        <v>2171</v>
      </c>
      <c r="C51" s="30" t="s">
        <v>1276</v>
      </c>
      <c r="D51" s="13">
        <v>42375</v>
      </c>
      <c r="E51" s="14">
        <v>377.1</v>
      </c>
      <c r="F51" s="15">
        <v>5.1000000000000004E-3</v>
      </c>
      <c r="G51" s="15"/>
    </row>
    <row r="52" spans="1:7" x14ac:dyDescent="0.3">
      <c r="A52" s="12" t="s">
        <v>1812</v>
      </c>
      <c r="B52" s="30" t="s">
        <v>1813</v>
      </c>
      <c r="C52" s="30" t="s">
        <v>1148</v>
      </c>
      <c r="D52" s="13">
        <v>8000</v>
      </c>
      <c r="E52" s="14">
        <v>376.3</v>
      </c>
      <c r="F52" s="15">
        <v>5.1000000000000004E-3</v>
      </c>
      <c r="G52" s="15"/>
    </row>
    <row r="53" spans="1:7" x14ac:dyDescent="0.3">
      <c r="A53" s="12" t="s">
        <v>1365</v>
      </c>
      <c r="B53" s="30" t="s">
        <v>1366</v>
      </c>
      <c r="C53" s="30" t="s">
        <v>1140</v>
      </c>
      <c r="D53" s="13">
        <v>50000</v>
      </c>
      <c r="E53" s="14">
        <v>375.7</v>
      </c>
      <c r="F53" s="15">
        <v>5.1000000000000004E-3</v>
      </c>
      <c r="G53" s="15"/>
    </row>
    <row r="54" spans="1:7" x14ac:dyDescent="0.3">
      <c r="A54" s="12" t="s">
        <v>1232</v>
      </c>
      <c r="B54" s="30" t="s">
        <v>1233</v>
      </c>
      <c r="C54" s="30" t="s">
        <v>1234</v>
      </c>
      <c r="D54" s="13">
        <v>160245</v>
      </c>
      <c r="E54" s="14">
        <v>367.36</v>
      </c>
      <c r="F54" s="15">
        <v>4.8999999999999998E-3</v>
      </c>
      <c r="G54" s="15"/>
    </row>
    <row r="55" spans="1:7" x14ac:dyDescent="0.3">
      <c r="A55" s="12" t="s">
        <v>1395</v>
      </c>
      <c r="B55" s="30" t="s">
        <v>1396</v>
      </c>
      <c r="C55" s="30" t="s">
        <v>1140</v>
      </c>
      <c r="D55" s="13">
        <v>22690</v>
      </c>
      <c r="E55" s="14">
        <v>362.65</v>
      </c>
      <c r="F55" s="15">
        <v>4.8999999999999998E-3</v>
      </c>
      <c r="G55" s="15"/>
    </row>
    <row r="56" spans="1:7" x14ac:dyDescent="0.3">
      <c r="A56" s="12" t="s">
        <v>1693</v>
      </c>
      <c r="B56" s="30" t="s">
        <v>1694</v>
      </c>
      <c r="C56" s="30" t="s">
        <v>1178</v>
      </c>
      <c r="D56" s="13">
        <v>10097</v>
      </c>
      <c r="E56" s="14">
        <v>349.19</v>
      </c>
      <c r="F56" s="15">
        <v>4.7000000000000002E-3</v>
      </c>
      <c r="G56" s="15"/>
    </row>
    <row r="57" spans="1:7" x14ac:dyDescent="0.3">
      <c r="A57" s="12" t="s">
        <v>2154</v>
      </c>
      <c r="B57" s="30" t="s">
        <v>2155</v>
      </c>
      <c r="C57" s="30" t="s">
        <v>1164</v>
      </c>
      <c r="D57" s="13">
        <v>47699</v>
      </c>
      <c r="E57" s="14">
        <v>347.34</v>
      </c>
      <c r="F57" s="15">
        <v>4.7000000000000002E-3</v>
      </c>
      <c r="G57" s="15"/>
    </row>
    <row r="58" spans="1:7" x14ac:dyDescent="0.3">
      <c r="A58" s="12" t="s">
        <v>1399</v>
      </c>
      <c r="B58" s="30" t="s">
        <v>1400</v>
      </c>
      <c r="C58" s="30" t="s">
        <v>1164</v>
      </c>
      <c r="D58" s="13">
        <v>23337</v>
      </c>
      <c r="E58" s="14">
        <v>344.27</v>
      </c>
      <c r="F58" s="15">
        <v>4.5999999999999999E-3</v>
      </c>
      <c r="G58" s="15"/>
    </row>
    <row r="59" spans="1:7" x14ac:dyDescent="0.3">
      <c r="A59" s="12" t="s">
        <v>1786</v>
      </c>
      <c r="B59" s="30" t="s">
        <v>1787</v>
      </c>
      <c r="C59" s="30" t="s">
        <v>1276</v>
      </c>
      <c r="D59" s="13">
        <v>11000</v>
      </c>
      <c r="E59" s="14">
        <v>338.71</v>
      </c>
      <c r="F59" s="15">
        <v>4.5999999999999999E-3</v>
      </c>
      <c r="G59" s="15"/>
    </row>
    <row r="60" spans="1:7" x14ac:dyDescent="0.3">
      <c r="A60" s="12" t="s">
        <v>1858</v>
      </c>
      <c r="B60" s="30" t="s">
        <v>1859</v>
      </c>
      <c r="C60" s="30" t="s">
        <v>1159</v>
      </c>
      <c r="D60" s="13">
        <v>19953</v>
      </c>
      <c r="E60" s="14">
        <v>338.64</v>
      </c>
      <c r="F60" s="15">
        <v>4.5999999999999999E-3</v>
      </c>
      <c r="G60" s="15"/>
    </row>
    <row r="61" spans="1:7" x14ac:dyDescent="0.3">
      <c r="A61" s="12" t="s">
        <v>1250</v>
      </c>
      <c r="B61" s="30" t="s">
        <v>1251</v>
      </c>
      <c r="C61" s="30" t="s">
        <v>1159</v>
      </c>
      <c r="D61" s="13">
        <v>41122</v>
      </c>
      <c r="E61" s="14">
        <v>338.13</v>
      </c>
      <c r="F61" s="15">
        <v>4.4999999999999997E-3</v>
      </c>
      <c r="G61" s="15"/>
    </row>
    <row r="62" spans="1:7" x14ac:dyDescent="0.3">
      <c r="A62" s="12" t="s">
        <v>1301</v>
      </c>
      <c r="B62" s="30" t="s">
        <v>1302</v>
      </c>
      <c r="C62" s="30" t="s">
        <v>1148</v>
      </c>
      <c r="D62" s="13">
        <v>30000</v>
      </c>
      <c r="E62" s="14">
        <v>335.01</v>
      </c>
      <c r="F62" s="15">
        <v>4.4999999999999997E-3</v>
      </c>
      <c r="G62" s="15"/>
    </row>
    <row r="63" spans="1:7" x14ac:dyDescent="0.3">
      <c r="A63" s="12" t="s">
        <v>1448</v>
      </c>
      <c r="B63" s="30" t="s">
        <v>1449</v>
      </c>
      <c r="C63" s="30" t="s">
        <v>1175</v>
      </c>
      <c r="D63" s="13">
        <v>3900</v>
      </c>
      <c r="E63" s="14">
        <v>324.41000000000003</v>
      </c>
      <c r="F63" s="15">
        <v>4.4000000000000003E-3</v>
      </c>
      <c r="G63" s="15"/>
    </row>
    <row r="64" spans="1:7" x14ac:dyDescent="0.3">
      <c r="A64" s="12" t="s">
        <v>1373</v>
      </c>
      <c r="B64" s="30" t="s">
        <v>1374</v>
      </c>
      <c r="C64" s="30" t="s">
        <v>1159</v>
      </c>
      <c r="D64" s="13">
        <v>1290</v>
      </c>
      <c r="E64" s="14">
        <v>310.48</v>
      </c>
      <c r="F64" s="15">
        <v>4.1999999999999997E-3</v>
      </c>
      <c r="G64" s="15"/>
    </row>
    <row r="65" spans="1:7" x14ac:dyDescent="0.3">
      <c r="A65" s="12" t="s">
        <v>1705</v>
      </c>
      <c r="B65" s="30" t="s">
        <v>1706</v>
      </c>
      <c r="C65" s="30" t="s">
        <v>1334</v>
      </c>
      <c r="D65" s="13">
        <v>24498</v>
      </c>
      <c r="E65" s="14">
        <v>290.12</v>
      </c>
      <c r="F65" s="15">
        <v>3.8999999999999998E-3</v>
      </c>
      <c r="G65" s="15"/>
    </row>
    <row r="66" spans="1:7" x14ac:dyDescent="0.3">
      <c r="A66" s="12" t="s">
        <v>1790</v>
      </c>
      <c r="B66" s="30" t="s">
        <v>1791</v>
      </c>
      <c r="C66" s="30" t="s">
        <v>1148</v>
      </c>
      <c r="D66" s="13">
        <v>26216</v>
      </c>
      <c r="E66" s="14">
        <v>283.85000000000002</v>
      </c>
      <c r="F66" s="15">
        <v>3.8E-3</v>
      </c>
      <c r="G66" s="15"/>
    </row>
    <row r="67" spans="1:7" x14ac:dyDescent="0.3">
      <c r="A67" s="12" t="s">
        <v>1133</v>
      </c>
      <c r="B67" s="30" t="s">
        <v>1134</v>
      </c>
      <c r="C67" s="30" t="s">
        <v>1112</v>
      </c>
      <c r="D67" s="13">
        <v>140377</v>
      </c>
      <c r="E67" s="14">
        <v>283.83999999999997</v>
      </c>
      <c r="F67" s="15">
        <v>3.8E-3</v>
      </c>
      <c r="G67" s="15"/>
    </row>
    <row r="68" spans="1:7" x14ac:dyDescent="0.3">
      <c r="A68" s="12" t="s">
        <v>1259</v>
      </c>
      <c r="B68" s="30" t="s">
        <v>1260</v>
      </c>
      <c r="C68" s="30" t="s">
        <v>1140</v>
      </c>
      <c r="D68" s="13">
        <v>3834</v>
      </c>
      <c r="E68" s="14">
        <v>279.89</v>
      </c>
      <c r="F68" s="15">
        <v>3.8E-3</v>
      </c>
      <c r="G68" s="15"/>
    </row>
    <row r="69" spans="1:7" x14ac:dyDescent="0.3">
      <c r="A69" s="12" t="s">
        <v>1375</v>
      </c>
      <c r="B69" s="30" t="s">
        <v>1376</v>
      </c>
      <c r="C69" s="30" t="s">
        <v>1377</v>
      </c>
      <c r="D69" s="13">
        <v>105000</v>
      </c>
      <c r="E69" s="14">
        <v>279.35000000000002</v>
      </c>
      <c r="F69" s="15">
        <v>3.8E-3</v>
      </c>
      <c r="G69" s="15"/>
    </row>
    <row r="70" spans="1:7" x14ac:dyDescent="0.3">
      <c r="A70" s="12" t="s">
        <v>1711</v>
      </c>
      <c r="B70" s="30" t="s">
        <v>1712</v>
      </c>
      <c r="C70" s="30" t="s">
        <v>1713</v>
      </c>
      <c r="D70" s="13">
        <v>836</v>
      </c>
      <c r="E70" s="14">
        <v>241.79</v>
      </c>
      <c r="F70" s="15">
        <v>3.3E-3</v>
      </c>
      <c r="G70" s="15"/>
    </row>
    <row r="71" spans="1:7" x14ac:dyDescent="0.3">
      <c r="A71" s="12" t="s">
        <v>1709</v>
      </c>
      <c r="B71" s="30" t="s">
        <v>1710</v>
      </c>
      <c r="C71" s="30" t="s">
        <v>1140</v>
      </c>
      <c r="D71" s="13">
        <v>5932</v>
      </c>
      <c r="E71" s="14">
        <v>232.27</v>
      </c>
      <c r="F71" s="15">
        <v>3.0999999999999999E-3</v>
      </c>
      <c r="G71" s="15"/>
    </row>
    <row r="72" spans="1:7" x14ac:dyDescent="0.3">
      <c r="A72" s="12" t="s">
        <v>1382</v>
      </c>
      <c r="B72" s="30" t="s">
        <v>1383</v>
      </c>
      <c r="C72" s="30" t="s">
        <v>1181</v>
      </c>
      <c r="D72" s="13">
        <v>4958</v>
      </c>
      <c r="E72" s="14">
        <v>225.73</v>
      </c>
      <c r="F72" s="15">
        <v>3.0000000000000001E-3</v>
      </c>
      <c r="G72" s="15"/>
    </row>
    <row r="73" spans="1:7" x14ac:dyDescent="0.3">
      <c r="A73" s="12" t="s">
        <v>1689</v>
      </c>
      <c r="B73" s="30" t="s">
        <v>1690</v>
      </c>
      <c r="C73" s="30" t="s">
        <v>1288</v>
      </c>
      <c r="D73" s="13">
        <v>35329</v>
      </c>
      <c r="E73" s="14">
        <v>210.17</v>
      </c>
      <c r="F73" s="15">
        <v>2.8E-3</v>
      </c>
      <c r="G73" s="15"/>
    </row>
    <row r="74" spans="1:7" x14ac:dyDescent="0.3">
      <c r="A74" s="12" t="s">
        <v>1162</v>
      </c>
      <c r="B74" s="30" t="s">
        <v>1163</v>
      </c>
      <c r="C74" s="30" t="s">
        <v>1164</v>
      </c>
      <c r="D74" s="13">
        <v>11790</v>
      </c>
      <c r="E74" s="14">
        <v>162.31</v>
      </c>
      <c r="F74" s="15">
        <v>2.2000000000000001E-3</v>
      </c>
      <c r="G74" s="15"/>
    </row>
    <row r="75" spans="1:7" x14ac:dyDescent="0.3">
      <c r="A75" s="12" t="s">
        <v>1732</v>
      </c>
      <c r="B75" s="30" t="s">
        <v>1733</v>
      </c>
      <c r="C75" s="30" t="s">
        <v>1394</v>
      </c>
      <c r="D75" s="13">
        <v>10400</v>
      </c>
      <c r="E75" s="14">
        <v>27.47</v>
      </c>
      <c r="F75" s="15">
        <v>4.0000000000000002E-4</v>
      </c>
      <c r="G75" s="15"/>
    </row>
    <row r="76" spans="1:7" x14ac:dyDescent="0.3">
      <c r="A76" s="16" t="s">
        <v>122</v>
      </c>
      <c r="B76" s="31"/>
      <c r="C76" s="31"/>
      <c r="D76" s="17"/>
      <c r="E76" s="37">
        <v>50785.38</v>
      </c>
      <c r="F76" s="38">
        <v>0.68310000000000004</v>
      </c>
      <c r="G76" s="20"/>
    </row>
    <row r="77" spans="1:7" x14ac:dyDescent="0.3">
      <c r="A77" s="12"/>
      <c r="B77" s="30"/>
      <c r="C77" s="30"/>
      <c r="D77" s="13"/>
      <c r="E77" s="14"/>
      <c r="F77" s="15"/>
      <c r="G77" s="15"/>
    </row>
    <row r="78" spans="1:7" x14ac:dyDescent="0.3">
      <c r="A78" s="16" t="s">
        <v>1468</v>
      </c>
      <c r="B78" s="30"/>
      <c r="C78" s="30"/>
      <c r="D78" s="13"/>
      <c r="E78" s="14"/>
      <c r="F78" s="15"/>
      <c r="G78" s="15"/>
    </row>
    <row r="79" spans="1:7" x14ac:dyDescent="0.3">
      <c r="A79" s="12" t="s">
        <v>1743</v>
      </c>
      <c r="B79" s="30" t="s">
        <v>1744</v>
      </c>
      <c r="C79" s="30" t="s">
        <v>1140</v>
      </c>
      <c r="D79" s="13">
        <v>122750</v>
      </c>
      <c r="E79" s="14">
        <v>321.42</v>
      </c>
      <c r="F79" s="15">
        <v>4.3E-3</v>
      </c>
      <c r="G79" s="15"/>
    </row>
    <row r="80" spans="1:7" x14ac:dyDescent="0.3">
      <c r="A80" s="16" t="s">
        <v>122</v>
      </c>
      <c r="B80" s="31"/>
      <c r="C80" s="31"/>
      <c r="D80" s="17"/>
      <c r="E80" s="37">
        <v>321.42</v>
      </c>
      <c r="F80" s="38">
        <v>4.3E-3</v>
      </c>
      <c r="G80" s="20"/>
    </row>
    <row r="81" spans="1:7" x14ac:dyDescent="0.3">
      <c r="A81" s="21" t="s">
        <v>156</v>
      </c>
      <c r="B81" s="32"/>
      <c r="C81" s="32"/>
      <c r="D81" s="22"/>
      <c r="E81" s="27">
        <v>50785.38</v>
      </c>
      <c r="F81" s="28">
        <v>0.68310000000000004</v>
      </c>
      <c r="G81" s="20"/>
    </row>
    <row r="82" spans="1:7" x14ac:dyDescent="0.3">
      <c r="A82" s="12"/>
      <c r="B82" s="30"/>
      <c r="C82" s="30"/>
      <c r="D82" s="13"/>
      <c r="E82" s="14"/>
      <c r="F82" s="15"/>
      <c r="G82" s="15"/>
    </row>
    <row r="83" spans="1:7" x14ac:dyDescent="0.3">
      <c r="A83" s="16" t="s">
        <v>1469</v>
      </c>
      <c r="B83" s="30"/>
      <c r="C83" s="30"/>
      <c r="D83" s="13"/>
      <c r="E83" s="14"/>
      <c r="F83" s="15"/>
      <c r="G83" s="15"/>
    </row>
    <row r="84" spans="1:7" x14ac:dyDescent="0.3">
      <c r="A84" s="16" t="s">
        <v>1470</v>
      </c>
      <c r="B84" s="30"/>
      <c r="C84" s="30"/>
      <c r="D84" s="13"/>
      <c r="E84" s="14"/>
      <c r="F84" s="15"/>
      <c r="G84" s="15"/>
    </row>
    <row r="85" spans="1:7" x14ac:dyDescent="0.3">
      <c r="A85" s="12" t="s">
        <v>1749</v>
      </c>
      <c r="B85" s="30"/>
      <c r="C85" s="30" t="s">
        <v>1750</v>
      </c>
      <c r="D85" s="13">
        <v>13350</v>
      </c>
      <c r="E85" s="14">
        <v>2649.17</v>
      </c>
      <c r="F85" s="15">
        <v>3.5615000000000001E-2</v>
      </c>
      <c r="G85" s="15"/>
    </row>
    <row r="86" spans="1:7" x14ac:dyDescent="0.3">
      <c r="A86" s="12" t="s">
        <v>1794</v>
      </c>
      <c r="B86" s="30"/>
      <c r="C86" s="30" t="s">
        <v>1750</v>
      </c>
      <c r="D86" s="13">
        <v>1650</v>
      </c>
      <c r="E86" s="14">
        <v>756.71</v>
      </c>
      <c r="F86" s="15">
        <v>1.0173E-2</v>
      </c>
      <c r="G86" s="15"/>
    </row>
    <row r="87" spans="1:7" x14ac:dyDescent="0.3">
      <c r="A87" s="12" t="s">
        <v>1609</v>
      </c>
      <c r="B87" s="30"/>
      <c r="C87" s="30" t="s">
        <v>1164</v>
      </c>
      <c r="D87" s="13">
        <v>6300</v>
      </c>
      <c r="E87" s="14">
        <v>87.24</v>
      </c>
      <c r="F87" s="15">
        <v>1.1720000000000001E-3</v>
      </c>
      <c r="G87" s="15"/>
    </row>
    <row r="88" spans="1:7" x14ac:dyDescent="0.3">
      <c r="A88" s="16" t="s">
        <v>122</v>
      </c>
      <c r="B88" s="31"/>
      <c r="C88" s="31"/>
      <c r="D88" s="17"/>
      <c r="E88" s="37">
        <v>3493.12</v>
      </c>
      <c r="F88" s="38">
        <v>4.6960000000000002E-2</v>
      </c>
      <c r="G88" s="20"/>
    </row>
    <row r="89" spans="1:7" x14ac:dyDescent="0.3">
      <c r="A89" s="12"/>
      <c r="B89" s="30"/>
      <c r="C89" s="30"/>
      <c r="D89" s="13"/>
      <c r="E89" s="14"/>
      <c r="F89" s="15"/>
      <c r="G89" s="15"/>
    </row>
    <row r="90" spans="1:7" x14ac:dyDescent="0.3">
      <c r="A90" s="12"/>
      <c r="B90" s="30"/>
      <c r="C90" s="30"/>
      <c r="D90" s="13"/>
      <c r="E90" s="14"/>
      <c r="F90" s="15"/>
      <c r="G90" s="15"/>
    </row>
    <row r="91" spans="1:7" x14ac:dyDescent="0.3">
      <c r="A91" s="12"/>
      <c r="B91" s="30"/>
      <c r="C91" s="30"/>
      <c r="D91" s="13"/>
      <c r="E91" s="14"/>
      <c r="F91" s="15"/>
      <c r="G91" s="15"/>
    </row>
    <row r="92" spans="1:7" x14ac:dyDescent="0.3">
      <c r="A92" s="21" t="s">
        <v>156</v>
      </c>
      <c r="B92" s="32"/>
      <c r="C92" s="32"/>
      <c r="D92" s="22"/>
      <c r="E92" s="18">
        <v>3493.12</v>
      </c>
      <c r="F92" s="19">
        <v>4.6960000000000002E-2</v>
      </c>
      <c r="G92" s="20"/>
    </row>
    <row r="93" spans="1:7" x14ac:dyDescent="0.3">
      <c r="A93" s="12"/>
      <c r="B93" s="30"/>
      <c r="C93" s="30"/>
      <c r="D93" s="13"/>
      <c r="E93" s="14"/>
      <c r="F93" s="15"/>
      <c r="G93" s="15"/>
    </row>
    <row r="94" spans="1:7" x14ac:dyDescent="0.3">
      <c r="A94" s="16" t="s">
        <v>206</v>
      </c>
      <c r="B94" s="30"/>
      <c r="C94" s="30"/>
      <c r="D94" s="13"/>
      <c r="E94" s="14"/>
      <c r="F94" s="15"/>
      <c r="G94" s="15"/>
    </row>
    <row r="95" spans="1:7" x14ac:dyDescent="0.3">
      <c r="A95" s="16" t="s">
        <v>207</v>
      </c>
      <c r="B95" s="30"/>
      <c r="C95" s="30"/>
      <c r="D95" s="13"/>
      <c r="E95" s="14"/>
      <c r="F95" s="15"/>
      <c r="G95" s="15"/>
    </row>
    <row r="96" spans="1:7" x14ac:dyDescent="0.3">
      <c r="A96" s="12" t="s">
        <v>931</v>
      </c>
      <c r="B96" s="30" t="s">
        <v>932</v>
      </c>
      <c r="C96" s="30" t="s">
        <v>222</v>
      </c>
      <c r="D96" s="13">
        <v>2500000</v>
      </c>
      <c r="E96" s="14">
        <v>2497.14</v>
      </c>
      <c r="F96" s="15">
        <v>3.3599999999999998E-2</v>
      </c>
      <c r="G96" s="15">
        <v>7.5749999999999998E-2</v>
      </c>
    </row>
    <row r="97" spans="1:7" x14ac:dyDescent="0.3">
      <c r="A97" s="12" t="s">
        <v>723</v>
      </c>
      <c r="B97" s="30" t="s">
        <v>724</v>
      </c>
      <c r="C97" s="30" t="s">
        <v>213</v>
      </c>
      <c r="D97" s="13">
        <v>2000000</v>
      </c>
      <c r="E97" s="14">
        <v>1996.83</v>
      </c>
      <c r="F97" s="15">
        <v>2.6800000000000001E-2</v>
      </c>
      <c r="G97" s="15">
        <v>7.4265999999999999E-2</v>
      </c>
    </row>
    <row r="98" spans="1:7" x14ac:dyDescent="0.3">
      <c r="A98" s="16" t="s">
        <v>122</v>
      </c>
      <c r="B98" s="31"/>
      <c r="C98" s="31"/>
      <c r="D98" s="17"/>
      <c r="E98" s="37">
        <v>4493.97</v>
      </c>
      <c r="F98" s="38">
        <v>6.0400000000000002E-2</v>
      </c>
      <c r="G98" s="20"/>
    </row>
    <row r="99" spans="1:7" x14ac:dyDescent="0.3">
      <c r="A99" s="12"/>
      <c r="B99" s="30"/>
      <c r="C99" s="30"/>
      <c r="D99" s="13"/>
      <c r="E99" s="14"/>
      <c r="F99" s="15"/>
      <c r="G99" s="15"/>
    </row>
    <row r="100" spans="1:7" x14ac:dyDescent="0.3">
      <c r="A100" s="16" t="s">
        <v>297</v>
      </c>
      <c r="B100" s="30"/>
      <c r="C100" s="30"/>
      <c r="D100" s="13"/>
      <c r="E100" s="14"/>
      <c r="F100" s="15"/>
      <c r="G100" s="15"/>
    </row>
    <row r="101" spans="1:7" x14ac:dyDescent="0.3">
      <c r="A101" s="12" t="s">
        <v>620</v>
      </c>
      <c r="B101" s="30" t="s">
        <v>621</v>
      </c>
      <c r="C101" s="30" t="s">
        <v>119</v>
      </c>
      <c r="D101" s="13">
        <v>2500000</v>
      </c>
      <c r="E101" s="14">
        <v>2518.17</v>
      </c>
      <c r="F101" s="15">
        <v>3.39E-2</v>
      </c>
      <c r="G101" s="15">
        <v>7.2872317820000004E-2</v>
      </c>
    </row>
    <row r="102" spans="1:7" x14ac:dyDescent="0.3">
      <c r="A102" s="12" t="s">
        <v>669</v>
      </c>
      <c r="B102" s="30" t="s">
        <v>670</v>
      </c>
      <c r="C102" s="30" t="s">
        <v>119</v>
      </c>
      <c r="D102" s="13">
        <v>2500000</v>
      </c>
      <c r="E102" s="14">
        <v>2490.19</v>
      </c>
      <c r="F102" s="15">
        <v>3.3500000000000002E-2</v>
      </c>
      <c r="G102" s="15">
        <v>7.2842279960999998E-2</v>
      </c>
    </row>
    <row r="103" spans="1:7" x14ac:dyDescent="0.3">
      <c r="A103" s="12" t="s">
        <v>989</v>
      </c>
      <c r="B103" s="30" t="s">
        <v>990</v>
      </c>
      <c r="C103" s="30" t="s">
        <v>119</v>
      </c>
      <c r="D103" s="13">
        <v>1350000</v>
      </c>
      <c r="E103" s="14">
        <v>1301.26</v>
      </c>
      <c r="F103" s="15">
        <v>1.7500000000000002E-2</v>
      </c>
      <c r="G103" s="15">
        <v>7.2465288801000005E-2</v>
      </c>
    </row>
    <row r="104" spans="1:7" x14ac:dyDescent="0.3">
      <c r="A104" s="12" t="s">
        <v>442</v>
      </c>
      <c r="B104" s="30" t="s">
        <v>443</v>
      </c>
      <c r="C104" s="30" t="s">
        <v>119</v>
      </c>
      <c r="D104" s="13">
        <v>1000000</v>
      </c>
      <c r="E104" s="14">
        <v>996</v>
      </c>
      <c r="F104" s="15">
        <v>1.34E-2</v>
      </c>
      <c r="G104" s="15">
        <v>7.3121959055999997E-2</v>
      </c>
    </row>
    <row r="105" spans="1:7" x14ac:dyDescent="0.3">
      <c r="A105" s="16" t="s">
        <v>122</v>
      </c>
      <c r="B105" s="31"/>
      <c r="C105" s="31"/>
      <c r="D105" s="17"/>
      <c r="E105" s="37">
        <v>7305.62</v>
      </c>
      <c r="F105" s="38">
        <v>9.8299999999999998E-2</v>
      </c>
      <c r="G105" s="20"/>
    </row>
    <row r="106" spans="1:7" x14ac:dyDescent="0.3">
      <c r="A106" s="12"/>
      <c r="B106" s="30"/>
      <c r="C106" s="30"/>
      <c r="D106" s="13"/>
      <c r="E106" s="14"/>
      <c r="F106" s="15"/>
      <c r="G106" s="15"/>
    </row>
    <row r="107" spans="1:7" x14ac:dyDescent="0.3">
      <c r="A107" s="16" t="s">
        <v>300</v>
      </c>
      <c r="B107" s="30"/>
      <c r="C107" s="30"/>
      <c r="D107" s="13"/>
      <c r="E107" s="14"/>
      <c r="F107" s="15"/>
      <c r="G107" s="15"/>
    </row>
    <row r="108" spans="1:7" x14ac:dyDescent="0.3">
      <c r="A108" s="16" t="s">
        <v>122</v>
      </c>
      <c r="B108" s="30"/>
      <c r="C108" s="30"/>
      <c r="D108" s="13"/>
      <c r="E108" s="39" t="s">
        <v>114</v>
      </c>
      <c r="F108" s="40" t="s">
        <v>114</v>
      </c>
      <c r="G108" s="15"/>
    </row>
    <row r="109" spans="1:7" x14ac:dyDescent="0.3">
      <c r="A109" s="12"/>
      <c r="B109" s="30"/>
      <c r="C109" s="30"/>
      <c r="D109" s="13"/>
      <c r="E109" s="14"/>
      <c r="F109" s="15"/>
      <c r="G109" s="15"/>
    </row>
    <row r="110" spans="1:7" x14ac:dyDescent="0.3">
      <c r="A110" s="16" t="s">
        <v>301</v>
      </c>
      <c r="B110" s="30"/>
      <c r="C110" s="30"/>
      <c r="D110" s="13"/>
      <c r="E110" s="14"/>
      <c r="F110" s="15"/>
      <c r="G110" s="15"/>
    </row>
    <row r="111" spans="1:7" x14ac:dyDescent="0.3">
      <c r="A111" s="16" t="s">
        <v>122</v>
      </c>
      <c r="B111" s="30"/>
      <c r="C111" s="30"/>
      <c r="D111" s="13"/>
      <c r="E111" s="39" t="s">
        <v>114</v>
      </c>
      <c r="F111" s="40" t="s">
        <v>114</v>
      </c>
      <c r="G111" s="15"/>
    </row>
    <row r="112" spans="1:7" x14ac:dyDescent="0.3">
      <c r="A112" s="12"/>
      <c r="B112" s="30"/>
      <c r="C112" s="30"/>
      <c r="D112" s="13"/>
      <c r="E112" s="14"/>
      <c r="F112" s="15"/>
      <c r="G112" s="15"/>
    </row>
    <row r="113" spans="1:7" x14ac:dyDescent="0.3">
      <c r="A113" s="21" t="s">
        <v>156</v>
      </c>
      <c r="B113" s="32"/>
      <c r="C113" s="32"/>
      <c r="D113" s="22"/>
      <c r="E113" s="18">
        <v>11799.59</v>
      </c>
      <c r="F113" s="19">
        <v>0.15870000000000001</v>
      </c>
      <c r="G113" s="20"/>
    </row>
    <row r="114" spans="1:7" x14ac:dyDescent="0.3">
      <c r="A114" s="12"/>
      <c r="B114" s="30"/>
      <c r="C114" s="30"/>
      <c r="D114" s="13"/>
      <c r="E114" s="14"/>
      <c r="F114" s="15"/>
      <c r="G114" s="15"/>
    </row>
    <row r="115" spans="1:7" x14ac:dyDescent="0.3">
      <c r="A115" s="12"/>
      <c r="B115" s="30"/>
      <c r="C115" s="30"/>
      <c r="D115" s="13"/>
      <c r="E115" s="14"/>
      <c r="F115" s="15"/>
      <c r="G115" s="15"/>
    </row>
    <row r="116" spans="1:7" x14ac:dyDescent="0.3">
      <c r="A116" s="16" t="s">
        <v>795</v>
      </c>
      <c r="B116" s="30"/>
      <c r="C116" s="30"/>
      <c r="D116" s="13"/>
      <c r="E116" s="14"/>
      <c r="F116" s="15"/>
      <c r="G116" s="15"/>
    </row>
    <row r="117" spans="1:7" x14ac:dyDescent="0.3">
      <c r="A117" s="12" t="s">
        <v>1940</v>
      </c>
      <c r="B117" s="30" t="s">
        <v>1941</v>
      </c>
      <c r="C117" s="30"/>
      <c r="D117" s="13">
        <v>13802.0762</v>
      </c>
      <c r="E117" s="14">
        <v>410.35</v>
      </c>
      <c r="F117" s="15">
        <v>5.4999999999999997E-3</v>
      </c>
      <c r="G117" s="15"/>
    </row>
    <row r="118" spans="1:7" x14ac:dyDescent="0.3">
      <c r="A118" s="12" t="s">
        <v>2199</v>
      </c>
      <c r="B118" s="30" t="s">
        <v>2200</v>
      </c>
      <c r="C118" s="30"/>
      <c r="D118" s="13">
        <v>1634279.088</v>
      </c>
      <c r="E118" s="14">
        <v>185.67</v>
      </c>
      <c r="F118" s="15">
        <v>2.5000000000000001E-3</v>
      </c>
      <c r="G118" s="15"/>
    </row>
    <row r="119" spans="1:7" x14ac:dyDescent="0.3">
      <c r="A119" s="12"/>
      <c r="B119" s="30"/>
      <c r="C119" s="30"/>
      <c r="D119" s="13"/>
      <c r="E119" s="14"/>
      <c r="F119" s="15"/>
      <c r="G119" s="15"/>
    </row>
    <row r="120" spans="1:7" x14ac:dyDescent="0.3">
      <c r="A120" s="21" t="s">
        <v>156</v>
      </c>
      <c r="B120" s="32"/>
      <c r="C120" s="32"/>
      <c r="D120" s="22"/>
      <c r="E120" s="18">
        <v>596.02</v>
      </c>
      <c r="F120" s="19">
        <v>8.0000000000000002E-3</v>
      </c>
      <c r="G120" s="20"/>
    </row>
    <row r="121" spans="1:7" x14ac:dyDescent="0.3">
      <c r="A121" s="12"/>
      <c r="B121" s="30"/>
      <c r="C121" s="30"/>
      <c r="D121" s="13"/>
      <c r="E121" s="14"/>
      <c r="F121" s="15"/>
      <c r="G121" s="15"/>
    </row>
    <row r="122" spans="1:7" x14ac:dyDescent="0.3">
      <c r="A122" s="16" t="s">
        <v>157</v>
      </c>
      <c r="B122" s="30"/>
      <c r="C122" s="30"/>
      <c r="D122" s="13"/>
      <c r="E122" s="14"/>
      <c r="F122" s="15"/>
      <c r="G122" s="15"/>
    </row>
    <row r="123" spans="1:7" x14ac:dyDescent="0.3">
      <c r="A123" s="12" t="s">
        <v>158</v>
      </c>
      <c r="B123" s="30"/>
      <c r="C123" s="30"/>
      <c r="D123" s="13"/>
      <c r="E123" s="14">
        <v>4686.18</v>
      </c>
      <c r="F123" s="15">
        <v>6.3E-2</v>
      </c>
      <c r="G123" s="15">
        <v>6.3773999999999997E-2</v>
      </c>
    </row>
    <row r="124" spans="1:7" x14ac:dyDescent="0.3">
      <c r="A124" s="16" t="s">
        <v>122</v>
      </c>
      <c r="B124" s="31"/>
      <c r="C124" s="31"/>
      <c r="D124" s="17"/>
      <c r="E124" s="37">
        <v>4686.18</v>
      </c>
      <c r="F124" s="38">
        <v>6.3E-2</v>
      </c>
      <c r="G124" s="20"/>
    </row>
    <row r="125" spans="1:7" x14ac:dyDescent="0.3">
      <c r="A125" s="12"/>
      <c r="B125" s="30"/>
      <c r="C125" s="30"/>
      <c r="D125" s="13"/>
      <c r="E125" s="14"/>
      <c r="F125" s="15"/>
      <c r="G125" s="15"/>
    </row>
    <row r="126" spans="1:7" x14ac:dyDescent="0.3">
      <c r="A126" s="21" t="s">
        <v>156</v>
      </c>
      <c r="B126" s="32"/>
      <c r="C126" s="32"/>
      <c r="D126" s="22"/>
      <c r="E126" s="18">
        <v>4686.18</v>
      </c>
      <c r="F126" s="19">
        <v>6.3E-2</v>
      </c>
      <c r="G126" s="20"/>
    </row>
    <row r="127" spans="1:7" x14ac:dyDescent="0.3">
      <c r="A127" s="12" t="s">
        <v>159</v>
      </c>
      <c r="B127" s="30"/>
      <c r="C127" s="30"/>
      <c r="D127" s="13"/>
      <c r="E127" s="14">
        <v>266.6168237</v>
      </c>
      <c r="F127" s="15">
        <v>3.5839999999999999E-3</v>
      </c>
      <c r="G127" s="15"/>
    </row>
    <row r="128" spans="1:7" x14ac:dyDescent="0.3">
      <c r="A128" s="12" t="s">
        <v>160</v>
      </c>
      <c r="B128" s="30"/>
      <c r="C128" s="30"/>
      <c r="D128" s="13"/>
      <c r="E128" s="14">
        <v>6249.0731763000003</v>
      </c>
      <c r="F128" s="15">
        <v>8.3615999999999996E-2</v>
      </c>
      <c r="G128" s="15">
        <v>6.3773999999999997E-2</v>
      </c>
    </row>
    <row r="129" spans="1:7" x14ac:dyDescent="0.3">
      <c r="A129" s="25" t="s">
        <v>161</v>
      </c>
      <c r="B129" s="33"/>
      <c r="C129" s="33"/>
      <c r="D129" s="26"/>
      <c r="E129" s="27">
        <v>74382.86</v>
      </c>
      <c r="F129" s="28">
        <v>1</v>
      </c>
      <c r="G129" s="28"/>
    </row>
    <row r="131" spans="1:7" x14ac:dyDescent="0.3">
      <c r="A131" s="1" t="s">
        <v>1676</v>
      </c>
    </row>
    <row r="132" spans="1:7" x14ac:dyDescent="0.3">
      <c r="A132" s="1" t="s">
        <v>163</v>
      </c>
    </row>
    <row r="134" spans="1:7" x14ac:dyDescent="0.3">
      <c r="A134" s="1" t="s">
        <v>164</v>
      </c>
    </row>
    <row r="135" spans="1:7" x14ac:dyDescent="0.3">
      <c r="A135" s="47" t="s">
        <v>165</v>
      </c>
      <c r="B135" s="34" t="s">
        <v>114</v>
      </c>
    </row>
    <row r="136" spans="1:7" x14ac:dyDescent="0.3">
      <c r="A136" t="s">
        <v>166</v>
      </c>
    </row>
    <row r="137" spans="1:7" x14ac:dyDescent="0.3">
      <c r="A137" t="s">
        <v>167</v>
      </c>
      <c r="B137" t="s">
        <v>168</v>
      </c>
      <c r="C137" t="s">
        <v>168</v>
      </c>
    </row>
    <row r="138" spans="1:7" x14ac:dyDescent="0.3">
      <c r="B138" s="48">
        <v>45107</v>
      </c>
      <c r="C138" s="48">
        <v>45138</v>
      </c>
    </row>
    <row r="139" spans="1:7" x14ac:dyDescent="0.3">
      <c r="A139" t="s">
        <v>172</v>
      </c>
      <c r="B139">
        <v>49.32</v>
      </c>
      <c r="C139">
        <v>51.09</v>
      </c>
      <c r="E139" s="2"/>
    </row>
    <row r="140" spans="1:7" x14ac:dyDescent="0.3">
      <c r="A140" t="s">
        <v>173</v>
      </c>
      <c r="B140">
        <v>26.39</v>
      </c>
      <c r="C140">
        <v>27.17</v>
      </c>
      <c r="E140" s="2"/>
    </row>
    <row r="141" spans="1:7" x14ac:dyDescent="0.3">
      <c r="A141" t="s">
        <v>1795</v>
      </c>
      <c r="B141">
        <v>43.79</v>
      </c>
      <c r="C141">
        <v>45.29</v>
      </c>
      <c r="E141" s="2"/>
    </row>
    <row r="142" spans="1:7" x14ac:dyDescent="0.3">
      <c r="A142" t="s">
        <v>1796</v>
      </c>
      <c r="B142">
        <v>44.62</v>
      </c>
      <c r="C142">
        <v>46.16</v>
      </c>
      <c r="E142" s="2"/>
    </row>
    <row r="143" spans="1:7" x14ac:dyDescent="0.3">
      <c r="A143" t="s">
        <v>626</v>
      </c>
      <c r="B143">
        <v>44.29</v>
      </c>
      <c r="C143">
        <v>45.81</v>
      </c>
      <c r="E143" s="2"/>
    </row>
    <row r="144" spans="1:7" x14ac:dyDescent="0.3">
      <c r="A144" t="s">
        <v>627</v>
      </c>
      <c r="B144">
        <v>22.85</v>
      </c>
      <c r="C144">
        <v>23.46</v>
      </c>
      <c r="E144" s="2"/>
    </row>
    <row r="145" spans="1:5" x14ac:dyDescent="0.3">
      <c r="E145" s="2"/>
    </row>
    <row r="146" spans="1:5" x14ac:dyDescent="0.3">
      <c r="A146" t="s">
        <v>630</v>
      </c>
    </row>
    <row r="148" spans="1:5" x14ac:dyDescent="0.3">
      <c r="A148" s="50" t="s">
        <v>631</v>
      </c>
      <c r="B148" s="50" t="s">
        <v>632</v>
      </c>
      <c r="C148" s="50" t="s">
        <v>633</v>
      </c>
      <c r="D148" s="50" t="s">
        <v>634</v>
      </c>
    </row>
    <row r="149" spans="1:5" x14ac:dyDescent="0.3">
      <c r="A149" s="50" t="s">
        <v>2201</v>
      </c>
      <c r="B149" s="50"/>
      <c r="C149" s="50">
        <v>0.17</v>
      </c>
      <c r="D149" s="50">
        <v>0.17</v>
      </c>
    </row>
    <row r="150" spans="1:5" x14ac:dyDescent="0.3">
      <c r="A150" s="50" t="s">
        <v>640</v>
      </c>
      <c r="B150" s="50"/>
      <c r="C150" s="50">
        <v>0.17</v>
      </c>
      <c r="D150" s="50">
        <v>0.17</v>
      </c>
    </row>
    <row r="152" spans="1:5" x14ac:dyDescent="0.3">
      <c r="A152" t="s">
        <v>184</v>
      </c>
      <c r="B152" s="34" t="s">
        <v>114</v>
      </c>
    </row>
    <row r="153" spans="1:5" ht="28.95" customHeight="1" x14ac:dyDescent="0.3">
      <c r="A153" s="47" t="s">
        <v>185</v>
      </c>
      <c r="B153" s="34" t="s">
        <v>114</v>
      </c>
    </row>
    <row r="154" spans="1:5" ht="28.95" customHeight="1" x14ac:dyDescent="0.3">
      <c r="A154" s="47" t="s">
        <v>186</v>
      </c>
      <c r="B154" s="34" t="s">
        <v>114</v>
      </c>
    </row>
    <row r="155" spans="1:5" x14ac:dyDescent="0.3">
      <c r="A155" t="s">
        <v>1677</v>
      </c>
      <c r="B155" s="49">
        <v>1.566384</v>
      </c>
    </row>
    <row r="156" spans="1:5" ht="43.5" customHeight="1" x14ac:dyDescent="0.3">
      <c r="A156" s="47" t="s">
        <v>188</v>
      </c>
      <c r="B156" s="34">
        <v>3493.1154000000001</v>
      </c>
    </row>
    <row r="157" spans="1:5" ht="28.95" customHeight="1" x14ac:dyDescent="0.3">
      <c r="A157" s="47" t="s">
        <v>189</v>
      </c>
      <c r="B157" s="34" t="s">
        <v>114</v>
      </c>
    </row>
    <row r="158" spans="1:5" ht="28.95" customHeight="1" x14ac:dyDescent="0.3">
      <c r="A158" s="47" t="s">
        <v>190</v>
      </c>
      <c r="B158" s="34" t="s">
        <v>114</v>
      </c>
    </row>
    <row r="159" spans="1:5" x14ac:dyDescent="0.3">
      <c r="A159" t="s">
        <v>191</v>
      </c>
      <c r="B159" s="34" t="s">
        <v>114</v>
      </c>
    </row>
    <row r="160" spans="1:5" x14ac:dyDescent="0.3">
      <c r="A160" t="s">
        <v>192</v>
      </c>
      <c r="B160" s="34" t="s">
        <v>114</v>
      </c>
    </row>
    <row r="162" spans="1:7" s="47" customFormat="1" ht="34.799999999999997" customHeight="1" x14ac:dyDescent="0.3">
      <c r="A162" s="70" t="s">
        <v>202</v>
      </c>
      <c r="B162" s="70" t="s">
        <v>203</v>
      </c>
      <c r="C162" s="70" t="s">
        <v>5</v>
      </c>
      <c r="D162" s="70" t="s">
        <v>6</v>
      </c>
      <c r="G162" s="71"/>
    </row>
    <row r="163" spans="1:7" s="47" customFormat="1" ht="70.05" customHeight="1" x14ac:dyDescent="0.3">
      <c r="A163" s="70" t="s">
        <v>2202</v>
      </c>
      <c r="B163" s="70"/>
      <c r="C163" s="70" t="s">
        <v>80</v>
      </c>
      <c r="D163" s="70"/>
      <c r="G163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298"/>
  <sheetViews>
    <sheetView showGridLines="0" view="pageBreakPreview" zoomScale="60" zoomScaleNormal="100" workbookViewId="0">
      <pane ySplit="4" topLeftCell="A287" activePane="bottomLeft" state="frozen"/>
      <selection pane="bottomLeft" activeCell="A298" sqref="A298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2203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2204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1109</v>
      </c>
      <c r="B7" s="30"/>
      <c r="C7" s="30"/>
      <c r="D7" s="13"/>
      <c r="E7" s="14"/>
      <c r="F7" s="15"/>
      <c r="G7" s="15"/>
    </row>
    <row r="8" spans="1:8" x14ac:dyDescent="0.3">
      <c r="A8" s="12" t="s">
        <v>1790</v>
      </c>
      <c r="B8" s="30" t="s">
        <v>1791</v>
      </c>
      <c r="C8" s="30" t="s">
        <v>1148</v>
      </c>
      <c r="D8" s="13">
        <v>1271</v>
      </c>
      <c r="E8" s="14">
        <v>13.76</v>
      </c>
      <c r="F8" s="15">
        <v>1.5599999999999999E-2</v>
      </c>
      <c r="G8" s="15"/>
    </row>
    <row r="9" spans="1:8" x14ac:dyDescent="0.3">
      <c r="A9" s="12" t="s">
        <v>1138</v>
      </c>
      <c r="B9" s="30" t="s">
        <v>1139</v>
      </c>
      <c r="C9" s="30" t="s">
        <v>1140</v>
      </c>
      <c r="D9" s="13">
        <v>10439</v>
      </c>
      <c r="E9" s="14">
        <v>12.4</v>
      </c>
      <c r="F9" s="15">
        <v>1.41E-2</v>
      </c>
      <c r="G9" s="15"/>
    </row>
    <row r="10" spans="1:8" x14ac:dyDescent="0.3">
      <c r="A10" s="12" t="s">
        <v>2205</v>
      </c>
      <c r="B10" s="30" t="s">
        <v>2206</v>
      </c>
      <c r="C10" s="30" t="s">
        <v>1181</v>
      </c>
      <c r="D10" s="13">
        <v>65340</v>
      </c>
      <c r="E10" s="14">
        <v>12.38</v>
      </c>
      <c r="F10" s="15">
        <v>1.41E-2</v>
      </c>
      <c r="G10" s="15"/>
    </row>
    <row r="11" spans="1:8" x14ac:dyDescent="0.3">
      <c r="A11" s="12" t="s">
        <v>2207</v>
      </c>
      <c r="B11" s="30" t="s">
        <v>2208</v>
      </c>
      <c r="C11" s="30" t="s">
        <v>1126</v>
      </c>
      <c r="D11" s="13">
        <v>2719</v>
      </c>
      <c r="E11" s="14">
        <v>10.9</v>
      </c>
      <c r="F11" s="15">
        <v>1.24E-2</v>
      </c>
      <c r="G11" s="15"/>
    </row>
    <row r="12" spans="1:8" x14ac:dyDescent="0.3">
      <c r="A12" s="12" t="s">
        <v>1808</v>
      </c>
      <c r="B12" s="30" t="s">
        <v>1809</v>
      </c>
      <c r="C12" s="30" t="s">
        <v>1178</v>
      </c>
      <c r="D12" s="13">
        <v>440</v>
      </c>
      <c r="E12" s="14">
        <v>10.69</v>
      </c>
      <c r="F12" s="15">
        <v>1.2200000000000001E-2</v>
      </c>
      <c r="G12" s="15"/>
    </row>
    <row r="13" spans="1:8" x14ac:dyDescent="0.3">
      <c r="A13" s="12" t="s">
        <v>1242</v>
      </c>
      <c r="B13" s="30" t="s">
        <v>1243</v>
      </c>
      <c r="C13" s="30" t="s">
        <v>1112</v>
      </c>
      <c r="D13" s="13">
        <v>4666</v>
      </c>
      <c r="E13" s="14">
        <v>10.63</v>
      </c>
      <c r="F13" s="15">
        <v>1.21E-2</v>
      </c>
      <c r="G13" s="15"/>
    </row>
    <row r="14" spans="1:8" x14ac:dyDescent="0.3">
      <c r="A14" s="12" t="s">
        <v>1864</v>
      </c>
      <c r="B14" s="30" t="s">
        <v>1865</v>
      </c>
      <c r="C14" s="30" t="s">
        <v>1178</v>
      </c>
      <c r="D14" s="13">
        <v>866</v>
      </c>
      <c r="E14" s="14">
        <v>10.49</v>
      </c>
      <c r="F14" s="15">
        <v>1.1900000000000001E-2</v>
      </c>
      <c r="G14" s="15"/>
    </row>
    <row r="15" spans="1:8" x14ac:dyDescent="0.3">
      <c r="A15" s="12" t="s">
        <v>2209</v>
      </c>
      <c r="B15" s="30" t="s">
        <v>2210</v>
      </c>
      <c r="C15" s="30" t="s">
        <v>1736</v>
      </c>
      <c r="D15" s="13">
        <v>652</v>
      </c>
      <c r="E15" s="14">
        <v>9.57</v>
      </c>
      <c r="F15" s="15">
        <v>1.09E-2</v>
      </c>
      <c r="G15" s="15"/>
    </row>
    <row r="16" spans="1:8" x14ac:dyDescent="0.3">
      <c r="A16" s="12" t="s">
        <v>1390</v>
      </c>
      <c r="B16" s="30" t="s">
        <v>1391</v>
      </c>
      <c r="C16" s="30" t="s">
        <v>1159</v>
      </c>
      <c r="D16" s="13">
        <v>1176</v>
      </c>
      <c r="E16" s="14">
        <v>9.27</v>
      </c>
      <c r="F16" s="15">
        <v>1.0500000000000001E-2</v>
      </c>
      <c r="G16" s="15"/>
    </row>
    <row r="17" spans="1:7" x14ac:dyDescent="0.3">
      <c r="A17" s="12" t="s">
        <v>2211</v>
      </c>
      <c r="B17" s="30" t="s">
        <v>2212</v>
      </c>
      <c r="C17" s="30" t="s">
        <v>1178</v>
      </c>
      <c r="D17" s="13">
        <v>1694</v>
      </c>
      <c r="E17" s="14">
        <v>9.07</v>
      </c>
      <c r="F17" s="15">
        <v>1.03E-2</v>
      </c>
      <c r="G17" s="15"/>
    </row>
    <row r="18" spans="1:7" x14ac:dyDescent="0.3">
      <c r="A18" s="12" t="s">
        <v>1851</v>
      </c>
      <c r="B18" s="30" t="s">
        <v>1852</v>
      </c>
      <c r="C18" s="30" t="s">
        <v>1249</v>
      </c>
      <c r="D18" s="13">
        <v>609</v>
      </c>
      <c r="E18" s="14">
        <v>8.84</v>
      </c>
      <c r="F18" s="15">
        <v>0.01</v>
      </c>
      <c r="G18" s="15"/>
    </row>
    <row r="19" spans="1:7" x14ac:dyDescent="0.3">
      <c r="A19" s="12" t="s">
        <v>1401</v>
      </c>
      <c r="B19" s="30" t="s">
        <v>1402</v>
      </c>
      <c r="C19" s="30" t="s">
        <v>1276</v>
      </c>
      <c r="D19" s="13">
        <v>3541</v>
      </c>
      <c r="E19" s="14">
        <v>8.84</v>
      </c>
      <c r="F19" s="15">
        <v>0.01</v>
      </c>
      <c r="G19" s="15"/>
    </row>
    <row r="20" spans="1:7" x14ac:dyDescent="0.3">
      <c r="A20" s="12" t="s">
        <v>2213</v>
      </c>
      <c r="B20" s="30" t="s">
        <v>2214</v>
      </c>
      <c r="C20" s="30" t="s">
        <v>1258</v>
      </c>
      <c r="D20" s="13">
        <v>1065</v>
      </c>
      <c r="E20" s="14">
        <v>8.6199999999999992</v>
      </c>
      <c r="F20" s="15">
        <v>9.7999999999999997E-3</v>
      </c>
      <c r="G20" s="15"/>
    </row>
    <row r="21" spans="1:7" x14ac:dyDescent="0.3">
      <c r="A21" s="12" t="s">
        <v>1201</v>
      </c>
      <c r="B21" s="30" t="s">
        <v>1202</v>
      </c>
      <c r="C21" s="30" t="s">
        <v>1137</v>
      </c>
      <c r="D21" s="13">
        <v>547</v>
      </c>
      <c r="E21" s="14">
        <v>8.52</v>
      </c>
      <c r="F21" s="15">
        <v>9.7000000000000003E-3</v>
      </c>
      <c r="G21" s="15"/>
    </row>
    <row r="22" spans="1:7" x14ac:dyDescent="0.3">
      <c r="A22" s="12" t="s">
        <v>2215</v>
      </c>
      <c r="B22" s="30" t="s">
        <v>2216</v>
      </c>
      <c r="C22" s="30" t="s">
        <v>1925</v>
      </c>
      <c r="D22" s="13">
        <v>4670</v>
      </c>
      <c r="E22" s="14">
        <v>8.42</v>
      </c>
      <c r="F22" s="15">
        <v>9.5999999999999992E-3</v>
      </c>
      <c r="G22" s="15"/>
    </row>
    <row r="23" spans="1:7" x14ac:dyDescent="0.3">
      <c r="A23" s="12" t="s">
        <v>2217</v>
      </c>
      <c r="B23" s="30" t="s">
        <v>2218</v>
      </c>
      <c r="C23" s="30" t="s">
        <v>1140</v>
      </c>
      <c r="D23" s="13">
        <v>1406</v>
      </c>
      <c r="E23" s="14">
        <v>8.3000000000000007</v>
      </c>
      <c r="F23" s="15">
        <v>9.4000000000000004E-3</v>
      </c>
      <c r="G23" s="15"/>
    </row>
    <row r="24" spans="1:7" x14ac:dyDescent="0.3">
      <c r="A24" s="12" t="s">
        <v>1860</v>
      </c>
      <c r="B24" s="30" t="s">
        <v>1861</v>
      </c>
      <c r="C24" s="30" t="s">
        <v>1112</v>
      </c>
      <c r="D24" s="13">
        <v>8576</v>
      </c>
      <c r="E24" s="14">
        <v>8.1300000000000008</v>
      </c>
      <c r="F24" s="15">
        <v>9.1999999999999998E-3</v>
      </c>
      <c r="G24" s="15"/>
    </row>
    <row r="25" spans="1:7" x14ac:dyDescent="0.3">
      <c r="A25" s="12" t="s">
        <v>2219</v>
      </c>
      <c r="B25" s="30" t="s">
        <v>2220</v>
      </c>
      <c r="C25" s="30" t="s">
        <v>1258</v>
      </c>
      <c r="D25" s="13">
        <v>657</v>
      </c>
      <c r="E25" s="14">
        <v>8.09</v>
      </c>
      <c r="F25" s="15">
        <v>9.1999999999999998E-3</v>
      </c>
      <c r="G25" s="15"/>
    </row>
    <row r="26" spans="1:7" x14ac:dyDescent="0.3">
      <c r="A26" s="12" t="s">
        <v>2221</v>
      </c>
      <c r="B26" s="30" t="s">
        <v>2222</v>
      </c>
      <c r="C26" s="30" t="s">
        <v>1148</v>
      </c>
      <c r="D26" s="13">
        <v>761</v>
      </c>
      <c r="E26" s="14">
        <v>8.0399999999999991</v>
      </c>
      <c r="F26" s="15">
        <v>9.1000000000000004E-3</v>
      </c>
      <c r="G26" s="15"/>
    </row>
    <row r="27" spans="1:7" x14ac:dyDescent="0.3">
      <c r="A27" s="12" t="s">
        <v>2223</v>
      </c>
      <c r="B27" s="30" t="s">
        <v>2224</v>
      </c>
      <c r="C27" s="30" t="s">
        <v>1112</v>
      </c>
      <c r="D27" s="13">
        <v>6117</v>
      </c>
      <c r="E27" s="14">
        <v>7.58</v>
      </c>
      <c r="F27" s="15">
        <v>8.6E-3</v>
      </c>
      <c r="G27" s="15"/>
    </row>
    <row r="28" spans="1:7" x14ac:dyDescent="0.3">
      <c r="A28" s="12" t="s">
        <v>1291</v>
      </c>
      <c r="B28" s="30" t="s">
        <v>1292</v>
      </c>
      <c r="C28" s="30" t="s">
        <v>1112</v>
      </c>
      <c r="D28" s="13">
        <v>5646</v>
      </c>
      <c r="E28" s="14">
        <v>7.52</v>
      </c>
      <c r="F28" s="15">
        <v>8.5000000000000006E-3</v>
      </c>
      <c r="G28" s="15"/>
    </row>
    <row r="29" spans="1:7" x14ac:dyDescent="0.3">
      <c r="A29" s="12" t="s">
        <v>1369</v>
      </c>
      <c r="B29" s="30" t="s">
        <v>1370</v>
      </c>
      <c r="C29" s="30" t="s">
        <v>1334</v>
      </c>
      <c r="D29" s="13">
        <v>241</v>
      </c>
      <c r="E29" s="14">
        <v>7.5</v>
      </c>
      <c r="F29" s="15">
        <v>8.5000000000000006E-3</v>
      </c>
      <c r="G29" s="15"/>
    </row>
    <row r="30" spans="1:7" x14ac:dyDescent="0.3">
      <c r="A30" s="12" t="s">
        <v>2197</v>
      </c>
      <c r="B30" s="30" t="s">
        <v>2198</v>
      </c>
      <c r="C30" s="30" t="s">
        <v>1140</v>
      </c>
      <c r="D30" s="13">
        <v>753</v>
      </c>
      <c r="E30" s="14">
        <v>7.34</v>
      </c>
      <c r="F30" s="15">
        <v>8.3000000000000001E-3</v>
      </c>
      <c r="G30" s="15"/>
    </row>
    <row r="31" spans="1:7" x14ac:dyDescent="0.3">
      <c r="A31" s="12" t="s">
        <v>1330</v>
      </c>
      <c r="B31" s="30" t="s">
        <v>1331</v>
      </c>
      <c r="C31" s="30" t="s">
        <v>1258</v>
      </c>
      <c r="D31" s="13">
        <v>5958</v>
      </c>
      <c r="E31" s="14">
        <v>7.31</v>
      </c>
      <c r="F31" s="15">
        <v>8.3000000000000001E-3</v>
      </c>
      <c r="G31" s="15"/>
    </row>
    <row r="32" spans="1:7" x14ac:dyDescent="0.3">
      <c r="A32" s="12" t="s">
        <v>1806</v>
      </c>
      <c r="B32" s="30" t="s">
        <v>1807</v>
      </c>
      <c r="C32" s="30" t="s">
        <v>1159</v>
      </c>
      <c r="D32" s="13">
        <v>280</v>
      </c>
      <c r="E32" s="14">
        <v>7</v>
      </c>
      <c r="F32" s="15">
        <v>8.0000000000000002E-3</v>
      </c>
      <c r="G32" s="15"/>
    </row>
    <row r="33" spans="1:7" x14ac:dyDescent="0.3">
      <c r="A33" s="12" t="s">
        <v>2225</v>
      </c>
      <c r="B33" s="30" t="s">
        <v>2226</v>
      </c>
      <c r="C33" s="30" t="s">
        <v>1209</v>
      </c>
      <c r="D33" s="13">
        <v>893</v>
      </c>
      <c r="E33" s="14">
        <v>7</v>
      </c>
      <c r="F33" s="15">
        <v>8.0000000000000002E-3</v>
      </c>
      <c r="G33" s="15"/>
    </row>
    <row r="34" spans="1:7" x14ac:dyDescent="0.3">
      <c r="A34" s="12" t="s">
        <v>2227</v>
      </c>
      <c r="B34" s="30" t="s">
        <v>2228</v>
      </c>
      <c r="C34" s="30" t="s">
        <v>1820</v>
      </c>
      <c r="D34" s="13">
        <v>48</v>
      </c>
      <c r="E34" s="14">
        <v>6.77</v>
      </c>
      <c r="F34" s="15">
        <v>7.7000000000000002E-3</v>
      </c>
      <c r="G34" s="15"/>
    </row>
    <row r="35" spans="1:7" x14ac:dyDescent="0.3">
      <c r="A35" s="12" t="s">
        <v>1254</v>
      </c>
      <c r="B35" s="30" t="s">
        <v>1255</v>
      </c>
      <c r="C35" s="30" t="s">
        <v>1143</v>
      </c>
      <c r="D35" s="13">
        <v>7075</v>
      </c>
      <c r="E35" s="14">
        <v>6.74</v>
      </c>
      <c r="F35" s="15">
        <v>7.7000000000000002E-3</v>
      </c>
      <c r="G35" s="15"/>
    </row>
    <row r="36" spans="1:7" x14ac:dyDescent="0.3">
      <c r="A36" s="12" t="s">
        <v>2229</v>
      </c>
      <c r="B36" s="30" t="s">
        <v>2230</v>
      </c>
      <c r="C36" s="30" t="s">
        <v>1148</v>
      </c>
      <c r="D36" s="13">
        <v>560</v>
      </c>
      <c r="E36" s="14">
        <v>6.71</v>
      </c>
      <c r="F36" s="15">
        <v>7.6E-3</v>
      </c>
      <c r="G36" s="15"/>
    </row>
    <row r="37" spans="1:7" x14ac:dyDescent="0.3">
      <c r="A37" s="12" t="s">
        <v>1256</v>
      </c>
      <c r="B37" s="30" t="s">
        <v>1257</v>
      </c>
      <c r="C37" s="30" t="s">
        <v>1258</v>
      </c>
      <c r="D37" s="13">
        <v>401</v>
      </c>
      <c r="E37" s="14">
        <v>6.66</v>
      </c>
      <c r="F37" s="15">
        <v>7.6E-3</v>
      </c>
      <c r="G37" s="15"/>
    </row>
    <row r="38" spans="1:7" x14ac:dyDescent="0.3">
      <c r="A38" s="12" t="s">
        <v>2231</v>
      </c>
      <c r="B38" s="30" t="s">
        <v>2232</v>
      </c>
      <c r="C38" s="30" t="s">
        <v>1246</v>
      </c>
      <c r="D38" s="13">
        <v>2262</v>
      </c>
      <c r="E38" s="14">
        <v>6.52</v>
      </c>
      <c r="F38" s="15">
        <v>7.4000000000000003E-3</v>
      </c>
      <c r="G38" s="15"/>
    </row>
    <row r="39" spans="1:7" x14ac:dyDescent="0.3">
      <c r="A39" s="12" t="s">
        <v>2156</v>
      </c>
      <c r="B39" s="30" t="s">
        <v>2157</v>
      </c>
      <c r="C39" s="30" t="s">
        <v>1258</v>
      </c>
      <c r="D39" s="13">
        <v>274</v>
      </c>
      <c r="E39" s="14">
        <v>6.46</v>
      </c>
      <c r="F39" s="15">
        <v>7.3000000000000001E-3</v>
      </c>
      <c r="G39" s="15"/>
    </row>
    <row r="40" spans="1:7" x14ac:dyDescent="0.3">
      <c r="A40" s="12" t="s">
        <v>1868</v>
      </c>
      <c r="B40" s="30" t="s">
        <v>1869</v>
      </c>
      <c r="C40" s="30" t="s">
        <v>1288</v>
      </c>
      <c r="D40" s="13">
        <v>333</v>
      </c>
      <c r="E40" s="14">
        <v>6.37</v>
      </c>
      <c r="F40" s="15">
        <v>7.1999999999999998E-3</v>
      </c>
      <c r="G40" s="15"/>
    </row>
    <row r="41" spans="1:7" x14ac:dyDescent="0.3">
      <c r="A41" s="12" t="s">
        <v>2233</v>
      </c>
      <c r="B41" s="30" t="s">
        <v>2234</v>
      </c>
      <c r="C41" s="30" t="s">
        <v>1178</v>
      </c>
      <c r="D41" s="13">
        <v>589</v>
      </c>
      <c r="E41" s="14">
        <v>6.24</v>
      </c>
      <c r="F41" s="15">
        <v>7.1000000000000004E-3</v>
      </c>
      <c r="G41" s="15"/>
    </row>
    <row r="42" spans="1:7" x14ac:dyDescent="0.3">
      <c r="A42" s="12" t="s">
        <v>1886</v>
      </c>
      <c r="B42" s="30" t="s">
        <v>1887</v>
      </c>
      <c r="C42" s="30" t="s">
        <v>1273</v>
      </c>
      <c r="D42" s="13">
        <v>774</v>
      </c>
      <c r="E42" s="14">
        <v>6.11</v>
      </c>
      <c r="F42" s="15">
        <v>6.8999999999999999E-3</v>
      </c>
      <c r="G42" s="15"/>
    </row>
    <row r="43" spans="1:7" x14ac:dyDescent="0.3">
      <c r="A43" s="12" t="s">
        <v>2235</v>
      </c>
      <c r="B43" s="30" t="s">
        <v>2236</v>
      </c>
      <c r="C43" s="30" t="s">
        <v>1214</v>
      </c>
      <c r="D43" s="13">
        <v>3850</v>
      </c>
      <c r="E43" s="14">
        <v>6.11</v>
      </c>
      <c r="F43" s="15">
        <v>6.8999999999999999E-3</v>
      </c>
      <c r="G43" s="15"/>
    </row>
    <row r="44" spans="1:7" x14ac:dyDescent="0.3">
      <c r="A44" s="12" t="s">
        <v>2237</v>
      </c>
      <c r="B44" s="30" t="s">
        <v>2238</v>
      </c>
      <c r="C44" s="30" t="s">
        <v>1159</v>
      </c>
      <c r="D44" s="13">
        <v>728</v>
      </c>
      <c r="E44" s="14">
        <v>6.07</v>
      </c>
      <c r="F44" s="15">
        <v>6.8999999999999999E-3</v>
      </c>
      <c r="G44" s="15"/>
    </row>
    <row r="45" spans="1:7" x14ac:dyDescent="0.3">
      <c r="A45" s="12" t="s">
        <v>1203</v>
      </c>
      <c r="B45" s="30" t="s">
        <v>1204</v>
      </c>
      <c r="C45" s="30" t="s">
        <v>1140</v>
      </c>
      <c r="D45" s="13">
        <v>4325</v>
      </c>
      <c r="E45" s="14">
        <v>6.02</v>
      </c>
      <c r="F45" s="15">
        <v>6.7999999999999996E-3</v>
      </c>
      <c r="G45" s="15"/>
    </row>
    <row r="46" spans="1:7" x14ac:dyDescent="0.3">
      <c r="A46" s="12" t="s">
        <v>1821</v>
      </c>
      <c r="B46" s="30" t="s">
        <v>1822</v>
      </c>
      <c r="C46" s="30" t="s">
        <v>1181</v>
      </c>
      <c r="D46" s="13">
        <v>950</v>
      </c>
      <c r="E46" s="14">
        <v>6.02</v>
      </c>
      <c r="F46" s="15">
        <v>6.7999999999999996E-3</v>
      </c>
      <c r="G46" s="15"/>
    </row>
    <row r="47" spans="1:7" x14ac:dyDescent="0.3">
      <c r="A47" s="12" t="s">
        <v>1892</v>
      </c>
      <c r="B47" s="30" t="s">
        <v>1893</v>
      </c>
      <c r="C47" s="30" t="s">
        <v>1258</v>
      </c>
      <c r="D47" s="13">
        <v>382</v>
      </c>
      <c r="E47" s="14">
        <v>5.89</v>
      </c>
      <c r="F47" s="15">
        <v>6.7000000000000002E-3</v>
      </c>
      <c r="G47" s="15"/>
    </row>
    <row r="48" spans="1:7" x14ac:dyDescent="0.3">
      <c r="A48" s="12" t="s">
        <v>1685</v>
      </c>
      <c r="B48" s="30" t="s">
        <v>1686</v>
      </c>
      <c r="C48" s="30" t="s">
        <v>1394</v>
      </c>
      <c r="D48" s="13">
        <v>980</v>
      </c>
      <c r="E48" s="14">
        <v>5.8</v>
      </c>
      <c r="F48" s="15">
        <v>6.6E-3</v>
      </c>
      <c r="G48" s="15"/>
    </row>
    <row r="49" spans="1:7" x14ac:dyDescent="0.3">
      <c r="A49" s="12" t="s">
        <v>2239</v>
      </c>
      <c r="B49" s="30" t="s">
        <v>2240</v>
      </c>
      <c r="C49" s="30" t="s">
        <v>1115</v>
      </c>
      <c r="D49" s="13">
        <v>3810</v>
      </c>
      <c r="E49" s="14">
        <v>5.51</v>
      </c>
      <c r="F49" s="15">
        <v>6.3E-3</v>
      </c>
      <c r="G49" s="15"/>
    </row>
    <row r="50" spans="1:7" x14ac:dyDescent="0.3">
      <c r="A50" s="12" t="s">
        <v>1829</v>
      </c>
      <c r="B50" s="30" t="s">
        <v>1830</v>
      </c>
      <c r="C50" s="30" t="s">
        <v>1148</v>
      </c>
      <c r="D50" s="13">
        <v>1276</v>
      </c>
      <c r="E50" s="14">
        <v>5.45</v>
      </c>
      <c r="F50" s="15">
        <v>6.1999999999999998E-3</v>
      </c>
      <c r="G50" s="15"/>
    </row>
    <row r="51" spans="1:7" x14ac:dyDescent="0.3">
      <c r="A51" s="12" t="s">
        <v>2241</v>
      </c>
      <c r="B51" s="30" t="s">
        <v>2242</v>
      </c>
      <c r="C51" s="30" t="s">
        <v>1288</v>
      </c>
      <c r="D51" s="13">
        <v>530</v>
      </c>
      <c r="E51" s="14">
        <v>5.36</v>
      </c>
      <c r="F51" s="15">
        <v>6.1000000000000004E-3</v>
      </c>
      <c r="G51" s="15"/>
    </row>
    <row r="52" spans="1:7" x14ac:dyDescent="0.3">
      <c r="A52" s="12" t="s">
        <v>1866</v>
      </c>
      <c r="B52" s="30" t="s">
        <v>1867</v>
      </c>
      <c r="C52" s="30" t="s">
        <v>1178</v>
      </c>
      <c r="D52" s="13">
        <v>197</v>
      </c>
      <c r="E52" s="14">
        <v>5.27</v>
      </c>
      <c r="F52" s="15">
        <v>6.0000000000000001E-3</v>
      </c>
      <c r="G52" s="15"/>
    </row>
    <row r="53" spans="1:7" x14ac:dyDescent="0.3">
      <c r="A53" s="12" t="s">
        <v>2243</v>
      </c>
      <c r="B53" s="30" t="s">
        <v>2244</v>
      </c>
      <c r="C53" s="30" t="s">
        <v>1140</v>
      </c>
      <c r="D53" s="13">
        <v>796</v>
      </c>
      <c r="E53" s="14">
        <v>5.05</v>
      </c>
      <c r="F53" s="15">
        <v>5.7000000000000002E-3</v>
      </c>
      <c r="G53" s="15"/>
    </row>
    <row r="54" spans="1:7" x14ac:dyDescent="0.3">
      <c r="A54" s="12" t="s">
        <v>2245</v>
      </c>
      <c r="B54" s="30" t="s">
        <v>2246</v>
      </c>
      <c r="C54" s="30" t="s">
        <v>1159</v>
      </c>
      <c r="D54" s="13">
        <v>71</v>
      </c>
      <c r="E54" s="14">
        <v>4.9800000000000004</v>
      </c>
      <c r="F54" s="15">
        <v>5.7000000000000002E-3</v>
      </c>
      <c r="G54" s="15"/>
    </row>
    <row r="55" spans="1:7" x14ac:dyDescent="0.3">
      <c r="A55" s="12" t="s">
        <v>2247</v>
      </c>
      <c r="B55" s="30" t="s">
        <v>2248</v>
      </c>
      <c r="C55" s="30" t="s">
        <v>1424</v>
      </c>
      <c r="D55" s="13">
        <v>262</v>
      </c>
      <c r="E55" s="14">
        <v>4.96</v>
      </c>
      <c r="F55" s="15">
        <v>5.5999999999999999E-3</v>
      </c>
      <c r="G55" s="15"/>
    </row>
    <row r="56" spans="1:7" x14ac:dyDescent="0.3">
      <c r="A56" s="12" t="s">
        <v>1403</v>
      </c>
      <c r="B56" s="30" t="s">
        <v>1404</v>
      </c>
      <c r="C56" s="30" t="s">
        <v>1246</v>
      </c>
      <c r="D56" s="13">
        <v>443</v>
      </c>
      <c r="E56" s="14">
        <v>4.95</v>
      </c>
      <c r="F56" s="15">
        <v>5.5999999999999999E-3</v>
      </c>
      <c r="G56" s="15"/>
    </row>
    <row r="57" spans="1:7" x14ac:dyDescent="0.3">
      <c r="A57" s="12" t="s">
        <v>1365</v>
      </c>
      <c r="B57" s="30" t="s">
        <v>1366</v>
      </c>
      <c r="C57" s="30" t="s">
        <v>1140</v>
      </c>
      <c r="D57" s="13">
        <v>659</v>
      </c>
      <c r="E57" s="14">
        <v>4.95</v>
      </c>
      <c r="F57" s="15">
        <v>5.5999999999999999E-3</v>
      </c>
      <c r="G57" s="15"/>
    </row>
    <row r="58" spans="1:7" x14ac:dyDescent="0.3">
      <c r="A58" s="12" t="s">
        <v>2249</v>
      </c>
      <c r="B58" s="30" t="s">
        <v>2250</v>
      </c>
      <c r="C58" s="30" t="s">
        <v>1276</v>
      </c>
      <c r="D58" s="13">
        <v>779</v>
      </c>
      <c r="E58" s="14">
        <v>4.95</v>
      </c>
      <c r="F58" s="15">
        <v>5.5999999999999999E-3</v>
      </c>
      <c r="G58" s="15"/>
    </row>
    <row r="59" spans="1:7" x14ac:dyDescent="0.3">
      <c r="A59" s="12" t="s">
        <v>1697</v>
      </c>
      <c r="B59" s="30" t="s">
        <v>1698</v>
      </c>
      <c r="C59" s="30" t="s">
        <v>1219</v>
      </c>
      <c r="D59" s="13">
        <v>527</v>
      </c>
      <c r="E59" s="14">
        <v>4.93</v>
      </c>
      <c r="F59" s="15">
        <v>5.5999999999999999E-3</v>
      </c>
      <c r="G59" s="15"/>
    </row>
    <row r="60" spans="1:7" x14ac:dyDescent="0.3">
      <c r="A60" s="12" t="s">
        <v>2251</v>
      </c>
      <c r="B60" s="30" t="s">
        <v>2252</v>
      </c>
      <c r="C60" s="30" t="s">
        <v>1276</v>
      </c>
      <c r="D60" s="13">
        <v>860</v>
      </c>
      <c r="E60" s="14">
        <v>4.93</v>
      </c>
      <c r="F60" s="15">
        <v>5.5999999999999999E-3</v>
      </c>
      <c r="G60" s="15"/>
    </row>
    <row r="61" spans="1:7" x14ac:dyDescent="0.3">
      <c r="A61" s="12" t="s">
        <v>1683</v>
      </c>
      <c r="B61" s="30" t="s">
        <v>1684</v>
      </c>
      <c r="C61" s="30" t="s">
        <v>1140</v>
      </c>
      <c r="D61" s="13">
        <v>325</v>
      </c>
      <c r="E61" s="14">
        <v>4.7300000000000004</v>
      </c>
      <c r="F61" s="15">
        <v>5.4000000000000003E-3</v>
      </c>
      <c r="G61" s="15"/>
    </row>
    <row r="62" spans="1:7" x14ac:dyDescent="0.3">
      <c r="A62" s="12" t="s">
        <v>2253</v>
      </c>
      <c r="B62" s="30" t="s">
        <v>2254</v>
      </c>
      <c r="C62" s="30" t="s">
        <v>1148</v>
      </c>
      <c r="D62" s="13">
        <v>683</v>
      </c>
      <c r="E62" s="14">
        <v>4.6100000000000003</v>
      </c>
      <c r="F62" s="15">
        <v>5.1999999999999998E-3</v>
      </c>
      <c r="G62" s="15"/>
    </row>
    <row r="63" spans="1:7" x14ac:dyDescent="0.3">
      <c r="A63" s="12" t="s">
        <v>1210</v>
      </c>
      <c r="B63" s="30" t="s">
        <v>1211</v>
      </c>
      <c r="C63" s="30" t="s">
        <v>1140</v>
      </c>
      <c r="D63" s="13">
        <v>3188</v>
      </c>
      <c r="E63" s="14">
        <v>4.58</v>
      </c>
      <c r="F63" s="15">
        <v>5.1999999999999998E-3</v>
      </c>
      <c r="G63" s="15"/>
    </row>
    <row r="64" spans="1:7" x14ac:dyDescent="0.3">
      <c r="A64" s="12" t="s">
        <v>2255</v>
      </c>
      <c r="B64" s="30" t="s">
        <v>2256</v>
      </c>
      <c r="C64" s="30" t="s">
        <v>2257</v>
      </c>
      <c r="D64" s="13">
        <v>421</v>
      </c>
      <c r="E64" s="14">
        <v>4.53</v>
      </c>
      <c r="F64" s="15">
        <v>5.1000000000000004E-3</v>
      </c>
      <c r="G64" s="15"/>
    </row>
    <row r="65" spans="1:7" x14ac:dyDescent="0.3">
      <c r="A65" s="12" t="s">
        <v>2258</v>
      </c>
      <c r="B65" s="30" t="s">
        <v>2259</v>
      </c>
      <c r="C65" s="30" t="s">
        <v>1820</v>
      </c>
      <c r="D65" s="13">
        <v>238</v>
      </c>
      <c r="E65" s="14">
        <v>4.51</v>
      </c>
      <c r="F65" s="15">
        <v>5.1000000000000004E-3</v>
      </c>
      <c r="G65" s="15"/>
    </row>
    <row r="66" spans="1:7" x14ac:dyDescent="0.3">
      <c r="A66" s="12" t="s">
        <v>2260</v>
      </c>
      <c r="B66" s="30" t="s">
        <v>2261</v>
      </c>
      <c r="C66" s="30" t="s">
        <v>1214</v>
      </c>
      <c r="D66" s="13">
        <v>3606</v>
      </c>
      <c r="E66" s="14">
        <v>4.4800000000000004</v>
      </c>
      <c r="F66" s="15">
        <v>5.1000000000000004E-3</v>
      </c>
      <c r="G66" s="15"/>
    </row>
    <row r="67" spans="1:7" x14ac:dyDescent="0.3">
      <c r="A67" s="12" t="s">
        <v>2262</v>
      </c>
      <c r="B67" s="30" t="s">
        <v>2263</v>
      </c>
      <c r="C67" s="30" t="s">
        <v>1178</v>
      </c>
      <c r="D67" s="13">
        <v>2244</v>
      </c>
      <c r="E67" s="14">
        <v>4.4800000000000004</v>
      </c>
      <c r="F67" s="15">
        <v>5.1000000000000004E-3</v>
      </c>
      <c r="G67" s="15"/>
    </row>
    <row r="68" spans="1:7" x14ac:dyDescent="0.3">
      <c r="A68" s="12" t="s">
        <v>1908</v>
      </c>
      <c r="B68" s="30" t="s">
        <v>1909</v>
      </c>
      <c r="C68" s="30" t="s">
        <v>1910</v>
      </c>
      <c r="D68" s="13">
        <v>546</v>
      </c>
      <c r="E68" s="14">
        <v>4.47</v>
      </c>
      <c r="F68" s="15">
        <v>5.1000000000000004E-3</v>
      </c>
      <c r="G68" s="15"/>
    </row>
    <row r="69" spans="1:7" x14ac:dyDescent="0.3">
      <c r="A69" s="12" t="s">
        <v>2264</v>
      </c>
      <c r="B69" s="30" t="s">
        <v>2265</v>
      </c>
      <c r="C69" s="30" t="s">
        <v>1148</v>
      </c>
      <c r="D69" s="13">
        <v>890</v>
      </c>
      <c r="E69" s="14">
        <v>4.43</v>
      </c>
      <c r="F69" s="15">
        <v>5.0000000000000001E-3</v>
      </c>
      <c r="G69" s="15"/>
    </row>
    <row r="70" spans="1:7" x14ac:dyDescent="0.3">
      <c r="A70" s="12" t="s">
        <v>2266</v>
      </c>
      <c r="B70" s="30" t="s">
        <v>2267</v>
      </c>
      <c r="C70" s="30" t="s">
        <v>1181</v>
      </c>
      <c r="D70" s="13">
        <v>117</v>
      </c>
      <c r="E70" s="14">
        <v>4.43</v>
      </c>
      <c r="F70" s="15">
        <v>5.0000000000000001E-3</v>
      </c>
      <c r="G70" s="15"/>
    </row>
    <row r="71" spans="1:7" x14ac:dyDescent="0.3">
      <c r="A71" s="12" t="s">
        <v>1804</v>
      </c>
      <c r="B71" s="30" t="s">
        <v>1805</v>
      </c>
      <c r="C71" s="30" t="s">
        <v>1237</v>
      </c>
      <c r="D71" s="13">
        <v>360</v>
      </c>
      <c r="E71" s="14">
        <v>4.42</v>
      </c>
      <c r="F71" s="15">
        <v>5.0000000000000001E-3</v>
      </c>
      <c r="G71" s="15"/>
    </row>
    <row r="72" spans="1:7" x14ac:dyDescent="0.3">
      <c r="A72" s="12" t="s">
        <v>2268</v>
      </c>
      <c r="B72" s="30" t="s">
        <v>2269</v>
      </c>
      <c r="C72" s="30" t="s">
        <v>1159</v>
      </c>
      <c r="D72" s="13">
        <v>4221</v>
      </c>
      <c r="E72" s="14">
        <v>4.41</v>
      </c>
      <c r="F72" s="15">
        <v>5.0000000000000001E-3</v>
      </c>
      <c r="G72" s="15"/>
    </row>
    <row r="73" spans="1:7" x14ac:dyDescent="0.3">
      <c r="A73" s="12" t="s">
        <v>2270</v>
      </c>
      <c r="B73" s="30" t="s">
        <v>2271</v>
      </c>
      <c r="C73" s="30" t="s">
        <v>1276</v>
      </c>
      <c r="D73" s="13">
        <v>865</v>
      </c>
      <c r="E73" s="14">
        <v>4.41</v>
      </c>
      <c r="F73" s="15">
        <v>5.0000000000000001E-3</v>
      </c>
      <c r="G73" s="15"/>
    </row>
    <row r="74" spans="1:7" x14ac:dyDescent="0.3">
      <c r="A74" s="12" t="s">
        <v>2272</v>
      </c>
      <c r="B74" s="30" t="s">
        <v>2273</v>
      </c>
      <c r="C74" s="30" t="s">
        <v>2153</v>
      </c>
      <c r="D74" s="13">
        <v>354</v>
      </c>
      <c r="E74" s="14">
        <v>4.38</v>
      </c>
      <c r="F74" s="15">
        <v>5.0000000000000001E-3</v>
      </c>
      <c r="G74" s="15"/>
    </row>
    <row r="75" spans="1:7" x14ac:dyDescent="0.3">
      <c r="A75" s="12" t="s">
        <v>2141</v>
      </c>
      <c r="B75" s="30" t="s">
        <v>2142</v>
      </c>
      <c r="C75" s="30" t="s">
        <v>1288</v>
      </c>
      <c r="D75" s="13">
        <v>391</v>
      </c>
      <c r="E75" s="14">
        <v>4.32</v>
      </c>
      <c r="F75" s="15">
        <v>4.8999999999999998E-3</v>
      </c>
      <c r="G75" s="15"/>
    </row>
    <row r="76" spans="1:7" x14ac:dyDescent="0.3">
      <c r="A76" s="12" t="s">
        <v>2274</v>
      </c>
      <c r="B76" s="30" t="s">
        <v>2275</v>
      </c>
      <c r="C76" s="30" t="s">
        <v>1126</v>
      </c>
      <c r="D76" s="13">
        <v>8985</v>
      </c>
      <c r="E76" s="14">
        <v>4.3</v>
      </c>
      <c r="F76" s="15">
        <v>4.8999999999999998E-3</v>
      </c>
      <c r="G76" s="15"/>
    </row>
    <row r="77" spans="1:7" x14ac:dyDescent="0.3">
      <c r="A77" s="12" t="s">
        <v>2276</v>
      </c>
      <c r="B77" s="30" t="s">
        <v>2277</v>
      </c>
      <c r="C77" s="30" t="s">
        <v>1214</v>
      </c>
      <c r="D77" s="13">
        <v>677</v>
      </c>
      <c r="E77" s="14">
        <v>4.29</v>
      </c>
      <c r="F77" s="15">
        <v>4.8999999999999998E-3</v>
      </c>
      <c r="G77" s="15"/>
    </row>
    <row r="78" spans="1:7" x14ac:dyDescent="0.3">
      <c r="A78" s="12" t="s">
        <v>2278</v>
      </c>
      <c r="B78" s="30" t="s">
        <v>2279</v>
      </c>
      <c r="C78" s="30" t="s">
        <v>1132</v>
      </c>
      <c r="D78" s="13">
        <v>6607</v>
      </c>
      <c r="E78" s="14">
        <v>4.22</v>
      </c>
      <c r="F78" s="15">
        <v>4.7999999999999996E-3</v>
      </c>
      <c r="G78" s="15"/>
    </row>
    <row r="79" spans="1:7" x14ac:dyDescent="0.3">
      <c r="A79" s="12" t="s">
        <v>2164</v>
      </c>
      <c r="B79" s="30" t="s">
        <v>2165</v>
      </c>
      <c r="C79" s="30" t="s">
        <v>1140</v>
      </c>
      <c r="D79" s="13">
        <v>1488</v>
      </c>
      <c r="E79" s="14">
        <v>4.21</v>
      </c>
      <c r="F79" s="15">
        <v>4.7999999999999996E-3</v>
      </c>
      <c r="G79" s="15"/>
    </row>
    <row r="80" spans="1:7" x14ac:dyDescent="0.3">
      <c r="A80" s="12" t="s">
        <v>1853</v>
      </c>
      <c r="B80" s="30" t="s">
        <v>1854</v>
      </c>
      <c r="C80" s="30" t="s">
        <v>1820</v>
      </c>
      <c r="D80" s="13">
        <v>968</v>
      </c>
      <c r="E80" s="14">
        <v>4.1399999999999997</v>
      </c>
      <c r="F80" s="15">
        <v>4.7000000000000002E-3</v>
      </c>
      <c r="G80" s="15"/>
    </row>
    <row r="81" spans="1:7" x14ac:dyDescent="0.3">
      <c r="A81" s="12" t="s">
        <v>1320</v>
      </c>
      <c r="B81" s="30" t="s">
        <v>1321</v>
      </c>
      <c r="C81" s="30" t="s">
        <v>1305</v>
      </c>
      <c r="D81" s="13">
        <v>696</v>
      </c>
      <c r="E81" s="14">
        <v>4.13</v>
      </c>
      <c r="F81" s="15">
        <v>4.7000000000000002E-3</v>
      </c>
      <c r="G81" s="15"/>
    </row>
    <row r="82" spans="1:7" x14ac:dyDescent="0.3">
      <c r="A82" s="12" t="s">
        <v>1894</v>
      </c>
      <c r="B82" s="30" t="s">
        <v>1895</v>
      </c>
      <c r="C82" s="30" t="s">
        <v>1276</v>
      </c>
      <c r="D82" s="13">
        <v>164</v>
      </c>
      <c r="E82" s="14">
        <v>4.05</v>
      </c>
      <c r="F82" s="15">
        <v>4.5999999999999999E-3</v>
      </c>
      <c r="G82" s="15"/>
    </row>
    <row r="83" spans="1:7" x14ac:dyDescent="0.3">
      <c r="A83" s="12" t="s">
        <v>2145</v>
      </c>
      <c r="B83" s="30" t="s">
        <v>2146</v>
      </c>
      <c r="C83" s="30" t="s">
        <v>1288</v>
      </c>
      <c r="D83" s="13">
        <v>569</v>
      </c>
      <c r="E83" s="14">
        <v>4.03</v>
      </c>
      <c r="F83" s="15">
        <v>4.5999999999999999E-3</v>
      </c>
      <c r="G83" s="15"/>
    </row>
    <row r="84" spans="1:7" x14ac:dyDescent="0.3">
      <c r="A84" s="12" t="s">
        <v>2280</v>
      </c>
      <c r="B84" s="30" t="s">
        <v>2281</v>
      </c>
      <c r="C84" s="30" t="s">
        <v>1112</v>
      </c>
      <c r="D84" s="13">
        <v>884</v>
      </c>
      <c r="E84" s="14">
        <v>3.94</v>
      </c>
      <c r="F84" s="15">
        <v>4.4999999999999997E-3</v>
      </c>
      <c r="G84" s="15"/>
    </row>
    <row r="85" spans="1:7" x14ac:dyDescent="0.3">
      <c r="A85" s="12" t="s">
        <v>2282</v>
      </c>
      <c r="B85" s="30" t="s">
        <v>2283</v>
      </c>
      <c r="C85" s="30" t="s">
        <v>1377</v>
      </c>
      <c r="D85" s="13">
        <v>5002</v>
      </c>
      <c r="E85" s="14">
        <v>3.92</v>
      </c>
      <c r="F85" s="15">
        <v>4.4999999999999997E-3</v>
      </c>
      <c r="G85" s="15"/>
    </row>
    <row r="86" spans="1:7" x14ac:dyDescent="0.3">
      <c r="A86" s="12" t="s">
        <v>2284</v>
      </c>
      <c r="B86" s="30" t="s">
        <v>2285</v>
      </c>
      <c r="C86" s="30" t="s">
        <v>1209</v>
      </c>
      <c r="D86" s="13">
        <v>1363</v>
      </c>
      <c r="E86" s="14">
        <v>3.87</v>
      </c>
      <c r="F86" s="15">
        <v>4.4000000000000003E-3</v>
      </c>
      <c r="G86" s="15"/>
    </row>
    <row r="87" spans="1:7" x14ac:dyDescent="0.3">
      <c r="A87" s="12" t="s">
        <v>1898</v>
      </c>
      <c r="B87" s="30" t="s">
        <v>1899</v>
      </c>
      <c r="C87" s="30" t="s">
        <v>1159</v>
      </c>
      <c r="D87" s="13">
        <v>780</v>
      </c>
      <c r="E87" s="14">
        <v>3.86</v>
      </c>
      <c r="F87" s="15">
        <v>4.4000000000000003E-3</v>
      </c>
      <c r="G87" s="15"/>
    </row>
    <row r="88" spans="1:7" x14ac:dyDescent="0.3">
      <c r="A88" s="12" t="s">
        <v>2286</v>
      </c>
      <c r="B88" s="30" t="s">
        <v>2287</v>
      </c>
      <c r="C88" s="30" t="s">
        <v>1192</v>
      </c>
      <c r="D88" s="13">
        <v>768</v>
      </c>
      <c r="E88" s="14">
        <v>3.81</v>
      </c>
      <c r="F88" s="15">
        <v>4.3E-3</v>
      </c>
      <c r="G88" s="15"/>
    </row>
    <row r="89" spans="1:7" x14ac:dyDescent="0.3">
      <c r="A89" s="12" t="s">
        <v>2288</v>
      </c>
      <c r="B89" s="30" t="s">
        <v>2289</v>
      </c>
      <c r="C89" s="30" t="s">
        <v>1140</v>
      </c>
      <c r="D89" s="13">
        <v>730</v>
      </c>
      <c r="E89" s="14">
        <v>3.81</v>
      </c>
      <c r="F89" s="15">
        <v>4.3E-3</v>
      </c>
      <c r="G89" s="15"/>
    </row>
    <row r="90" spans="1:7" x14ac:dyDescent="0.3">
      <c r="A90" s="12" t="s">
        <v>2290</v>
      </c>
      <c r="B90" s="30" t="s">
        <v>2291</v>
      </c>
      <c r="C90" s="30" t="s">
        <v>1246</v>
      </c>
      <c r="D90" s="13">
        <v>993</v>
      </c>
      <c r="E90" s="14">
        <v>3.79</v>
      </c>
      <c r="F90" s="15">
        <v>4.3E-3</v>
      </c>
      <c r="G90" s="15"/>
    </row>
    <row r="91" spans="1:7" x14ac:dyDescent="0.3">
      <c r="A91" s="12" t="s">
        <v>2292</v>
      </c>
      <c r="B91" s="30" t="s">
        <v>2293</v>
      </c>
      <c r="C91" s="30" t="s">
        <v>1140</v>
      </c>
      <c r="D91" s="13">
        <v>486</v>
      </c>
      <c r="E91" s="14">
        <v>3.78</v>
      </c>
      <c r="F91" s="15">
        <v>4.3E-3</v>
      </c>
      <c r="G91" s="15"/>
    </row>
    <row r="92" spans="1:7" x14ac:dyDescent="0.3">
      <c r="A92" s="12" t="s">
        <v>2294</v>
      </c>
      <c r="B92" s="30" t="s">
        <v>2295</v>
      </c>
      <c r="C92" s="30" t="s">
        <v>1219</v>
      </c>
      <c r="D92" s="13">
        <v>270</v>
      </c>
      <c r="E92" s="14">
        <v>3.71</v>
      </c>
      <c r="F92" s="15">
        <v>4.1999999999999997E-3</v>
      </c>
      <c r="G92" s="15"/>
    </row>
    <row r="93" spans="1:7" x14ac:dyDescent="0.3">
      <c r="A93" s="12" t="s">
        <v>2296</v>
      </c>
      <c r="B93" s="30" t="s">
        <v>2297</v>
      </c>
      <c r="C93" s="30" t="s">
        <v>1164</v>
      </c>
      <c r="D93" s="13">
        <v>323</v>
      </c>
      <c r="E93" s="14">
        <v>3.71</v>
      </c>
      <c r="F93" s="15">
        <v>4.1999999999999997E-3</v>
      </c>
      <c r="G93" s="15"/>
    </row>
    <row r="94" spans="1:7" x14ac:dyDescent="0.3">
      <c r="A94" s="12" t="s">
        <v>1412</v>
      </c>
      <c r="B94" s="30" t="s">
        <v>1413</v>
      </c>
      <c r="C94" s="30" t="s">
        <v>1143</v>
      </c>
      <c r="D94" s="13">
        <v>2585</v>
      </c>
      <c r="E94" s="14">
        <v>3.65</v>
      </c>
      <c r="F94" s="15">
        <v>4.1000000000000003E-3</v>
      </c>
      <c r="G94" s="15"/>
    </row>
    <row r="95" spans="1:7" x14ac:dyDescent="0.3">
      <c r="A95" s="12" t="s">
        <v>1431</v>
      </c>
      <c r="B95" s="30" t="s">
        <v>1432</v>
      </c>
      <c r="C95" s="30" t="s">
        <v>1285</v>
      </c>
      <c r="D95" s="13">
        <v>904</v>
      </c>
      <c r="E95" s="14">
        <v>3.64</v>
      </c>
      <c r="F95" s="15">
        <v>4.1000000000000003E-3</v>
      </c>
      <c r="G95" s="15"/>
    </row>
    <row r="96" spans="1:7" x14ac:dyDescent="0.3">
      <c r="A96" s="12" t="s">
        <v>2133</v>
      </c>
      <c r="B96" s="30" t="s">
        <v>2134</v>
      </c>
      <c r="C96" s="30" t="s">
        <v>1237</v>
      </c>
      <c r="D96" s="13">
        <v>175</v>
      </c>
      <c r="E96" s="14">
        <v>3.57</v>
      </c>
      <c r="F96" s="15">
        <v>4.1000000000000003E-3</v>
      </c>
      <c r="G96" s="15"/>
    </row>
    <row r="97" spans="1:7" x14ac:dyDescent="0.3">
      <c r="A97" s="12" t="s">
        <v>2298</v>
      </c>
      <c r="B97" s="30" t="s">
        <v>2299</v>
      </c>
      <c r="C97" s="30" t="s">
        <v>1219</v>
      </c>
      <c r="D97" s="13">
        <v>1671</v>
      </c>
      <c r="E97" s="14">
        <v>3.54</v>
      </c>
      <c r="F97" s="15">
        <v>4.0000000000000001E-3</v>
      </c>
      <c r="G97" s="15"/>
    </row>
    <row r="98" spans="1:7" x14ac:dyDescent="0.3">
      <c r="A98" s="12" t="s">
        <v>2300</v>
      </c>
      <c r="B98" s="30" t="s">
        <v>2301</v>
      </c>
      <c r="C98" s="30" t="s">
        <v>1219</v>
      </c>
      <c r="D98" s="13">
        <v>3799</v>
      </c>
      <c r="E98" s="14">
        <v>3.51</v>
      </c>
      <c r="F98" s="15">
        <v>4.0000000000000001E-3</v>
      </c>
      <c r="G98" s="15"/>
    </row>
    <row r="99" spans="1:7" x14ac:dyDescent="0.3">
      <c r="A99" s="12" t="s">
        <v>2302</v>
      </c>
      <c r="B99" s="30" t="s">
        <v>2303</v>
      </c>
      <c r="C99" s="30" t="s">
        <v>1925</v>
      </c>
      <c r="D99" s="13">
        <v>2411</v>
      </c>
      <c r="E99" s="14">
        <v>3.48</v>
      </c>
      <c r="F99" s="15">
        <v>4.0000000000000001E-3</v>
      </c>
      <c r="G99" s="15"/>
    </row>
    <row r="100" spans="1:7" x14ac:dyDescent="0.3">
      <c r="A100" s="12" t="s">
        <v>1450</v>
      </c>
      <c r="B100" s="30" t="s">
        <v>1451</v>
      </c>
      <c r="C100" s="30" t="s">
        <v>1159</v>
      </c>
      <c r="D100" s="13">
        <v>1066</v>
      </c>
      <c r="E100" s="14">
        <v>3.45</v>
      </c>
      <c r="F100" s="15">
        <v>3.8999999999999998E-3</v>
      </c>
      <c r="G100" s="15"/>
    </row>
    <row r="101" spans="1:7" x14ac:dyDescent="0.3">
      <c r="A101" s="12" t="s">
        <v>1337</v>
      </c>
      <c r="B101" s="30" t="s">
        <v>1338</v>
      </c>
      <c r="C101" s="30" t="s">
        <v>1192</v>
      </c>
      <c r="D101" s="13">
        <v>1243</v>
      </c>
      <c r="E101" s="14">
        <v>3.44</v>
      </c>
      <c r="F101" s="15">
        <v>3.8999999999999998E-3</v>
      </c>
      <c r="G101" s="15"/>
    </row>
    <row r="102" spans="1:7" x14ac:dyDescent="0.3">
      <c r="A102" s="12" t="s">
        <v>2304</v>
      </c>
      <c r="B102" s="30" t="s">
        <v>2305</v>
      </c>
      <c r="C102" s="30" t="s">
        <v>1214</v>
      </c>
      <c r="D102" s="13">
        <v>2165</v>
      </c>
      <c r="E102" s="14">
        <v>3.43</v>
      </c>
      <c r="F102" s="15">
        <v>3.8999999999999998E-3</v>
      </c>
      <c r="G102" s="15"/>
    </row>
    <row r="103" spans="1:7" x14ac:dyDescent="0.3">
      <c r="A103" s="12" t="s">
        <v>2306</v>
      </c>
      <c r="B103" s="30" t="s">
        <v>2307</v>
      </c>
      <c r="C103" s="30" t="s">
        <v>1209</v>
      </c>
      <c r="D103" s="13">
        <v>45</v>
      </c>
      <c r="E103" s="14">
        <v>3.41</v>
      </c>
      <c r="F103" s="15">
        <v>3.8999999999999998E-3</v>
      </c>
      <c r="G103" s="15"/>
    </row>
    <row r="104" spans="1:7" x14ac:dyDescent="0.3">
      <c r="A104" s="12" t="s">
        <v>2308</v>
      </c>
      <c r="B104" s="30" t="s">
        <v>2309</v>
      </c>
      <c r="C104" s="30" t="s">
        <v>1285</v>
      </c>
      <c r="D104" s="13">
        <v>554</v>
      </c>
      <c r="E104" s="14">
        <v>3.41</v>
      </c>
      <c r="F104" s="15">
        <v>3.8999999999999998E-3</v>
      </c>
      <c r="G104" s="15"/>
    </row>
    <row r="105" spans="1:7" x14ac:dyDescent="0.3">
      <c r="A105" s="12" t="s">
        <v>2310</v>
      </c>
      <c r="B105" s="30" t="s">
        <v>2311</v>
      </c>
      <c r="C105" s="30" t="s">
        <v>1181</v>
      </c>
      <c r="D105" s="13">
        <v>850</v>
      </c>
      <c r="E105" s="14">
        <v>3.4</v>
      </c>
      <c r="F105" s="15">
        <v>3.8999999999999998E-3</v>
      </c>
      <c r="G105" s="15"/>
    </row>
    <row r="106" spans="1:7" x14ac:dyDescent="0.3">
      <c r="A106" s="12" t="s">
        <v>2312</v>
      </c>
      <c r="B106" s="30" t="s">
        <v>2313</v>
      </c>
      <c r="C106" s="30" t="s">
        <v>1159</v>
      </c>
      <c r="D106" s="13">
        <v>433</v>
      </c>
      <c r="E106" s="14">
        <v>3.35</v>
      </c>
      <c r="F106" s="15">
        <v>3.8E-3</v>
      </c>
      <c r="G106" s="15"/>
    </row>
    <row r="107" spans="1:7" x14ac:dyDescent="0.3">
      <c r="A107" s="12" t="s">
        <v>2314</v>
      </c>
      <c r="B107" s="30" t="s">
        <v>2315</v>
      </c>
      <c r="C107" s="30" t="s">
        <v>2316</v>
      </c>
      <c r="D107" s="13">
        <v>1068</v>
      </c>
      <c r="E107" s="14">
        <v>3.33</v>
      </c>
      <c r="F107" s="15">
        <v>3.8E-3</v>
      </c>
      <c r="G107" s="15"/>
    </row>
    <row r="108" spans="1:7" x14ac:dyDescent="0.3">
      <c r="A108" s="12" t="s">
        <v>2317</v>
      </c>
      <c r="B108" s="30" t="s">
        <v>2318</v>
      </c>
      <c r="C108" s="30" t="s">
        <v>1178</v>
      </c>
      <c r="D108" s="13">
        <v>1028</v>
      </c>
      <c r="E108" s="14">
        <v>3.31</v>
      </c>
      <c r="F108" s="15">
        <v>3.8E-3</v>
      </c>
      <c r="G108" s="15"/>
    </row>
    <row r="109" spans="1:7" x14ac:dyDescent="0.3">
      <c r="A109" s="12" t="s">
        <v>2319</v>
      </c>
      <c r="B109" s="30" t="s">
        <v>2320</v>
      </c>
      <c r="C109" s="30" t="s">
        <v>1181</v>
      </c>
      <c r="D109" s="13">
        <v>82</v>
      </c>
      <c r="E109" s="14">
        <v>3.23</v>
      </c>
      <c r="F109" s="15">
        <v>3.7000000000000002E-3</v>
      </c>
      <c r="G109" s="15"/>
    </row>
    <row r="110" spans="1:7" x14ac:dyDescent="0.3">
      <c r="A110" s="12" t="s">
        <v>1816</v>
      </c>
      <c r="B110" s="30" t="s">
        <v>1817</v>
      </c>
      <c r="C110" s="30" t="s">
        <v>1209</v>
      </c>
      <c r="D110" s="13">
        <v>132</v>
      </c>
      <c r="E110" s="14">
        <v>3.21</v>
      </c>
      <c r="F110" s="15">
        <v>3.7000000000000002E-3</v>
      </c>
      <c r="G110" s="15"/>
    </row>
    <row r="111" spans="1:7" x14ac:dyDescent="0.3">
      <c r="A111" s="12" t="s">
        <v>2321</v>
      </c>
      <c r="B111" s="30" t="s">
        <v>2322</v>
      </c>
      <c r="C111" s="30" t="s">
        <v>1713</v>
      </c>
      <c r="D111" s="13">
        <v>380</v>
      </c>
      <c r="E111" s="14">
        <v>3.19</v>
      </c>
      <c r="F111" s="15">
        <v>3.5999999999999999E-3</v>
      </c>
      <c r="G111" s="15"/>
    </row>
    <row r="112" spans="1:7" x14ac:dyDescent="0.3">
      <c r="A112" s="12" t="s">
        <v>1849</v>
      </c>
      <c r="B112" s="30" t="s">
        <v>1850</v>
      </c>
      <c r="C112" s="30" t="s">
        <v>1820</v>
      </c>
      <c r="D112" s="13">
        <v>216</v>
      </c>
      <c r="E112" s="14">
        <v>3.18</v>
      </c>
      <c r="F112" s="15">
        <v>3.5999999999999999E-3</v>
      </c>
      <c r="G112" s="15"/>
    </row>
    <row r="113" spans="1:7" x14ac:dyDescent="0.3">
      <c r="A113" s="12" t="s">
        <v>1730</v>
      </c>
      <c r="B113" s="30" t="s">
        <v>1731</v>
      </c>
      <c r="C113" s="30" t="s">
        <v>1209</v>
      </c>
      <c r="D113" s="13">
        <v>523</v>
      </c>
      <c r="E113" s="14">
        <v>3.14</v>
      </c>
      <c r="F113" s="15">
        <v>3.5999999999999999E-3</v>
      </c>
      <c r="G113" s="15"/>
    </row>
    <row r="114" spans="1:7" x14ac:dyDescent="0.3">
      <c r="A114" s="12" t="s">
        <v>1716</v>
      </c>
      <c r="B114" s="30" t="s">
        <v>1717</v>
      </c>
      <c r="C114" s="30" t="s">
        <v>1276</v>
      </c>
      <c r="D114" s="13">
        <v>67</v>
      </c>
      <c r="E114" s="14">
        <v>3.12</v>
      </c>
      <c r="F114" s="15">
        <v>3.5000000000000001E-3</v>
      </c>
      <c r="G114" s="15"/>
    </row>
    <row r="115" spans="1:7" x14ac:dyDescent="0.3">
      <c r="A115" s="12" t="s">
        <v>1843</v>
      </c>
      <c r="B115" s="30" t="s">
        <v>1844</v>
      </c>
      <c r="C115" s="30" t="s">
        <v>1209</v>
      </c>
      <c r="D115" s="13">
        <v>472</v>
      </c>
      <c r="E115" s="14">
        <v>3.11</v>
      </c>
      <c r="F115" s="15">
        <v>3.5000000000000001E-3</v>
      </c>
      <c r="G115" s="15"/>
    </row>
    <row r="116" spans="1:7" x14ac:dyDescent="0.3">
      <c r="A116" s="12" t="s">
        <v>1900</v>
      </c>
      <c r="B116" s="30" t="s">
        <v>1901</v>
      </c>
      <c r="C116" s="30" t="s">
        <v>1178</v>
      </c>
      <c r="D116" s="13">
        <v>480</v>
      </c>
      <c r="E116" s="14">
        <v>3.1</v>
      </c>
      <c r="F116" s="15">
        <v>3.5000000000000001E-3</v>
      </c>
      <c r="G116" s="15"/>
    </row>
    <row r="117" spans="1:7" x14ac:dyDescent="0.3">
      <c r="A117" s="12" t="s">
        <v>2323</v>
      </c>
      <c r="B117" s="30" t="s">
        <v>2324</v>
      </c>
      <c r="C117" s="30" t="s">
        <v>1132</v>
      </c>
      <c r="D117" s="13">
        <v>205</v>
      </c>
      <c r="E117" s="14">
        <v>3.08</v>
      </c>
      <c r="F117" s="15">
        <v>3.5000000000000001E-3</v>
      </c>
      <c r="G117" s="15"/>
    </row>
    <row r="118" spans="1:7" x14ac:dyDescent="0.3">
      <c r="A118" s="12" t="s">
        <v>1862</v>
      </c>
      <c r="B118" s="30" t="s">
        <v>1863</v>
      </c>
      <c r="C118" s="30" t="s">
        <v>1214</v>
      </c>
      <c r="D118" s="13">
        <v>887</v>
      </c>
      <c r="E118" s="14">
        <v>3.07</v>
      </c>
      <c r="F118" s="15">
        <v>3.5000000000000001E-3</v>
      </c>
      <c r="G118" s="15"/>
    </row>
    <row r="119" spans="1:7" x14ac:dyDescent="0.3">
      <c r="A119" s="12" t="s">
        <v>2325</v>
      </c>
      <c r="B119" s="30" t="s">
        <v>2326</v>
      </c>
      <c r="C119" s="30" t="s">
        <v>1123</v>
      </c>
      <c r="D119" s="13">
        <v>151</v>
      </c>
      <c r="E119" s="14">
        <v>3.04</v>
      </c>
      <c r="F119" s="15">
        <v>3.5000000000000001E-3</v>
      </c>
      <c r="G119" s="15"/>
    </row>
    <row r="120" spans="1:7" x14ac:dyDescent="0.3">
      <c r="A120" s="12" t="s">
        <v>2327</v>
      </c>
      <c r="B120" s="30" t="s">
        <v>2328</v>
      </c>
      <c r="C120" s="30" t="s">
        <v>1424</v>
      </c>
      <c r="D120" s="13">
        <v>818</v>
      </c>
      <c r="E120" s="14">
        <v>3.03</v>
      </c>
      <c r="F120" s="15">
        <v>3.3999999999999998E-3</v>
      </c>
      <c r="G120" s="15"/>
    </row>
    <row r="121" spans="1:7" x14ac:dyDescent="0.3">
      <c r="A121" s="12" t="s">
        <v>2329</v>
      </c>
      <c r="B121" s="30" t="s">
        <v>2330</v>
      </c>
      <c r="C121" s="30" t="s">
        <v>1394</v>
      </c>
      <c r="D121" s="13">
        <v>585</v>
      </c>
      <c r="E121" s="14">
        <v>3.03</v>
      </c>
      <c r="F121" s="15">
        <v>3.3999999999999998E-3</v>
      </c>
      <c r="G121" s="15"/>
    </row>
    <row r="122" spans="1:7" x14ac:dyDescent="0.3">
      <c r="A122" s="12" t="s">
        <v>2331</v>
      </c>
      <c r="B122" s="30" t="s">
        <v>2332</v>
      </c>
      <c r="C122" s="30" t="s">
        <v>1214</v>
      </c>
      <c r="D122" s="13">
        <v>11393</v>
      </c>
      <c r="E122" s="14">
        <v>3.01</v>
      </c>
      <c r="F122" s="15">
        <v>3.3999999999999998E-3</v>
      </c>
      <c r="G122" s="15"/>
    </row>
    <row r="123" spans="1:7" x14ac:dyDescent="0.3">
      <c r="A123" s="12" t="s">
        <v>1890</v>
      </c>
      <c r="B123" s="30" t="s">
        <v>1891</v>
      </c>
      <c r="C123" s="30" t="s">
        <v>1175</v>
      </c>
      <c r="D123" s="13">
        <v>490</v>
      </c>
      <c r="E123" s="14">
        <v>2.99</v>
      </c>
      <c r="F123" s="15">
        <v>3.3999999999999998E-3</v>
      </c>
      <c r="G123" s="15"/>
    </row>
    <row r="124" spans="1:7" x14ac:dyDescent="0.3">
      <c r="A124" s="12" t="s">
        <v>2180</v>
      </c>
      <c r="B124" s="30" t="s">
        <v>2181</v>
      </c>
      <c r="C124" s="30" t="s">
        <v>1175</v>
      </c>
      <c r="D124" s="13">
        <v>786</v>
      </c>
      <c r="E124" s="14">
        <v>2.93</v>
      </c>
      <c r="F124" s="15">
        <v>3.3E-3</v>
      </c>
      <c r="G124" s="15"/>
    </row>
    <row r="125" spans="1:7" x14ac:dyDescent="0.3">
      <c r="A125" s="12" t="s">
        <v>2333</v>
      </c>
      <c r="B125" s="30" t="s">
        <v>2334</v>
      </c>
      <c r="C125" s="30" t="s">
        <v>1925</v>
      </c>
      <c r="D125" s="13">
        <v>170</v>
      </c>
      <c r="E125" s="14">
        <v>2.92</v>
      </c>
      <c r="F125" s="15">
        <v>3.3E-3</v>
      </c>
      <c r="G125" s="15"/>
    </row>
    <row r="126" spans="1:7" x14ac:dyDescent="0.3">
      <c r="A126" s="12" t="s">
        <v>2335</v>
      </c>
      <c r="B126" s="30" t="s">
        <v>2336</v>
      </c>
      <c r="C126" s="30" t="s">
        <v>1305</v>
      </c>
      <c r="D126" s="13">
        <v>536</v>
      </c>
      <c r="E126" s="14">
        <v>2.92</v>
      </c>
      <c r="F126" s="15">
        <v>3.3E-3</v>
      </c>
      <c r="G126" s="15"/>
    </row>
    <row r="127" spans="1:7" x14ac:dyDescent="0.3">
      <c r="A127" s="12" t="s">
        <v>2337</v>
      </c>
      <c r="B127" s="30" t="s">
        <v>2338</v>
      </c>
      <c r="C127" s="30" t="s">
        <v>1192</v>
      </c>
      <c r="D127" s="13">
        <v>1754</v>
      </c>
      <c r="E127" s="14">
        <v>2.89</v>
      </c>
      <c r="F127" s="15">
        <v>3.3E-3</v>
      </c>
      <c r="G127" s="15"/>
    </row>
    <row r="128" spans="1:7" x14ac:dyDescent="0.3">
      <c r="A128" s="12" t="s">
        <v>2339</v>
      </c>
      <c r="B128" s="30" t="s">
        <v>2340</v>
      </c>
      <c r="C128" s="30" t="s">
        <v>1285</v>
      </c>
      <c r="D128" s="13">
        <v>6191</v>
      </c>
      <c r="E128" s="14">
        <v>2.84</v>
      </c>
      <c r="F128" s="15">
        <v>3.2000000000000002E-3</v>
      </c>
      <c r="G128" s="15"/>
    </row>
    <row r="129" spans="1:7" x14ac:dyDescent="0.3">
      <c r="A129" s="12" t="s">
        <v>2341</v>
      </c>
      <c r="B129" s="30" t="s">
        <v>2342</v>
      </c>
      <c r="C129" s="30" t="s">
        <v>1219</v>
      </c>
      <c r="D129" s="13">
        <v>1388</v>
      </c>
      <c r="E129" s="14">
        <v>2.78</v>
      </c>
      <c r="F129" s="15">
        <v>3.2000000000000002E-3</v>
      </c>
      <c r="G129" s="15"/>
    </row>
    <row r="130" spans="1:7" x14ac:dyDescent="0.3">
      <c r="A130" s="12" t="s">
        <v>2343</v>
      </c>
      <c r="B130" s="30" t="s">
        <v>2344</v>
      </c>
      <c r="C130" s="30" t="s">
        <v>1175</v>
      </c>
      <c r="D130" s="13">
        <v>224</v>
      </c>
      <c r="E130" s="14">
        <v>2.75</v>
      </c>
      <c r="F130" s="15">
        <v>3.0999999999999999E-3</v>
      </c>
      <c r="G130" s="15"/>
    </row>
    <row r="131" spans="1:7" x14ac:dyDescent="0.3">
      <c r="A131" s="12" t="s">
        <v>1306</v>
      </c>
      <c r="B131" s="30" t="s">
        <v>1307</v>
      </c>
      <c r="C131" s="30" t="s">
        <v>1288</v>
      </c>
      <c r="D131" s="13">
        <v>200</v>
      </c>
      <c r="E131" s="14">
        <v>2.74</v>
      </c>
      <c r="F131" s="15">
        <v>3.0999999999999999E-3</v>
      </c>
      <c r="G131" s="15"/>
    </row>
    <row r="132" spans="1:7" x14ac:dyDescent="0.3">
      <c r="A132" s="12" t="s">
        <v>2137</v>
      </c>
      <c r="B132" s="30" t="s">
        <v>2138</v>
      </c>
      <c r="C132" s="30" t="s">
        <v>1237</v>
      </c>
      <c r="D132" s="13">
        <v>127</v>
      </c>
      <c r="E132" s="14">
        <v>2.71</v>
      </c>
      <c r="F132" s="15">
        <v>3.0999999999999999E-3</v>
      </c>
      <c r="G132" s="15"/>
    </row>
    <row r="133" spans="1:7" x14ac:dyDescent="0.3">
      <c r="A133" s="12" t="s">
        <v>2345</v>
      </c>
      <c r="B133" s="30" t="s">
        <v>2346</v>
      </c>
      <c r="C133" s="30" t="s">
        <v>1736</v>
      </c>
      <c r="D133" s="13">
        <v>10787</v>
      </c>
      <c r="E133" s="14">
        <v>2.7</v>
      </c>
      <c r="F133" s="15">
        <v>3.0999999999999999E-3</v>
      </c>
      <c r="G133" s="15"/>
    </row>
    <row r="134" spans="1:7" x14ac:dyDescent="0.3">
      <c r="A134" s="12" t="s">
        <v>2347</v>
      </c>
      <c r="B134" s="30" t="s">
        <v>2348</v>
      </c>
      <c r="C134" s="30" t="s">
        <v>1288</v>
      </c>
      <c r="D134" s="13">
        <v>864</v>
      </c>
      <c r="E134" s="14">
        <v>2.7</v>
      </c>
      <c r="F134" s="15">
        <v>3.0999999999999999E-3</v>
      </c>
      <c r="G134" s="15"/>
    </row>
    <row r="135" spans="1:7" x14ac:dyDescent="0.3">
      <c r="A135" s="12" t="s">
        <v>1902</v>
      </c>
      <c r="B135" s="30" t="s">
        <v>1903</v>
      </c>
      <c r="C135" s="30" t="s">
        <v>1214</v>
      </c>
      <c r="D135" s="13">
        <v>1083</v>
      </c>
      <c r="E135" s="14">
        <v>2.68</v>
      </c>
      <c r="F135" s="15">
        <v>3.0000000000000001E-3</v>
      </c>
      <c r="G135" s="15"/>
    </row>
    <row r="136" spans="1:7" x14ac:dyDescent="0.3">
      <c r="A136" s="12" t="s">
        <v>2349</v>
      </c>
      <c r="B136" s="30" t="s">
        <v>2350</v>
      </c>
      <c r="C136" s="30" t="s">
        <v>1129</v>
      </c>
      <c r="D136" s="13">
        <v>2128</v>
      </c>
      <c r="E136" s="14">
        <v>2.66</v>
      </c>
      <c r="F136" s="15">
        <v>3.0000000000000001E-3</v>
      </c>
      <c r="G136" s="15"/>
    </row>
    <row r="137" spans="1:7" x14ac:dyDescent="0.3">
      <c r="A137" s="12" t="s">
        <v>2351</v>
      </c>
      <c r="B137" s="30" t="s">
        <v>2352</v>
      </c>
      <c r="C137" s="30" t="s">
        <v>1112</v>
      </c>
      <c r="D137" s="13">
        <v>7793</v>
      </c>
      <c r="E137" s="14">
        <v>2.62</v>
      </c>
      <c r="F137" s="15">
        <v>3.0000000000000001E-3</v>
      </c>
      <c r="G137" s="15"/>
    </row>
    <row r="138" spans="1:7" x14ac:dyDescent="0.3">
      <c r="A138" s="12" t="s">
        <v>2353</v>
      </c>
      <c r="B138" s="30" t="s">
        <v>2354</v>
      </c>
      <c r="C138" s="30" t="s">
        <v>1305</v>
      </c>
      <c r="D138" s="13">
        <v>1534</v>
      </c>
      <c r="E138" s="14">
        <v>2.61</v>
      </c>
      <c r="F138" s="15">
        <v>3.0000000000000001E-3</v>
      </c>
      <c r="G138" s="15"/>
    </row>
    <row r="139" spans="1:7" x14ac:dyDescent="0.3">
      <c r="A139" s="12" t="s">
        <v>2355</v>
      </c>
      <c r="B139" s="30" t="s">
        <v>2356</v>
      </c>
      <c r="C139" s="30" t="s">
        <v>1140</v>
      </c>
      <c r="D139" s="13">
        <v>103</v>
      </c>
      <c r="E139" s="14">
        <v>2.6</v>
      </c>
      <c r="F139" s="15">
        <v>3.0000000000000001E-3</v>
      </c>
      <c r="G139" s="15"/>
    </row>
    <row r="140" spans="1:7" x14ac:dyDescent="0.3">
      <c r="A140" s="12" t="s">
        <v>2357</v>
      </c>
      <c r="B140" s="30" t="s">
        <v>2358</v>
      </c>
      <c r="C140" s="30" t="s">
        <v>1394</v>
      </c>
      <c r="D140" s="13">
        <v>3747</v>
      </c>
      <c r="E140" s="14">
        <v>2.59</v>
      </c>
      <c r="F140" s="15">
        <v>2.8999999999999998E-3</v>
      </c>
      <c r="G140" s="15"/>
    </row>
    <row r="141" spans="1:7" x14ac:dyDescent="0.3">
      <c r="A141" s="12" t="s">
        <v>2359</v>
      </c>
      <c r="B141" s="30" t="s">
        <v>2360</v>
      </c>
      <c r="C141" s="30" t="s">
        <v>1258</v>
      </c>
      <c r="D141" s="13">
        <v>319</v>
      </c>
      <c r="E141" s="14">
        <v>2.56</v>
      </c>
      <c r="F141" s="15">
        <v>2.8999999999999998E-3</v>
      </c>
      <c r="G141" s="15"/>
    </row>
    <row r="142" spans="1:7" x14ac:dyDescent="0.3">
      <c r="A142" s="12" t="s">
        <v>2166</v>
      </c>
      <c r="B142" s="30" t="s">
        <v>2167</v>
      </c>
      <c r="C142" s="30" t="s">
        <v>1334</v>
      </c>
      <c r="D142" s="13">
        <v>263</v>
      </c>
      <c r="E142" s="14">
        <v>2.52</v>
      </c>
      <c r="F142" s="15">
        <v>2.8999999999999998E-3</v>
      </c>
      <c r="G142" s="15"/>
    </row>
    <row r="143" spans="1:7" x14ac:dyDescent="0.3">
      <c r="A143" s="12" t="s">
        <v>2361</v>
      </c>
      <c r="B143" s="30" t="s">
        <v>2362</v>
      </c>
      <c r="C143" s="30" t="s">
        <v>1276</v>
      </c>
      <c r="D143" s="13">
        <v>598</v>
      </c>
      <c r="E143" s="14">
        <v>2.5099999999999998</v>
      </c>
      <c r="F143" s="15">
        <v>2.8999999999999998E-3</v>
      </c>
      <c r="G143" s="15"/>
    </row>
    <row r="144" spans="1:7" x14ac:dyDescent="0.3">
      <c r="A144" s="12" t="s">
        <v>2363</v>
      </c>
      <c r="B144" s="30" t="s">
        <v>2364</v>
      </c>
      <c r="C144" s="30" t="s">
        <v>1209</v>
      </c>
      <c r="D144" s="13">
        <v>316</v>
      </c>
      <c r="E144" s="14">
        <v>2.4900000000000002</v>
      </c>
      <c r="F144" s="15">
        <v>2.8E-3</v>
      </c>
      <c r="G144" s="15"/>
    </row>
    <row r="145" spans="1:7" x14ac:dyDescent="0.3">
      <c r="A145" s="12" t="s">
        <v>2365</v>
      </c>
      <c r="B145" s="30" t="s">
        <v>2366</v>
      </c>
      <c r="C145" s="30" t="s">
        <v>1214</v>
      </c>
      <c r="D145" s="13">
        <v>5377</v>
      </c>
      <c r="E145" s="14">
        <v>2.48</v>
      </c>
      <c r="F145" s="15">
        <v>2.8E-3</v>
      </c>
      <c r="G145" s="15"/>
    </row>
    <row r="146" spans="1:7" x14ac:dyDescent="0.3">
      <c r="A146" s="12" t="s">
        <v>2367</v>
      </c>
      <c r="B146" s="30" t="s">
        <v>2368</v>
      </c>
      <c r="C146" s="30" t="s">
        <v>1305</v>
      </c>
      <c r="D146" s="13">
        <v>559</v>
      </c>
      <c r="E146" s="14">
        <v>2.48</v>
      </c>
      <c r="F146" s="15">
        <v>2.8E-3</v>
      </c>
      <c r="G146" s="15"/>
    </row>
    <row r="147" spans="1:7" x14ac:dyDescent="0.3">
      <c r="A147" s="12" t="s">
        <v>2369</v>
      </c>
      <c r="B147" s="30" t="s">
        <v>2370</v>
      </c>
      <c r="C147" s="30" t="s">
        <v>1214</v>
      </c>
      <c r="D147" s="13">
        <v>529</v>
      </c>
      <c r="E147" s="14">
        <v>2.46</v>
      </c>
      <c r="F147" s="15">
        <v>2.8E-3</v>
      </c>
      <c r="G147" s="15"/>
    </row>
    <row r="148" spans="1:7" x14ac:dyDescent="0.3">
      <c r="A148" s="12" t="s">
        <v>2371</v>
      </c>
      <c r="B148" s="30" t="s">
        <v>2372</v>
      </c>
      <c r="C148" s="30" t="s">
        <v>1140</v>
      </c>
      <c r="D148" s="13">
        <v>3153</v>
      </c>
      <c r="E148" s="14">
        <v>2.4500000000000002</v>
      </c>
      <c r="F148" s="15">
        <v>2.8E-3</v>
      </c>
      <c r="G148" s="15"/>
    </row>
    <row r="149" spans="1:7" x14ac:dyDescent="0.3">
      <c r="A149" s="12" t="s">
        <v>2373</v>
      </c>
      <c r="B149" s="30" t="s">
        <v>2374</v>
      </c>
      <c r="C149" s="30" t="s">
        <v>1112</v>
      </c>
      <c r="D149" s="13">
        <v>4226</v>
      </c>
      <c r="E149" s="14">
        <v>2.4500000000000002</v>
      </c>
      <c r="F149" s="15">
        <v>2.8E-3</v>
      </c>
      <c r="G149" s="15"/>
    </row>
    <row r="150" spans="1:7" x14ac:dyDescent="0.3">
      <c r="A150" s="12" t="s">
        <v>2375</v>
      </c>
      <c r="B150" s="30" t="s">
        <v>2376</v>
      </c>
      <c r="C150" s="30" t="s">
        <v>1159</v>
      </c>
      <c r="D150" s="13">
        <v>310</v>
      </c>
      <c r="E150" s="14">
        <v>2.4500000000000002</v>
      </c>
      <c r="F150" s="15">
        <v>2.8E-3</v>
      </c>
      <c r="G150" s="15"/>
    </row>
    <row r="151" spans="1:7" x14ac:dyDescent="0.3">
      <c r="A151" s="12" t="s">
        <v>2377</v>
      </c>
      <c r="B151" s="30" t="s">
        <v>2378</v>
      </c>
      <c r="C151" s="30" t="s">
        <v>1305</v>
      </c>
      <c r="D151" s="13">
        <v>588</v>
      </c>
      <c r="E151" s="14">
        <v>2.44</v>
      </c>
      <c r="F151" s="15">
        <v>2.8E-3</v>
      </c>
      <c r="G151" s="15"/>
    </row>
    <row r="152" spans="1:7" x14ac:dyDescent="0.3">
      <c r="A152" s="12" t="s">
        <v>2379</v>
      </c>
      <c r="B152" s="30" t="s">
        <v>2380</v>
      </c>
      <c r="C152" s="30" t="s">
        <v>1192</v>
      </c>
      <c r="D152" s="13">
        <v>509</v>
      </c>
      <c r="E152" s="14">
        <v>2.41</v>
      </c>
      <c r="F152" s="15">
        <v>2.7000000000000001E-3</v>
      </c>
      <c r="G152" s="15"/>
    </row>
    <row r="153" spans="1:7" x14ac:dyDescent="0.3">
      <c r="A153" s="12" t="s">
        <v>2381</v>
      </c>
      <c r="B153" s="30" t="s">
        <v>2382</v>
      </c>
      <c r="C153" s="30" t="s">
        <v>1178</v>
      </c>
      <c r="D153" s="13">
        <v>133</v>
      </c>
      <c r="E153" s="14">
        <v>2.4</v>
      </c>
      <c r="F153" s="15">
        <v>2.7000000000000001E-3</v>
      </c>
      <c r="G153" s="15"/>
    </row>
    <row r="154" spans="1:7" x14ac:dyDescent="0.3">
      <c r="A154" s="12" t="s">
        <v>2383</v>
      </c>
      <c r="B154" s="30" t="s">
        <v>2384</v>
      </c>
      <c r="C154" s="30" t="s">
        <v>1424</v>
      </c>
      <c r="D154" s="13">
        <v>2175</v>
      </c>
      <c r="E154" s="14">
        <v>2.38</v>
      </c>
      <c r="F154" s="15">
        <v>2.7000000000000001E-3</v>
      </c>
      <c r="G154" s="15"/>
    </row>
    <row r="155" spans="1:7" x14ac:dyDescent="0.3">
      <c r="A155" s="12" t="s">
        <v>2385</v>
      </c>
      <c r="B155" s="30" t="s">
        <v>2386</v>
      </c>
      <c r="C155" s="30" t="s">
        <v>1305</v>
      </c>
      <c r="D155" s="13">
        <v>87</v>
      </c>
      <c r="E155" s="14">
        <v>2.38</v>
      </c>
      <c r="F155" s="15">
        <v>2.7000000000000001E-3</v>
      </c>
      <c r="G155" s="15"/>
    </row>
    <row r="156" spans="1:7" x14ac:dyDescent="0.3">
      <c r="A156" s="12" t="s">
        <v>1926</v>
      </c>
      <c r="B156" s="30" t="s">
        <v>1927</v>
      </c>
      <c r="C156" s="30" t="s">
        <v>1148</v>
      </c>
      <c r="D156" s="13">
        <v>117</v>
      </c>
      <c r="E156" s="14">
        <v>2.37</v>
      </c>
      <c r="F156" s="15">
        <v>2.7000000000000001E-3</v>
      </c>
      <c r="G156" s="15"/>
    </row>
    <row r="157" spans="1:7" x14ac:dyDescent="0.3">
      <c r="A157" s="12" t="s">
        <v>2387</v>
      </c>
      <c r="B157" s="30" t="s">
        <v>2388</v>
      </c>
      <c r="C157" s="30" t="s">
        <v>2389</v>
      </c>
      <c r="D157" s="13">
        <v>110</v>
      </c>
      <c r="E157" s="14">
        <v>2.37</v>
      </c>
      <c r="F157" s="15">
        <v>2.7000000000000001E-3</v>
      </c>
      <c r="G157" s="15"/>
    </row>
    <row r="158" spans="1:7" x14ac:dyDescent="0.3">
      <c r="A158" s="12" t="s">
        <v>2390</v>
      </c>
      <c r="B158" s="30" t="s">
        <v>2391</v>
      </c>
      <c r="C158" s="30" t="s">
        <v>1334</v>
      </c>
      <c r="D158" s="13">
        <v>293</v>
      </c>
      <c r="E158" s="14">
        <v>2.34</v>
      </c>
      <c r="F158" s="15">
        <v>2.7000000000000001E-3</v>
      </c>
      <c r="G158" s="15"/>
    </row>
    <row r="159" spans="1:7" x14ac:dyDescent="0.3">
      <c r="A159" s="12" t="s">
        <v>2392</v>
      </c>
      <c r="B159" s="30" t="s">
        <v>2393</v>
      </c>
      <c r="C159" s="30" t="s">
        <v>1258</v>
      </c>
      <c r="D159" s="13">
        <v>279</v>
      </c>
      <c r="E159" s="14">
        <v>2.34</v>
      </c>
      <c r="F159" s="15">
        <v>2.7000000000000001E-3</v>
      </c>
      <c r="G159" s="15"/>
    </row>
    <row r="160" spans="1:7" x14ac:dyDescent="0.3">
      <c r="A160" s="12" t="s">
        <v>2394</v>
      </c>
      <c r="B160" s="30" t="s">
        <v>2395</v>
      </c>
      <c r="C160" s="30" t="s">
        <v>1178</v>
      </c>
      <c r="D160" s="13">
        <v>1026</v>
      </c>
      <c r="E160" s="14">
        <v>2.34</v>
      </c>
      <c r="F160" s="15">
        <v>2.7000000000000001E-3</v>
      </c>
      <c r="G160" s="15"/>
    </row>
    <row r="161" spans="1:7" x14ac:dyDescent="0.3">
      <c r="A161" s="12" t="s">
        <v>2396</v>
      </c>
      <c r="B161" s="30" t="s">
        <v>2397</v>
      </c>
      <c r="C161" s="30" t="s">
        <v>1159</v>
      </c>
      <c r="D161" s="13">
        <v>614</v>
      </c>
      <c r="E161" s="14">
        <v>2.3199999999999998</v>
      </c>
      <c r="F161" s="15">
        <v>2.5999999999999999E-3</v>
      </c>
      <c r="G161" s="15"/>
    </row>
    <row r="162" spans="1:7" x14ac:dyDescent="0.3">
      <c r="A162" s="12" t="s">
        <v>2398</v>
      </c>
      <c r="B162" s="30" t="s">
        <v>2399</v>
      </c>
      <c r="C162" s="30" t="s">
        <v>1377</v>
      </c>
      <c r="D162" s="13">
        <v>4016</v>
      </c>
      <c r="E162" s="14">
        <v>2.2999999999999998</v>
      </c>
      <c r="F162" s="15">
        <v>2.5999999999999999E-3</v>
      </c>
      <c r="G162" s="15"/>
    </row>
    <row r="163" spans="1:7" x14ac:dyDescent="0.3">
      <c r="A163" s="12" t="s">
        <v>2400</v>
      </c>
      <c r="B163" s="30" t="s">
        <v>2401</v>
      </c>
      <c r="C163" s="30" t="s">
        <v>1209</v>
      </c>
      <c r="D163" s="13">
        <v>1296</v>
      </c>
      <c r="E163" s="14">
        <v>2.2599999999999998</v>
      </c>
      <c r="F163" s="15">
        <v>2.5999999999999999E-3</v>
      </c>
      <c r="G163" s="15"/>
    </row>
    <row r="164" spans="1:7" x14ac:dyDescent="0.3">
      <c r="A164" s="12" t="s">
        <v>2402</v>
      </c>
      <c r="B164" s="30" t="s">
        <v>2403</v>
      </c>
      <c r="C164" s="30" t="s">
        <v>1178</v>
      </c>
      <c r="D164" s="13">
        <v>522</v>
      </c>
      <c r="E164" s="14">
        <v>2.2599999999999998</v>
      </c>
      <c r="F164" s="15">
        <v>2.5999999999999999E-3</v>
      </c>
      <c r="G164" s="15"/>
    </row>
    <row r="165" spans="1:7" x14ac:dyDescent="0.3">
      <c r="A165" s="12" t="s">
        <v>1884</v>
      </c>
      <c r="B165" s="30" t="s">
        <v>1885</v>
      </c>
      <c r="C165" s="30" t="s">
        <v>1424</v>
      </c>
      <c r="D165" s="13">
        <v>71</v>
      </c>
      <c r="E165" s="14">
        <v>2.25</v>
      </c>
      <c r="F165" s="15">
        <v>2.5999999999999999E-3</v>
      </c>
      <c r="G165" s="15"/>
    </row>
    <row r="166" spans="1:7" x14ac:dyDescent="0.3">
      <c r="A166" s="12" t="s">
        <v>2160</v>
      </c>
      <c r="B166" s="30" t="s">
        <v>2161</v>
      </c>
      <c r="C166" s="30" t="s">
        <v>1140</v>
      </c>
      <c r="D166" s="13">
        <v>256</v>
      </c>
      <c r="E166" s="14">
        <v>2.23</v>
      </c>
      <c r="F166" s="15">
        <v>2.5000000000000001E-3</v>
      </c>
      <c r="G166" s="15"/>
    </row>
    <row r="167" spans="1:7" x14ac:dyDescent="0.3">
      <c r="A167" s="12" t="s">
        <v>2404</v>
      </c>
      <c r="B167" s="30" t="s">
        <v>2405</v>
      </c>
      <c r="C167" s="30" t="s">
        <v>1219</v>
      </c>
      <c r="D167" s="13">
        <v>451</v>
      </c>
      <c r="E167" s="14">
        <v>2.21</v>
      </c>
      <c r="F167" s="15">
        <v>2.5000000000000001E-3</v>
      </c>
      <c r="G167" s="15"/>
    </row>
    <row r="168" spans="1:7" x14ac:dyDescent="0.3">
      <c r="A168" s="12" t="s">
        <v>2406</v>
      </c>
      <c r="B168" s="30" t="s">
        <v>2407</v>
      </c>
      <c r="C168" s="30" t="s">
        <v>1305</v>
      </c>
      <c r="D168" s="13">
        <v>81</v>
      </c>
      <c r="E168" s="14">
        <v>2.2000000000000002</v>
      </c>
      <c r="F168" s="15">
        <v>2.5000000000000001E-3</v>
      </c>
      <c r="G168" s="15"/>
    </row>
    <row r="169" spans="1:7" x14ac:dyDescent="0.3">
      <c r="A169" s="12" t="s">
        <v>2408</v>
      </c>
      <c r="B169" s="30" t="s">
        <v>2409</v>
      </c>
      <c r="C169" s="30" t="s">
        <v>1137</v>
      </c>
      <c r="D169" s="13">
        <v>5391</v>
      </c>
      <c r="E169" s="14">
        <v>2.1800000000000002</v>
      </c>
      <c r="F169" s="15">
        <v>2.5000000000000001E-3</v>
      </c>
      <c r="G169" s="15"/>
    </row>
    <row r="170" spans="1:7" x14ac:dyDescent="0.3">
      <c r="A170" s="12" t="s">
        <v>2139</v>
      </c>
      <c r="B170" s="30" t="s">
        <v>2140</v>
      </c>
      <c r="C170" s="30" t="s">
        <v>1140</v>
      </c>
      <c r="D170" s="13">
        <v>298</v>
      </c>
      <c r="E170" s="14">
        <v>2.1800000000000002</v>
      </c>
      <c r="F170" s="15">
        <v>2.5000000000000001E-3</v>
      </c>
      <c r="G170" s="15"/>
    </row>
    <row r="171" spans="1:7" x14ac:dyDescent="0.3">
      <c r="A171" s="12" t="s">
        <v>2410</v>
      </c>
      <c r="B171" s="30" t="s">
        <v>2411</v>
      </c>
      <c r="C171" s="30" t="s">
        <v>1285</v>
      </c>
      <c r="D171" s="13">
        <v>555</v>
      </c>
      <c r="E171" s="14">
        <v>2.16</v>
      </c>
      <c r="F171" s="15">
        <v>2.5000000000000001E-3</v>
      </c>
      <c r="G171" s="15"/>
    </row>
    <row r="172" spans="1:7" x14ac:dyDescent="0.3">
      <c r="A172" s="12" t="s">
        <v>1923</v>
      </c>
      <c r="B172" s="30" t="s">
        <v>1924</v>
      </c>
      <c r="C172" s="30" t="s">
        <v>1925</v>
      </c>
      <c r="D172" s="13">
        <v>91</v>
      </c>
      <c r="E172" s="14">
        <v>2.15</v>
      </c>
      <c r="F172" s="15">
        <v>2.3999999999999998E-3</v>
      </c>
      <c r="G172" s="15"/>
    </row>
    <row r="173" spans="1:7" x14ac:dyDescent="0.3">
      <c r="A173" s="12" t="s">
        <v>2412</v>
      </c>
      <c r="B173" s="30" t="s">
        <v>2413</v>
      </c>
      <c r="C173" s="30" t="s">
        <v>1305</v>
      </c>
      <c r="D173" s="13">
        <v>1365</v>
      </c>
      <c r="E173" s="14">
        <v>2.15</v>
      </c>
      <c r="F173" s="15">
        <v>2.3999999999999998E-3</v>
      </c>
      <c r="G173" s="15"/>
    </row>
    <row r="174" spans="1:7" x14ac:dyDescent="0.3">
      <c r="A174" s="12" t="s">
        <v>2414</v>
      </c>
      <c r="B174" s="30" t="s">
        <v>2415</v>
      </c>
      <c r="C174" s="30" t="s">
        <v>1132</v>
      </c>
      <c r="D174" s="13">
        <v>1410</v>
      </c>
      <c r="E174" s="14">
        <v>2.12</v>
      </c>
      <c r="F174" s="15">
        <v>2.3999999999999998E-3</v>
      </c>
      <c r="G174" s="15"/>
    </row>
    <row r="175" spans="1:7" x14ac:dyDescent="0.3">
      <c r="A175" s="12" t="s">
        <v>2416</v>
      </c>
      <c r="B175" s="30" t="s">
        <v>2417</v>
      </c>
      <c r="C175" s="30" t="s">
        <v>1219</v>
      </c>
      <c r="D175" s="13">
        <v>1788</v>
      </c>
      <c r="E175" s="14">
        <v>2.11</v>
      </c>
      <c r="F175" s="15">
        <v>2.3999999999999998E-3</v>
      </c>
      <c r="G175" s="15"/>
    </row>
    <row r="176" spans="1:7" x14ac:dyDescent="0.3">
      <c r="A176" s="12" t="s">
        <v>2418</v>
      </c>
      <c r="B176" s="30" t="s">
        <v>2419</v>
      </c>
      <c r="C176" s="30" t="s">
        <v>1925</v>
      </c>
      <c r="D176" s="13">
        <v>489</v>
      </c>
      <c r="E176" s="14">
        <v>2.1</v>
      </c>
      <c r="F176" s="15">
        <v>2.3999999999999998E-3</v>
      </c>
      <c r="G176" s="15"/>
    </row>
    <row r="177" spans="1:7" x14ac:dyDescent="0.3">
      <c r="A177" s="12" t="s">
        <v>1906</v>
      </c>
      <c r="B177" s="30" t="s">
        <v>1907</v>
      </c>
      <c r="C177" s="30" t="s">
        <v>1209</v>
      </c>
      <c r="D177" s="13">
        <v>906</v>
      </c>
      <c r="E177" s="14">
        <v>2.09</v>
      </c>
      <c r="F177" s="15">
        <v>2.3999999999999998E-3</v>
      </c>
      <c r="G177" s="15"/>
    </row>
    <row r="178" spans="1:7" x14ac:dyDescent="0.3">
      <c r="A178" s="12" t="s">
        <v>2149</v>
      </c>
      <c r="B178" s="30" t="s">
        <v>2150</v>
      </c>
      <c r="C178" s="30" t="s">
        <v>1148</v>
      </c>
      <c r="D178" s="13">
        <v>548</v>
      </c>
      <c r="E178" s="14">
        <v>2.08</v>
      </c>
      <c r="F178" s="15">
        <v>2.3999999999999998E-3</v>
      </c>
      <c r="G178" s="15"/>
    </row>
    <row r="179" spans="1:7" x14ac:dyDescent="0.3">
      <c r="A179" s="12" t="s">
        <v>2420</v>
      </c>
      <c r="B179" s="30" t="s">
        <v>2421</v>
      </c>
      <c r="C179" s="30" t="s">
        <v>1178</v>
      </c>
      <c r="D179" s="13">
        <v>313</v>
      </c>
      <c r="E179" s="14">
        <v>2.0499999999999998</v>
      </c>
      <c r="F179" s="15">
        <v>2.3E-3</v>
      </c>
      <c r="G179" s="15"/>
    </row>
    <row r="180" spans="1:7" x14ac:dyDescent="0.3">
      <c r="A180" s="12" t="s">
        <v>2422</v>
      </c>
      <c r="B180" s="30" t="s">
        <v>2423</v>
      </c>
      <c r="C180" s="30" t="s">
        <v>1377</v>
      </c>
      <c r="D180" s="13">
        <v>1744</v>
      </c>
      <c r="E180" s="14">
        <v>2.04</v>
      </c>
      <c r="F180" s="15">
        <v>2.3E-3</v>
      </c>
      <c r="G180" s="15"/>
    </row>
    <row r="181" spans="1:7" x14ac:dyDescent="0.3">
      <c r="A181" s="12" t="s">
        <v>1342</v>
      </c>
      <c r="B181" s="30" t="s">
        <v>1343</v>
      </c>
      <c r="C181" s="30" t="s">
        <v>1175</v>
      </c>
      <c r="D181" s="13">
        <v>926</v>
      </c>
      <c r="E181" s="14">
        <v>2.0299999999999998</v>
      </c>
      <c r="F181" s="15">
        <v>2.3E-3</v>
      </c>
      <c r="G181" s="15"/>
    </row>
    <row r="182" spans="1:7" x14ac:dyDescent="0.3">
      <c r="A182" s="12" t="s">
        <v>2424</v>
      </c>
      <c r="B182" s="30" t="s">
        <v>2425</v>
      </c>
      <c r="C182" s="30" t="s">
        <v>1285</v>
      </c>
      <c r="D182" s="13">
        <v>671</v>
      </c>
      <c r="E182" s="14">
        <v>2.0099999999999998</v>
      </c>
      <c r="F182" s="15">
        <v>2.3E-3</v>
      </c>
      <c r="G182" s="15"/>
    </row>
    <row r="183" spans="1:7" x14ac:dyDescent="0.3">
      <c r="A183" s="12" t="s">
        <v>2182</v>
      </c>
      <c r="B183" s="30" t="s">
        <v>2183</v>
      </c>
      <c r="C183" s="30" t="s">
        <v>1214</v>
      </c>
      <c r="D183" s="13">
        <v>151</v>
      </c>
      <c r="E183" s="14">
        <v>2.0099999999999998</v>
      </c>
      <c r="F183" s="15">
        <v>2.3E-3</v>
      </c>
      <c r="G183" s="15"/>
    </row>
    <row r="184" spans="1:7" x14ac:dyDescent="0.3">
      <c r="A184" s="12" t="s">
        <v>1847</v>
      </c>
      <c r="B184" s="30" t="s">
        <v>1848</v>
      </c>
      <c r="C184" s="30" t="s">
        <v>1334</v>
      </c>
      <c r="D184" s="13">
        <v>87</v>
      </c>
      <c r="E184" s="14">
        <v>1.98</v>
      </c>
      <c r="F184" s="15">
        <v>2.3E-3</v>
      </c>
      <c r="G184" s="15"/>
    </row>
    <row r="185" spans="1:7" x14ac:dyDescent="0.3">
      <c r="A185" s="12" t="s">
        <v>2426</v>
      </c>
      <c r="B185" s="30" t="s">
        <v>2427</v>
      </c>
      <c r="C185" s="30" t="s">
        <v>2257</v>
      </c>
      <c r="D185" s="13">
        <v>599</v>
      </c>
      <c r="E185" s="14">
        <v>1.98</v>
      </c>
      <c r="F185" s="15">
        <v>2.2000000000000001E-3</v>
      </c>
      <c r="G185" s="15"/>
    </row>
    <row r="186" spans="1:7" x14ac:dyDescent="0.3">
      <c r="A186" s="12" t="s">
        <v>2428</v>
      </c>
      <c r="B186" s="30" t="s">
        <v>2429</v>
      </c>
      <c r="C186" s="30" t="s">
        <v>1219</v>
      </c>
      <c r="D186" s="13">
        <v>807</v>
      </c>
      <c r="E186" s="14">
        <v>1.96</v>
      </c>
      <c r="F186" s="15">
        <v>2.2000000000000001E-3</v>
      </c>
      <c r="G186" s="15"/>
    </row>
    <row r="187" spans="1:7" x14ac:dyDescent="0.3">
      <c r="A187" s="12" t="s">
        <v>1714</v>
      </c>
      <c r="B187" s="30" t="s">
        <v>1715</v>
      </c>
      <c r="C187" s="30" t="s">
        <v>1305</v>
      </c>
      <c r="D187" s="13">
        <v>188</v>
      </c>
      <c r="E187" s="14">
        <v>1.95</v>
      </c>
      <c r="F187" s="15">
        <v>2.2000000000000001E-3</v>
      </c>
      <c r="G187" s="15"/>
    </row>
    <row r="188" spans="1:7" x14ac:dyDescent="0.3">
      <c r="A188" s="12" t="s">
        <v>2430</v>
      </c>
      <c r="B188" s="30" t="s">
        <v>2431</v>
      </c>
      <c r="C188" s="30" t="s">
        <v>1276</v>
      </c>
      <c r="D188" s="13">
        <v>138</v>
      </c>
      <c r="E188" s="14">
        <v>1.93</v>
      </c>
      <c r="F188" s="15">
        <v>2.2000000000000001E-3</v>
      </c>
      <c r="G188" s="15"/>
    </row>
    <row r="189" spans="1:7" x14ac:dyDescent="0.3">
      <c r="A189" s="12" t="s">
        <v>1917</v>
      </c>
      <c r="B189" s="30" t="s">
        <v>1918</v>
      </c>
      <c r="C189" s="30" t="s">
        <v>1112</v>
      </c>
      <c r="D189" s="13">
        <v>641</v>
      </c>
      <c r="E189" s="14">
        <v>1.91</v>
      </c>
      <c r="F189" s="15">
        <v>2.2000000000000001E-3</v>
      </c>
      <c r="G189" s="15"/>
    </row>
    <row r="190" spans="1:7" x14ac:dyDescent="0.3">
      <c r="A190" s="12" t="s">
        <v>1911</v>
      </c>
      <c r="B190" s="30" t="s">
        <v>1912</v>
      </c>
      <c r="C190" s="30" t="s">
        <v>1305</v>
      </c>
      <c r="D190" s="13">
        <v>852</v>
      </c>
      <c r="E190" s="14">
        <v>1.88</v>
      </c>
      <c r="F190" s="15">
        <v>2.0999999999999999E-3</v>
      </c>
      <c r="G190" s="15"/>
    </row>
    <row r="191" spans="1:7" x14ac:dyDescent="0.3">
      <c r="A191" s="12" t="s">
        <v>2432</v>
      </c>
      <c r="B191" s="30" t="s">
        <v>2433</v>
      </c>
      <c r="C191" s="30" t="s">
        <v>1137</v>
      </c>
      <c r="D191" s="13">
        <v>271</v>
      </c>
      <c r="E191" s="14">
        <v>1.88</v>
      </c>
      <c r="F191" s="15">
        <v>2.0999999999999999E-3</v>
      </c>
      <c r="G191" s="15"/>
    </row>
    <row r="192" spans="1:7" x14ac:dyDescent="0.3">
      <c r="A192" s="12" t="s">
        <v>2162</v>
      </c>
      <c r="B192" s="30" t="s">
        <v>2163</v>
      </c>
      <c r="C192" s="30" t="s">
        <v>1209</v>
      </c>
      <c r="D192" s="13">
        <v>623</v>
      </c>
      <c r="E192" s="14">
        <v>1.88</v>
      </c>
      <c r="F192" s="15">
        <v>2.0999999999999999E-3</v>
      </c>
      <c r="G192" s="15"/>
    </row>
    <row r="193" spans="1:7" x14ac:dyDescent="0.3">
      <c r="A193" s="12" t="s">
        <v>2434</v>
      </c>
      <c r="B193" s="30" t="s">
        <v>2435</v>
      </c>
      <c r="C193" s="30" t="s">
        <v>1820</v>
      </c>
      <c r="D193" s="13">
        <v>279</v>
      </c>
      <c r="E193" s="14">
        <v>1.87</v>
      </c>
      <c r="F193" s="15">
        <v>2.0999999999999999E-3</v>
      </c>
      <c r="G193" s="15"/>
    </row>
    <row r="194" spans="1:7" x14ac:dyDescent="0.3">
      <c r="A194" s="12" t="s">
        <v>2436</v>
      </c>
      <c r="B194" s="30" t="s">
        <v>2437</v>
      </c>
      <c r="C194" s="30" t="s">
        <v>1178</v>
      </c>
      <c r="D194" s="13">
        <v>82</v>
      </c>
      <c r="E194" s="14">
        <v>1.86</v>
      </c>
      <c r="F194" s="15">
        <v>2.0999999999999999E-3</v>
      </c>
      <c r="G194" s="15"/>
    </row>
    <row r="195" spans="1:7" x14ac:dyDescent="0.3">
      <c r="A195" s="12" t="s">
        <v>1705</v>
      </c>
      <c r="B195" s="30" t="s">
        <v>1706</v>
      </c>
      <c r="C195" s="30" t="s">
        <v>1334</v>
      </c>
      <c r="D195" s="13">
        <v>156</v>
      </c>
      <c r="E195" s="14">
        <v>1.85</v>
      </c>
      <c r="F195" s="15">
        <v>2.0999999999999999E-3</v>
      </c>
      <c r="G195" s="15"/>
    </row>
    <row r="196" spans="1:7" x14ac:dyDescent="0.3">
      <c r="A196" s="12" t="s">
        <v>2438</v>
      </c>
      <c r="B196" s="30" t="s">
        <v>2439</v>
      </c>
      <c r="C196" s="30" t="s">
        <v>1178</v>
      </c>
      <c r="D196" s="13">
        <v>369</v>
      </c>
      <c r="E196" s="14">
        <v>1.85</v>
      </c>
      <c r="F196" s="15">
        <v>2.0999999999999999E-3</v>
      </c>
      <c r="G196" s="15"/>
    </row>
    <row r="197" spans="1:7" x14ac:dyDescent="0.3">
      <c r="A197" s="12" t="s">
        <v>2440</v>
      </c>
      <c r="B197" s="30" t="s">
        <v>2441</v>
      </c>
      <c r="C197" s="30" t="s">
        <v>1140</v>
      </c>
      <c r="D197" s="13">
        <v>2833</v>
      </c>
      <c r="E197" s="14">
        <v>1.82</v>
      </c>
      <c r="F197" s="15">
        <v>2.0999999999999999E-3</v>
      </c>
      <c r="G197" s="15"/>
    </row>
    <row r="198" spans="1:7" x14ac:dyDescent="0.3">
      <c r="A198" s="12" t="s">
        <v>2442</v>
      </c>
      <c r="B198" s="30" t="s">
        <v>2443</v>
      </c>
      <c r="C198" s="30" t="s">
        <v>1305</v>
      </c>
      <c r="D198" s="13">
        <v>82</v>
      </c>
      <c r="E198" s="14">
        <v>1.79</v>
      </c>
      <c r="F198" s="15">
        <v>2E-3</v>
      </c>
      <c r="G198" s="15"/>
    </row>
    <row r="199" spans="1:7" x14ac:dyDescent="0.3">
      <c r="A199" s="12" t="s">
        <v>2444</v>
      </c>
      <c r="B199" s="30" t="s">
        <v>2445</v>
      </c>
      <c r="C199" s="30" t="s">
        <v>1178</v>
      </c>
      <c r="D199" s="13">
        <v>61</v>
      </c>
      <c r="E199" s="14">
        <v>1.77</v>
      </c>
      <c r="F199" s="15">
        <v>2E-3</v>
      </c>
      <c r="G199" s="15"/>
    </row>
    <row r="200" spans="1:7" x14ac:dyDescent="0.3">
      <c r="A200" s="12" t="s">
        <v>2446</v>
      </c>
      <c r="B200" s="30" t="s">
        <v>2447</v>
      </c>
      <c r="C200" s="30" t="s">
        <v>1394</v>
      </c>
      <c r="D200" s="13">
        <v>283</v>
      </c>
      <c r="E200" s="14">
        <v>1.75</v>
      </c>
      <c r="F200" s="15">
        <v>2E-3</v>
      </c>
      <c r="G200" s="15"/>
    </row>
    <row r="201" spans="1:7" x14ac:dyDescent="0.3">
      <c r="A201" s="12" t="s">
        <v>2448</v>
      </c>
      <c r="B201" s="30" t="s">
        <v>2449</v>
      </c>
      <c r="C201" s="30" t="s">
        <v>1305</v>
      </c>
      <c r="D201" s="13">
        <v>178</v>
      </c>
      <c r="E201" s="14">
        <v>1.74</v>
      </c>
      <c r="F201" s="15">
        <v>2E-3</v>
      </c>
      <c r="G201" s="15"/>
    </row>
    <row r="202" spans="1:7" x14ac:dyDescent="0.3">
      <c r="A202" s="12" t="s">
        <v>2450</v>
      </c>
      <c r="B202" s="30" t="s">
        <v>2451</v>
      </c>
      <c r="C202" s="30" t="s">
        <v>1219</v>
      </c>
      <c r="D202" s="13">
        <v>507</v>
      </c>
      <c r="E202" s="14">
        <v>1.72</v>
      </c>
      <c r="F202" s="15">
        <v>2E-3</v>
      </c>
      <c r="G202" s="15"/>
    </row>
    <row r="203" spans="1:7" x14ac:dyDescent="0.3">
      <c r="A203" s="12" t="s">
        <v>1880</v>
      </c>
      <c r="B203" s="30" t="s">
        <v>1881</v>
      </c>
      <c r="C203" s="30" t="s">
        <v>1276</v>
      </c>
      <c r="D203" s="13">
        <v>1536</v>
      </c>
      <c r="E203" s="14">
        <v>1.72</v>
      </c>
      <c r="F203" s="15">
        <v>2E-3</v>
      </c>
      <c r="G203" s="15"/>
    </row>
    <row r="204" spans="1:7" x14ac:dyDescent="0.3">
      <c r="A204" s="12" t="s">
        <v>2452</v>
      </c>
      <c r="B204" s="30" t="s">
        <v>2453</v>
      </c>
      <c r="C204" s="30" t="s">
        <v>1984</v>
      </c>
      <c r="D204" s="13">
        <v>10946</v>
      </c>
      <c r="E204" s="14">
        <v>1.67</v>
      </c>
      <c r="F204" s="15">
        <v>1.9E-3</v>
      </c>
      <c r="G204" s="15"/>
    </row>
    <row r="205" spans="1:7" x14ac:dyDescent="0.3">
      <c r="A205" s="12" t="s">
        <v>2454</v>
      </c>
      <c r="B205" s="30" t="s">
        <v>2455</v>
      </c>
      <c r="C205" s="30" t="s">
        <v>1192</v>
      </c>
      <c r="D205" s="13">
        <v>749</v>
      </c>
      <c r="E205" s="14">
        <v>1.64</v>
      </c>
      <c r="F205" s="15">
        <v>1.9E-3</v>
      </c>
      <c r="G205" s="15"/>
    </row>
    <row r="206" spans="1:7" x14ac:dyDescent="0.3">
      <c r="A206" s="12" t="s">
        <v>2456</v>
      </c>
      <c r="B206" s="30" t="s">
        <v>2457</v>
      </c>
      <c r="C206" s="30" t="s">
        <v>1411</v>
      </c>
      <c r="D206" s="13">
        <v>110</v>
      </c>
      <c r="E206" s="14">
        <v>1.62</v>
      </c>
      <c r="F206" s="15">
        <v>1.8E-3</v>
      </c>
      <c r="G206" s="15"/>
    </row>
    <row r="207" spans="1:7" x14ac:dyDescent="0.3">
      <c r="A207" s="12" t="s">
        <v>2178</v>
      </c>
      <c r="B207" s="30" t="s">
        <v>2179</v>
      </c>
      <c r="C207" s="30" t="s">
        <v>1288</v>
      </c>
      <c r="D207" s="13">
        <v>361</v>
      </c>
      <c r="E207" s="14">
        <v>1.62</v>
      </c>
      <c r="F207" s="15">
        <v>1.8E-3</v>
      </c>
      <c r="G207" s="15"/>
    </row>
    <row r="208" spans="1:7" x14ac:dyDescent="0.3">
      <c r="A208" s="12" t="s">
        <v>2458</v>
      </c>
      <c r="B208" s="30" t="s">
        <v>2459</v>
      </c>
      <c r="C208" s="30" t="s">
        <v>1214</v>
      </c>
      <c r="D208" s="13">
        <v>403</v>
      </c>
      <c r="E208" s="14">
        <v>1.62</v>
      </c>
      <c r="F208" s="15">
        <v>1.8E-3</v>
      </c>
      <c r="G208" s="15"/>
    </row>
    <row r="209" spans="1:7" x14ac:dyDescent="0.3">
      <c r="A209" s="12" t="s">
        <v>2460</v>
      </c>
      <c r="B209" s="30" t="s">
        <v>2461</v>
      </c>
      <c r="C209" s="30" t="s">
        <v>1112</v>
      </c>
      <c r="D209" s="13">
        <v>5944</v>
      </c>
      <c r="E209" s="14">
        <v>1.57</v>
      </c>
      <c r="F209" s="15">
        <v>1.8E-3</v>
      </c>
      <c r="G209" s="15"/>
    </row>
    <row r="210" spans="1:7" x14ac:dyDescent="0.3">
      <c r="A210" s="12" t="s">
        <v>2462</v>
      </c>
      <c r="B210" s="30" t="s">
        <v>2463</v>
      </c>
      <c r="C210" s="30" t="s">
        <v>1411</v>
      </c>
      <c r="D210" s="13">
        <v>136</v>
      </c>
      <c r="E210" s="14">
        <v>1.54</v>
      </c>
      <c r="F210" s="15">
        <v>1.6999999999999999E-3</v>
      </c>
      <c r="G210" s="15"/>
    </row>
    <row r="211" spans="1:7" x14ac:dyDescent="0.3">
      <c r="A211" s="12" t="s">
        <v>2464</v>
      </c>
      <c r="B211" s="30" t="s">
        <v>2465</v>
      </c>
      <c r="C211" s="30" t="s">
        <v>1209</v>
      </c>
      <c r="D211" s="13">
        <v>453</v>
      </c>
      <c r="E211" s="14">
        <v>1.53</v>
      </c>
      <c r="F211" s="15">
        <v>1.6999999999999999E-3</v>
      </c>
      <c r="G211" s="15"/>
    </row>
    <row r="212" spans="1:7" x14ac:dyDescent="0.3">
      <c r="A212" s="12" t="s">
        <v>2466</v>
      </c>
      <c r="B212" s="30" t="s">
        <v>2467</v>
      </c>
      <c r="C212" s="30" t="s">
        <v>1305</v>
      </c>
      <c r="D212" s="13">
        <v>564</v>
      </c>
      <c r="E212" s="14">
        <v>1.52</v>
      </c>
      <c r="F212" s="15">
        <v>1.6999999999999999E-3</v>
      </c>
      <c r="G212" s="15"/>
    </row>
    <row r="213" spans="1:7" x14ac:dyDescent="0.3">
      <c r="A213" s="12" t="s">
        <v>1802</v>
      </c>
      <c r="B213" s="30" t="s">
        <v>1803</v>
      </c>
      <c r="C213" s="30" t="s">
        <v>1411</v>
      </c>
      <c r="D213" s="13">
        <v>314</v>
      </c>
      <c r="E213" s="14">
        <v>1.52</v>
      </c>
      <c r="F213" s="15">
        <v>1.6999999999999999E-3</v>
      </c>
      <c r="G213" s="15"/>
    </row>
    <row r="214" spans="1:7" x14ac:dyDescent="0.3">
      <c r="A214" s="12" t="s">
        <v>2468</v>
      </c>
      <c r="B214" s="30" t="s">
        <v>2469</v>
      </c>
      <c r="C214" s="30" t="s">
        <v>1305</v>
      </c>
      <c r="D214" s="13">
        <v>281</v>
      </c>
      <c r="E214" s="14">
        <v>1.46</v>
      </c>
      <c r="F214" s="15">
        <v>1.6999999999999999E-3</v>
      </c>
      <c r="G214" s="15"/>
    </row>
    <row r="215" spans="1:7" x14ac:dyDescent="0.3">
      <c r="A215" s="12" t="s">
        <v>2470</v>
      </c>
      <c r="B215" s="30" t="s">
        <v>2471</v>
      </c>
      <c r="C215" s="30" t="s">
        <v>1159</v>
      </c>
      <c r="D215" s="13">
        <v>246</v>
      </c>
      <c r="E215" s="14">
        <v>1.46</v>
      </c>
      <c r="F215" s="15">
        <v>1.6999999999999999E-3</v>
      </c>
      <c r="G215" s="15"/>
    </row>
    <row r="216" spans="1:7" x14ac:dyDescent="0.3">
      <c r="A216" s="12" t="s">
        <v>2472</v>
      </c>
      <c r="B216" s="30" t="s">
        <v>2473</v>
      </c>
      <c r="C216" s="30" t="s">
        <v>1112</v>
      </c>
      <c r="D216" s="13">
        <v>4777</v>
      </c>
      <c r="E216" s="14">
        <v>1.45</v>
      </c>
      <c r="F216" s="15">
        <v>1.6000000000000001E-3</v>
      </c>
      <c r="G216" s="15"/>
    </row>
    <row r="217" spans="1:7" x14ac:dyDescent="0.3">
      <c r="A217" s="12" t="s">
        <v>2131</v>
      </c>
      <c r="B217" s="30" t="s">
        <v>2132</v>
      </c>
      <c r="C217" s="30" t="s">
        <v>1148</v>
      </c>
      <c r="D217" s="13">
        <v>97</v>
      </c>
      <c r="E217" s="14">
        <v>1.45</v>
      </c>
      <c r="F217" s="15">
        <v>1.6999999999999999E-3</v>
      </c>
      <c r="G217" s="15"/>
    </row>
    <row r="218" spans="1:7" x14ac:dyDescent="0.3">
      <c r="A218" s="12" t="s">
        <v>2474</v>
      </c>
      <c r="B218" s="30" t="s">
        <v>2475</v>
      </c>
      <c r="C218" s="30" t="s">
        <v>1178</v>
      </c>
      <c r="D218" s="13">
        <v>118</v>
      </c>
      <c r="E218" s="14">
        <v>1.44</v>
      </c>
      <c r="F218" s="15">
        <v>1.6000000000000001E-3</v>
      </c>
      <c r="G218" s="15"/>
    </row>
    <row r="219" spans="1:7" x14ac:dyDescent="0.3">
      <c r="A219" s="12" t="s">
        <v>2476</v>
      </c>
      <c r="B219" s="30" t="s">
        <v>2477</v>
      </c>
      <c r="C219" s="30" t="s">
        <v>1209</v>
      </c>
      <c r="D219" s="13">
        <v>415</v>
      </c>
      <c r="E219" s="14">
        <v>1.43</v>
      </c>
      <c r="F219" s="15">
        <v>1.6000000000000001E-3</v>
      </c>
      <c r="G219" s="15"/>
    </row>
    <row r="220" spans="1:7" x14ac:dyDescent="0.3">
      <c r="A220" s="12" t="s">
        <v>1921</v>
      </c>
      <c r="B220" s="30" t="s">
        <v>1922</v>
      </c>
      <c r="C220" s="30" t="s">
        <v>1273</v>
      </c>
      <c r="D220" s="13">
        <v>90</v>
      </c>
      <c r="E220" s="14">
        <v>1.43</v>
      </c>
      <c r="F220" s="15">
        <v>1.6000000000000001E-3</v>
      </c>
      <c r="G220" s="15"/>
    </row>
    <row r="221" spans="1:7" x14ac:dyDescent="0.3">
      <c r="A221" s="12" t="s">
        <v>2478</v>
      </c>
      <c r="B221" s="30" t="s">
        <v>2479</v>
      </c>
      <c r="C221" s="30" t="s">
        <v>1285</v>
      </c>
      <c r="D221" s="13">
        <v>541</v>
      </c>
      <c r="E221" s="14">
        <v>1.42</v>
      </c>
      <c r="F221" s="15">
        <v>1.6000000000000001E-3</v>
      </c>
      <c r="G221" s="15"/>
    </row>
    <row r="222" spans="1:7" x14ac:dyDescent="0.3">
      <c r="A222" s="12" t="s">
        <v>2480</v>
      </c>
      <c r="B222" s="30" t="s">
        <v>2481</v>
      </c>
      <c r="C222" s="30" t="s">
        <v>1219</v>
      </c>
      <c r="D222" s="13">
        <v>3416</v>
      </c>
      <c r="E222" s="14">
        <v>1.39</v>
      </c>
      <c r="F222" s="15">
        <v>1.6000000000000001E-3</v>
      </c>
      <c r="G222" s="15"/>
    </row>
    <row r="223" spans="1:7" x14ac:dyDescent="0.3">
      <c r="A223" s="12" t="s">
        <v>2482</v>
      </c>
      <c r="B223" s="30" t="s">
        <v>2483</v>
      </c>
      <c r="C223" s="30" t="s">
        <v>1394</v>
      </c>
      <c r="D223" s="13">
        <v>380</v>
      </c>
      <c r="E223" s="14">
        <v>1.38</v>
      </c>
      <c r="F223" s="15">
        <v>1.6000000000000001E-3</v>
      </c>
      <c r="G223" s="15"/>
    </row>
    <row r="224" spans="1:7" x14ac:dyDescent="0.3">
      <c r="A224" s="12" t="s">
        <v>2484</v>
      </c>
      <c r="B224" s="30" t="s">
        <v>2485</v>
      </c>
      <c r="C224" s="30" t="s">
        <v>1159</v>
      </c>
      <c r="D224" s="13">
        <v>561</v>
      </c>
      <c r="E224" s="14">
        <v>1.35</v>
      </c>
      <c r="F224" s="15">
        <v>1.5E-3</v>
      </c>
      <c r="G224" s="15"/>
    </row>
    <row r="225" spans="1:7" x14ac:dyDescent="0.3">
      <c r="A225" s="12" t="s">
        <v>2486</v>
      </c>
      <c r="B225" s="30" t="s">
        <v>2487</v>
      </c>
      <c r="C225" s="30" t="s">
        <v>1273</v>
      </c>
      <c r="D225" s="13">
        <v>177</v>
      </c>
      <c r="E225" s="14">
        <v>1.34</v>
      </c>
      <c r="F225" s="15">
        <v>1.5E-3</v>
      </c>
      <c r="G225" s="15"/>
    </row>
    <row r="226" spans="1:7" x14ac:dyDescent="0.3">
      <c r="A226" s="12" t="s">
        <v>2488</v>
      </c>
      <c r="B226" s="30" t="s">
        <v>2489</v>
      </c>
      <c r="C226" s="30" t="s">
        <v>1159</v>
      </c>
      <c r="D226" s="13">
        <v>391</v>
      </c>
      <c r="E226" s="14">
        <v>1.34</v>
      </c>
      <c r="F226" s="15">
        <v>1.5E-3</v>
      </c>
      <c r="G226" s="15"/>
    </row>
    <row r="227" spans="1:7" x14ac:dyDescent="0.3">
      <c r="A227" s="12" t="s">
        <v>2490</v>
      </c>
      <c r="B227" s="30" t="s">
        <v>2491</v>
      </c>
      <c r="C227" s="30" t="s">
        <v>1112</v>
      </c>
      <c r="D227" s="13">
        <v>4699</v>
      </c>
      <c r="E227" s="14">
        <v>1.33</v>
      </c>
      <c r="F227" s="15">
        <v>1.5E-3</v>
      </c>
      <c r="G227" s="15"/>
    </row>
    <row r="228" spans="1:7" x14ac:dyDescent="0.3">
      <c r="A228" s="12" t="s">
        <v>2158</v>
      </c>
      <c r="B228" s="30" t="s">
        <v>2159</v>
      </c>
      <c r="C228" s="30" t="s">
        <v>1258</v>
      </c>
      <c r="D228" s="13">
        <v>334</v>
      </c>
      <c r="E228" s="14">
        <v>1.29</v>
      </c>
      <c r="F228" s="15">
        <v>1.5E-3</v>
      </c>
      <c r="G228" s="15"/>
    </row>
    <row r="229" spans="1:7" x14ac:dyDescent="0.3">
      <c r="A229" s="12" t="s">
        <v>2492</v>
      </c>
      <c r="B229" s="30" t="s">
        <v>2493</v>
      </c>
      <c r="C229" s="30" t="s">
        <v>1334</v>
      </c>
      <c r="D229" s="13">
        <v>166</v>
      </c>
      <c r="E229" s="14">
        <v>1.28</v>
      </c>
      <c r="F229" s="15">
        <v>1.5E-3</v>
      </c>
      <c r="G229" s="15"/>
    </row>
    <row r="230" spans="1:7" x14ac:dyDescent="0.3">
      <c r="A230" s="12" t="s">
        <v>2494</v>
      </c>
      <c r="B230" s="30" t="s">
        <v>2495</v>
      </c>
      <c r="C230" s="30" t="s">
        <v>1411</v>
      </c>
      <c r="D230" s="13">
        <v>311</v>
      </c>
      <c r="E230" s="14">
        <v>1.27</v>
      </c>
      <c r="F230" s="15">
        <v>1.4E-3</v>
      </c>
      <c r="G230" s="15"/>
    </row>
    <row r="231" spans="1:7" x14ac:dyDescent="0.3">
      <c r="A231" s="12" t="s">
        <v>2172</v>
      </c>
      <c r="B231" s="30" t="s">
        <v>2173</v>
      </c>
      <c r="C231" s="30" t="s">
        <v>1209</v>
      </c>
      <c r="D231" s="13">
        <v>79</v>
      </c>
      <c r="E231" s="14">
        <v>1.26</v>
      </c>
      <c r="F231" s="15">
        <v>1.4E-3</v>
      </c>
      <c r="G231" s="15"/>
    </row>
    <row r="232" spans="1:7" x14ac:dyDescent="0.3">
      <c r="A232" s="12" t="s">
        <v>2496</v>
      </c>
      <c r="B232" s="30" t="s">
        <v>2497</v>
      </c>
      <c r="C232" s="30" t="s">
        <v>1192</v>
      </c>
      <c r="D232" s="13">
        <v>1084</v>
      </c>
      <c r="E232" s="14">
        <v>1.25</v>
      </c>
      <c r="F232" s="15">
        <v>1.4E-3</v>
      </c>
      <c r="G232" s="15"/>
    </row>
    <row r="233" spans="1:7" x14ac:dyDescent="0.3">
      <c r="A233" s="12" t="s">
        <v>2498</v>
      </c>
      <c r="B233" s="30" t="s">
        <v>2499</v>
      </c>
      <c r="C233" s="30" t="s">
        <v>1394</v>
      </c>
      <c r="D233" s="13">
        <v>560</v>
      </c>
      <c r="E233" s="14">
        <v>1.23</v>
      </c>
      <c r="F233" s="15">
        <v>1.4E-3</v>
      </c>
      <c r="G233" s="15"/>
    </row>
    <row r="234" spans="1:7" x14ac:dyDescent="0.3">
      <c r="A234" s="12" t="s">
        <v>2500</v>
      </c>
      <c r="B234" s="30" t="s">
        <v>2501</v>
      </c>
      <c r="C234" s="30" t="s">
        <v>1925</v>
      </c>
      <c r="D234" s="13">
        <v>117</v>
      </c>
      <c r="E234" s="14">
        <v>1.23</v>
      </c>
      <c r="F234" s="15">
        <v>1.4E-3</v>
      </c>
      <c r="G234" s="15"/>
    </row>
    <row r="235" spans="1:7" x14ac:dyDescent="0.3">
      <c r="A235" s="12" t="s">
        <v>2502</v>
      </c>
      <c r="B235" s="30" t="s">
        <v>2503</v>
      </c>
      <c r="C235" s="30" t="s">
        <v>1175</v>
      </c>
      <c r="D235" s="13">
        <v>950</v>
      </c>
      <c r="E235" s="14">
        <v>1.19</v>
      </c>
      <c r="F235" s="15">
        <v>1.2999999999999999E-3</v>
      </c>
      <c r="G235" s="15"/>
    </row>
    <row r="236" spans="1:7" x14ac:dyDescent="0.3">
      <c r="A236" s="12" t="s">
        <v>2504</v>
      </c>
      <c r="B236" s="30" t="s">
        <v>2505</v>
      </c>
      <c r="C236" s="30" t="s">
        <v>1820</v>
      </c>
      <c r="D236" s="13">
        <v>42</v>
      </c>
      <c r="E236" s="14">
        <v>1.17</v>
      </c>
      <c r="F236" s="15">
        <v>1.2999999999999999E-3</v>
      </c>
      <c r="G236" s="15"/>
    </row>
    <row r="237" spans="1:7" x14ac:dyDescent="0.3">
      <c r="A237" s="12" t="s">
        <v>2506</v>
      </c>
      <c r="B237" s="30" t="s">
        <v>2507</v>
      </c>
      <c r="C237" s="30" t="s">
        <v>1411</v>
      </c>
      <c r="D237" s="13">
        <v>240</v>
      </c>
      <c r="E237" s="14">
        <v>1.17</v>
      </c>
      <c r="F237" s="15">
        <v>1.2999999999999999E-3</v>
      </c>
      <c r="G237" s="15"/>
    </row>
    <row r="238" spans="1:7" x14ac:dyDescent="0.3">
      <c r="A238" s="12" t="s">
        <v>2508</v>
      </c>
      <c r="B238" s="30" t="s">
        <v>2509</v>
      </c>
      <c r="C238" s="30" t="s">
        <v>1305</v>
      </c>
      <c r="D238" s="13">
        <v>138</v>
      </c>
      <c r="E238" s="14">
        <v>1.1599999999999999</v>
      </c>
      <c r="F238" s="15">
        <v>1.2999999999999999E-3</v>
      </c>
      <c r="G238" s="15"/>
    </row>
    <row r="239" spans="1:7" x14ac:dyDescent="0.3">
      <c r="A239" s="12" t="s">
        <v>2510</v>
      </c>
      <c r="B239" s="30" t="s">
        <v>2511</v>
      </c>
      <c r="C239" s="30" t="s">
        <v>1137</v>
      </c>
      <c r="D239" s="13">
        <v>1975</v>
      </c>
      <c r="E239" s="14">
        <v>1.1499999999999999</v>
      </c>
      <c r="F239" s="15">
        <v>1.2999999999999999E-3</v>
      </c>
      <c r="G239" s="15"/>
    </row>
    <row r="240" spans="1:7" x14ac:dyDescent="0.3">
      <c r="A240" s="12" t="s">
        <v>2512</v>
      </c>
      <c r="B240" s="30" t="s">
        <v>2513</v>
      </c>
      <c r="C240" s="30" t="s">
        <v>1115</v>
      </c>
      <c r="D240" s="13">
        <v>1378</v>
      </c>
      <c r="E240" s="14">
        <v>1.1399999999999999</v>
      </c>
      <c r="F240" s="15">
        <v>1.2999999999999999E-3</v>
      </c>
      <c r="G240" s="15"/>
    </row>
    <row r="241" spans="1:7" x14ac:dyDescent="0.3">
      <c r="A241" s="12" t="s">
        <v>2514</v>
      </c>
      <c r="B241" s="30" t="s">
        <v>2515</v>
      </c>
      <c r="C241" s="30" t="s">
        <v>1925</v>
      </c>
      <c r="D241" s="13">
        <v>2717</v>
      </c>
      <c r="E241" s="14">
        <v>1.1000000000000001</v>
      </c>
      <c r="F241" s="15">
        <v>1.2999999999999999E-3</v>
      </c>
      <c r="G241" s="15"/>
    </row>
    <row r="242" spans="1:7" x14ac:dyDescent="0.3">
      <c r="A242" s="12" t="s">
        <v>2516</v>
      </c>
      <c r="B242" s="30" t="s">
        <v>2517</v>
      </c>
      <c r="C242" s="30" t="s">
        <v>1276</v>
      </c>
      <c r="D242" s="13">
        <v>300</v>
      </c>
      <c r="E242" s="14">
        <v>1.05</v>
      </c>
      <c r="F242" s="15">
        <v>1.1999999999999999E-3</v>
      </c>
      <c r="G242" s="15"/>
    </row>
    <row r="243" spans="1:7" x14ac:dyDescent="0.3">
      <c r="A243" s="12" t="s">
        <v>2518</v>
      </c>
      <c r="B243" s="30" t="s">
        <v>2519</v>
      </c>
      <c r="C243" s="30" t="s">
        <v>1820</v>
      </c>
      <c r="D243" s="13">
        <v>156</v>
      </c>
      <c r="E243" s="14">
        <v>1</v>
      </c>
      <c r="F243" s="15">
        <v>1.1000000000000001E-3</v>
      </c>
      <c r="G243" s="15"/>
    </row>
    <row r="244" spans="1:7" x14ac:dyDescent="0.3">
      <c r="A244" s="12" t="s">
        <v>2520</v>
      </c>
      <c r="B244" s="30" t="s">
        <v>2521</v>
      </c>
      <c r="C244" s="30" t="s">
        <v>1424</v>
      </c>
      <c r="D244" s="13">
        <v>60</v>
      </c>
      <c r="E244" s="14">
        <v>0.96</v>
      </c>
      <c r="F244" s="15">
        <v>1.1000000000000001E-3</v>
      </c>
      <c r="G244" s="15"/>
    </row>
    <row r="245" spans="1:7" x14ac:dyDescent="0.3">
      <c r="A245" s="12" t="s">
        <v>2522</v>
      </c>
      <c r="B245" s="30" t="s">
        <v>2523</v>
      </c>
      <c r="C245" s="30" t="s">
        <v>1126</v>
      </c>
      <c r="D245" s="13">
        <v>241</v>
      </c>
      <c r="E245" s="14">
        <v>0.95</v>
      </c>
      <c r="F245" s="15">
        <v>1.1000000000000001E-3</v>
      </c>
      <c r="G245" s="15"/>
    </row>
    <row r="246" spans="1:7" x14ac:dyDescent="0.3">
      <c r="A246" s="12" t="s">
        <v>2524</v>
      </c>
      <c r="B246" s="30" t="s">
        <v>2525</v>
      </c>
      <c r="C246" s="30" t="s">
        <v>1305</v>
      </c>
      <c r="D246" s="13">
        <v>138</v>
      </c>
      <c r="E246" s="14">
        <v>0.91</v>
      </c>
      <c r="F246" s="15">
        <v>1E-3</v>
      </c>
      <c r="G246" s="15"/>
    </row>
    <row r="247" spans="1:7" x14ac:dyDescent="0.3">
      <c r="A247" s="12" t="s">
        <v>2526</v>
      </c>
      <c r="B247" s="30" t="s">
        <v>2527</v>
      </c>
      <c r="C247" s="30" t="s">
        <v>1305</v>
      </c>
      <c r="D247" s="13">
        <v>95</v>
      </c>
      <c r="E247" s="14">
        <v>0.9</v>
      </c>
      <c r="F247" s="15">
        <v>1E-3</v>
      </c>
      <c r="G247" s="15"/>
    </row>
    <row r="248" spans="1:7" x14ac:dyDescent="0.3">
      <c r="A248" s="12" t="s">
        <v>1904</v>
      </c>
      <c r="B248" s="30" t="s">
        <v>1905</v>
      </c>
      <c r="C248" s="30" t="s">
        <v>1273</v>
      </c>
      <c r="D248" s="13">
        <v>238</v>
      </c>
      <c r="E248" s="14">
        <v>0.85</v>
      </c>
      <c r="F248" s="15">
        <v>1E-3</v>
      </c>
      <c r="G248" s="15"/>
    </row>
    <row r="249" spans="1:7" x14ac:dyDescent="0.3">
      <c r="A249" s="12" t="s">
        <v>2528</v>
      </c>
      <c r="B249" s="30" t="s">
        <v>2529</v>
      </c>
      <c r="C249" s="30" t="s">
        <v>1910</v>
      </c>
      <c r="D249" s="13">
        <v>755</v>
      </c>
      <c r="E249" s="14">
        <v>0.85</v>
      </c>
      <c r="F249" s="15">
        <v>1E-3</v>
      </c>
      <c r="G249" s="15"/>
    </row>
    <row r="250" spans="1:7" x14ac:dyDescent="0.3">
      <c r="A250" s="12" t="s">
        <v>2530</v>
      </c>
      <c r="B250" s="30" t="s">
        <v>2531</v>
      </c>
      <c r="C250" s="30" t="s">
        <v>1159</v>
      </c>
      <c r="D250" s="13">
        <v>291</v>
      </c>
      <c r="E250" s="14">
        <v>0.83</v>
      </c>
      <c r="F250" s="15">
        <v>8.9999999999999998E-4</v>
      </c>
      <c r="G250" s="15"/>
    </row>
    <row r="251" spans="1:7" x14ac:dyDescent="0.3">
      <c r="A251" s="12" t="s">
        <v>2532</v>
      </c>
      <c r="B251" s="30" t="s">
        <v>2533</v>
      </c>
      <c r="C251" s="30" t="s">
        <v>1192</v>
      </c>
      <c r="D251" s="13">
        <v>176</v>
      </c>
      <c r="E251" s="14">
        <v>0.77</v>
      </c>
      <c r="F251" s="15">
        <v>8.9999999999999998E-4</v>
      </c>
      <c r="G251" s="15"/>
    </row>
    <row r="252" spans="1:7" x14ac:dyDescent="0.3">
      <c r="A252" s="12" t="s">
        <v>2534</v>
      </c>
      <c r="B252" s="30" t="s">
        <v>2535</v>
      </c>
      <c r="C252" s="30" t="s">
        <v>1178</v>
      </c>
      <c r="D252" s="13">
        <v>169</v>
      </c>
      <c r="E252" s="14">
        <v>0.73</v>
      </c>
      <c r="F252" s="15">
        <v>8.0000000000000004E-4</v>
      </c>
      <c r="G252" s="15"/>
    </row>
    <row r="253" spans="1:7" x14ac:dyDescent="0.3">
      <c r="A253" s="12" t="s">
        <v>1737</v>
      </c>
      <c r="B253" s="30" t="s">
        <v>1738</v>
      </c>
      <c r="C253" s="30" t="s">
        <v>1424</v>
      </c>
      <c r="D253" s="13">
        <v>158</v>
      </c>
      <c r="E253" s="14">
        <v>0.69</v>
      </c>
      <c r="F253" s="15">
        <v>8.0000000000000004E-4</v>
      </c>
      <c r="G253" s="15"/>
    </row>
    <row r="254" spans="1:7" x14ac:dyDescent="0.3">
      <c r="A254" s="12" t="s">
        <v>2536</v>
      </c>
      <c r="B254" s="30" t="s">
        <v>2537</v>
      </c>
      <c r="C254" s="30" t="s">
        <v>1394</v>
      </c>
      <c r="D254" s="13">
        <v>116</v>
      </c>
      <c r="E254" s="14">
        <v>0.67</v>
      </c>
      <c r="F254" s="15">
        <v>8.0000000000000004E-4</v>
      </c>
      <c r="G254" s="15"/>
    </row>
    <row r="255" spans="1:7" x14ac:dyDescent="0.3">
      <c r="A255" s="12" t="s">
        <v>2538</v>
      </c>
      <c r="B255" s="30" t="s">
        <v>2539</v>
      </c>
      <c r="C255" s="30" t="s">
        <v>1209</v>
      </c>
      <c r="D255" s="13">
        <v>80</v>
      </c>
      <c r="E255" s="14">
        <v>0.66</v>
      </c>
      <c r="F255" s="15">
        <v>8.0000000000000004E-4</v>
      </c>
      <c r="G255" s="15"/>
    </row>
    <row r="256" spans="1:7" x14ac:dyDescent="0.3">
      <c r="A256" s="12" t="s">
        <v>2540</v>
      </c>
      <c r="B256" s="30" t="s">
        <v>2541</v>
      </c>
      <c r="C256" s="30" t="s">
        <v>1424</v>
      </c>
      <c r="D256" s="13">
        <v>205</v>
      </c>
      <c r="E256" s="14">
        <v>0.63</v>
      </c>
      <c r="F256" s="15">
        <v>6.9999999999999999E-4</v>
      </c>
      <c r="G256" s="15"/>
    </row>
    <row r="257" spans="1:7" x14ac:dyDescent="0.3">
      <c r="A257" s="12" t="s">
        <v>2542</v>
      </c>
      <c r="B257" s="30" t="s">
        <v>2543</v>
      </c>
      <c r="C257" s="30" t="s">
        <v>1925</v>
      </c>
      <c r="D257" s="13">
        <v>1179</v>
      </c>
      <c r="E257" s="14">
        <v>0.45</v>
      </c>
      <c r="F257" s="15">
        <v>5.0000000000000001E-4</v>
      </c>
      <c r="G257" s="15"/>
    </row>
    <row r="258" spans="1:7" x14ac:dyDescent="0.3">
      <c r="A258" s="16" t="s">
        <v>122</v>
      </c>
      <c r="B258" s="31"/>
      <c r="C258" s="31"/>
      <c r="D258" s="17"/>
      <c r="E258" s="37">
        <v>876.35</v>
      </c>
      <c r="F258" s="38">
        <v>0.99529999999999996</v>
      </c>
      <c r="G258" s="20"/>
    </row>
    <row r="259" spans="1:7" x14ac:dyDescent="0.3">
      <c r="A259" s="16" t="s">
        <v>1468</v>
      </c>
      <c r="B259" s="30"/>
      <c r="C259" s="30"/>
      <c r="D259" s="13"/>
      <c r="E259" s="14"/>
      <c r="F259" s="15"/>
      <c r="G259" s="15"/>
    </row>
    <row r="260" spans="1:7" x14ac:dyDescent="0.3">
      <c r="A260" s="16" t="s">
        <v>122</v>
      </c>
      <c r="B260" s="30"/>
      <c r="C260" s="30"/>
      <c r="D260" s="13"/>
      <c r="E260" s="39" t="s">
        <v>114</v>
      </c>
      <c r="F260" s="40" t="s">
        <v>114</v>
      </c>
      <c r="G260" s="15"/>
    </row>
    <row r="261" spans="1:7" x14ac:dyDescent="0.3">
      <c r="A261" s="21" t="s">
        <v>156</v>
      </c>
      <c r="B261" s="32"/>
      <c r="C261" s="32"/>
      <c r="D261" s="22"/>
      <c r="E261" s="27">
        <v>876.35</v>
      </c>
      <c r="F261" s="28">
        <v>0.99529999999999996</v>
      </c>
      <c r="G261" s="20"/>
    </row>
    <row r="262" spans="1:7" x14ac:dyDescent="0.3">
      <c r="A262" s="12"/>
      <c r="B262" s="30"/>
      <c r="C262" s="30"/>
      <c r="D262" s="13"/>
      <c r="E262" s="14"/>
      <c r="F262" s="15"/>
      <c r="G262" s="15"/>
    </row>
    <row r="263" spans="1:7" x14ac:dyDescent="0.3">
      <c r="A263" s="12"/>
      <c r="B263" s="30"/>
      <c r="C263" s="30"/>
      <c r="D263" s="13"/>
      <c r="E263" s="14"/>
      <c r="F263" s="15"/>
      <c r="G263" s="15"/>
    </row>
    <row r="264" spans="1:7" x14ac:dyDescent="0.3">
      <c r="A264" s="16" t="s">
        <v>157</v>
      </c>
      <c r="B264" s="30"/>
      <c r="C264" s="30"/>
      <c r="D264" s="13"/>
      <c r="E264" s="14"/>
      <c r="F264" s="15"/>
      <c r="G264" s="15"/>
    </row>
    <row r="265" spans="1:7" x14ac:dyDescent="0.3">
      <c r="A265" s="12" t="s">
        <v>158</v>
      </c>
      <c r="B265" s="30"/>
      <c r="C265" s="30"/>
      <c r="D265" s="13"/>
      <c r="E265" s="14">
        <v>3</v>
      </c>
      <c r="F265" s="15">
        <v>3.3999999999999998E-3</v>
      </c>
      <c r="G265" s="15">
        <v>6.3773999999999997E-2</v>
      </c>
    </row>
    <row r="266" spans="1:7" x14ac:dyDescent="0.3">
      <c r="A266" s="16" t="s">
        <v>122</v>
      </c>
      <c r="B266" s="31"/>
      <c r="C266" s="31"/>
      <c r="D266" s="17"/>
      <c r="E266" s="37">
        <v>3</v>
      </c>
      <c r="F266" s="38">
        <v>3.3999999999999998E-3</v>
      </c>
      <c r="G266" s="20"/>
    </row>
    <row r="267" spans="1:7" x14ac:dyDescent="0.3">
      <c r="A267" s="12"/>
      <c r="B267" s="30"/>
      <c r="C267" s="30"/>
      <c r="D267" s="13"/>
      <c r="E267" s="14"/>
      <c r="F267" s="15"/>
      <c r="G267" s="15"/>
    </row>
    <row r="268" spans="1:7" x14ac:dyDescent="0.3">
      <c r="A268" s="21" t="s">
        <v>156</v>
      </c>
      <c r="B268" s="32"/>
      <c r="C268" s="32"/>
      <c r="D268" s="22"/>
      <c r="E268" s="18">
        <v>3</v>
      </c>
      <c r="F268" s="19">
        <v>3.3999999999999998E-3</v>
      </c>
      <c r="G268" s="20"/>
    </row>
    <row r="269" spans="1:7" x14ac:dyDescent="0.3">
      <c r="A269" s="12" t="s">
        <v>159</v>
      </c>
      <c r="B269" s="30"/>
      <c r="C269" s="30"/>
      <c r="D269" s="13"/>
      <c r="E269" s="14">
        <v>5.241E-4</v>
      </c>
      <c r="F269" s="15">
        <v>0</v>
      </c>
      <c r="G269" s="15"/>
    </row>
    <row r="270" spans="1:7" x14ac:dyDescent="0.3">
      <c r="A270" s="12" t="s">
        <v>160</v>
      </c>
      <c r="B270" s="30"/>
      <c r="C270" s="30"/>
      <c r="D270" s="13"/>
      <c r="E270" s="14">
        <v>0.43947589999999997</v>
      </c>
      <c r="F270" s="15">
        <v>1.2999999999999999E-3</v>
      </c>
      <c r="G270" s="15">
        <v>6.3773999999999997E-2</v>
      </c>
    </row>
    <row r="271" spans="1:7" x14ac:dyDescent="0.3">
      <c r="A271" s="25" t="s">
        <v>161</v>
      </c>
      <c r="B271" s="33"/>
      <c r="C271" s="33"/>
      <c r="D271" s="26"/>
      <c r="E271" s="27">
        <v>879.79</v>
      </c>
      <c r="F271" s="28">
        <v>1</v>
      </c>
      <c r="G271" s="28"/>
    </row>
    <row r="276" spans="1:5" x14ac:dyDescent="0.3">
      <c r="A276" s="1" t="s">
        <v>164</v>
      </c>
    </row>
    <row r="277" spans="1:5" x14ac:dyDescent="0.3">
      <c r="A277" s="47" t="s">
        <v>165</v>
      </c>
      <c r="B277" s="34" t="s">
        <v>114</v>
      </c>
    </row>
    <row r="278" spans="1:5" x14ac:dyDescent="0.3">
      <c r="A278" t="s">
        <v>166</v>
      </c>
    </row>
    <row r="279" spans="1:5" x14ac:dyDescent="0.3">
      <c r="A279" t="s">
        <v>167</v>
      </c>
      <c r="B279" t="s">
        <v>168</v>
      </c>
      <c r="C279" t="s">
        <v>168</v>
      </c>
    </row>
    <row r="280" spans="1:5" x14ac:dyDescent="0.3">
      <c r="B280" s="48">
        <v>45107</v>
      </c>
      <c r="C280" s="48">
        <v>45138</v>
      </c>
    </row>
    <row r="281" spans="1:5" x14ac:dyDescent="0.3">
      <c r="A281" t="s">
        <v>662</v>
      </c>
      <c r="B281">
        <v>10.896000000000001</v>
      </c>
      <c r="C281">
        <v>11.7235</v>
      </c>
      <c r="E281" s="2"/>
    </row>
    <row r="282" spans="1:5" x14ac:dyDescent="0.3">
      <c r="A282" t="s">
        <v>173</v>
      </c>
      <c r="B282">
        <v>10.896100000000001</v>
      </c>
      <c r="C282">
        <v>11.723599999999999</v>
      </c>
      <c r="E282" s="2"/>
    </row>
    <row r="283" spans="1:5" x14ac:dyDescent="0.3">
      <c r="A283" t="s">
        <v>663</v>
      </c>
      <c r="B283">
        <v>10.858700000000001</v>
      </c>
      <c r="C283">
        <v>11.676</v>
      </c>
      <c r="E283" s="2"/>
    </row>
    <row r="284" spans="1:5" x14ac:dyDescent="0.3">
      <c r="A284" t="s">
        <v>627</v>
      </c>
      <c r="B284">
        <v>10.858700000000001</v>
      </c>
      <c r="C284">
        <v>11.676</v>
      </c>
      <c r="E284" s="2"/>
    </row>
    <row r="285" spans="1:5" x14ac:dyDescent="0.3">
      <c r="E285" s="2"/>
    </row>
    <row r="286" spans="1:5" x14ac:dyDescent="0.3">
      <c r="A286" t="s">
        <v>183</v>
      </c>
      <c r="B286" s="34" t="s">
        <v>114</v>
      </c>
    </row>
    <row r="287" spans="1:5" x14ac:dyDescent="0.3">
      <c r="A287" t="s">
        <v>184</v>
      </c>
      <c r="B287" s="34" t="s">
        <v>114</v>
      </c>
    </row>
    <row r="288" spans="1:5" ht="28.95" customHeight="1" x14ac:dyDescent="0.3">
      <c r="A288" s="47" t="s">
        <v>185</v>
      </c>
      <c r="B288" s="34" t="s">
        <v>114</v>
      </c>
    </row>
    <row r="289" spans="1:7" ht="28.95" customHeight="1" x14ac:dyDescent="0.3">
      <c r="A289" s="47" t="s">
        <v>186</v>
      </c>
      <c r="B289" s="34" t="s">
        <v>114</v>
      </c>
    </row>
    <row r="290" spans="1:7" x14ac:dyDescent="0.3">
      <c r="A290" t="s">
        <v>1677</v>
      </c>
      <c r="B290" s="49">
        <v>1.213587</v>
      </c>
    </row>
    <row r="291" spans="1:7" ht="43.5" customHeight="1" x14ac:dyDescent="0.3">
      <c r="A291" s="47" t="s">
        <v>188</v>
      </c>
      <c r="B291" s="34" t="s">
        <v>114</v>
      </c>
    </row>
    <row r="292" spans="1:7" ht="28.95" customHeight="1" x14ac:dyDescent="0.3">
      <c r="A292" s="47" t="s">
        <v>189</v>
      </c>
      <c r="B292" s="34" t="s">
        <v>114</v>
      </c>
    </row>
    <row r="293" spans="1:7" ht="28.95" customHeight="1" x14ac:dyDescent="0.3">
      <c r="A293" s="47" t="s">
        <v>190</v>
      </c>
      <c r="B293" s="34" t="s">
        <v>114</v>
      </c>
    </row>
    <row r="294" spans="1:7" x14ac:dyDescent="0.3">
      <c r="A294" t="s">
        <v>191</v>
      </c>
      <c r="B294" s="34" t="s">
        <v>114</v>
      </c>
    </row>
    <row r="295" spans="1:7" x14ac:dyDescent="0.3">
      <c r="A295" t="s">
        <v>192</v>
      </c>
      <c r="B295" s="34" t="s">
        <v>114</v>
      </c>
    </row>
    <row r="297" spans="1:7" s="47" customFormat="1" ht="36.6" customHeight="1" x14ac:dyDescent="0.3">
      <c r="A297" s="70" t="s">
        <v>202</v>
      </c>
      <c r="B297" s="70" t="s">
        <v>203</v>
      </c>
      <c r="C297" s="70" t="s">
        <v>5</v>
      </c>
      <c r="D297" s="70" t="s">
        <v>6</v>
      </c>
      <c r="G297" s="71"/>
    </row>
    <row r="298" spans="1:7" s="47" customFormat="1" ht="70.05" customHeight="1" x14ac:dyDescent="0.3">
      <c r="A298" s="70" t="s">
        <v>2544</v>
      </c>
      <c r="B298" s="70"/>
      <c r="C298" s="70" t="s">
        <v>82</v>
      </c>
      <c r="D298" s="70"/>
      <c r="G298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103"/>
  <sheetViews>
    <sheetView showGridLines="0" view="pageBreakPreview" zoomScale="60" zoomScaleNormal="100" workbookViewId="0">
      <pane ySplit="4" topLeftCell="A95" activePane="bottomLeft" state="frozen"/>
      <selection pane="bottomLeft" activeCell="A103" sqref="A103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2545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2546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1109</v>
      </c>
      <c r="B7" s="30"/>
      <c r="C7" s="30"/>
      <c r="D7" s="13"/>
      <c r="E7" s="14"/>
      <c r="F7" s="15"/>
      <c r="G7" s="15"/>
    </row>
    <row r="8" spans="1:8" x14ac:dyDescent="0.3">
      <c r="A8" s="12" t="s">
        <v>1240</v>
      </c>
      <c r="B8" s="30" t="s">
        <v>1241</v>
      </c>
      <c r="C8" s="30" t="s">
        <v>1178</v>
      </c>
      <c r="D8" s="13">
        <v>704579</v>
      </c>
      <c r="E8" s="14">
        <v>13867.17</v>
      </c>
      <c r="F8" s="15">
        <v>4.02E-2</v>
      </c>
      <c r="G8" s="15"/>
    </row>
    <row r="9" spans="1:8" x14ac:dyDescent="0.3">
      <c r="A9" s="12" t="s">
        <v>1149</v>
      </c>
      <c r="B9" s="30" t="s">
        <v>1150</v>
      </c>
      <c r="C9" s="30" t="s">
        <v>1112</v>
      </c>
      <c r="D9" s="13">
        <v>10128472</v>
      </c>
      <c r="E9" s="14">
        <v>13739.27</v>
      </c>
      <c r="F9" s="15">
        <v>3.9800000000000002E-2</v>
      </c>
      <c r="G9" s="15"/>
    </row>
    <row r="10" spans="1:8" x14ac:dyDescent="0.3">
      <c r="A10" s="12" t="s">
        <v>1691</v>
      </c>
      <c r="B10" s="30" t="s">
        <v>1692</v>
      </c>
      <c r="C10" s="30" t="s">
        <v>1112</v>
      </c>
      <c r="D10" s="13">
        <v>3831130</v>
      </c>
      <c r="E10" s="14">
        <v>13290.19</v>
      </c>
      <c r="F10" s="15">
        <v>3.85E-2</v>
      </c>
      <c r="G10" s="15"/>
    </row>
    <row r="11" spans="1:8" x14ac:dyDescent="0.3">
      <c r="A11" s="12" t="s">
        <v>1695</v>
      </c>
      <c r="B11" s="30" t="s">
        <v>1696</v>
      </c>
      <c r="C11" s="30" t="s">
        <v>1209</v>
      </c>
      <c r="D11" s="13">
        <v>905025</v>
      </c>
      <c r="E11" s="14">
        <v>13010.64</v>
      </c>
      <c r="F11" s="15">
        <v>3.7699999999999997E-2</v>
      </c>
      <c r="G11" s="15"/>
    </row>
    <row r="12" spans="1:8" x14ac:dyDescent="0.3">
      <c r="A12" s="12" t="s">
        <v>1281</v>
      </c>
      <c r="B12" s="30" t="s">
        <v>1282</v>
      </c>
      <c r="C12" s="30" t="s">
        <v>1148</v>
      </c>
      <c r="D12" s="13">
        <v>264945</v>
      </c>
      <c r="E12" s="14">
        <v>12569.12</v>
      </c>
      <c r="F12" s="15">
        <v>3.6400000000000002E-2</v>
      </c>
      <c r="G12" s="15"/>
    </row>
    <row r="13" spans="1:8" x14ac:dyDescent="0.3">
      <c r="A13" s="12" t="s">
        <v>1388</v>
      </c>
      <c r="B13" s="30" t="s">
        <v>1389</v>
      </c>
      <c r="C13" s="30" t="s">
        <v>1334</v>
      </c>
      <c r="D13" s="13">
        <v>630303</v>
      </c>
      <c r="E13" s="14">
        <v>11075.05</v>
      </c>
      <c r="F13" s="15">
        <v>3.2099999999999997E-2</v>
      </c>
      <c r="G13" s="15"/>
    </row>
    <row r="14" spans="1:8" x14ac:dyDescent="0.3">
      <c r="A14" s="12" t="s">
        <v>1263</v>
      </c>
      <c r="B14" s="30" t="s">
        <v>1264</v>
      </c>
      <c r="C14" s="30" t="s">
        <v>1140</v>
      </c>
      <c r="D14" s="13">
        <v>557225</v>
      </c>
      <c r="E14" s="14">
        <v>10549.11</v>
      </c>
      <c r="F14" s="15">
        <v>3.0599999999999999E-2</v>
      </c>
      <c r="G14" s="15"/>
    </row>
    <row r="15" spans="1:8" x14ac:dyDescent="0.3">
      <c r="A15" s="12" t="s">
        <v>1286</v>
      </c>
      <c r="B15" s="30" t="s">
        <v>1287</v>
      </c>
      <c r="C15" s="30" t="s">
        <v>1288</v>
      </c>
      <c r="D15" s="13">
        <v>1307532</v>
      </c>
      <c r="E15" s="14">
        <v>10409.26</v>
      </c>
      <c r="F15" s="15">
        <v>3.0200000000000001E-2</v>
      </c>
      <c r="G15" s="15"/>
    </row>
    <row r="16" spans="1:8" x14ac:dyDescent="0.3">
      <c r="A16" s="12" t="s">
        <v>1269</v>
      </c>
      <c r="B16" s="30" t="s">
        <v>1270</v>
      </c>
      <c r="C16" s="30" t="s">
        <v>1178</v>
      </c>
      <c r="D16" s="13">
        <v>518690</v>
      </c>
      <c r="E16" s="14">
        <v>10214.82</v>
      </c>
      <c r="F16" s="15">
        <v>2.9600000000000001E-2</v>
      </c>
      <c r="G16" s="15"/>
    </row>
    <row r="17" spans="1:7" x14ac:dyDescent="0.3">
      <c r="A17" s="12" t="s">
        <v>1382</v>
      </c>
      <c r="B17" s="30" t="s">
        <v>1383</v>
      </c>
      <c r="C17" s="30" t="s">
        <v>1181</v>
      </c>
      <c r="D17" s="13">
        <v>200658</v>
      </c>
      <c r="E17" s="14">
        <v>9135.56</v>
      </c>
      <c r="F17" s="15">
        <v>2.6499999999999999E-2</v>
      </c>
      <c r="G17" s="15"/>
    </row>
    <row r="18" spans="1:7" x14ac:dyDescent="0.3">
      <c r="A18" s="12" t="s">
        <v>2011</v>
      </c>
      <c r="B18" s="30" t="s">
        <v>2012</v>
      </c>
      <c r="C18" s="30" t="s">
        <v>1276</v>
      </c>
      <c r="D18" s="13">
        <v>14880944</v>
      </c>
      <c r="E18" s="14">
        <v>8712.7900000000009</v>
      </c>
      <c r="F18" s="15">
        <v>2.53E-2</v>
      </c>
      <c r="G18" s="15"/>
    </row>
    <row r="19" spans="1:7" x14ac:dyDescent="0.3">
      <c r="A19" s="12" t="s">
        <v>1162</v>
      </c>
      <c r="B19" s="30" t="s">
        <v>1163</v>
      </c>
      <c r="C19" s="30" t="s">
        <v>1164</v>
      </c>
      <c r="D19" s="13">
        <v>631482</v>
      </c>
      <c r="E19" s="14">
        <v>8693.61</v>
      </c>
      <c r="F19" s="15">
        <v>2.52E-2</v>
      </c>
      <c r="G19" s="15"/>
    </row>
    <row r="20" spans="1:7" x14ac:dyDescent="0.3">
      <c r="A20" s="12" t="s">
        <v>1121</v>
      </c>
      <c r="B20" s="30" t="s">
        <v>1122</v>
      </c>
      <c r="C20" s="30" t="s">
        <v>1123</v>
      </c>
      <c r="D20" s="13">
        <v>4713537</v>
      </c>
      <c r="E20" s="14">
        <v>8672.91</v>
      </c>
      <c r="F20" s="15">
        <v>2.5100000000000001E-2</v>
      </c>
      <c r="G20" s="15"/>
    </row>
    <row r="21" spans="1:7" x14ac:dyDescent="0.3">
      <c r="A21" s="12" t="s">
        <v>1220</v>
      </c>
      <c r="B21" s="30" t="s">
        <v>1221</v>
      </c>
      <c r="C21" s="30" t="s">
        <v>1175</v>
      </c>
      <c r="D21" s="13">
        <v>430915</v>
      </c>
      <c r="E21" s="14">
        <v>8419.2199999999993</v>
      </c>
      <c r="F21" s="15">
        <v>2.4400000000000002E-2</v>
      </c>
      <c r="G21" s="15"/>
    </row>
    <row r="22" spans="1:7" x14ac:dyDescent="0.3">
      <c r="A22" s="12" t="s">
        <v>1222</v>
      </c>
      <c r="B22" s="30" t="s">
        <v>1223</v>
      </c>
      <c r="C22" s="30" t="s">
        <v>1140</v>
      </c>
      <c r="D22" s="13">
        <v>736989</v>
      </c>
      <c r="E22" s="14">
        <v>8343.4500000000007</v>
      </c>
      <c r="F22" s="15">
        <v>2.4199999999999999E-2</v>
      </c>
      <c r="G22" s="15"/>
    </row>
    <row r="23" spans="1:7" x14ac:dyDescent="0.3">
      <c r="A23" s="12" t="s">
        <v>1689</v>
      </c>
      <c r="B23" s="30" t="s">
        <v>1690</v>
      </c>
      <c r="C23" s="30" t="s">
        <v>1288</v>
      </c>
      <c r="D23" s="13">
        <v>1343721</v>
      </c>
      <c r="E23" s="14">
        <v>7993.8</v>
      </c>
      <c r="F23" s="15">
        <v>2.3199999999999998E-2</v>
      </c>
      <c r="G23" s="15"/>
    </row>
    <row r="24" spans="1:7" x14ac:dyDescent="0.3">
      <c r="A24" s="12" t="s">
        <v>1425</v>
      </c>
      <c r="B24" s="30" t="s">
        <v>1426</v>
      </c>
      <c r="C24" s="30" t="s">
        <v>1237</v>
      </c>
      <c r="D24" s="13">
        <v>6066573</v>
      </c>
      <c r="E24" s="14">
        <v>7929.01</v>
      </c>
      <c r="F24" s="15">
        <v>2.3E-2</v>
      </c>
      <c r="G24" s="15"/>
    </row>
    <row r="25" spans="1:7" x14ac:dyDescent="0.3">
      <c r="A25" s="12" t="s">
        <v>1739</v>
      </c>
      <c r="B25" s="30" t="s">
        <v>1740</v>
      </c>
      <c r="C25" s="30" t="s">
        <v>1334</v>
      </c>
      <c r="D25" s="13">
        <v>608371</v>
      </c>
      <c r="E25" s="14">
        <v>7700.46</v>
      </c>
      <c r="F25" s="15">
        <v>2.23E-2</v>
      </c>
      <c r="G25" s="15"/>
    </row>
    <row r="26" spans="1:7" x14ac:dyDescent="0.3">
      <c r="A26" s="12" t="s">
        <v>1814</v>
      </c>
      <c r="B26" s="30" t="s">
        <v>1815</v>
      </c>
      <c r="C26" s="30" t="s">
        <v>1178</v>
      </c>
      <c r="D26" s="13">
        <v>474901</v>
      </c>
      <c r="E26" s="14">
        <v>7569.68</v>
      </c>
      <c r="F26" s="15">
        <v>2.1899999999999999E-2</v>
      </c>
      <c r="G26" s="15"/>
    </row>
    <row r="27" spans="1:7" x14ac:dyDescent="0.3">
      <c r="A27" s="12" t="s">
        <v>1724</v>
      </c>
      <c r="B27" s="30" t="s">
        <v>1725</v>
      </c>
      <c r="C27" s="30" t="s">
        <v>1305</v>
      </c>
      <c r="D27" s="13">
        <v>198439</v>
      </c>
      <c r="E27" s="14">
        <v>7541.77</v>
      </c>
      <c r="F27" s="15">
        <v>2.1899999999999999E-2</v>
      </c>
      <c r="G27" s="15"/>
    </row>
    <row r="28" spans="1:7" x14ac:dyDescent="0.3">
      <c r="A28" s="12" t="s">
        <v>1291</v>
      </c>
      <c r="B28" s="30" t="s">
        <v>1292</v>
      </c>
      <c r="C28" s="30" t="s">
        <v>1112</v>
      </c>
      <c r="D28" s="13">
        <v>5252862</v>
      </c>
      <c r="E28" s="14">
        <v>6996.81</v>
      </c>
      <c r="F28" s="15">
        <v>2.0299999999999999E-2</v>
      </c>
      <c r="G28" s="15"/>
    </row>
    <row r="29" spans="1:7" x14ac:dyDescent="0.3">
      <c r="A29" s="12" t="s">
        <v>1683</v>
      </c>
      <c r="B29" s="30" t="s">
        <v>1684</v>
      </c>
      <c r="C29" s="30" t="s">
        <v>1140</v>
      </c>
      <c r="D29" s="13">
        <v>469592</v>
      </c>
      <c r="E29" s="14">
        <v>6838.43</v>
      </c>
      <c r="F29" s="15">
        <v>1.9800000000000002E-2</v>
      </c>
      <c r="G29" s="15"/>
    </row>
    <row r="30" spans="1:7" x14ac:dyDescent="0.3">
      <c r="A30" s="12" t="s">
        <v>1812</v>
      </c>
      <c r="B30" s="30" t="s">
        <v>1813</v>
      </c>
      <c r="C30" s="30" t="s">
        <v>1148</v>
      </c>
      <c r="D30" s="13">
        <v>142673</v>
      </c>
      <c r="E30" s="14">
        <v>6710.91</v>
      </c>
      <c r="F30" s="15">
        <v>1.95E-2</v>
      </c>
      <c r="G30" s="15"/>
    </row>
    <row r="31" spans="1:7" x14ac:dyDescent="0.3">
      <c r="A31" s="12" t="s">
        <v>1703</v>
      </c>
      <c r="B31" s="30" t="s">
        <v>1704</v>
      </c>
      <c r="C31" s="30" t="s">
        <v>1276</v>
      </c>
      <c r="D31" s="13">
        <v>1126259</v>
      </c>
      <c r="E31" s="14">
        <v>6702.93</v>
      </c>
      <c r="F31" s="15">
        <v>1.9400000000000001E-2</v>
      </c>
      <c r="G31" s="15"/>
    </row>
    <row r="32" spans="1:7" x14ac:dyDescent="0.3">
      <c r="A32" s="12" t="s">
        <v>1831</v>
      </c>
      <c r="B32" s="30" t="s">
        <v>1832</v>
      </c>
      <c r="C32" s="30" t="s">
        <v>1219</v>
      </c>
      <c r="D32" s="13">
        <v>1326174</v>
      </c>
      <c r="E32" s="14">
        <v>6345.74</v>
      </c>
      <c r="F32" s="15">
        <v>1.84E-2</v>
      </c>
      <c r="G32" s="15"/>
    </row>
    <row r="33" spans="1:7" x14ac:dyDescent="0.3">
      <c r="A33" s="12" t="s">
        <v>1804</v>
      </c>
      <c r="B33" s="30" t="s">
        <v>1805</v>
      </c>
      <c r="C33" s="30" t="s">
        <v>1237</v>
      </c>
      <c r="D33" s="13">
        <v>513952</v>
      </c>
      <c r="E33" s="14">
        <v>6309.02</v>
      </c>
      <c r="F33" s="15">
        <v>1.83E-2</v>
      </c>
      <c r="G33" s="15"/>
    </row>
    <row r="34" spans="1:7" x14ac:dyDescent="0.3">
      <c r="A34" s="12" t="s">
        <v>1810</v>
      </c>
      <c r="B34" s="30" t="s">
        <v>1811</v>
      </c>
      <c r="C34" s="30" t="s">
        <v>1305</v>
      </c>
      <c r="D34" s="13">
        <v>145640</v>
      </c>
      <c r="E34" s="14">
        <v>6211.18</v>
      </c>
      <c r="F34" s="15">
        <v>1.7999999999999999E-2</v>
      </c>
      <c r="G34" s="15"/>
    </row>
    <row r="35" spans="1:7" x14ac:dyDescent="0.3">
      <c r="A35" s="12" t="s">
        <v>1439</v>
      </c>
      <c r="B35" s="30" t="s">
        <v>1440</v>
      </c>
      <c r="C35" s="30" t="s">
        <v>1394</v>
      </c>
      <c r="D35" s="13">
        <v>306396</v>
      </c>
      <c r="E35" s="14">
        <v>5332.82</v>
      </c>
      <c r="F35" s="15">
        <v>1.55E-2</v>
      </c>
      <c r="G35" s="15"/>
    </row>
    <row r="36" spans="1:7" x14ac:dyDescent="0.3">
      <c r="A36" s="12" t="s">
        <v>1806</v>
      </c>
      <c r="B36" s="30" t="s">
        <v>1807</v>
      </c>
      <c r="C36" s="30" t="s">
        <v>1159</v>
      </c>
      <c r="D36" s="13">
        <v>205659</v>
      </c>
      <c r="E36" s="14">
        <v>5143.74</v>
      </c>
      <c r="F36" s="15">
        <v>1.49E-2</v>
      </c>
      <c r="G36" s="15"/>
    </row>
    <row r="37" spans="1:7" x14ac:dyDescent="0.3">
      <c r="A37" s="12" t="s">
        <v>1397</v>
      </c>
      <c r="B37" s="30" t="s">
        <v>1398</v>
      </c>
      <c r="C37" s="30" t="s">
        <v>1209</v>
      </c>
      <c r="D37" s="13">
        <v>123526</v>
      </c>
      <c r="E37" s="14">
        <v>5091.74</v>
      </c>
      <c r="F37" s="15">
        <v>1.4800000000000001E-2</v>
      </c>
      <c r="G37" s="15"/>
    </row>
    <row r="38" spans="1:7" x14ac:dyDescent="0.3">
      <c r="A38" s="12" t="s">
        <v>1726</v>
      </c>
      <c r="B38" s="30" t="s">
        <v>1727</v>
      </c>
      <c r="C38" s="30" t="s">
        <v>1175</v>
      </c>
      <c r="D38" s="13">
        <v>140737</v>
      </c>
      <c r="E38" s="14">
        <v>4608.6400000000003</v>
      </c>
      <c r="F38" s="15">
        <v>1.34E-2</v>
      </c>
      <c r="G38" s="15"/>
    </row>
    <row r="39" spans="1:7" x14ac:dyDescent="0.3">
      <c r="A39" s="12" t="s">
        <v>1802</v>
      </c>
      <c r="B39" s="30" t="s">
        <v>1803</v>
      </c>
      <c r="C39" s="30" t="s">
        <v>1411</v>
      </c>
      <c r="D39" s="13">
        <v>870664</v>
      </c>
      <c r="E39" s="14">
        <v>4222.72</v>
      </c>
      <c r="F39" s="15">
        <v>1.2200000000000001E-2</v>
      </c>
      <c r="G39" s="15"/>
    </row>
    <row r="40" spans="1:7" x14ac:dyDescent="0.3">
      <c r="A40" s="12" t="s">
        <v>1858</v>
      </c>
      <c r="B40" s="30" t="s">
        <v>1859</v>
      </c>
      <c r="C40" s="30" t="s">
        <v>1159</v>
      </c>
      <c r="D40" s="13">
        <v>246947</v>
      </c>
      <c r="E40" s="14">
        <v>4191.18</v>
      </c>
      <c r="F40" s="15">
        <v>1.2200000000000001E-2</v>
      </c>
      <c r="G40" s="15"/>
    </row>
    <row r="41" spans="1:7" x14ac:dyDescent="0.3">
      <c r="A41" s="12" t="s">
        <v>1808</v>
      </c>
      <c r="B41" s="30" t="s">
        <v>1809</v>
      </c>
      <c r="C41" s="30" t="s">
        <v>1178</v>
      </c>
      <c r="D41" s="13">
        <v>170188</v>
      </c>
      <c r="E41" s="14">
        <v>4134.8</v>
      </c>
      <c r="F41" s="15">
        <v>1.2E-2</v>
      </c>
      <c r="G41" s="15"/>
    </row>
    <row r="42" spans="1:7" x14ac:dyDescent="0.3">
      <c r="A42" s="12" t="s">
        <v>1693</v>
      </c>
      <c r="B42" s="30" t="s">
        <v>1694</v>
      </c>
      <c r="C42" s="30" t="s">
        <v>1178</v>
      </c>
      <c r="D42" s="13">
        <v>114609</v>
      </c>
      <c r="E42" s="14">
        <v>3963.58</v>
      </c>
      <c r="F42" s="15">
        <v>1.15E-2</v>
      </c>
      <c r="G42" s="15"/>
    </row>
    <row r="43" spans="1:7" x14ac:dyDescent="0.3">
      <c r="A43" s="12" t="s">
        <v>1874</v>
      </c>
      <c r="B43" s="30" t="s">
        <v>1875</v>
      </c>
      <c r="C43" s="30" t="s">
        <v>1178</v>
      </c>
      <c r="D43" s="13">
        <v>374801</v>
      </c>
      <c r="E43" s="14">
        <v>3806.1</v>
      </c>
      <c r="F43" s="15">
        <v>1.0999999999999999E-2</v>
      </c>
      <c r="G43" s="15"/>
    </row>
    <row r="44" spans="1:7" x14ac:dyDescent="0.3">
      <c r="A44" s="12" t="s">
        <v>1890</v>
      </c>
      <c r="B44" s="30" t="s">
        <v>1891</v>
      </c>
      <c r="C44" s="30" t="s">
        <v>1175</v>
      </c>
      <c r="D44" s="13">
        <v>604817</v>
      </c>
      <c r="E44" s="14">
        <v>3685.75</v>
      </c>
      <c r="F44" s="15">
        <v>1.0699999999999999E-2</v>
      </c>
      <c r="G44" s="15"/>
    </row>
    <row r="45" spans="1:7" x14ac:dyDescent="0.3">
      <c r="A45" s="12" t="s">
        <v>1420</v>
      </c>
      <c r="B45" s="30" t="s">
        <v>1421</v>
      </c>
      <c r="C45" s="30" t="s">
        <v>1394</v>
      </c>
      <c r="D45" s="13">
        <v>301795</v>
      </c>
      <c r="E45" s="14">
        <v>3378.75</v>
      </c>
      <c r="F45" s="15">
        <v>9.7999999999999997E-3</v>
      </c>
      <c r="G45" s="15"/>
    </row>
    <row r="46" spans="1:7" x14ac:dyDescent="0.3">
      <c r="A46" s="12" t="s">
        <v>1414</v>
      </c>
      <c r="B46" s="30" t="s">
        <v>1415</v>
      </c>
      <c r="C46" s="30" t="s">
        <v>1192</v>
      </c>
      <c r="D46" s="13">
        <v>91856</v>
      </c>
      <c r="E46" s="14">
        <v>3321.24</v>
      </c>
      <c r="F46" s="15">
        <v>9.5999999999999992E-3</v>
      </c>
      <c r="G46" s="15"/>
    </row>
    <row r="47" spans="1:7" x14ac:dyDescent="0.3">
      <c r="A47" s="12" t="s">
        <v>1685</v>
      </c>
      <c r="B47" s="30" t="s">
        <v>1686</v>
      </c>
      <c r="C47" s="30" t="s">
        <v>1394</v>
      </c>
      <c r="D47" s="13">
        <v>555492</v>
      </c>
      <c r="E47" s="14">
        <v>3286.85</v>
      </c>
      <c r="F47" s="15">
        <v>9.4999999999999998E-3</v>
      </c>
      <c r="G47" s="15"/>
    </row>
    <row r="48" spans="1:7" x14ac:dyDescent="0.3">
      <c r="A48" s="12" t="s">
        <v>1818</v>
      </c>
      <c r="B48" s="30" t="s">
        <v>1819</v>
      </c>
      <c r="C48" s="30" t="s">
        <v>1820</v>
      </c>
      <c r="D48" s="13">
        <v>7622</v>
      </c>
      <c r="E48" s="14">
        <v>3276.92</v>
      </c>
      <c r="F48" s="15">
        <v>9.4999999999999998E-3</v>
      </c>
      <c r="G48" s="15"/>
    </row>
    <row r="49" spans="1:7" x14ac:dyDescent="0.3">
      <c r="A49" s="12" t="s">
        <v>1972</v>
      </c>
      <c r="B49" s="30" t="s">
        <v>1973</v>
      </c>
      <c r="C49" s="30" t="s">
        <v>1276</v>
      </c>
      <c r="D49" s="13">
        <v>127580</v>
      </c>
      <c r="E49" s="14">
        <v>3243.53</v>
      </c>
      <c r="F49" s="15">
        <v>9.4000000000000004E-3</v>
      </c>
      <c r="G49" s="15"/>
    </row>
    <row r="50" spans="1:7" x14ac:dyDescent="0.3">
      <c r="A50" s="12" t="s">
        <v>1176</v>
      </c>
      <c r="B50" s="30" t="s">
        <v>1177</v>
      </c>
      <c r="C50" s="30" t="s">
        <v>1178</v>
      </c>
      <c r="D50" s="13">
        <v>347762</v>
      </c>
      <c r="E50" s="14">
        <v>3239.23</v>
      </c>
      <c r="F50" s="15">
        <v>9.4000000000000004E-3</v>
      </c>
      <c r="G50" s="15"/>
    </row>
    <row r="51" spans="1:7" x14ac:dyDescent="0.3">
      <c r="A51" s="12" t="s">
        <v>1380</v>
      </c>
      <c r="B51" s="30" t="s">
        <v>1381</v>
      </c>
      <c r="C51" s="30" t="s">
        <v>1209</v>
      </c>
      <c r="D51" s="13">
        <v>1044807</v>
      </c>
      <c r="E51" s="14">
        <v>3070.69</v>
      </c>
      <c r="F51" s="15">
        <v>8.8999999999999999E-3</v>
      </c>
      <c r="G51" s="15"/>
    </row>
    <row r="52" spans="1:7" x14ac:dyDescent="0.3">
      <c r="A52" s="12" t="s">
        <v>1124</v>
      </c>
      <c r="B52" s="30" t="s">
        <v>1125</v>
      </c>
      <c r="C52" s="30" t="s">
        <v>1126</v>
      </c>
      <c r="D52" s="13">
        <v>416998</v>
      </c>
      <c r="E52" s="14">
        <v>2788.67</v>
      </c>
      <c r="F52" s="15">
        <v>8.0999999999999996E-3</v>
      </c>
      <c r="G52" s="15"/>
    </row>
    <row r="53" spans="1:7" x14ac:dyDescent="0.3">
      <c r="A53" s="12" t="s">
        <v>1427</v>
      </c>
      <c r="B53" s="30" t="s">
        <v>1428</v>
      </c>
      <c r="C53" s="30" t="s">
        <v>1140</v>
      </c>
      <c r="D53" s="13">
        <v>1320113</v>
      </c>
      <c r="E53" s="14">
        <v>2584.7800000000002</v>
      </c>
      <c r="F53" s="15">
        <v>7.4999999999999997E-3</v>
      </c>
      <c r="G53" s="15"/>
    </row>
    <row r="54" spans="1:7" x14ac:dyDescent="0.3">
      <c r="A54" s="12" t="s">
        <v>1167</v>
      </c>
      <c r="B54" s="30" t="s">
        <v>1168</v>
      </c>
      <c r="C54" s="30" t="s">
        <v>1112</v>
      </c>
      <c r="D54" s="13">
        <v>535626</v>
      </c>
      <c r="E54" s="14">
        <v>1844.43</v>
      </c>
      <c r="F54" s="15">
        <v>5.3E-3</v>
      </c>
      <c r="G54" s="15"/>
    </row>
    <row r="55" spans="1:7" x14ac:dyDescent="0.3">
      <c r="A55" s="12" t="s">
        <v>1851</v>
      </c>
      <c r="B55" s="30" t="s">
        <v>1852</v>
      </c>
      <c r="C55" s="30" t="s">
        <v>1249</v>
      </c>
      <c r="D55" s="13">
        <v>126262</v>
      </c>
      <c r="E55" s="14">
        <v>1831.81</v>
      </c>
      <c r="F55" s="15">
        <v>5.3E-3</v>
      </c>
      <c r="G55" s="15"/>
    </row>
    <row r="56" spans="1:7" x14ac:dyDescent="0.3">
      <c r="A56" s="12" t="s">
        <v>1816</v>
      </c>
      <c r="B56" s="30" t="s">
        <v>1817</v>
      </c>
      <c r="C56" s="30" t="s">
        <v>1209</v>
      </c>
      <c r="D56" s="13">
        <v>72011</v>
      </c>
      <c r="E56" s="14">
        <v>1753.43</v>
      </c>
      <c r="F56" s="15">
        <v>5.1000000000000004E-3</v>
      </c>
      <c r="G56" s="15"/>
    </row>
    <row r="57" spans="1:7" x14ac:dyDescent="0.3">
      <c r="A57" s="12" t="s">
        <v>1864</v>
      </c>
      <c r="B57" s="30" t="s">
        <v>1865</v>
      </c>
      <c r="C57" s="30" t="s">
        <v>1178</v>
      </c>
      <c r="D57" s="13">
        <v>138268</v>
      </c>
      <c r="E57" s="14">
        <v>1674.15</v>
      </c>
      <c r="F57" s="15">
        <v>4.8999999999999998E-3</v>
      </c>
      <c r="G57" s="15"/>
    </row>
    <row r="58" spans="1:7" x14ac:dyDescent="0.3">
      <c r="A58" s="12" t="s">
        <v>1699</v>
      </c>
      <c r="B58" s="30" t="s">
        <v>1700</v>
      </c>
      <c r="C58" s="30" t="s">
        <v>1181</v>
      </c>
      <c r="D58" s="13">
        <v>274910</v>
      </c>
      <c r="E58" s="14">
        <v>1646.85</v>
      </c>
      <c r="F58" s="15">
        <v>4.7999999999999996E-3</v>
      </c>
      <c r="G58" s="15"/>
    </row>
    <row r="59" spans="1:7" x14ac:dyDescent="0.3">
      <c r="A59" s="12" t="s">
        <v>1921</v>
      </c>
      <c r="B59" s="30" t="s">
        <v>1922</v>
      </c>
      <c r="C59" s="30" t="s">
        <v>1273</v>
      </c>
      <c r="D59" s="13">
        <v>95364</v>
      </c>
      <c r="E59" s="14">
        <v>1515.95</v>
      </c>
      <c r="F59" s="15">
        <v>4.4000000000000003E-3</v>
      </c>
      <c r="G59" s="15"/>
    </row>
    <row r="60" spans="1:7" x14ac:dyDescent="0.3">
      <c r="A60" s="12" t="s">
        <v>1902</v>
      </c>
      <c r="B60" s="30" t="s">
        <v>1903</v>
      </c>
      <c r="C60" s="30" t="s">
        <v>1214</v>
      </c>
      <c r="D60" s="13">
        <v>525085</v>
      </c>
      <c r="E60" s="14">
        <v>1298.8</v>
      </c>
      <c r="F60" s="15">
        <v>3.8E-3</v>
      </c>
      <c r="G60" s="15"/>
    </row>
    <row r="61" spans="1:7" x14ac:dyDescent="0.3">
      <c r="A61" s="12" t="s">
        <v>1821</v>
      </c>
      <c r="B61" s="30" t="s">
        <v>1822</v>
      </c>
      <c r="C61" s="30" t="s">
        <v>1181</v>
      </c>
      <c r="D61" s="13">
        <v>127642</v>
      </c>
      <c r="E61" s="14">
        <v>809.06</v>
      </c>
      <c r="F61" s="15">
        <v>2.3E-3</v>
      </c>
      <c r="G61" s="15"/>
    </row>
    <row r="62" spans="1:7" x14ac:dyDescent="0.3">
      <c r="A62" s="12" t="s">
        <v>1365</v>
      </c>
      <c r="B62" s="30" t="s">
        <v>1366</v>
      </c>
      <c r="C62" s="30" t="s">
        <v>1140</v>
      </c>
      <c r="D62" s="13">
        <v>99477</v>
      </c>
      <c r="E62" s="14">
        <v>747.47</v>
      </c>
      <c r="F62" s="15">
        <v>2.2000000000000001E-3</v>
      </c>
      <c r="G62" s="15"/>
    </row>
    <row r="63" spans="1:7" x14ac:dyDescent="0.3">
      <c r="A63" s="16" t="s">
        <v>122</v>
      </c>
      <c r="B63" s="31"/>
      <c r="C63" s="31"/>
      <c r="D63" s="17"/>
      <c r="E63" s="37">
        <v>331045.59000000003</v>
      </c>
      <c r="F63" s="38">
        <v>0.95979999999999999</v>
      </c>
      <c r="G63" s="20"/>
    </row>
    <row r="64" spans="1:7" x14ac:dyDescent="0.3">
      <c r="A64" s="16" t="s">
        <v>1468</v>
      </c>
      <c r="B64" s="30"/>
      <c r="C64" s="30"/>
      <c r="D64" s="13"/>
      <c r="E64" s="14"/>
      <c r="F64" s="15"/>
      <c r="G64" s="15"/>
    </row>
    <row r="65" spans="1:7" x14ac:dyDescent="0.3">
      <c r="A65" s="16" t="s">
        <v>122</v>
      </c>
      <c r="B65" s="30"/>
      <c r="C65" s="30"/>
      <c r="D65" s="13"/>
      <c r="E65" s="39" t="s">
        <v>114</v>
      </c>
      <c r="F65" s="40" t="s">
        <v>114</v>
      </c>
      <c r="G65" s="15"/>
    </row>
    <row r="66" spans="1:7" x14ac:dyDescent="0.3">
      <c r="A66" s="21" t="s">
        <v>156</v>
      </c>
      <c r="B66" s="32"/>
      <c r="C66" s="32"/>
      <c r="D66" s="22"/>
      <c r="E66" s="27">
        <v>331045.59000000003</v>
      </c>
      <c r="F66" s="28">
        <v>0.95979999999999999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12"/>
      <c r="B68" s="30"/>
      <c r="C68" s="30"/>
      <c r="D68" s="13"/>
      <c r="E68" s="14"/>
      <c r="F68" s="15"/>
      <c r="G68" s="15"/>
    </row>
    <row r="69" spans="1:7" x14ac:dyDescent="0.3">
      <c r="A69" s="16" t="s">
        <v>157</v>
      </c>
      <c r="B69" s="30"/>
      <c r="C69" s="30"/>
      <c r="D69" s="13"/>
      <c r="E69" s="14"/>
      <c r="F69" s="15"/>
      <c r="G69" s="15"/>
    </row>
    <row r="70" spans="1:7" x14ac:dyDescent="0.3">
      <c r="A70" s="12" t="s">
        <v>158</v>
      </c>
      <c r="B70" s="30"/>
      <c r="C70" s="30"/>
      <c r="D70" s="13"/>
      <c r="E70" s="14">
        <v>15527.29</v>
      </c>
      <c r="F70" s="15">
        <v>4.4999999999999998E-2</v>
      </c>
      <c r="G70" s="15">
        <v>6.3773999999999997E-2</v>
      </c>
    </row>
    <row r="71" spans="1:7" x14ac:dyDescent="0.3">
      <c r="A71" s="16" t="s">
        <v>122</v>
      </c>
      <c r="B71" s="31"/>
      <c r="C71" s="31"/>
      <c r="D71" s="17"/>
      <c r="E71" s="37">
        <v>15527.29</v>
      </c>
      <c r="F71" s="38">
        <v>4.4999999999999998E-2</v>
      </c>
      <c r="G71" s="20"/>
    </row>
    <row r="72" spans="1:7" x14ac:dyDescent="0.3">
      <c r="A72" s="12"/>
      <c r="B72" s="30"/>
      <c r="C72" s="30"/>
      <c r="D72" s="13"/>
      <c r="E72" s="14"/>
      <c r="F72" s="15"/>
      <c r="G72" s="15"/>
    </row>
    <row r="73" spans="1:7" x14ac:dyDescent="0.3">
      <c r="A73" s="21" t="s">
        <v>156</v>
      </c>
      <c r="B73" s="32"/>
      <c r="C73" s="32"/>
      <c r="D73" s="22"/>
      <c r="E73" s="18">
        <v>15527.29</v>
      </c>
      <c r="F73" s="19">
        <v>4.4999999999999998E-2</v>
      </c>
      <c r="G73" s="20"/>
    </row>
    <row r="74" spans="1:7" x14ac:dyDescent="0.3">
      <c r="A74" s="12" t="s">
        <v>159</v>
      </c>
      <c r="B74" s="30"/>
      <c r="C74" s="30"/>
      <c r="D74" s="13"/>
      <c r="E74" s="14">
        <v>2.7129786</v>
      </c>
      <c r="F74" s="15">
        <v>6.9999999999999999E-6</v>
      </c>
      <c r="G74" s="15"/>
    </row>
    <row r="75" spans="1:7" x14ac:dyDescent="0.3">
      <c r="A75" s="12" t="s">
        <v>160</v>
      </c>
      <c r="B75" s="30"/>
      <c r="C75" s="30"/>
      <c r="D75" s="13"/>
      <c r="E75" s="23">
        <v>-1684.8529785999999</v>
      </c>
      <c r="F75" s="24">
        <v>-4.8069999999999996E-3</v>
      </c>
      <c r="G75" s="15">
        <v>6.3773999999999997E-2</v>
      </c>
    </row>
    <row r="76" spans="1:7" x14ac:dyDescent="0.3">
      <c r="A76" s="25" t="s">
        <v>161</v>
      </c>
      <c r="B76" s="33"/>
      <c r="C76" s="33"/>
      <c r="D76" s="26"/>
      <c r="E76" s="27">
        <v>344890.74</v>
      </c>
      <c r="F76" s="28">
        <v>1</v>
      </c>
      <c r="G76" s="28"/>
    </row>
    <row r="81" spans="1:5" x14ac:dyDescent="0.3">
      <c r="A81" s="1" t="s">
        <v>164</v>
      </c>
    </row>
    <row r="82" spans="1:5" x14ac:dyDescent="0.3">
      <c r="A82" s="47" t="s">
        <v>165</v>
      </c>
      <c r="B82" s="34" t="s">
        <v>114</v>
      </c>
    </row>
    <row r="83" spans="1:5" x14ac:dyDescent="0.3">
      <c r="A83" t="s">
        <v>166</v>
      </c>
    </row>
    <row r="84" spans="1:5" x14ac:dyDescent="0.3">
      <c r="A84" t="s">
        <v>167</v>
      </c>
      <c r="B84" t="s">
        <v>168</v>
      </c>
      <c r="C84" t="s">
        <v>168</v>
      </c>
    </row>
    <row r="85" spans="1:5" x14ac:dyDescent="0.3">
      <c r="B85" s="48">
        <v>45107</v>
      </c>
      <c r="C85" s="48">
        <v>45138</v>
      </c>
    </row>
    <row r="86" spans="1:5" x14ac:dyDescent="0.3">
      <c r="A86" t="s">
        <v>172</v>
      </c>
      <c r="B86">
        <v>66.489000000000004</v>
      </c>
      <c r="C86">
        <v>68.787000000000006</v>
      </c>
      <c r="E86" s="2"/>
    </row>
    <row r="87" spans="1:5" x14ac:dyDescent="0.3">
      <c r="A87" t="s">
        <v>173</v>
      </c>
      <c r="B87">
        <v>48.481000000000002</v>
      </c>
      <c r="C87">
        <v>50.156999999999996</v>
      </c>
      <c r="E87" s="2"/>
    </row>
    <row r="88" spans="1:5" x14ac:dyDescent="0.3">
      <c r="A88" t="s">
        <v>626</v>
      </c>
      <c r="B88">
        <v>58.566000000000003</v>
      </c>
      <c r="C88">
        <v>60.517000000000003</v>
      </c>
      <c r="E88" s="2"/>
    </row>
    <row r="89" spans="1:5" x14ac:dyDescent="0.3">
      <c r="A89" t="s">
        <v>627</v>
      </c>
      <c r="B89">
        <v>33.765999999999998</v>
      </c>
      <c r="C89">
        <v>34.890999999999998</v>
      </c>
      <c r="E89" s="2"/>
    </row>
    <row r="90" spans="1:5" x14ac:dyDescent="0.3">
      <c r="E90" s="2"/>
    </row>
    <row r="91" spans="1:5" x14ac:dyDescent="0.3">
      <c r="A91" t="s">
        <v>183</v>
      </c>
      <c r="B91" s="34" t="s">
        <v>114</v>
      </c>
    </row>
    <row r="92" spans="1:5" x14ac:dyDescent="0.3">
      <c r="A92" t="s">
        <v>184</v>
      </c>
      <c r="B92" s="34" t="s">
        <v>114</v>
      </c>
    </row>
    <row r="93" spans="1:5" ht="28.95" customHeight="1" x14ac:dyDescent="0.3">
      <c r="A93" s="47" t="s">
        <v>185</v>
      </c>
      <c r="B93" s="34" t="s">
        <v>114</v>
      </c>
    </row>
    <row r="94" spans="1:5" ht="28.95" customHeight="1" x14ac:dyDescent="0.3">
      <c r="A94" s="47" t="s">
        <v>186</v>
      </c>
      <c r="B94" s="34" t="s">
        <v>114</v>
      </c>
    </row>
    <row r="95" spans="1:5" x14ac:dyDescent="0.3">
      <c r="A95" t="s">
        <v>1677</v>
      </c>
      <c r="B95" s="49">
        <v>0.50525200000000003</v>
      </c>
    </row>
    <row r="96" spans="1:5" ht="43.5" customHeight="1" x14ac:dyDescent="0.3">
      <c r="A96" s="47" t="s">
        <v>188</v>
      </c>
      <c r="B96" s="34" t="s">
        <v>114</v>
      </c>
    </row>
    <row r="97" spans="1:7" ht="28.95" customHeight="1" x14ac:dyDescent="0.3">
      <c r="A97" s="47" t="s">
        <v>189</v>
      </c>
      <c r="B97" s="34" t="s">
        <v>114</v>
      </c>
    </row>
    <row r="98" spans="1:7" ht="28.95" customHeight="1" x14ac:dyDescent="0.3">
      <c r="A98" s="47" t="s">
        <v>190</v>
      </c>
      <c r="B98" s="34" t="s">
        <v>114</v>
      </c>
    </row>
    <row r="99" spans="1:7" x14ac:dyDescent="0.3">
      <c r="A99" t="s">
        <v>191</v>
      </c>
      <c r="B99" s="34" t="s">
        <v>114</v>
      </c>
    </row>
    <row r="100" spans="1:7" x14ac:dyDescent="0.3">
      <c r="A100" t="s">
        <v>192</v>
      </c>
      <c r="B100" s="34" t="s">
        <v>114</v>
      </c>
    </row>
    <row r="102" spans="1:7" s="47" customFormat="1" ht="35.4" customHeight="1" x14ac:dyDescent="0.3">
      <c r="A102" s="70" t="s">
        <v>202</v>
      </c>
      <c r="B102" s="70" t="s">
        <v>203</v>
      </c>
      <c r="C102" s="70" t="s">
        <v>5</v>
      </c>
      <c r="D102" s="70" t="s">
        <v>6</v>
      </c>
      <c r="G102" s="71"/>
    </row>
    <row r="103" spans="1:7" s="47" customFormat="1" ht="70.05" customHeight="1" x14ac:dyDescent="0.3">
      <c r="A103" s="70" t="s">
        <v>2547</v>
      </c>
      <c r="B103" s="70"/>
      <c r="C103" s="70" t="s">
        <v>84</v>
      </c>
      <c r="D103" s="70"/>
      <c r="G103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51"/>
  <sheetViews>
    <sheetView showGridLines="0" view="pageBreakPreview" zoomScale="60" zoomScaleNormal="100" workbookViewId="0">
      <pane ySplit="4" topLeftCell="A44" activePane="bottomLeft" state="frozen"/>
      <selection pane="bottomLeft" activeCell="A51" sqref="A51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2548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2549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795</v>
      </c>
      <c r="B10" s="30"/>
      <c r="C10" s="30"/>
      <c r="D10" s="13"/>
      <c r="E10" s="14"/>
      <c r="F10" s="15"/>
      <c r="G10" s="15"/>
    </row>
    <row r="11" spans="1:8" x14ac:dyDescent="0.3">
      <c r="A11" s="12" t="s">
        <v>2550</v>
      </c>
      <c r="B11" s="30" t="s">
        <v>2551</v>
      </c>
      <c r="C11" s="30"/>
      <c r="D11" s="13">
        <v>5033841</v>
      </c>
      <c r="E11" s="14">
        <v>2620.62</v>
      </c>
      <c r="F11" s="15">
        <v>0.50260000000000005</v>
      </c>
      <c r="G11" s="15"/>
    </row>
    <row r="12" spans="1:8" x14ac:dyDescent="0.3">
      <c r="A12" s="12" t="s">
        <v>2552</v>
      </c>
      <c r="B12" s="30" t="s">
        <v>2553</v>
      </c>
      <c r="C12" s="30"/>
      <c r="D12" s="13">
        <v>3448399</v>
      </c>
      <c r="E12" s="14">
        <v>2594.23</v>
      </c>
      <c r="F12" s="15">
        <v>0.4975</v>
      </c>
      <c r="G12" s="15"/>
    </row>
    <row r="13" spans="1:8" x14ac:dyDescent="0.3">
      <c r="A13" s="16" t="s">
        <v>122</v>
      </c>
      <c r="B13" s="31"/>
      <c r="C13" s="31"/>
      <c r="D13" s="17"/>
      <c r="E13" s="18">
        <v>5214.8500000000004</v>
      </c>
      <c r="F13" s="19">
        <v>1.0001</v>
      </c>
      <c r="G13" s="20"/>
    </row>
    <row r="14" spans="1:8" x14ac:dyDescent="0.3">
      <c r="A14" s="12"/>
      <c r="B14" s="30"/>
      <c r="C14" s="30"/>
      <c r="D14" s="13"/>
      <c r="E14" s="14"/>
      <c r="F14" s="15"/>
      <c r="G14" s="15"/>
    </row>
    <row r="15" spans="1:8" x14ac:dyDescent="0.3">
      <c r="A15" s="21" t="s">
        <v>156</v>
      </c>
      <c r="B15" s="32"/>
      <c r="C15" s="32"/>
      <c r="D15" s="22"/>
      <c r="E15" s="18">
        <v>5214.8500000000004</v>
      </c>
      <c r="F15" s="19">
        <v>1.0001</v>
      </c>
      <c r="G15" s="20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157</v>
      </c>
      <c r="B17" s="30"/>
      <c r="C17" s="30"/>
      <c r="D17" s="13"/>
      <c r="E17" s="14"/>
      <c r="F17" s="15"/>
      <c r="G17" s="15"/>
    </row>
    <row r="18" spans="1:7" x14ac:dyDescent="0.3">
      <c r="A18" s="12" t="s">
        <v>158</v>
      </c>
      <c r="B18" s="30"/>
      <c r="C18" s="30"/>
      <c r="D18" s="13"/>
      <c r="E18" s="14">
        <v>14</v>
      </c>
      <c r="F18" s="15">
        <v>2.7000000000000001E-3</v>
      </c>
      <c r="G18" s="15">
        <v>6.3773999999999997E-2</v>
      </c>
    </row>
    <row r="19" spans="1:7" x14ac:dyDescent="0.3">
      <c r="A19" s="16" t="s">
        <v>122</v>
      </c>
      <c r="B19" s="31"/>
      <c r="C19" s="31"/>
      <c r="D19" s="17"/>
      <c r="E19" s="18">
        <v>14</v>
      </c>
      <c r="F19" s="19">
        <v>2.7000000000000001E-3</v>
      </c>
      <c r="G19" s="20"/>
    </row>
    <row r="20" spans="1:7" x14ac:dyDescent="0.3">
      <c r="A20" s="12"/>
      <c r="B20" s="30"/>
      <c r="C20" s="30"/>
      <c r="D20" s="13"/>
      <c r="E20" s="14"/>
      <c r="F20" s="15"/>
      <c r="G20" s="15"/>
    </row>
    <row r="21" spans="1:7" x14ac:dyDescent="0.3">
      <c r="A21" s="21" t="s">
        <v>156</v>
      </c>
      <c r="B21" s="32"/>
      <c r="C21" s="32"/>
      <c r="D21" s="22"/>
      <c r="E21" s="18">
        <v>14</v>
      </c>
      <c r="F21" s="19">
        <v>2.7000000000000001E-3</v>
      </c>
      <c r="G21" s="20"/>
    </row>
    <row r="22" spans="1:7" x14ac:dyDescent="0.3">
      <c r="A22" s="12" t="s">
        <v>159</v>
      </c>
      <c r="B22" s="30"/>
      <c r="C22" s="30"/>
      <c r="D22" s="13"/>
      <c r="E22" s="14">
        <v>2.4456999999999999E-3</v>
      </c>
      <c r="F22" s="15">
        <v>0</v>
      </c>
      <c r="G22" s="15"/>
    </row>
    <row r="23" spans="1:7" x14ac:dyDescent="0.3">
      <c r="A23" s="12" t="s">
        <v>160</v>
      </c>
      <c r="B23" s="30"/>
      <c r="C23" s="30"/>
      <c r="D23" s="13"/>
      <c r="E23" s="23">
        <v>-14.492445699999999</v>
      </c>
      <c r="F23" s="24">
        <v>-2.8E-3</v>
      </c>
      <c r="G23" s="15">
        <v>6.3773999999999997E-2</v>
      </c>
    </row>
    <row r="24" spans="1:7" x14ac:dyDescent="0.3">
      <c r="A24" s="25" t="s">
        <v>161</v>
      </c>
      <c r="B24" s="33"/>
      <c r="C24" s="33"/>
      <c r="D24" s="26"/>
      <c r="E24" s="27">
        <v>5214.3599999999997</v>
      </c>
      <c r="F24" s="28">
        <v>1</v>
      </c>
      <c r="G24" s="28"/>
    </row>
    <row r="29" spans="1:7" x14ac:dyDescent="0.3">
      <c r="A29" s="1" t="s">
        <v>164</v>
      </c>
    </row>
    <row r="30" spans="1:7" x14ac:dyDescent="0.3">
      <c r="A30" s="47" t="s">
        <v>165</v>
      </c>
      <c r="B30" s="34" t="s">
        <v>114</v>
      </c>
    </row>
    <row r="31" spans="1:7" x14ac:dyDescent="0.3">
      <c r="A31" t="s">
        <v>166</v>
      </c>
    </row>
    <row r="32" spans="1:7" x14ac:dyDescent="0.3">
      <c r="A32" t="s">
        <v>167</v>
      </c>
      <c r="B32" t="s">
        <v>168</v>
      </c>
      <c r="C32" t="s">
        <v>168</v>
      </c>
    </row>
    <row r="33" spans="1:5" x14ac:dyDescent="0.3">
      <c r="B33" s="48">
        <v>45107</v>
      </c>
      <c r="C33" s="48">
        <v>45138</v>
      </c>
    </row>
    <row r="34" spans="1:5" x14ac:dyDescent="0.3">
      <c r="A34" t="s">
        <v>172</v>
      </c>
      <c r="B34">
        <v>11.731999999999999</v>
      </c>
      <c r="C34">
        <v>12.313000000000001</v>
      </c>
      <c r="E34" s="2"/>
    </row>
    <row r="35" spans="1:5" x14ac:dyDescent="0.3">
      <c r="A35" t="s">
        <v>173</v>
      </c>
      <c r="B35">
        <v>11.733000000000001</v>
      </c>
      <c r="C35">
        <v>12.314</v>
      </c>
      <c r="E35" s="2"/>
    </row>
    <row r="36" spans="1:5" x14ac:dyDescent="0.3">
      <c r="A36" t="s">
        <v>626</v>
      </c>
      <c r="B36">
        <v>11.694000000000001</v>
      </c>
      <c r="C36">
        <v>12.269</v>
      </c>
      <c r="E36" s="2"/>
    </row>
    <row r="37" spans="1:5" x14ac:dyDescent="0.3">
      <c r="A37" t="s">
        <v>627</v>
      </c>
      <c r="B37">
        <v>11.694000000000001</v>
      </c>
      <c r="C37">
        <v>12.269</v>
      </c>
      <c r="E37" s="2"/>
    </row>
    <row r="38" spans="1:5" x14ac:dyDescent="0.3">
      <c r="E38" s="2"/>
    </row>
    <row r="39" spans="1:5" x14ac:dyDescent="0.3">
      <c r="A39" t="s">
        <v>183</v>
      </c>
      <c r="B39" s="34" t="s">
        <v>114</v>
      </c>
    </row>
    <row r="40" spans="1:5" x14ac:dyDescent="0.3">
      <c r="A40" t="s">
        <v>184</v>
      </c>
      <c r="B40" s="34" t="s">
        <v>114</v>
      </c>
    </row>
    <row r="41" spans="1:5" ht="28.95" customHeight="1" x14ac:dyDescent="0.3">
      <c r="A41" s="47" t="s">
        <v>185</v>
      </c>
      <c r="B41" s="34" t="s">
        <v>114</v>
      </c>
    </row>
    <row r="42" spans="1:5" ht="28.95" customHeight="1" x14ac:dyDescent="0.3">
      <c r="A42" s="47" t="s">
        <v>186</v>
      </c>
      <c r="B42" s="34" t="s">
        <v>114</v>
      </c>
    </row>
    <row r="43" spans="1:5" x14ac:dyDescent="0.3">
      <c r="A43" t="s">
        <v>187</v>
      </c>
      <c r="B43" s="34" t="s">
        <v>114</v>
      </c>
    </row>
    <row r="44" spans="1:5" ht="43.5" customHeight="1" x14ac:dyDescent="0.3">
      <c r="A44" s="47" t="s">
        <v>188</v>
      </c>
      <c r="B44" s="34" t="s">
        <v>114</v>
      </c>
    </row>
    <row r="45" spans="1:5" ht="28.95" customHeight="1" x14ac:dyDescent="0.3">
      <c r="A45" s="47" t="s">
        <v>189</v>
      </c>
      <c r="B45" s="34" t="s">
        <v>114</v>
      </c>
    </row>
    <row r="46" spans="1:5" ht="28.95" customHeight="1" x14ac:dyDescent="0.3">
      <c r="A46" s="47" t="s">
        <v>190</v>
      </c>
      <c r="B46" s="34" t="s">
        <v>114</v>
      </c>
    </row>
    <row r="47" spans="1:5" x14ac:dyDescent="0.3">
      <c r="A47" t="s">
        <v>191</v>
      </c>
      <c r="B47" s="34" t="s">
        <v>114</v>
      </c>
    </row>
    <row r="48" spans="1:5" x14ac:dyDescent="0.3">
      <c r="A48" t="s">
        <v>192</v>
      </c>
      <c r="B48" s="34" t="s">
        <v>114</v>
      </c>
    </row>
    <row r="50" spans="1:7" s="47" customFormat="1" ht="33.6" customHeight="1" x14ac:dyDescent="0.3">
      <c r="A50" s="70" t="s">
        <v>202</v>
      </c>
      <c r="B50" s="70" t="s">
        <v>203</v>
      </c>
      <c r="C50" s="70" t="s">
        <v>5</v>
      </c>
      <c r="D50" s="70" t="s">
        <v>6</v>
      </c>
      <c r="G50" s="71"/>
    </row>
    <row r="51" spans="1:7" s="47" customFormat="1" ht="70.05" customHeight="1" x14ac:dyDescent="0.3">
      <c r="A51" s="70" t="s">
        <v>2554</v>
      </c>
      <c r="B51" s="70"/>
      <c r="C51" s="70" t="s">
        <v>86</v>
      </c>
      <c r="D51" s="70"/>
      <c r="G51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136"/>
  <sheetViews>
    <sheetView showGridLines="0" view="pageBreakPreview" zoomScale="60" zoomScaleNormal="100" workbookViewId="0">
      <pane ySplit="4" topLeftCell="A123" activePane="bottomLeft" state="frozen"/>
      <selection pane="bottomLeft" activeCell="A136" sqref="A136"/>
    </sheetView>
  </sheetViews>
  <sheetFormatPr defaultRowHeight="14.4" x14ac:dyDescent="0.3"/>
  <cols>
    <col min="1" max="1" width="61.21875" bestFit="1" customWidth="1"/>
    <col min="2" max="2" width="22" bestFit="1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2555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2556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115</v>
      </c>
      <c r="B9" s="30"/>
      <c r="C9" s="30"/>
      <c r="D9" s="13"/>
      <c r="E9" s="14"/>
      <c r="F9" s="15"/>
      <c r="G9" s="15"/>
    </row>
    <row r="10" spans="1:8" x14ac:dyDescent="0.3">
      <c r="A10" s="12"/>
      <c r="B10" s="30"/>
      <c r="C10" s="30"/>
      <c r="D10" s="13"/>
      <c r="E10" s="14"/>
      <c r="F10" s="15"/>
      <c r="G10" s="15"/>
    </row>
    <row r="11" spans="1:8" x14ac:dyDescent="0.3">
      <c r="A11" s="16" t="s">
        <v>116</v>
      </c>
      <c r="B11" s="30"/>
      <c r="C11" s="30"/>
      <c r="D11" s="13"/>
      <c r="E11" s="14"/>
      <c r="F11" s="15"/>
      <c r="G11" s="15"/>
    </row>
    <row r="12" spans="1:8" x14ac:dyDescent="0.3">
      <c r="A12" s="12" t="s">
        <v>2557</v>
      </c>
      <c r="B12" s="30" t="s">
        <v>2558</v>
      </c>
      <c r="C12" s="30" t="s">
        <v>119</v>
      </c>
      <c r="D12" s="13">
        <v>10000000</v>
      </c>
      <c r="E12" s="14">
        <v>9881.92</v>
      </c>
      <c r="F12" s="15">
        <v>6.2399999999999997E-2</v>
      </c>
      <c r="G12" s="15">
        <v>6.7099000000000006E-2</v>
      </c>
    </row>
    <row r="13" spans="1:8" x14ac:dyDescent="0.3">
      <c r="A13" s="12" t="s">
        <v>2559</v>
      </c>
      <c r="B13" s="30" t="s">
        <v>2560</v>
      </c>
      <c r="C13" s="30" t="s">
        <v>119</v>
      </c>
      <c r="D13" s="13">
        <v>5000000</v>
      </c>
      <c r="E13" s="14">
        <v>4960.47</v>
      </c>
      <c r="F13" s="15">
        <v>3.1300000000000001E-2</v>
      </c>
      <c r="G13" s="15">
        <v>6.6118999999999997E-2</v>
      </c>
    </row>
    <row r="14" spans="1:8" x14ac:dyDescent="0.3">
      <c r="A14" s="12" t="s">
        <v>2561</v>
      </c>
      <c r="B14" s="30" t="s">
        <v>2562</v>
      </c>
      <c r="C14" s="30" t="s">
        <v>119</v>
      </c>
      <c r="D14" s="13">
        <v>5000000</v>
      </c>
      <c r="E14" s="14">
        <v>4934.67</v>
      </c>
      <c r="F14" s="15">
        <v>3.1199999999999999E-2</v>
      </c>
      <c r="G14" s="15">
        <v>6.7122000000000001E-2</v>
      </c>
    </row>
    <row r="15" spans="1:8" x14ac:dyDescent="0.3">
      <c r="A15" s="12" t="s">
        <v>2563</v>
      </c>
      <c r="B15" s="30" t="s">
        <v>2564</v>
      </c>
      <c r="C15" s="30" t="s">
        <v>119</v>
      </c>
      <c r="D15" s="13">
        <v>5000000</v>
      </c>
      <c r="E15" s="14">
        <v>4934.66</v>
      </c>
      <c r="F15" s="15">
        <v>3.1199999999999999E-2</v>
      </c>
      <c r="G15" s="15">
        <v>6.7131999999999997E-2</v>
      </c>
    </row>
    <row r="16" spans="1:8" x14ac:dyDescent="0.3">
      <c r="A16" s="12" t="s">
        <v>1638</v>
      </c>
      <c r="B16" s="30" t="s">
        <v>1639</v>
      </c>
      <c r="C16" s="30" t="s">
        <v>119</v>
      </c>
      <c r="D16" s="13">
        <v>2500000</v>
      </c>
      <c r="E16" s="14">
        <v>2492.85</v>
      </c>
      <c r="F16" s="15">
        <v>1.5699999999999999E-2</v>
      </c>
      <c r="G16" s="15">
        <v>6.5476999999999994E-2</v>
      </c>
    </row>
    <row r="17" spans="1:7" x14ac:dyDescent="0.3">
      <c r="A17" s="12" t="s">
        <v>2565</v>
      </c>
      <c r="B17" s="30" t="s">
        <v>2566</v>
      </c>
      <c r="C17" s="30" t="s">
        <v>119</v>
      </c>
      <c r="D17" s="13">
        <v>2500000</v>
      </c>
      <c r="E17" s="14">
        <v>2492.85</v>
      </c>
      <c r="F17" s="15">
        <v>1.5699999999999999E-2</v>
      </c>
      <c r="G17" s="15">
        <v>6.5476999999999994E-2</v>
      </c>
    </row>
    <row r="18" spans="1:7" x14ac:dyDescent="0.3">
      <c r="A18" s="16" t="s">
        <v>122</v>
      </c>
      <c r="B18" s="31"/>
      <c r="C18" s="31"/>
      <c r="D18" s="17"/>
      <c r="E18" s="18">
        <v>29697.42</v>
      </c>
      <c r="F18" s="19">
        <v>0.1875</v>
      </c>
      <c r="G18" s="20"/>
    </row>
    <row r="19" spans="1:7" x14ac:dyDescent="0.3">
      <c r="A19" s="16" t="s">
        <v>123</v>
      </c>
      <c r="B19" s="30"/>
      <c r="C19" s="30"/>
      <c r="D19" s="13"/>
      <c r="E19" s="14"/>
      <c r="F19" s="15"/>
      <c r="G19" s="15"/>
    </row>
    <row r="20" spans="1:7" x14ac:dyDescent="0.3">
      <c r="A20" s="12" t="s">
        <v>2567</v>
      </c>
      <c r="B20" s="30" t="s">
        <v>2568</v>
      </c>
      <c r="C20" s="30" t="s">
        <v>126</v>
      </c>
      <c r="D20" s="13">
        <v>5000000</v>
      </c>
      <c r="E20" s="14">
        <v>4967.8</v>
      </c>
      <c r="F20" s="15">
        <v>3.1399999999999997E-2</v>
      </c>
      <c r="G20" s="15">
        <v>6.7600999999999994E-2</v>
      </c>
    </row>
    <row r="21" spans="1:7" x14ac:dyDescent="0.3">
      <c r="A21" s="12" t="s">
        <v>2569</v>
      </c>
      <c r="B21" s="30" t="s">
        <v>2570</v>
      </c>
      <c r="C21" s="30" t="s">
        <v>132</v>
      </c>
      <c r="D21" s="13">
        <v>5000000</v>
      </c>
      <c r="E21" s="14">
        <v>4948.38</v>
      </c>
      <c r="F21" s="15">
        <v>3.1199999999999999E-2</v>
      </c>
      <c r="G21" s="15">
        <v>6.7999000000000004E-2</v>
      </c>
    </row>
    <row r="22" spans="1:7" x14ac:dyDescent="0.3">
      <c r="A22" s="12" t="s">
        <v>2571</v>
      </c>
      <c r="B22" s="30" t="s">
        <v>2572</v>
      </c>
      <c r="C22" s="30" t="s">
        <v>2573</v>
      </c>
      <c r="D22" s="13">
        <v>5000000</v>
      </c>
      <c r="E22" s="14">
        <v>4940.6099999999997</v>
      </c>
      <c r="F22" s="15">
        <v>3.1199999999999999E-2</v>
      </c>
      <c r="G22" s="15">
        <v>6.9650000000000004E-2</v>
      </c>
    </row>
    <row r="23" spans="1:7" x14ac:dyDescent="0.3">
      <c r="A23" s="12" t="s">
        <v>2574</v>
      </c>
      <c r="B23" s="30" t="s">
        <v>2575</v>
      </c>
      <c r="C23" s="30" t="s">
        <v>126</v>
      </c>
      <c r="D23" s="13">
        <v>5000000</v>
      </c>
      <c r="E23" s="14">
        <v>4939.8900000000003</v>
      </c>
      <c r="F23" s="15">
        <v>3.1199999999999999E-2</v>
      </c>
      <c r="G23" s="15">
        <v>6.9397E-2</v>
      </c>
    </row>
    <row r="24" spans="1:7" x14ac:dyDescent="0.3">
      <c r="A24" s="12" t="s">
        <v>2576</v>
      </c>
      <c r="B24" s="30" t="s">
        <v>2577</v>
      </c>
      <c r="C24" s="30" t="s">
        <v>132</v>
      </c>
      <c r="D24" s="13">
        <v>5000000</v>
      </c>
      <c r="E24" s="14">
        <v>4927.47</v>
      </c>
      <c r="F24" s="15">
        <v>3.1099999999999999E-2</v>
      </c>
      <c r="G24" s="15">
        <v>7.0699999999999999E-2</v>
      </c>
    </row>
    <row r="25" spans="1:7" x14ac:dyDescent="0.3">
      <c r="A25" s="12" t="s">
        <v>2578</v>
      </c>
      <c r="B25" s="30" t="s">
        <v>2579</v>
      </c>
      <c r="C25" s="30" t="s">
        <v>126</v>
      </c>
      <c r="D25" s="13">
        <v>2500000</v>
      </c>
      <c r="E25" s="14">
        <v>2492.5500000000002</v>
      </c>
      <c r="F25" s="15">
        <v>1.5699999999999999E-2</v>
      </c>
      <c r="G25" s="15">
        <v>6.8241999999999997E-2</v>
      </c>
    </row>
    <row r="26" spans="1:7" x14ac:dyDescent="0.3">
      <c r="A26" s="12" t="s">
        <v>2580</v>
      </c>
      <c r="B26" s="30" t="s">
        <v>2581</v>
      </c>
      <c r="C26" s="30" t="s">
        <v>132</v>
      </c>
      <c r="D26" s="13">
        <v>2500000</v>
      </c>
      <c r="E26" s="14">
        <v>2492.52</v>
      </c>
      <c r="F26" s="15">
        <v>1.5699999999999999E-2</v>
      </c>
      <c r="G26" s="15">
        <v>6.8505999999999997E-2</v>
      </c>
    </row>
    <row r="27" spans="1:7" x14ac:dyDescent="0.3">
      <c r="A27" s="12" t="s">
        <v>2582</v>
      </c>
      <c r="B27" s="30" t="s">
        <v>2583</v>
      </c>
      <c r="C27" s="30" t="s">
        <v>126</v>
      </c>
      <c r="D27" s="13">
        <v>2500000</v>
      </c>
      <c r="E27" s="14">
        <v>2481.11</v>
      </c>
      <c r="F27" s="15">
        <v>1.5699999999999999E-2</v>
      </c>
      <c r="G27" s="15">
        <v>6.7796999999999996E-2</v>
      </c>
    </row>
    <row r="28" spans="1:7" x14ac:dyDescent="0.3">
      <c r="A28" s="12" t="s">
        <v>127</v>
      </c>
      <c r="B28" s="30" t="s">
        <v>128</v>
      </c>
      <c r="C28" s="30" t="s">
        <v>129</v>
      </c>
      <c r="D28" s="13">
        <v>2500000</v>
      </c>
      <c r="E28" s="14">
        <v>2480.62</v>
      </c>
      <c r="F28" s="15">
        <v>1.5699999999999999E-2</v>
      </c>
      <c r="G28" s="15">
        <v>6.7904000000000006E-2</v>
      </c>
    </row>
    <row r="29" spans="1:7" x14ac:dyDescent="0.3">
      <c r="A29" s="12" t="s">
        <v>2584</v>
      </c>
      <c r="B29" s="30" t="s">
        <v>2585</v>
      </c>
      <c r="C29" s="30" t="s">
        <v>132</v>
      </c>
      <c r="D29" s="13">
        <v>2500000</v>
      </c>
      <c r="E29" s="14">
        <v>2480.4899999999998</v>
      </c>
      <c r="F29" s="15">
        <v>1.5699999999999999E-2</v>
      </c>
      <c r="G29" s="15">
        <v>6.8348999999999993E-2</v>
      </c>
    </row>
    <row r="30" spans="1:7" x14ac:dyDescent="0.3">
      <c r="A30" s="16" t="s">
        <v>122</v>
      </c>
      <c r="B30" s="31"/>
      <c r="C30" s="31"/>
      <c r="D30" s="17"/>
      <c r="E30" s="18">
        <v>37151.440000000002</v>
      </c>
      <c r="F30" s="19">
        <v>0.2346</v>
      </c>
      <c r="G30" s="20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6" t="s">
        <v>143</v>
      </c>
      <c r="B32" s="30"/>
      <c r="C32" s="30"/>
      <c r="D32" s="13"/>
      <c r="E32" s="14"/>
      <c r="F32" s="15"/>
      <c r="G32" s="15"/>
    </row>
    <row r="33" spans="1:7" x14ac:dyDescent="0.3">
      <c r="A33" s="12" t="s">
        <v>2586</v>
      </c>
      <c r="B33" s="30" t="s">
        <v>2587</v>
      </c>
      <c r="C33" s="30" t="s">
        <v>132</v>
      </c>
      <c r="D33" s="13">
        <v>7500000</v>
      </c>
      <c r="E33" s="14">
        <v>7404.47</v>
      </c>
      <c r="F33" s="15">
        <v>4.6699999999999998E-2</v>
      </c>
      <c r="G33" s="15">
        <v>7.1347999999999995E-2</v>
      </c>
    </row>
    <row r="34" spans="1:7" x14ac:dyDescent="0.3">
      <c r="A34" s="12" t="s">
        <v>2588</v>
      </c>
      <c r="B34" s="30" t="s">
        <v>2589</v>
      </c>
      <c r="C34" s="30" t="s">
        <v>132</v>
      </c>
      <c r="D34" s="13">
        <v>5000000</v>
      </c>
      <c r="E34" s="14">
        <v>4997.04</v>
      </c>
      <c r="F34" s="15">
        <v>3.15E-2</v>
      </c>
      <c r="G34" s="15">
        <v>7.2191000000000005E-2</v>
      </c>
    </row>
    <row r="35" spans="1:7" x14ac:dyDescent="0.3">
      <c r="A35" s="12" t="s">
        <v>2590</v>
      </c>
      <c r="B35" s="30" t="s">
        <v>2591</v>
      </c>
      <c r="C35" s="30" t="s">
        <v>132</v>
      </c>
      <c r="D35" s="13">
        <v>5000000</v>
      </c>
      <c r="E35" s="14">
        <v>4996.76</v>
      </c>
      <c r="F35" s="15">
        <v>3.15E-2</v>
      </c>
      <c r="G35" s="15">
        <v>7.9074000000000005E-2</v>
      </c>
    </row>
    <row r="36" spans="1:7" x14ac:dyDescent="0.3">
      <c r="A36" s="12" t="s">
        <v>2592</v>
      </c>
      <c r="B36" s="30" t="s">
        <v>2593</v>
      </c>
      <c r="C36" s="30" t="s">
        <v>132</v>
      </c>
      <c r="D36" s="13">
        <v>5000000</v>
      </c>
      <c r="E36" s="14">
        <v>4993.3900000000003</v>
      </c>
      <c r="F36" s="15">
        <v>3.15E-2</v>
      </c>
      <c r="G36" s="15">
        <v>6.9024000000000002E-2</v>
      </c>
    </row>
    <row r="37" spans="1:7" x14ac:dyDescent="0.3">
      <c r="A37" s="12" t="s">
        <v>2594</v>
      </c>
      <c r="B37" s="30" t="s">
        <v>2595</v>
      </c>
      <c r="C37" s="30" t="s">
        <v>132</v>
      </c>
      <c r="D37" s="13">
        <v>5000000</v>
      </c>
      <c r="E37" s="14">
        <v>4970.8100000000004</v>
      </c>
      <c r="F37" s="15">
        <v>3.1399999999999997E-2</v>
      </c>
      <c r="G37" s="15">
        <v>6.9158999999999998E-2</v>
      </c>
    </row>
    <row r="38" spans="1:7" x14ac:dyDescent="0.3">
      <c r="A38" s="12" t="s">
        <v>2596</v>
      </c>
      <c r="B38" s="30" t="s">
        <v>2597</v>
      </c>
      <c r="C38" s="30" t="s">
        <v>132</v>
      </c>
      <c r="D38" s="13">
        <v>5000000</v>
      </c>
      <c r="E38" s="14">
        <v>4968.3</v>
      </c>
      <c r="F38" s="15">
        <v>3.1399999999999997E-2</v>
      </c>
      <c r="G38" s="15">
        <v>6.8501000000000006E-2</v>
      </c>
    </row>
    <row r="39" spans="1:7" x14ac:dyDescent="0.3">
      <c r="A39" s="12" t="s">
        <v>144</v>
      </c>
      <c r="B39" s="30" t="s">
        <v>145</v>
      </c>
      <c r="C39" s="30" t="s">
        <v>132</v>
      </c>
      <c r="D39" s="13">
        <v>5000000</v>
      </c>
      <c r="E39" s="14">
        <v>4966.1899999999996</v>
      </c>
      <c r="F39" s="15">
        <v>3.1399999999999997E-2</v>
      </c>
      <c r="G39" s="15">
        <v>7.3096999999999995E-2</v>
      </c>
    </row>
    <row r="40" spans="1:7" x14ac:dyDescent="0.3">
      <c r="A40" s="12" t="s">
        <v>2598</v>
      </c>
      <c r="B40" s="30" t="s">
        <v>2599</v>
      </c>
      <c r="C40" s="30" t="s">
        <v>132</v>
      </c>
      <c r="D40" s="13">
        <v>5000000</v>
      </c>
      <c r="E40" s="14">
        <v>4959.34</v>
      </c>
      <c r="F40" s="15">
        <v>3.1300000000000001E-2</v>
      </c>
      <c r="G40" s="15">
        <v>6.9597999999999993E-2</v>
      </c>
    </row>
    <row r="41" spans="1:7" x14ac:dyDescent="0.3">
      <c r="A41" s="12" t="s">
        <v>2600</v>
      </c>
      <c r="B41" s="30" t="s">
        <v>2601</v>
      </c>
      <c r="C41" s="30" t="s">
        <v>132</v>
      </c>
      <c r="D41" s="13">
        <v>5000000</v>
      </c>
      <c r="E41" s="14">
        <v>4958.3999999999996</v>
      </c>
      <c r="F41" s="15">
        <v>3.1300000000000001E-2</v>
      </c>
      <c r="G41" s="15">
        <v>6.8051E-2</v>
      </c>
    </row>
    <row r="42" spans="1:7" x14ac:dyDescent="0.3">
      <c r="A42" s="12" t="s">
        <v>2602</v>
      </c>
      <c r="B42" s="30" t="s">
        <v>2603</v>
      </c>
      <c r="C42" s="30" t="s">
        <v>132</v>
      </c>
      <c r="D42" s="13">
        <v>5000000</v>
      </c>
      <c r="E42" s="14">
        <v>4934.6000000000004</v>
      </c>
      <c r="F42" s="15">
        <v>3.1199999999999999E-2</v>
      </c>
      <c r="G42" s="15">
        <v>7.3301000000000005E-2</v>
      </c>
    </row>
    <row r="43" spans="1:7" x14ac:dyDescent="0.3">
      <c r="A43" s="12" t="s">
        <v>2604</v>
      </c>
      <c r="B43" s="30" t="s">
        <v>2605</v>
      </c>
      <c r="C43" s="30" t="s">
        <v>126</v>
      </c>
      <c r="D43" s="13">
        <v>5000000</v>
      </c>
      <c r="E43" s="14">
        <v>4931.8999999999996</v>
      </c>
      <c r="F43" s="15">
        <v>3.1099999999999999E-2</v>
      </c>
      <c r="G43" s="15">
        <v>7.1998999999999994E-2</v>
      </c>
    </row>
    <row r="44" spans="1:7" x14ac:dyDescent="0.3">
      <c r="A44" s="12" t="s">
        <v>2606</v>
      </c>
      <c r="B44" s="30" t="s">
        <v>2607</v>
      </c>
      <c r="C44" s="30" t="s">
        <v>132</v>
      </c>
      <c r="D44" s="13">
        <v>5000000</v>
      </c>
      <c r="E44" s="14">
        <v>4927.6499999999996</v>
      </c>
      <c r="F44" s="15">
        <v>3.1099999999999999E-2</v>
      </c>
      <c r="G44" s="15">
        <v>6.9600999999999996E-2</v>
      </c>
    </row>
    <row r="45" spans="1:7" x14ac:dyDescent="0.3">
      <c r="A45" s="12" t="s">
        <v>2608</v>
      </c>
      <c r="B45" s="30" t="s">
        <v>2609</v>
      </c>
      <c r="C45" s="30" t="s">
        <v>132</v>
      </c>
      <c r="D45" s="13">
        <v>5000000</v>
      </c>
      <c r="E45" s="14">
        <v>4923.3900000000003</v>
      </c>
      <c r="F45" s="15">
        <v>3.1099999999999999E-2</v>
      </c>
      <c r="G45" s="15">
        <v>7.0999000000000007E-2</v>
      </c>
    </row>
    <row r="46" spans="1:7" x14ac:dyDescent="0.3">
      <c r="A46" s="12" t="s">
        <v>2610</v>
      </c>
      <c r="B46" s="30" t="s">
        <v>2611</v>
      </c>
      <c r="C46" s="30" t="s">
        <v>132</v>
      </c>
      <c r="D46" s="13">
        <v>5000000</v>
      </c>
      <c r="E46" s="14">
        <v>4919.1000000000004</v>
      </c>
      <c r="F46" s="15">
        <v>3.1099999999999999E-2</v>
      </c>
      <c r="G46" s="15">
        <v>6.9800000000000001E-2</v>
      </c>
    </row>
    <row r="47" spans="1:7" x14ac:dyDescent="0.3">
      <c r="A47" s="12" t="s">
        <v>2612</v>
      </c>
      <c r="B47" s="30" t="s">
        <v>2613</v>
      </c>
      <c r="C47" s="30" t="s">
        <v>132</v>
      </c>
      <c r="D47" s="13">
        <v>5000000</v>
      </c>
      <c r="E47" s="14">
        <v>4917.8900000000003</v>
      </c>
      <c r="F47" s="15">
        <v>3.1E-2</v>
      </c>
      <c r="G47" s="15">
        <v>7.0049E-2</v>
      </c>
    </row>
    <row r="48" spans="1:7" x14ac:dyDescent="0.3">
      <c r="A48" s="12" t="s">
        <v>2614</v>
      </c>
      <c r="B48" s="30" t="s">
        <v>2615</v>
      </c>
      <c r="C48" s="30" t="s">
        <v>126</v>
      </c>
      <c r="D48" s="13">
        <v>2500000</v>
      </c>
      <c r="E48" s="14">
        <v>2488.4499999999998</v>
      </c>
      <c r="F48" s="15">
        <v>1.5699999999999999E-2</v>
      </c>
      <c r="G48" s="15">
        <v>7.0604E-2</v>
      </c>
    </row>
    <row r="49" spans="1:7" x14ac:dyDescent="0.3">
      <c r="A49" s="12" t="s">
        <v>2616</v>
      </c>
      <c r="B49" s="30" t="s">
        <v>2617</v>
      </c>
      <c r="C49" s="30" t="s">
        <v>132</v>
      </c>
      <c r="D49" s="13">
        <v>2500000</v>
      </c>
      <c r="E49" s="14">
        <v>2484.63</v>
      </c>
      <c r="F49" s="15">
        <v>1.5699999999999999E-2</v>
      </c>
      <c r="G49" s="15">
        <v>7.7852000000000005E-2</v>
      </c>
    </row>
    <row r="50" spans="1:7" x14ac:dyDescent="0.3">
      <c r="A50" s="12" t="s">
        <v>2618</v>
      </c>
      <c r="B50" s="30" t="s">
        <v>2619</v>
      </c>
      <c r="C50" s="30" t="s">
        <v>132</v>
      </c>
      <c r="D50" s="13">
        <v>2500000</v>
      </c>
      <c r="E50" s="14">
        <v>2465.14</v>
      </c>
      <c r="F50" s="15">
        <v>1.5599999999999999E-2</v>
      </c>
      <c r="G50" s="15">
        <v>7.1697999999999998E-2</v>
      </c>
    </row>
    <row r="51" spans="1:7" x14ac:dyDescent="0.3">
      <c r="A51" s="16" t="s">
        <v>122</v>
      </c>
      <c r="B51" s="31"/>
      <c r="C51" s="31"/>
      <c r="D51" s="17"/>
      <c r="E51" s="18">
        <v>84207.45</v>
      </c>
      <c r="F51" s="19">
        <v>0.53159999999999996</v>
      </c>
      <c r="G51" s="20"/>
    </row>
    <row r="52" spans="1:7" x14ac:dyDescent="0.3">
      <c r="A52" s="12"/>
      <c r="B52" s="30"/>
      <c r="C52" s="30"/>
      <c r="D52" s="13"/>
      <c r="E52" s="14"/>
      <c r="F52" s="15"/>
      <c r="G52" s="15"/>
    </row>
    <row r="53" spans="1:7" x14ac:dyDescent="0.3">
      <c r="A53" s="21" t="s">
        <v>156</v>
      </c>
      <c r="B53" s="32"/>
      <c r="C53" s="32"/>
      <c r="D53" s="22"/>
      <c r="E53" s="18">
        <v>151056.31</v>
      </c>
      <c r="F53" s="19">
        <v>0.95369999999999999</v>
      </c>
      <c r="G53" s="20"/>
    </row>
    <row r="54" spans="1:7" x14ac:dyDescent="0.3">
      <c r="A54" s="12"/>
      <c r="B54" s="30"/>
      <c r="C54" s="30"/>
      <c r="D54" s="13"/>
      <c r="E54" s="14"/>
      <c r="F54" s="15"/>
      <c r="G54" s="15"/>
    </row>
    <row r="55" spans="1:7" x14ac:dyDescent="0.3">
      <c r="A55" s="12"/>
      <c r="B55" s="30"/>
      <c r="C55" s="30"/>
      <c r="D55" s="13"/>
      <c r="E55" s="14"/>
      <c r="F55" s="15"/>
      <c r="G55" s="15"/>
    </row>
    <row r="56" spans="1:7" x14ac:dyDescent="0.3">
      <c r="A56" s="16" t="s">
        <v>157</v>
      </c>
      <c r="B56" s="30"/>
      <c r="C56" s="30"/>
      <c r="D56" s="13"/>
      <c r="E56" s="14"/>
      <c r="F56" s="15"/>
      <c r="G56" s="15"/>
    </row>
    <row r="57" spans="1:7" x14ac:dyDescent="0.3">
      <c r="A57" s="12" t="s">
        <v>158</v>
      </c>
      <c r="B57" s="30"/>
      <c r="C57" s="30"/>
      <c r="D57" s="13"/>
      <c r="E57" s="14">
        <v>7426.7</v>
      </c>
      <c r="F57" s="15">
        <v>4.6899999999999997E-2</v>
      </c>
      <c r="G57" s="15">
        <v>6.3773999999999997E-2</v>
      </c>
    </row>
    <row r="58" spans="1:7" x14ac:dyDescent="0.3">
      <c r="A58" s="16" t="s">
        <v>122</v>
      </c>
      <c r="B58" s="31"/>
      <c r="C58" s="31"/>
      <c r="D58" s="17"/>
      <c r="E58" s="18">
        <v>7426.7</v>
      </c>
      <c r="F58" s="19">
        <v>4.6899999999999997E-2</v>
      </c>
      <c r="G58" s="20"/>
    </row>
    <row r="59" spans="1:7" x14ac:dyDescent="0.3">
      <c r="A59" s="12"/>
      <c r="B59" s="30"/>
      <c r="C59" s="30"/>
      <c r="D59" s="13"/>
      <c r="E59" s="14"/>
      <c r="F59" s="15"/>
      <c r="G59" s="15"/>
    </row>
    <row r="60" spans="1:7" x14ac:dyDescent="0.3">
      <c r="A60" s="21" t="s">
        <v>156</v>
      </c>
      <c r="B60" s="32"/>
      <c r="C60" s="32"/>
      <c r="D60" s="22"/>
      <c r="E60" s="18">
        <v>7426.7</v>
      </c>
      <c r="F60" s="19">
        <v>4.6899999999999997E-2</v>
      </c>
      <c r="G60" s="20"/>
    </row>
    <row r="61" spans="1:7" x14ac:dyDescent="0.3">
      <c r="A61" s="12" t="s">
        <v>159</v>
      </c>
      <c r="B61" s="30"/>
      <c r="C61" s="30"/>
      <c r="D61" s="13"/>
      <c r="E61" s="14">
        <v>1.2976179000000001</v>
      </c>
      <c r="F61" s="15">
        <v>7.9999999999999996E-6</v>
      </c>
      <c r="G61" s="15"/>
    </row>
    <row r="62" spans="1:7" x14ac:dyDescent="0.3">
      <c r="A62" s="12" t="s">
        <v>160</v>
      </c>
      <c r="B62" s="30"/>
      <c r="C62" s="30"/>
      <c r="D62" s="13"/>
      <c r="E62" s="23">
        <v>-90.877617900000004</v>
      </c>
      <c r="F62" s="24">
        <v>-6.0800000000000003E-4</v>
      </c>
      <c r="G62" s="15">
        <v>6.3773999999999997E-2</v>
      </c>
    </row>
    <row r="63" spans="1:7" x14ac:dyDescent="0.3">
      <c r="A63" s="25" t="s">
        <v>161</v>
      </c>
      <c r="B63" s="33"/>
      <c r="C63" s="33"/>
      <c r="D63" s="26"/>
      <c r="E63" s="27">
        <v>158393.43</v>
      </c>
      <c r="F63" s="28">
        <v>1</v>
      </c>
      <c r="G63" s="28"/>
    </row>
    <row r="65" spans="1:5" x14ac:dyDescent="0.3">
      <c r="A65" s="1" t="s">
        <v>162</v>
      </c>
    </row>
    <row r="66" spans="1:5" x14ac:dyDescent="0.3">
      <c r="A66" s="1" t="s">
        <v>163</v>
      </c>
    </row>
    <row r="68" spans="1:5" x14ac:dyDescent="0.3">
      <c r="A68" s="1" t="s">
        <v>164</v>
      </c>
    </row>
    <row r="69" spans="1:5" x14ac:dyDescent="0.3">
      <c r="A69" s="47" t="s">
        <v>165</v>
      </c>
      <c r="B69" s="34" t="s">
        <v>114</v>
      </c>
    </row>
    <row r="70" spans="1:5" x14ac:dyDescent="0.3">
      <c r="A70" t="s">
        <v>166</v>
      </c>
    </row>
    <row r="71" spans="1:5" x14ac:dyDescent="0.3">
      <c r="A71" t="s">
        <v>304</v>
      </c>
      <c r="B71" t="s">
        <v>168</v>
      </c>
      <c r="C71" t="s">
        <v>168</v>
      </c>
    </row>
    <row r="72" spans="1:5" x14ac:dyDescent="0.3">
      <c r="B72" s="48">
        <v>45107</v>
      </c>
      <c r="C72" s="48">
        <v>45138</v>
      </c>
    </row>
    <row r="73" spans="1:5" x14ac:dyDescent="0.3">
      <c r="A73" t="s">
        <v>169</v>
      </c>
      <c r="B73">
        <v>2955.8238999999999</v>
      </c>
      <c r="C73">
        <v>2973.0735</v>
      </c>
      <c r="E73" s="2"/>
    </row>
    <row r="74" spans="1:5" x14ac:dyDescent="0.3">
      <c r="A74" t="s">
        <v>170</v>
      </c>
      <c r="B74">
        <v>1719.6587</v>
      </c>
      <c r="C74">
        <v>1729.6939</v>
      </c>
      <c r="E74" s="2"/>
    </row>
    <row r="75" spans="1:5" x14ac:dyDescent="0.3">
      <c r="A75" t="s">
        <v>1091</v>
      </c>
      <c r="B75">
        <v>1031.0535</v>
      </c>
      <c r="C75">
        <v>1031.0535</v>
      </c>
      <c r="E75" s="2"/>
    </row>
    <row r="76" spans="1:5" x14ac:dyDescent="0.3">
      <c r="A76" t="s">
        <v>622</v>
      </c>
      <c r="B76">
        <v>2336.1221999999998</v>
      </c>
      <c r="C76">
        <v>2349.7552999999998</v>
      </c>
      <c r="E76" s="2"/>
    </row>
    <row r="77" spans="1:5" x14ac:dyDescent="0.3">
      <c r="A77" t="s">
        <v>172</v>
      </c>
      <c r="B77">
        <v>2955.8438000000001</v>
      </c>
      <c r="C77">
        <v>2973.0936999999999</v>
      </c>
      <c r="E77" s="2"/>
    </row>
    <row r="78" spans="1:5" x14ac:dyDescent="0.3">
      <c r="A78" t="s">
        <v>173</v>
      </c>
      <c r="B78">
        <v>2955.8481000000002</v>
      </c>
      <c r="C78">
        <v>2973.0979000000002</v>
      </c>
      <c r="E78" s="2"/>
    </row>
    <row r="79" spans="1:5" x14ac:dyDescent="0.3">
      <c r="A79" t="s">
        <v>623</v>
      </c>
      <c r="B79">
        <v>1005.1609</v>
      </c>
      <c r="C79">
        <v>1005.365</v>
      </c>
      <c r="E79" s="2"/>
    </row>
    <row r="80" spans="1:5" x14ac:dyDescent="0.3">
      <c r="A80" t="s">
        <v>624</v>
      </c>
      <c r="B80">
        <v>2174.0992000000001</v>
      </c>
      <c r="C80">
        <v>2175.2107000000001</v>
      </c>
      <c r="E80" s="2"/>
    </row>
    <row r="81" spans="1:5" x14ac:dyDescent="0.3">
      <c r="A81" t="s">
        <v>2620</v>
      </c>
      <c r="B81">
        <v>2010.9423999999999</v>
      </c>
      <c r="C81">
        <v>2022.2671</v>
      </c>
      <c r="E81" s="2"/>
    </row>
    <row r="82" spans="1:5" x14ac:dyDescent="0.3">
      <c r="A82" t="s">
        <v>181</v>
      </c>
      <c r="B82">
        <v>1692.8222000000001</v>
      </c>
      <c r="C82">
        <v>1702.3551</v>
      </c>
      <c r="E82" s="2"/>
    </row>
    <row r="83" spans="1:5" x14ac:dyDescent="0.3">
      <c r="A83" t="s">
        <v>2621</v>
      </c>
      <c r="B83">
        <v>1076.1355000000001</v>
      </c>
      <c r="C83">
        <v>1082.1957</v>
      </c>
      <c r="E83" s="2"/>
    </row>
    <row r="84" spans="1:5" x14ac:dyDescent="0.3">
      <c r="A84" t="s">
        <v>639</v>
      </c>
      <c r="B84">
        <v>2153.4780999999998</v>
      </c>
      <c r="C84">
        <v>2153.8353000000002</v>
      </c>
      <c r="E84" s="2"/>
    </row>
    <row r="85" spans="1:5" x14ac:dyDescent="0.3">
      <c r="A85" t="s">
        <v>2622</v>
      </c>
      <c r="B85">
        <v>2906.3458999999998</v>
      </c>
      <c r="C85">
        <v>2922.7125999999998</v>
      </c>
      <c r="E85" s="2"/>
    </row>
    <row r="86" spans="1:5" x14ac:dyDescent="0.3">
      <c r="A86" t="s">
        <v>640</v>
      </c>
      <c r="B86">
        <v>2906.348</v>
      </c>
      <c r="C86">
        <v>2922.7141000000001</v>
      </c>
      <c r="E86" s="2"/>
    </row>
    <row r="87" spans="1:5" x14ac:dyDescent="0.3">
      <c r="A87" t="s">
        <v>641</v>
      </c>
      <c r="B87">
        <v>1040.0936999999999</v>
      </c>
      <c r="C87">
        <v>1045.951</v>
      </c>
      <c r="E87" s="2"/>
    </row>
    <row r="88" spans="1:5" x14ac:dyDescent="0.3">
      <c r="A88" t="s">
        <v>642</v>
      </c>
      <c r="B88">
        <v>1090.7553</v>
      </c>
      <c r="C88">
        <v>1096.8977</v>
      </c>
      <c r="E88" s="2"/>
    </row>
    <row r="89" spans="1:5" x14ac:dyDescent="0.3">
      <c r="A89" t="s">
        <v>2623</v>
      </c>
      <c r="B89" t="s">
        <v>171</v>
      </c>
      <c r="C89" t="s">
        <v>171</v>
      </c>
      <c r="E89" s="2"/>
    </row>
    <row r="90" spans="1:5" x14ac:dyDescent="0.3">
      <c r="A90" t="s">
        <v>2624</v>
      </c>
      <c r="B90" t="s">
        <v>171</v>
      </c>
      <c r="C90" t="s">
        <v>171</v>
      </c>
      <c r="E90" s="2"/>
    </row>
    <row r="91" spans="1:5" x14ac:dyDescent="0.3">
      <c r="A91" t="s">
        <v>2625</v>
      </c>
      <c r="B91">
        <v>1056.2834</v>
      </c>
      <c r="C91">
        <v>1056.2834</v>
      </c>
      <c r="E91" s="2"/>
    </row>
    <row r="92" spans="1:5" x14ac:dyDescent="0.3">
      <c r="A92" t="s">
        <v>2626</v>
      </c>
      <c r="B92" t="s">
        <v>171</v>
      </c>
      <c r="C92" t="s">
        <v>171</v>
      </c>
      <c r="E92" s="2"/>
    </row>
    <row r="93" spans="1:5" x14ac:dyDescent="0.3">
      <c r="A93" t="s">
        <v>2627</v>
      </c>
      <c r="B93">
        <v>2643.1042000000002</v>
      </c>
      <c r="C93">
        <v>2657.9877999999999</v>
      </c>
      <c r="E93" s="2"/>
    </row>
    <row r="94" spans="1:5" x14ac:dyDescent="0.3">
      <c r="A94" t="s">
        <v>2628</v>
      </c>
      <c r="B94" t="s">
        <v>171</v>
      </c>
      <c r="C94" t="s">
        <v>171</v>
      </c>
      <c r="E94" s="2"/>
    </row>
    <row r="95" spans="1:5" x14ac:dyDescent="0.3">
      <c r="A95" t="s">
        <v>2629</v>
      </c>
      <c r="B95">
        <v>1244.6373000000001</v>
      </c>
      <c r="C95">
        <v>1244.8822</v>
      </c>
      <c r="E95" s="2"/>
    </row>
    <row r="96" spans="1:5" x14ac:dyDescent="0.3">
      <c r="A96" t="s">
        <v>2630</v>
      </c>
      <c r="B96">
        <v>1231.6542999999999</v>
      </c>
      <c r="C96">
        <v>1232.2599</v>
      </c>
      <c r="E96" s="2"/>
    </row>
    <row r="97" spans="1:5" x14ac:dyDescent="0.3">
      <c r="A97" t="s">
        <v>1094</v>
      </c>
      <c r="B97" t="s">
        <v>171</v>
      </c>
      <c r="C97" t="s">
        <v>171</v>
      </c>
      <c r="E97" s="2"/>
    </row>
    <row r="98" spans="1:5" x14ac:dyDescent="0.3">
      <c r="A98" t="s">
        <v>1095</v>
      </c>
      <c r="B98" t="s">
        <v>171</v>
      </c>
      <c r="C98" t="s">
        <v>171</v>
      </c>
      <c r="E98" s="2"/>
    </row>
    <row r="99" spans="1:5" x14ac:dyDescent="0.3">
      <c r="A99" t="s">
        <v>1096</v>
      </c>
      <c r="B99" t="s">
        <v>171</v>
      </c>
      <c r="C99" t="s">
        <v>171</v>
      </c>
      <c r="E99" s="2"/>
    </row>
    <row r="100" spans="1:5" x14ac:dyDescent="0.3">
      <c r="A100" t="s">
        <v>1097</v>
      </c>
      <c r="B100" t="s">
        <v>171</v>
      </c>
      <c r="C100" t="s">
        <v>171</v>
      </c>
      <c r="E100" s="2"/>
    </row>
    <row r="101" spans="1:5" x14ac:dyDescent="0.3">
      <c r="A101" t="s">
        <v>182</v>
      </c>
      <c r="E101" s="2"/>
    </row>
    <row r="103" spans="1:5" x14ac:dyDescent="0.3">
      <c r="A103" t="s">
        <v>630</v>
      </c>
    </row>
    <row r="105" spans="1:5" x14ac:dyDescent="0.3">
      <c r="A105" s="50" t="s">
        <v>631</v>
      </c>
      <c r="B105" s="50" t="s">
        <v>632</v>
      </c>
      <c r="C105" s="50" t="s">
        <v>633</v>
      </c>
      <c r="D105" s="50" t="s">
        <v>634</v>
      </c>
    </row>
    <row r="106" spans="1:5" x14ac:dyDescent="0.3">
      <c r="A106" s="50" t="s">
        <v>2631</v>
      </c>
      <c r="B106" s="50"/>
      <c r="C106" s="50">
        <v>6.0001604999999998</v>
      </c>
      <c r="D106" s="50">
        <v>6.0001604999999998</v>
      </c>
    </row>
    <row r="107" spans="1:5" x14ac:dyDescent="0.3">
      <c r="A107" s="50" t="s">
        <v>637</v>
      </c>
      <c r="B107" s="50"/>
      <c r="C107" s="50">
        <v>5.6556698000000001</v>
      </c>
      <c r="D107" s="50">
        <v>5.6556698000000001</v>
      </c>
    </row>
    <row r="108" spans="1:5" x14ac:dyDescent="0.3">
      <c r="A108" s="50" t="s">
        <v>638</v>
      </c>
      <c r="B108" s="50"/>
      <c r="C108" s="50">
        <v>11.540574299999999</v>
      </c>
      <c r="D108" s="50">
        <v>11.540574299999999</v>
      </c>
    </row>
    <row r="109" spans="1:5" x14ac:dyDescent="0.3">
      <c r="A109" s="50" t="s">
        <v>639</v>
      </c>
      <c r="B109" s="50"/>
      <c r="C109" s="50">
        <v>11.7474408</v>
      </c>
      <c r="D109" s="50">
        <v>11.7474408</v>
      </c>
    </row>
    <row r="110" spans="1:5" x14ac:dyDescent="0.3">
      <c r="A110" s="50" t="s">
        <v>2632</v>
      </c>
      <c r="B110" s="50"/>
      <c r="C110" s="50">
        <v>5.9318692999999998</v>
      </c>
      <c r="D110" s="50">
        <v>5.9318692999999998</v>
      </c>
    </row>
    <row r="111" spans="1:5" x14ac:dyDescent="0.3">
      <c r="A111" s="50" t="s">
        <v>2633</v>
      </c>
      <c r="B111" s="50"/>
      <c r="C111" s="50">
        <v>6.7570430999999997</v>
      </c>
      <c r="D111" s="50">
        <v>6.7570430999999997</v>
      </c>
    </row>
    <row r="112" spans="1:5" x14ac:dyDescent="0.3">
      <c r="A112" s="50" t="s">
        <v>2634</v>
      </c>
      <c r="B112" s="50"/>
      <c r="C112" s="50">
        <v>6.3122455999999998</v>
      </c>
      <c r="D112" s="50">
        <v>6.3122455999999998</v>
      </c>
    </row>
    <row r="114" spans="1:2" x14ac:dyDescent="0.3">
      <c r="A114" t="s">
        <v>184</v>
      </c>
      <c r="B114" s="34" t="s">
        <v>114</v>
      </c>
    </row>
    <row r="115" spans="1:2" ht="28.95" customHeight="1" x14ac:dyDescent="0.3">
      <c r="A115" s="47" t="s">
        <v>185</v>
      </c>
      <c r="B115" s="34" t="s">
        <v>114</v>
      </c>
    </row>
    <row r="116" spans="1:2" x14ac:dyDescent="0.3">
      <c r="A116" s="47" t="s">
        <v>186</v>
      </c>
      <c r="B116" s="34" t="s">
        <v>114</v>
      </c>
    </row>
    <row r="117" spans="1:2" x14ac:dyDescent="0.3">
      <c r="A117" t="s">
        <v>187</v>
      </c>
      <c r="B117" s="49">
        <v>0.13111</v>
      </c>
    </row>
    <row r="118" spans="1:2" ht="28.95" customHeight="1" x14ac:dyDescent="0.3">
      <c r="A118" s="47" t="s">
        <v>188</v>
      </c>
      <c r="B118" s="34" t="s">
        <v>114</v>
      </c>
    </row>
    <row r="119" spans="1:2" ht="28.95" customHeight="1" x14ac:dyDescent="0.3">
      <c r="A119" s="47" t="s">
        <v>189</v>
      </c>
      <c r="B119" s="34" t="s">
        <v>114</v>
      </c>
    </row>
    <row r="120" spans="1:2" ht="28.95" customHeight="1" x14ac:dyDescent="0.3">
      <c r="A120" s="47" t="s">
        <v>190</v>
      </c>
      <c r="B120" s="49">
        <v>1810.638627</v>
      </c>
    </row>
    <row r="121" spans="1:2" x14ac:dyDescent="0.3">
      <c r="A121" t="s">
        <v>191</v>
      </c>
      <c r="B121" s="34" t="s">
        <v>114</v>
      </c>
    </row>
    <row r="122" spans="1:2" x14ac:dyDescent="0.3">
      <c r="A122" t="s">
        <v>192</v>
      </c>
      <c r="B122" s="34" t="s">
        <v>114</v>
      </c>
    </row>
    <row r="124" spans="1:2" x14ac:dyDescent="0.3">
      <c r="A124" t="s">
        <v>193</v>
      </c>
    </row>
    <row r="125" spans="1:2" x14ac:dyDescent="0.3">
      <c r="A125" s="52" t="s">
        <v>194</v>
      </c>
      <c r="B125" s="52" t="s">
        <v>2635</v>
      </c>
    </row>
    <row r="126" spans="1:2" x14ac:dyDescent="0.3">
      <c r="A126" s="52" t="s">
        <v>196</v>
      </c>
      <c r="B126" s="52" t="s">
        <v>2636</v>
      </c>
    </row>
    <row r="127" spans="1:2" x14ac:dyDescent="0.3">
      <c r="A127" s="52"/>
      <c r="B127" s="52"/>
    </row>
    <row r="128" spans="1:2" x14ac:dyDescent="0.3">
      <c r="A128" s="52" t="s">
        <v>198</v>
      </c>
      <c r="B128" s="53">
        <v>6.9474650872275623</v>
      </c>
    </row>
    <row r="129" spans="1:7" x14ac:dyDescent="0.3">
      <c r="A129" s="52"/>
      <c r="B129" s="52"/>
    </row>
    <row r="130" spans="1:7" x14ac:dyDescent="0.3">
      <c r="A130" s="52" t="s">
        <v>199</v>
      </c>
      <c r="B130" s="54">
        <v>0.13389999999999999</v>
      </c>
    </row>
    <row r="131" spans="1:7" x14ac:dyDescent="0.3">
      <c r="A131" s="52" t="s">
        <v>200</v>
      </c>
      <c r="B131" s="54">
        <v>0.13110840662182791</v>
      </c>
    </row>
    <row r="132" spans="1:7" x14ac:dyDescent="0.3">
      <c r="A132" s="52"/>
      <c r="B132" s="52"/>
    </row>
    <row r="133" spans="1:7" x14ac:dyDescent="0.3">
      <c r="A133" s="52" t="s">
        <v>201</v>
      </c>
      <c r="B133" s="55">
        <v>45138</v>
      </c>
    </row>
    <row r="135" spans="1:7" s="47" customFormat="1" ht="34.799999999999997" customHeight="1" x14ac:dyDescent="0.3">
      <c r="A135" s="70" t="s">
        <v>202</v>
      </c>
      <c r="B135" s="70" t="s">
        <v>203</v>
      </c>
      <c r="C135" s="70" t="s">
        <v>5</v>
      </c>
      <c r="D135" s="70" t="s">
        <v>6</v>
      </c>
      <c r="E135" s="70" t="s">
        <v>5</v>
      </c>
      <c r="F135" s="70" t="s">
        <v>6</v>
      </c>
      <c r="G135" s="71"/>
    </row>
    <row r="136" spans="1:7" s="47" customFormat="1" ht="70.05" customHeight="1" x14ac:dyDescent="0.3">
      <c r="A136" s="70" t="s">
        <v>2635</v>
      </c>
      <c r="B136" s="70"/>
      <c r="C136" s="70" t="s">
        <v>88</v>
      </c>
      <c r="D136" s="70"/>
      <c r="E136" s="70" t="s">
        <v>89</v>
      </c>
      <c r="F136" s="70"/>
      <c r="G136" s="71"/>
    </row>
  </sheetData>
  <mergeCells count="2">
    <mergeCell ref="A1:G1"/>
    <mergeCell ref="A2:G2"/>
  </mergeCells>
  <pageMargins left="0.7" right="0.7" top="0.75" bottom="0.75" header="0.3" footer="0.3"/>
  <pageSetup scale="46" orientation="portrait" horizontalDpi="300" verticalDpi="300" r:id="rId1"/>
  <headerFooter>
    <oddHeader>&amp;L&amp;"Arial"&amp;1 &amp;K0078D7INTERNAL#</oddHead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45"/>
  <sheetViews>
    <sheetView showGridLines="0" view="pageBreakPreview" zoomScale="60" zoomScaleNormal="100" workbookViewId="0">
      <pane ySplit="4" topLeftCell="A38" activePane="bottomLeft" state="frozen"/>
      <selection pane="bottomLeft" activeCell="A45" sqref="A45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2637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2638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2639</v>
      </c>
      <c r="B7" s="30"/>
      <c r="C7" s="30"/>
      <c r="D7" s="13"/>
      <c r="E7" s="14"/>
      <c r="F7" s="15"/>
      <c r="G7" s="15"/>
    </row>
    <row r="8" spans="1:8" x14ac:dyDescent="0.3">
      <c r="A8" s="16" t="s">
        <v>2640</v>
      </c>
      <c r="B8" s="31"/>
      <c r="C8" s="31"/>
      <c r="D8" s="17"/>
      <c r="E8" s="46"/>
      <c r="F8" s="20"/>
      <c r="G8" s="20"/>
    </row>
    <row r="9" spans="1:8" x14ac:dyDescent="0.3">
      <c r="A9" s="12" t="s">
        <v>2641</v>
      </c>
      <c r="B9" s="30" t="s">
        <v>2642</v>
      </c>
      <c r="C9" s="30"/>
      <c r="D9" s="13">
        <v>51054.898999999998</v>
      </c>
      <c r="E9" s="14">
        <v>7391.8</v>
      </c>
      <c r="F9" s="15">
        <v>0.99450000000000005</v>
      </c>
      <c r="G9" s="15"/>
    </row>
    <row r="10" spans="1:8" x14ac:dyDescent="0.3">
      <c r="A10" s="16" t="s">
        <v>122</v>
      </c>
      <c r="B10" s="31"/>
      <c r="C10" s="31"/>
      <c r="D10" s="17"/>
      <c r="E10" s="18">
        <v>7391.8</v>
      </c>
      <c r="F10" s="19">
        <v>0.99450000000000005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156</v>
      </c>
      <c r="B12" s="32"/>
      <c r="C12" s="32"/>
      <c r="D12" s="22"/>
      <c r="E12" s="18">
        <v>7391.8</v>
      </c>
      <c r="F12" s="19">
        <v>0.99450000000000005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157</v>
      </c>
      <c r="B14" s="30"/>
      <c r="C14" s="30"/>
      <c r="D14" s="13"/>
      <c r="E14" s="14"/>
      <c r="F14" s="15"/>
      <c r="G14" s="15"/>
    </row>
    <row r="15" spans="1:8" x14ac:dyDescent="0.3">
      <c r="A15" s="12" t="s">
        <v>158</v>
      </c>
      <c r="B15" s="30"/>
      <c r="C15" s="30"/>
      <c r="D15" s="13"/>
      <c r="E15" s="14">
        <v>48.99</v>
      </c>
      <c r="F15" s="15">
        <v>6.6E-3</v>
      </c>
      <c r="G15" s="15">
        <v>6.3773999999999997E-2</v>
      </c>
    </row>
    <row r="16" spans="1:8" x14ac:dyDescent="0.3">
      <c r="A16" s="16" t="s">
        <v>122</v>
      </c>
      <c r="B16" s="31"/>
      <c r="C16" s="31"/>
      <c r="D16" s="17"/>
      <c r="E16" s="18">
        <v>48.99</v>
      </c>
      <c r="F16" s="19">
        <v>6.6E-3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156</v>
      </c>
      <c r="B18" s="32"/>
      <c r="C18" s="32"/>
      <c r="D18" s="22"/>
      <c r="E18" s="18">
        <v>48.99</v>
      </c>
      <c r="F18" s="19">
        <v>6.6E-3</v>
      </c>
      <c r="G18" s="20"/>
    </row>
    <row r="19" spans="1:7" x14ac:dyDescent="0.3">
      <c r="A19" s="12" t="s">
        <v>159</v>
      </c>
      <c r="B19" s="30"/>
      <c r="C19" s="30"/>
      <c r="D19" s="13"/>
      <c r="E19" s="14">
        <v>8.5599000000000005E-3</v>
      </c>
      <c r="F19" s="15">
        <v>9.9999999999999995E-7</v>
      </c>
      <c r="G19" s="15"/>
    </row>
    <row r="20" spans="1:7" x14ac:dyDescent="0.3">
      <c r="A20" s="12" t="s">
        <v>160</v>
      </c>
      <c r="B20" s="30"/>
      <c r="C20" s="30"/>
      <c r="D20" s="13"/>
      <c r="E20" s="23">
        <v>-8.4685599000000007</v>
      </c>
      <c r="F20" s="24">
        <v>-1.101E-3</v>
      </c>
      <c r="G20" s="15">
        <v>6.3773999999999997E-2</v>
      </c>
    </row>
    <row r="21" spans="1:7" x14ac:dyDescent="0.3">
      <c r="A21" s="25" t="s">
        <v>161</v>
      </c>
      <c r="B21" s="33"/>
      <c r="C21" s="33"/>
      <c r="D21" s="26"/>
      <c r="E21" s="27">
        <v>7432.33</v>
      </c>
      <c r="F21" s="28">
        <v>1</v>
      </c>
      <c r="G21" s="28"/>
    </row>
    <row r="26" spans="1:7" x14ac:dyDescent="0.3">
      <c r="A26" s="1" t="s">
        <v>164</v>
      </c>
    </row>
    <row r="27" spans="1:7" x14ac:dyDescent="0.3">
      <c r="A27" s="47" t="s">
        <v>165</v>
      </c>
      <c r="B27" s="34" t="s">
        <v>114</v>
      </c>
    </row>
    <row r="28" spans="1:7" x14ac:dyDescent="0.3">
      <c r="A28" t="s">
        <v>166</v>
      </c>
    </row>
    <row r="29" spans="1:7" x14ac:dyDescent="0.3">
      <c r="A29" t="s">
        <v>167</v>
      </c>
      <c r="B29" t="s">
        <v>168</v>
      </c>
      <c r="C29" t="s">
        <v>168</v>
      </c>
    </row>
    <row r="30" spans="1:7" x14ac:dyDescent="0.3">
      <c r="B30" s="48">
        <v>45107</v>
      </c>
      <c r="C30" s="48">
        <v>45138</v>
      </c>
    </row>
    <row r="31" spans="1:7" x14ac:dyDescent="0.3">
      <c r="A31" t="s">
        <v>172</v>
      </c>
      <c r="B31">
        <v>26.298999999999999</v>
      </c>
      <c r="C31">
        <v>27.920999999999999</v>
      </c>
      <c r="E31" s="2"/>
    </row>
    <row r="32" spans="1:7" x14ac:dyDescent="0.3">
      <c r="A32" t="s">
        <v>626</v>
      </c>
      <c r="B32">
        <v>23.905000000000001</v>
      </c>
      <c r="C32">
        <v>25.364000000000001</v>
      </c>
      <c r="E32" s="2"/>
    </row>
    <row r="33" spans="1:7" x14ac:dyDescent="0.3">
      <c r="E33" s="2"/>
    </row>
    <row r="34" spans="1:7" x14ac:dyDescent="0.3">
      <c r="A34" t="s">
        <v>183</v>
      </c>
      <c r="B34" s="34" t="s">
        <v>114</v>
      </c>
    </row>
    <row r="35" spans="1:7" x14ac:dyDescent="0.3">
      <c r="A35" t="s">
        <v>184</v>
      </c>
      <c r="B35" s="34" t="s">
        <v>114</v>
      </c>
    </row>
    <row r="36" spans="1:7" ht="28.95" customHeight="1" x14ac:dyDescent="0.3">
      <c r="A36" s="47" t="s">
        <v>185</v>
      </c>
      <c r="B36" s="34" t="s">
        <v>114</v>
      </c>
    </row>
    <row r="37" spans="1:7" ht="28.95" customHeight="1" x14ac:dyDescent="0.3">
      <c r="A37" s="47" t="s">
        <v>186</v>
      </c>
      <c r="B37" s="49">
        <v>7391.7962014000004</v>
      </c>
    </row>
    <row r="38" spans="1:7" ht="43.5" customHeight="1" x14ac:dyDescent="0.3">
      <c r="A38" s="47" t="s">
        <v>2643</v>
      </c>
      <c r="B38" s="34" t="s">
        <v>114</v>
      </c>
    </row>
    <row r="39" spans="1:7" ht="28.95" customHeight="1" x14ac:dyDescent="0.3">
      <c r="A39" s="47" t="s">
        <v>2644</v>
      </c>
      <c r="B39" s="34" t="s">
        <v>114</v>
      </c>
    </row>
    <row r="40" spans="1:7" ht="28.95" customHeight="1" x14ac:dyDescent="0.3">
      <c r="A40" s="47" t="s">
        <v>2645</v>
      </c>
      <c r="B40" s="34" t="s">
        <v>114</v>
      </c>
    </row>
    <row r="41" spans="1:7" x14ac:dyDescent="0.3">
      <c r="A41" t="s">
        <v>2646</v>
      </c>
      <c r="B41" s="34" t="s">
        <v>114</v>
      </c>
    </row>
    <row r="42" spans="1:7" x14ac:dyDescent="0.3">
      <c r="A42" t="s">
        <v>2647</v>
      </c>
      <c r="B42" s="34" t="s">
        <v>114</v>
      </c>
    </row>
    <row r="44" spans="1:7" s="47" customFormat="1" ht="32.4" customHeight="1" x14ac:dyDescent="0.3">
      <c r="A44" s="70" t="s">
        <v>202</v>
      </c>
      <c r="B44" s="70" t="s">
        <v>203</v>
      </c>
      <c r="C44" s="70" t="s">
        <v>5</v>
      </c>
      <c r="D44" s="70" t="s">
        <v>6</v>
      </c>
      <c r="G44" s="71"/>
    </row>
    <row r="45" spans="1:7" s="47" customFormat="1" ht="70.05" customHeight="1" x14ac:dyDescent="0.3">
      <c r="A45" s="70" t="s">
        <v>2648</v>
      </c>
      <c r="B45" s="70"/>
      <c r="C45" s="70" t="s">
        <v>91</v>
      </c>
      <c r="D45" s="70"/>
      <c r="G45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45"/>
  <sheetViews>
    <sheetView showGridLines="0" view="pageBreakPreview" zoomScale="60" zoomScaleNormal="100" workbookViewId="0">
      <pane ySplit="4" topLeftCell="A40" activePane="bottomLeft" state="frozen"/>
      <selection pane="bottomLeft" activeCell="A45" sqref="A45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2649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2650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2639</v>
      </c>
      <c r="B7" s="30"/>
      <c r="C7" s="30"/>
      <c r="D7" s="13"/>
      <c r="E7" s="14"/>
      <c r="F7" s="15"/>
      <c r="G7" s="15"/>
    </row>
    <row r="8" spans="1:8" x14ac:dyDescent="0.3">
      <c r="A8" s="16" t="s">
        <v>2640</v>
      </c>
      <c r="B8" s="31"/>
      <c r="C8" s="31"/>
      <c r="D8" s="17"/>
      <c r="E8" s="46"/>
      <c r="F8" s="20"/>
      <c r="G8" s="20"/>
    </row>
    <row r="9" spans="1:8" x14ac:dyDescent="0.3">
      <c r="A9" s="12" t="s">
        <v>2651</v>
      </c>
      <c r="B9" s="30" t="s">
        <v>2652</v>
      </c>
      <c r="C9" s="30"/>
      <c r="D9" s="13">
        <v>1402222.2779999999</v>
      </c>
      <c r="E9" s="14">
        <v>173837.09</v>
      </c>
      <c r="F9" s="15">
        <v>1.0007999999999999</v>
      </c>
      <c r="G9" s="15"/>
    </row>
    <row r="10" spans="1:8" x14ac:dyDescent="0.3">
      <c r="A10" s="16" t="s">
        <v>122</v>
      </c>
      <c r="B10" s="31"/>
      <c r="C10" s="31"/>
      <c r="D10" s="17"/>
      <c r="E10" s="18">
        <v>173837.09</v>
      </c>
      <c r="F10" s="19">
        <v>1.0007999999999999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156</v>
      </c>
      <c r="B12" s="32"/>
      <c r="C12" s="32"/>
      <c r="D12" s="22"/>
      <c r="E12" s="18">
        <v>173837.09</v>
      </c>
      <c r="F12" s="19">
        <v>1.0007999999999999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157</v>
      </c>
      <c r="B14" s="30"/>
      <c r="C14" s="30"/>
      <c r="D14" s="13"/>
      <c r="E14" s="14"/>
      <c r="F14" s="15"/>
      <c r="G14" s="15"/>
    </row>
    <row r="15" spans="1:8" x14ac:dyDescent="0.3">
      <c r="A15" s="12" t="s">
        <v>158</v>
      </c>
      <c r="B15" s="30"/>
      <c r="C15" s="30"/>
      <c r="D15" s="13"/>
      <c r="E15" s="14">
        <v>1698.7</v>
      </c>
      <c r="F15" s="15">
        <v>9.7999999999999997E-3</v>
      </c>
      <c r="G15" s="15">
        <v>6.3773999999999997E-2</v>
      </c>
    </row>
    <row r="16" spans="1:8" x14ac:dyDescent="0.3">
      <c r="A16" s="16" t="s">
        <v>122</v>
      </c>
      <c r="B16" s="31"/>
      <c r="C16" s="31"/>
      <c r="D16" s="17"/>
      <c r="E16" s="18">
        <v>1698.7</v>
      </c>
      <c r="F16" s="19">
        <v>9.7999999999999997E-3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156</v>
      </c>
      <c r="B18" s="32"/>
      <c r="C18" s="32"/>
      <c r="D18" s="22"/>
      <c r="E18" s="18">
        <v>1698.7</v>
      </c>
      <c r="F18" s="19">
        <v>9.7999999999999997E-3</v>
      </c>
      <c r="G18" s="20"/>
    </row>
    <row r="19" spans="1:7" x14ac:dyDescent="0.3">
      <c r="A19" s="12" t="s">
        <v>159</v>
      </c>
      <c r="B19" s="30"/>
      <c r="C19" s="30"/>
      <c r="D19" s="13"/>
      <c r="E19" s="14">
        <v>0.29680299999999998</v>
      </c>
      <c r="F19" s="15">
        <v>9.9999999999999995E-7</v>
      </c>
      <c r="G19" s="15"/>
    </row>
    <row r="20" spans="1:7" x14ac:dyDescent="0.3">
      <c r="A20" s="12" t="s">
        <v>160</v>
      </c>
      <c r="B20" s="30"/>
      <c r="C20" s="30"/>
      <c r="D20" s="13"/>
      <c r="E20" s="23">
        <v>-1829.9068030000001</v>
      </c>
      <c r="F20" s="24">
        <v>-1.0600999999999999E-2</v>
      </c>
      <c r="G20" s="15">
        <v>6.3773999999999997E-2</v>
      </c>
    </row>
    <row r="21" spans="1:7" x14ac:dyDescent="0.3">
      <c r="A21" s="25" t="s">
        <v>161</v>
      </c>
      <c r="B21" s="33"/>
      <c r="C21" s="33"/>
      <c r="D21" s="26"/>
      <c r="E21" s="27">
        <v>173706.18</v>
      </c>
      <c r="F21" s="28">
        <v>1</v>
      </c>
      <c r="G21" s="28"/>
    </row>
    <row r="26" spans="1:7" x14ac:dyDescent="0.3">
      <c r="A26" s="1" t="s">
        <v>164</v>
      </c>
    </row>
    <row r="27" spans="1:7" x14ac:dyDescent="0.3">
      <c r="A27" s="47" t="s">
        <v>165</v>
      </c>
      <c r="B27" s="34" t="s">
        <v>114</v>
      </c>
    </row>
    <row r="28" spans="1:7" x14ac:dyDescent="0.3">
      <c r="A28" t="s">
        <v>166</v>
      </c>
    </row>
    <row r="29" spans="1:7" x14ac:dyDescent="0.3">
      <c r="A29" t="s">
        <v>167</v>
      </c>
      <c r="B29" t="s">
        <v>168</v>
      </c>
      <c r="C29" t="s">
        <v>168</v>
      </c>
    </row>
    <row r="30" spans="1:7" x14ac:dyDescent="0.3">
      <c r="B30" s="48">
        <v>45107</v>
      </c>
      <c r="C30" s="48">
        <v>45138</v>
      </c>
    </row>
    <row r="31" spans="1:7" x14ac:dyDescent="0.3">
      <c r="A31" t="s">
        <v>172</v>
      </c>
      <c r="B31">
        <v>39.548999999999999</v>
      </c>
      <c r="C31">
        <v>41.869</v>
      </c>
      <c r="E31" s="2"/>
    </row>
    <row r="32" spans="1:7" x14ac:dyDescent="0.3">
      <c r="A32" t="s">
        <v>626</v>
      </c>
      <c r="B32">
        <v>35.859000000000002</v>
      </c>
      <c r="C32">
        <v>37.932000000000002</v>
      </c>
      <c r="E32" s="2"/>
    </row>
    <row r="33" spans="1:7" x14ac:dyDescent="0.3">
      <c r="E33" s="2"/>
    </row>
    <row r="34" spans="1:7" x14ac:dyDescent="0.3">
      <c r="A34" t="s">
        <v>183</v>
      </c>
      <c r="B34" s="34" t="s">
        <v>114</v>
      </c>
    </row>
    <row r="35" spans="1:7" x14ac:dyDescent="0.3">
      <c r="A35" t="s">
        <v>184</v>
      </c>
      <c r="B35" s="34" t="s">
        <v>114</v>
      </c>
    </row>
    <row r="36" spans="1:7" ht="28.95" customHeight="1" x14ac:dyDescent="0.3">
      <c r="A36" s="47" t="s">
        <v>185</v>
      </c>
      <c r="B36" s="34" t="s">
        <v>114</v>
      </c>
    </row>
    <row r="37" spans="1:7" ht="28.95" customHeight="1" x14ac:dyDescent="0.3">
      <c r="A37" s="47" t="s">
        <v>186</v>
      </c>
      <c r="B37" s="49">
        <v>173837.08707479999</v>
      </c>
    </row>
    <row r="38" spans="1:7" ht="43.5" customHeight="1" x14ac:dyDescent="0.3">
      <c r="A38" s="47" t="s">
        <v>2643</v>
      </c>
      <c r="B38" s="34" t="s">
        <v>114</v>
      </c>
    </row>
    <row r="39" spans="1:7" ht="28.95" customHeight="1" x14ac:dyDescent="0.3">
      <c r="A39" s="47" t="s">
        <v>2644</v>
      </c>
      <c r="B39" s="34" t="s">
        <v>114</v>
      </c>
    </row>
    <row r="40" spans="1:7" ht="28.95" customHeight="1" x14ac:dyDescent="0.3">
      <c r="A40" s="47" t="s">
        <v>2645</v>
      </c>
      <c r="B40" s="34" t="s">
        <v>114</v>
      </c>
    </row>
    <row r="41" spans="1:7" x14ac:dyDescent="0.3">
      <c r="A41" t="s">
        <v>2646</v>
      </c>
      <c r="B41" s="34" t="s">
        <v>114</v>
      </c>
    </row>
    <row r="42" spans="1:7" x14ac:dyDescent="0.3">
      <c r="A42" t="s">
        <v>2647</v>
      </c>
      <c r="B42" s="34" t="s">
        <v>114</v>
      </c>
    </row>
    <row r="44" spans="1:7" s="47" customFormat="1" ht="33.6" customHeight="1" x14ac:dyDescent="0.3">
      <c r="A44" s="70" t="s">
        <v>202</v>
      </c>
      <c r="B44" s="70" t="s">
        <v>203</v>
      </c>
      <c r="C44" s="70" t="s">
        <v>5</v>
      </c>
      <c r="D44" s="70" t="s">
        <v>6</v>
      </c>
      <c r="G44" s="71"/>
    </row>
    <row r="45" spans="1:7" s="47" customFormat="1" ht="70.05" customHeight="1" x14ac:dyDescent="0.3">
      <c r="A45" s="70" t="s">
        <v>2653</v>
      </c>
      <c r="B45" s="70"/>
      <c r="C45" s="70" t="s">
        <v>93</v>
      </c>
      <c r="D45" s="70"/>
      <c r="G45" s="71"/>
    </row>
  </sheetData>
  <mergeCells count="2">
    <mergeCell ref="A1:G1"/>
    <mergeCell ref="A2:G2"/>
  </mergeCells>
  <pageMargins left="0.7" right="0.7" top="0.75" bottom="0.75" header="0.3" footer="0.3"/>
  <pageSetup scale="51" orientation="portrait" horizontalDpi="300" verticalDpi="300" r:id="rId1"/>
  <headerFooter>
    <oddHeader>&amp;L&amp;"Arial"&amp;1 &amp;K0078D7INTERNAL#</oddHead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95"/>
  <sheetViews>
    <sheetView showGridLines="0" view="pageBreakPreview" zoomScale="60" zoomScaleNormal="100" workbookViewId="0">
      <pane ySplit="4" topLeftCell="A83" activePane="bottomLeft" state="frozen"/>
      <selection pane="bottomLeft" activeCell="A95" sqref="A95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2654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2655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1109</v>
      </c>
      <c r="B7" s="30"/>
      <c r="C7" s="30"/>
      <c r="D7" s="13"/>
      <c r="E7" s="14"/>
      <c r="F7" s="15"/>
      <c r="G7" s="15"/>
    </row>
    <row r="8" spans="1:8" x14ac:dyDescent="0.3">
      <c r="A8" s="12" t="s">
        <v>1157</v>
      </c>
      <c r="B8" s="30" t="s">
        <v>1158</v>
      </c>
      <c r="C8" s="30" t="s">
        <v>1159</v>
      </c>
      <c r="D8" s="13">
        <v>159250</v>
      </c>
      <c r="E8" s="14">
        <v>1820.86</v>
      </c>
      <c r="F8" s="15">
        <v>0.1356</v>
      </c>
      <c r="G8" s="15"/>
    </row>
    <row r="9" spans="1:8" x14ac:dyDescent="0.3">
      <c r="A9" s="12" t="s">
        <v>1464</v>
      </c>
      <c r="B9" s="30" t="s">
        <v>1465</v>
      </c>
      <c r="C9" s="30" t="s">
        <v>1159</v>
      </c>
      <c r="D9" s="13">
        <v>87057</v>
      </c>
      <c r="E9" s="14">
        <v>1022.92</v>
      </c>
      <c r="F9" s="15">
        <v>7.6100000000000001E-2</v>
      </c>
      <c r="G9" s="15"/>
    </row>
    <row r="10" spans="1:8" x14ac:dyDescent="0.3">
      <c r="A10" s="12" t="s">
        <v>1186</v>
      </c>
      <c r="B10" s="30" t="s">
        <v>1187</v>
      </c>
      <c r="C10" s="30" t="s">
        <v>1159</v>
      </c>
      <c r="D10" s="13">
        <v>17960</v>
      </c>
      <c r="E10" s="14">
        <v>1013.02</v>
      </c>
      <c r="F10" s="15">
        <v>7.5399999999999995E-2</v>
      </c>
      <c r="G10" s="15"/>
    </row>
    <row r="11" spans="1:8" x14ac:dyDescent="0.3">
      <c r="A11" s="12" t="s">
        <v>1318</v>
      </c>
      <c r="B11" s="30" t="s">
        <v>1319</v>
      </c>
      <c r="C11" s="30" t="s">
        <v>1288</v>
      </c>
      <c r="D11" s="13">
        <v>16701</v>
      </c>
      <c r="E11" s="14">
        <v>864.02</v>
      </c>
      <c r="F11" s="15">
        <v>6.4299999999999996E-2</v>
      </c>
      <c r="G11" s="15"/>
    </row>
    <row r="12" spans="1:8" x14ac:dyDescent="0.3">
      <c r="A12" s="12" t="s">
        <v>1689</v>
      </c>
      <c r="B12" s="30" t="s">
        <v>1690</v>
      </c>
      <c r="C12" s="30" t="s">
        <v>1288</v>
      </c>
      <c r="D12" s="13">
        <v>128888</v>
      </c>
      <c r="E12" s="14">
        <v>766.75</v>
      </c>
      <c r="F12" s="15">
        <v>5.7099999999999998E-2</v>
      </c>
      <c r="G12" s="15"/>
    </row>
    <row r="13" spans="1:8" x14ac:dyDescent="0.3">
      <c r="A13" s="12" t="s">
        <v>1314</v>
      </c>
      <c r="B13" s="30" t="s">
        <v>1315</v>
      </c>
      <c r="C13" s="30" t="s">
        <v>1159</v>
      </c>
      <c r="D13" s="13">
        <v>19823</v>
      </c>
      <c r="E13" s="14">
        <v>730.34</v>
      </c>
      <c r="F13" s="15">
        <v>5.4399999999999997E-2</v>
      </c>
      <c r="G13" s="15"/>
    </row>
    <row r="14" spans="1:8" x14ac:dyDescent="0.3">
      <c r="A14" s="12" t="s">
        <v>1250</v>
      </c>
      <c r="B14" s="30" t="s">
        <v>1251</v>
      </c>
      <c r="C14" s="30" t="s">
        <v>1159</v>
      </c>
      <c r="D14" s="13">
        <v>43752</v>
      </c>
      <c r="E14" s="14">
        <v>359.75</v>
      </c>
      <c r="F14" s="15">
        <v>2.6800000000000001E-2</v>
      </c>
      <c r="G14" s="15"/>
    </row>
    <row r="15" spans="1:8" x14ac:dyDescent="0.3">
      <c r="A15" s="12" t="s">
        <v>1718</v>
      </c>
      <c r="B15" s="30" t="s">
        <v>1719</v>
      </c>
      <c r="C15" s="30" t="s">
        <v>1159</v>
      </c>
      <c r="D15" s="13">
        <v>16848</v>
      </c>
      <c r="E15" s="14">
        <v>337.44</v>
      </c>
      <c r="F15" s="15">
        <v>2.5100000000000001E-2</v>
      </c>
      <c r="G15" s="15"/>
    </row>
    <row r="16" spans="1:8" x14ac:dyDescent="0.3">
      <c r="A16" s="12" t="s">
        <v>1405</v>
      </c>
      <c r="B16" s="30" t="s">
        <v>1406</v>
      </c>
      <c r="C16" s="30" t="s">
        <v>1159</v>
      </c>
      <c r="D16" s="13">
        <v>33974</v>
      </c>
      <c r="E16" s="14">
        <v>334.8</v>
      </c>
      <c r="F16" s="15">
        <v>2.4899999999999999E-2</v>
      </c>
      <c r="G16" s="15"/>
    </row>
    <row r="17" spans="1:7" x14ac:dyDescent="0.3">
      <c r="A17" s="12" t="s">
        <v>1976</v>
      </c>
      <c r="B17" s="30" t="s">
        <v>1977</v>
      </c>
      <c r="C17" s="30" t="s">
        <v>1288</v>
      </c>
      <c r="D17" s="13">
        <v>75164</v>
      </c>
      <c r="E17" s="14">
        <v>259.95</v>
      </c>
      <c r="F17" s="15">
        <v>1.9400000000000001E-2</v>
      </c>
      <c r="G17" s="15"/>
    </row>
    <row r="18" spans="1:7" x14ac:dyDescent="0.3">
      <c r="A18" s="12" t="s">
        <v>1286</v>
      </c>
      <c r="B18" s="30" t="s">
        <v>1287</v>
      </c>
      <c r="C18" s="30" t="s">
        <v>1288</v>
      </c>
      <c r="D18" s="13">
        <v>29833</v>
      </c>
      <c r="E18" s="14">
        <v>237.5</v>
      </c>
      <c r="F18" s="15">
        <v>1.77E-2</v>
      </c>
      <c r="G18" s="15"/>
    </row>
    <row r="19" spans="1:7" x14ac:dyDescent="0.3">
      <c r="A19" s="12" t="s">
        <v>1299</v>
      </c>
      <c r="B19" s="30" t="s">
        <v>1300</v>
      </c>
      <c r="C19" s="30" t="s">
        <v>1159</v>
      </c>
      <c r="D19" s="13">
        <v>58098</v>
      </c>
      <c r="E19" s="14">
        <v>204.5</v>
      </c>
      <c r="F19" s="15">
        <v>1.52E-2</v>
      </c>
      <c r="G19" s="15"/>
    </row>
    <row r="20" spans="1:7" x14ac:dyDescent="0.3">
      <c r="A20" s="12" t="s">
        <v>1277</v>
      </c>
      <c r="B20" s="30" t="s">
        <v>1278</v>
      </c>
      <c r="C20" s="30" t="s">
        <v>1159</v>
      </c>
      <c r="D20" s="13">
        <v>23154</v>
      </c>
      <c r="E20" s="14">
        <v>202.25</v>
      </c>
      <c r="F20" s="15">
        <v>1.5100000000000001E-2</v>
      </c>
      <c r="G20" s="15"/>
    </row>
    <row r="21" spans="1:7" x14ac:dyDescent="0.3">
      <c r="A21" s="12" t="s">
        <v>1390</v>
      </c>
      <c r="B21" s="30" t="s">
        <v>1391</v>
      </c>
      <c r="C21" s="30" t="s">
        <v>1159</v>
      </c>
      <c r="D21" s="13">
        <v>23411</v>
      </c>
      <c r="E21" s="14">
        <v>184.44</v>
      </c>
      <c r="F21" s="15">
        <v>1.37E-2</v>
      </c>
      <c r="G21" s="15"/>
    </row>
    <row r="22" spans="1:7" x14ac:dyDescent="0.3">
      <c r="A22" s="12" t="s">
        <v>1193</v>
      </c>
      <c r="B22" s="30" t="s">
        <v>1194</v>
      </c>
      <c r="C22" s="30" t="s">
        <v>1159</v>
      </c>
      <c r="D22" s="13">
        <v>69323</v>
      </c>
      <c r="E22" s="14">
        <v>178.23</v>
      </c>
      <c r="F22" s="15">
        <v>1.3299999999999999E-2</v>
      </c>
      <c r="G22" s="15"/>
    </row>
    <row r="23" spans="1:7" x14ac:dyDescent="0.3">
      <c r="A23" s="12" t="s">
        <v>1806</v>
      </c>
      <c r="B23" s="30" t="s">
        <v>1807</v>
      </c>
      <c r="C23" s="30" t="s">
        <v>1159</v>
      </c>
      <c r="D23" s="13">
        <v>5778</v>
      </c>
      <c r="E23" s="14">
        <v>144.51</v>
      </c>
      <c r="F23" s="15">
        <v>1.0800000000000001E-2</v>
      </c>
      <c r="G23" s="15"/>
    </row>
    <row r="24" spans="1:7" x14ac:dyDescent="0.3">
      <c r="A24" s="12" t="s">
        <v>1462</v>
      </c>
      <c r="B24" s="30" t="s">
        <v>1463</v>
      </c>
      <c r="C24" s="30" t="s">
        <v>1288</v>
      </c>
      <c r="D24" s="13">
        <v>6191</v>
      </c>
      <c r="E24" s="14">
        <v>144.02000000000001</v>
      </c>
      <c r="F24" s="15">
        <v>1.0699999999999999E-2</v>
      </c>
      <c r="G24" s="15"/>
    </row>
    <row r="25" spans="1:7" x14ac:dyDescent="0.3">
      <c r="A25" s="12" t="s">
        <v>1858</v>
      </c>
      <c r="B25" s="30" t="s">
        <v>1859</v>
      </c>
      <c r="C25" s="30" t="s">
        <v>1159</v>
      </c>
      <c r="D25" s="13">
        <v>7441</v>
      </c>
      <c r="E25" s="14">
        <v>126.29</v>
      </c>
      <c r="F25" s="15">
        <v>9.4000000000000004E-3</v>
      </c>
      <c r="G25" s="15"/>
    </row>
    <row r="26" spans="1:7" x14ac:dyDescent="0.3">
      <c r="A26" s="12" t="s">
        <v>2015</v>
      </c>
      <c r="B26" s="30" t="s">
        <v>2016</v>
      </c>
      <c r="C26" s="30" t="s">
        <v>1159</v>
      </c>
      <c r="D26" s="13">
        <v>9565</v>
      </c>
      <c r="E26" s="14">
        <v>125.07</v>
      </c>
      <c r="F26" s="15">
        <v>9.2999999999999992E-3</v>
      </c>
      <c r="G26" s="15"/>
    </row>
    <row r="27" spans="1:7" x14ac:dyDescent="0.3">
      <c r="A27" s="12" t="s">
        <v>2241</v>
      </c>
      <c r="B27" s="30" t="s">
        <v>2242</v>
      </c>
      <c r="C27" s="30" t="s">
        <v>1288</v>
      </c>
      <c r="D27" s="13">
        <v>11794</v>
      </c>
      <c r="E27" s="14">
        <v>119.18</v>
      </c>
      <c r="F27" s="15">
        <v>8.8999999999999999E-3</v>
      </c>
      <c r="G27" s="15"/>
    </row>
    <row r="28" spans="1:7" x14ac:dyDescent="0.3">
      <c r="A28" s="12" t="s">
        <v>2245</v>
      </c>
      <c r="B28" s="30" t="s">
        <v>2246</v>
      </c>
      <c r="C28" s="30" t="s">
        <v>1159</v>
      </c>
      <c r="D28" s="13">
        <v>1338</v>
      </c>
      <c r="E28" s="14">
        <v>93.88</v>
      </c>
      <c r="F28" s="15">
        <v>7.0000000000000001E-3</v>
      </c>
      <c r="G28" s="15"/>
    </row>
    <row r="29" spans="1:7" x14ac:dyDescent="0.3">
      <c r="A29" s="12" t="s">
        <v>1898</v>
      </c>
      <c r="B29" s="30" t="s">
        <v>1899</v>
      </c>
      <c r="C29" s="30" t="s">
        <v>1159</v>
      </c>
      <c r="D29" s="13">
        <v>16897</v>
      </c>
      <c r="E29" s="14">
        <v>83.61</v>
      </c>
      <c r="F29" s="15">
        <v>6.1999999999999998E-3</v>
      </c>
      <c r="G29" s="15"/>
    </row>
    <row r="30" spans="1:7" x14ac:dyDescent="0.3">
      <c r="A30" s="12" t="s">
        <v>2056</v>
      </c>
      <c r="B30" s="30" t="s">
        <v>2057</v>
      </c>
      <c r="C30" s="30" t="s">
        <v>1159</v>
      </c>
      <c r="D30" s="13">
        <v>5622</v>
      </c>
      <c r="E30" s="14">
        <v>78.489999999999995</v>
      </c>
      <c r="F30" s="15">
        <v>5.7999999999999996E-3</v>
      </c>
      <c r="G30" s="15"/>
    </row>
    <row r="31" spans="1:7" x14ac:dyDescent="0.3">
      <c r="A31" s="12" t="s">
        <v>2048</v>
      </c>
      <c r="B31" s="30" t="s">
        <v>2049</v>
      </c>
      <c r="C31" s="30" t="s">
        <v>1159</v>
      </c>
      <c r="D31" s="13">
        <v>1898</v>
      </c>
      <c r="E31" s="14">
        <v>75.8</v>
      </c>
      <c r="F31" s="15">
        <v>5.5999999999999999E-3</v>
      </c>
      <c r="G31" s="15"/>
    </row>
    <row r="32" spans="1:7" x14ac:dyDescent="0.3">
      <c r="A32" s="12" t="s">
        <v>2312</v>
      </c>
      <c r="B32" s="30" t="s">
        <v>2313</v>
      </c>
      <c r="C32" s="30" t="s">
        <v>1159</v>
      </c>
      <c r="D32" s="13">
        <v>8154</v>
      </c>
      <c r="E32" s="14">
        <v>63.14</v>
      </c>
      <c r="F32" s="15">
        <v>4.7000000000000002E-3</v>
      </c>
      <c r="G32" s="15"/>
    </row>
    <row r="33" spans="1:7" x14ac:dyDescent="0.3">
      <c r="A33" s="16" t="s">
        <v>122</v>
      </c>
      <c r="B33" s="31"/>
      <c r="C33" s="31"/>
      <c r="D33" s="17"/>
      <c r="E33" s="37">
        <v>9570.7599999999984</v>
      </c>
      <c r="F33" s="38">
        <v>0.71250000000000024</v>
      </c>
      <c r="G33" s="20"/>
    </row>
    <row r="34" spans="1:7" x14ac:dyDescent="0.3">
      <c r="A34" s="16" t="s">
        <v>1468</v>
      </c>
      <c r="B34" s="30"/>
      <c r="C34" s="30"/>
      <c r="D34" s="13"/>
      <c r="E34" s="14"/>
      <c r="F34" s="15"/>
      <c r="G34" s="15"/>
    </row>
    <row r="35" spans="1:7" x14ac:dyDescent="0.3">
      <c r="A35" s="16" t="s">
        <v>122</v>
      </c>
      <c r="B35" s="30"/>
      <c r="C35" s="30"/>
      <c r="D35" s="13"/>
      <c r="E35" s="39" t="s">
        <v>114</v>
      </c>
      <c r="F35" s="40" t="s">
        <v>114</v>
      </c>
      <c r="G35" s="15"/>
    </row>
    <row r="36" spans="1:7" x14ac:dyDescent="0.3">
      <c r="A36" s="16" t="s">
        <v>2656</v>
      </c>
      <c r="B36" s="30"/>
      <c r="C36" s="30"/>
      <c r="D36" s="13"/>
      <c r="E36" s="13"/>
      <c r="F36" s="13"/>
      <c r="G36" s="15"/>
    </row>
    <row r="37" spans="1:7" x14ac:dyDescent="0.3">
      <c r="A37" s="12" t="s">
        <v>2657</v>
      </c>
      <c r="B37" s="30" t="s">
        <v>2658</v>
      </c>
      <c r="C37" s="30" t="s">
        <v>2659</v>
      </c>
      <c r="D37" s="13">
        <v>3761</v>
      </c>
      <c r="E37" s="14">
        <v>518.23</v>
      </c>
      <c r="F37" s="15">
        <v>3.8600000000000002E-2</v>
      </c>
      <c r="G37" s="15"/>
    </row>
    <row r="38" spans="1:7" x14ac:dyDescent="0.3">
      <c r="A38" s="12" t="s">
        <v>2660</v>
      </c>
      <c r="B38" s="30" t="s">
        <v>2661</v>
      </c>
      <c r="C38" s="30" t="s">
        <v>2659</v>
      </c>
      <c r="D38" s="13">
        <v>1170</v>
      </c>
      <c r="E38" s="14">
        <v>437.41</v>
      </c>
      <c r="F38" s="15">
        <v>3.2599999999999997E-2</v>
      </c>
      <c r="G38" s="15"/>
    </row>
    <row r="39" spans="1:7" x14ac:dyDescent="0.3">
      <c r="A39" s="12" t="s">
        <v>2662</v>
      </c>
      <c r="B39" s="30" t="s">
        <v>2663</v>
      </c>
      <c r="C39" s="30" t="s">
        <v>2659</v>
      </c>
      <c r="D39" s="13">
        <v>3673</v>
      </c>
      <c r="E39" s="14">
        <v>322.19</v>
      </c>
      <c r="F39" s="15">
        <v>2.4E-2</v>
      </c>
      <c r="G39" s="15"/>
    </row>
    <row r="40" spans="1:7" x14ac:dyDescent="0.3">
      <c r="A40" s="12" t="s">
        <v>2664</v>
      </c>
      <c r="B40" s="30" t="s">
        <v>2665</v>
      </c>
      <c r="C40" s="30" t="s">
        <v>2666</v>
      </c>
      <c r="D40" s="13">
        <v>2554</v>
      </c>
      <c r="E40" s="14">
        <v>314.20999999999998</v>
      </c>
      <c r="F40" s="15">
        <v>2.3400000000000001E-2</v>
      </c>
      <c r="G40" s="15"/>
    </row>
    <row r="41" spans="1:7" x14ac:dyDescent="0.3">
      <c r="A41" s="12" t="s">
        <v>2667</v>
      </c>
      <c r="B41" s="30" t="s">
        <v>2668</v>
      </c>
      <c r="C41" s="30" t="s">
        <v>2659</v>
      </c>
      <c r="D41" s="13">
        <v>2967</v>
      </c>
      <c r="E41" s="14">
        <v>255.99</v>
      </c>
      <c r="F41" s="15">
        <v>1.9099999999999999E-2</v>
      </c>
      <c r="G41" s="15"/>
    </row>
    <row r="42" spans="1:7" x14ac:dyDescent="0.3">
      <c r="A42" s="12" t="s">
        <v>2669</v>
      </c>
      <c r="B42" s="30" t="s">
        <v>2670</v>
      </c>
      <c r="C42" s="30" t="s">
        <v>2671</v>
      </c>
      <c r="D42" s="13">
        <v>559</v>
      </c>
      <c r="E42" s="14">
        <v>252.26</v>
      </c>
      <c r="F42" s="15">
        <v>1.8800000000000001E-2</v>
      </c>
      <c r="G42" s="15"/>
    </row>
    <row r="43" spans="1:7" x14ac:dyDescent="0.3">
      <c r="A43" s="12" t="s">
        <v>2672</v>
      </c>
      <c r="B43" s="30" t="s">
        <v>2673</v>
      </c>
      <c r="C43" s="30" t="s">
        <v>2659</v>
      </c>
      <c r="D43" s="13">
        <v>8169</v>
      </c>
      <c r="E43" s="14">
        <v>242.28</v>
      </c>
      <c r="F43" s="15">
        <v>1.7999999999999999E-2</v>
      </c>
      <c r="G43" s="15"/>
    </row>
    <row r="44" spans="1:7" x14ac:dyDescent="0.3">
      <c r="A44" s="12" t="s">
        <v>2674</v>
      </c>
      <c r="B44" s="30" t="s">
        <v>2675</v>
      </c>
      <c r="C44" s="30" t="s">
        <v>2676</v>
      </c>
      <c r="D44" s="13">
        <v>2516</v>
      </c>
      <c r="E44" s="14">
        <v>230.38</v>
      </c>
      <c r="F44" s="15">
        <v>1.72E-2</v>
      </c>
      <c r="G44" s="15"/>
    </row>
    <row r="45" spans="1:7" x14ac:dyDescent="0.3">
      <c r="A45" s="12" t="s">
        <v>2677</v>
      </c>
      <c r="B45" s="30" t="s">
        <v>2678</v>
      </c>
      <c r="C45" s="30" t="s">
        <v>2676</v>
      </c>
      <c r="D45" s="13">
        <v>1003</v>
      </c>
      <c r="E45" s="14">
        <v>210.41</v>
      </c>
      <c r="F45" s="15">
        <v>1.5699999999999999E-2</v>
      </c>
      <c r="G45" s="15"/>
    </row>
    <row r="46" spans="1:7" x14ac:dyDescent="0.3">
      <c r="A46" s="12" t="s">
        <v>2679</v>
      </c>
      <c r="B46" s="30" t="s">
        <v>2680</v>
      </c>
      <c r="C46" s="30" t="s">
        <v>2666</v>
      </c>
      <c r="D46" s="13">
        <v>774</v>
      </c>
      <c r="E46" s="14">
        <v>149.06</v>
      </c>
      <c r="F46" s="15">
        <v>1.11E-2</v>
      </c>
      <c r="G46" s="15"/>
    </row>
    <row r="47" spans="1:7" x14ac:dyDescent="0.3">
      <c r="A47" s="12" t="s">
        <v>2681</v>
      </c>
      <c r="B47" s="30" t="s">
        <v>2682</v>
      </c>
      <c r="C47" s="30" t="s">
        <v>2676</v>
      </c>
      <c r="D47" s="13">
        <v>508</v>
      </c>
      <c r="E47" s="14">
        <v>135.54</v>
      </c>
      <c r="F47" s="15">
        <v>1.01E-2</v>
      </c>
      <c r="G47" s="15"/>
    </row>
    <row r="48" spans="1:7" x14ac:dyDescent="0.3">
      <c r="A48" s="12" t="s">
        <v>2683</v>
      </c>
      <c r="B48" s="30" t="s">
        <v>2684</v>
      </c>
      <c r="C48" s="30" t="s">
        <v>2676</v>
      </c>
      <c r="D48" s="13">
        <v>495</v>
      </c>
      <c r="E48" s="14">
        <v>115.38</v>
      </c>
      <c r="F48" s="15">
        <v>8.6E-3</v>
      </c>
      <c r="G48" s="15"/>
    </row>
    <row r="49" spans="1:7" x14ac:dyDescent="0.3">
      <c r="A49" s="12" t="s">
        <v>2685</v>
      </c>
      <c r="B49" s="30" t="s">
        <v>2686</v>
      </c>
      <c r="C49" s="30" t="s">
        <v>2666</v>
      </c>
      <c r="D49" s="13">
        <v>1808</v>
      </c>
      <c r="E49" s="14">
        <v>113.22</v>
      </c>
      <c r="F49" s="15">
        <v>8.3999999999999995E-3</v>
      </c>
      <c r="G49" s="15"/>
    </row>
    <row r="50" spans="1:7" x14ac:dyDescent="0.3">
      <c r="A50" s="12" t="s">
        <v>2687</v>
      </c>
      <c r="B50" s="30" t="s">
        <v>2688</v>
      </c>
      <c r="C50" s="30" t="s">
        <v>2666</v>
      </c>
      <c r="D50" s="13">
        <v>374</v>
      </c>
      <c r="E50" s="14">
        <v>108.38</v>
      </c>
      <c r="F50" s="15">
        <v>8.0999999999999996E-3</v>
      </c>
      <c r="G50" s="15"/>
    </row>
    <row r="51" spans="1:7" x14ac:dyDescent="0.3">
      <c r="A51" s="12" t="s">
        <v>2689</v>
      </c>
      <c r="B51" s="30" t="s">
        <v>2690</v>
      </c>
      <c r="C51" s="30" t="s">
        <v>2676</v>
      </c>
      <c r="D51" s="13">
        <v>412</v>
      </c>
      <c r="E51" s="14">
        <v>94.41</v>
      </c>
      <c r="F51" s="15">
        <v>7.0000000000000001E-3</v>
      </c>
      <c r="G51" s="15"/>
    </row>
    <row r="52" spans="1:7" x14ac:dyDescent="0.3">
      <c r="A52" s="12" t="s">
        <v>2691</v>
      </c>
      <c r="B52" s="30" t="s">
        <v>2692</v>
      </c>
      <c r="C52" s="30" t="s">
        <v>2671</v>
      </c>
      <c r="D52" s="13">
        <v>270</v>
      </c>
      <c r="E52" s="14">
        <v>49.69</v>
      </c>
      <c r="F52" s="15">
        <v>3.7000000000000002E-3</v>
      </c>
      <c r="G52" s="15"/>
    </row>
    <row r="53" spans="1:7" x14ac:dyDescent="0.3">
      <c r="A53" s="12" t="s">
        <v>2693</v>
      </c>
      <c r="B53" s="30" t="s">
        <v>2694</v>
      </c>
      <c r="C53" s="30" t="s">
        <v>2695</v>
      </c>
      <c r="D53" s="13">
        <v>475</v>
      </c>
      <c r="E53" s="14">
        <v>45.97</v>
      </c>
      <c r="F53" s="15">
        <v>3.3999999999999998E-3</v>
      </c>
      <c r="G53" s="15"/>
    </row>
    <row r="54" spans="1:7" x14ac:dyDescent="0.3">
      <c r="A54" s="12" t="s">
        <v>2696</v>
      </c>
      <c r="B54" s="30" t="s">
        <v>2697</v>
      </c>
      <c r="C54" s="30" t="s">
        <v>2671</v>
      </c>
      <c r="D54" s="13">
        <v>429</v>
      </c>
      <c r="E54" s="14">
        <v>42.97</v>
      </c>
      <c r="F54" s="15">
        <v>3.2000000000000002E-3</v>
      </c>
      <c r="G54" s="15"/>
    </row>
    <row r="55" spans="1:7" x14ac:dyDescent="0.3">
      <c r="A55" s="12" t="s">
        <v>2698</v>
      </c>
      <c r="B55" s="30" t="s">
        <v>2699</v>
      </c>
      <c r="C55" s="30" t="s">
        <v>2671</v>
      </c>
      <c r="D55" s="13">
        <v>230</v>
      </c>
      <c r="E55" s="14">
        <v>36.35</v>
      </c>
      <c r="F55" s="15">
        <v>2.7000000000000001E-3</v>
      </c>
      <c r="G55" s="15"/>
    </row>
    <row r="56" spans="1:7" x14ac:dyDescent="0.3">
      <c r="A56" s="12" t="s">
        <v>2700</v>
      </c>
      <c r="B56" s="30" t="s">
        <v>2701</v>
      </c>
      <c r="C56" s="30" t="s">
        <v>2676</v>
      </c>
      <c r="D56" s="13">
        <v>1926</v>
      </c>
      <c r="E56" s="14">
        <v>139.02000000000001</v>
      </c>
      <c r="F56" s="15">
        <v>1.03E-2</v>
      </c>
      <c r="G56" s="15"/>
    </row>
    <row r="57" spans="1:7" x14ac:dyDescent="0.3">
      <c r="A57" s="16" t="s">
        <v>122</v>
      </c>
      <c r="B57" s="31"/>
      <c r="C57" s="31"/>
      <c r="D57" s="17"/>
      <c r="E57" s="37">
        <v>3813.349999999999</v>
      </c>
      <c r="F57" s="38">
        <v>0.28399999999999992</v>
      </c>
      <c r="G57" s="15"/>
    </row>
    <row r="58" spans="1:7" x14ac:dyDescent="0.3">
      <c r="A58" s="16"/>
      <c r="B58" s="30"/>
      <c r="C58" s="30"/>
      <c r="D58" s="13"/>
      <c r="E58" s="57"/>
      <c r="F58" s="58"/>
      <c r="G58" s="15"/>
    </row>
    <row r="59" spans="1:7" x14ac:dyDescent="0.3">
      <c r="A59" s="21" t="s">
        <v>156</v>
      </c>
      <c r="B59" s="32"/>
      <c r="C59" s="32"/>
      <c r="D59" s="22"/>
      <c r="E59" s="27">
        <v>13384.11</v>
      </c>
      <c r="F59" s="28">
        <v>0.99650000000000005</v>
      </c>
      <c r="G59" s="20"/>
    </row>
    <row r="60" spans="1:7" x14ac:dyDescent="0.3">
      <c r="A60" s="12"/>
      <c r="B60" s="30"/>
      <c r="C60" s="30"/>
      <c r="D60" s="13"/>
      <c r="E60" s="14"/>
      <c r="F60" s="15"/>
      <c r="G60" s="15"/>
    </row>
    <row r="61" spans="1:7" x14ac:dyDescent="0.3">
      <c r="A61" s="12"/>
      <c r="B61" s="30"/>
      <c r="C61" s="30"/>
      <c r="D61" s="13"/>
      <c r="E61" s="14"/>
      <c r="F61" s="15"/>
      <c r="G61" s="15"/>
    </row>
    <row r="62" spans="1:7" x14ac:dyDescent="0.3">
      <c r="A62" s="16" t="s">
        <v>157</v>
      </c>
      <c r="B62" s="30"/>
      <c r="C62" s="30"/>
      <c r="D62" s="13"/>
      <c r="E62" s="14"/>
      <c r="F62" s="15"/>
      <c r="G62" s="15"/>
    </row>
    <row r="63" spans="1:7" x14ac:dyDescent="0.3">
      <c r="A63" s="12" t="s">
        <v>158</v>
      </c>
      <c r="B63" s="30"/>
      <c r="C63" s="30"/>
      <c r="D63" s="13"/>
      <c r="E63" s="14">
        <v>29.99</v>
      </c>
      <c r="F63" s="15">
        <v>2.2000000000000001E-3</v>
      </c>
      <c r="G63" s="15">
        <v>6.3773999999999997E-2</v>
      </c>
    </row>
    <row r="64" spans="1:7" x14ac:dyDescent="0.3">
      <c r="A64" s="16" t="s">
        <v>122</v>
      </c>
      <c r="B64" s="31"/>
      <c r="C64" s="31"/>
      <c r="D64" s="17"/>
      <c r="E64" s="37">
        <v>29.99</v>
      </c>
      <c r="F64" s="38">
        <v>2.2000000000000001E-3</v>
      </c>
      <c r="G64" s="20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21" t="s">
        <v>156</v>
      </c>
      <c r="B66" s="32"/>
      <c r="C66" s="32"/>
      <c r="D66" s="22"/>
      <c r="E66" s="18">
        <v>29.99</v>
      </c>
      <c r="F66" s="19">
        <v>2.2000000000000001E-3</v>
      </c>
      <c r="G66" s="20"/>
    </row>
    <row r="67" spans="1:7" x14ac:dyDescent="0.3">
      <c r="A67" s="12" t="s">
        <v>159</v>
      </c>
      <c r="B67" s="30"/>
      <c r="C67" s="30"/>
      <c r="D67" s="13"/>
      <c r="E67" s="14">
        <v>5.2408000000000003E-3</v>
      </c>
      <c r="F67" s="15">
        <v>0</v>
      </c>
      <c r="G67" s="15"/>
    </row>
    <row r="68" spans="1:7" x14ac:dyDescent="0.3">
      <c r="A68" s="12" t="s">
        <v>160</v>
      </c>
      <c r="B68" s="30"/>
      <c r="C68" s="30"/>
      <c r="D68" s="13"/>
      <c r="E68" s="14">
        <v>19.024759199999998</v>
      </c>
      <c r="F68" s="15">
        <v>1.2999999999999999E-3</v>
      </c>
      <c r="G68" s="15">
        <v>6.3773999999999997E-2</v>
      </c>
    </row>
    <row r="69" spans="1:7" x14ac:dyDescent="0.3">
      <c r="A69" s="25" t="s">
        <v>161</v>
      </c>
      <c r="B69" s="33"/>
      <c r="C69" s="33"/>
      <c r="D69" s="26"/>
      <c r="E69" s="27">
        <v>13433.13</v>
      </c>
      <c r="F69" s="28">
        <v>1</v>
      </c>
      <c r="G69" s="28"/>
    </row>
    <row r="74" spans="1:7" x14ac:dyDescent="0.3">
      <c r="A74" s="1" t="s">
        <v>164</v>
      </c>
    </row>
    <row r="75" spans="1:7" x14ac:dyDescent="0.3">
      <c r="A75" s="47" t="s">
        <v>165</v>
      </c>
      <c r="B75" s="34" t="s">
        <v>114</v>
      </c>
    </row>
    <row r="76" spans="1:7" x14ac:dyDescent="0.3">
      <c r="A76" t="s">
        <v>166</v>
      </c>
    </row>
    <row r="77" spans="1:7" x14ac:dyDescent="0.3">
      <c r="A77" t="s">
        <v>167</v>
      </c>
      <c r="B77" t="s">
        <v>168</v>
      </c>
      <c r="C77" t="s">
        <v>168</v>
      </c>
    </row>
    <row r="78" spans="1:7" x14ac:dyDescent="0.3">
      <c r="B78" s="48">
        <v>45107</v>
      </c>
      <c r="C78" s="48">
        <v>45138</v>
      </c>
    </row>
    <row r="79" spans="1:7" x14ac:dyDescent="0.3">
      <c r="A79" t="s">
        <v>172</v>
      </c>
      <c r="B79">
        <v>13.5258</v>
      </c>
      <c r="C79">
        <v>14.262600000000001</v>
      </c>
      <c r="E79" s="2"/>
    </row>
    <row r="80" spans="1:7" x14ac:dyDescent="0.3">
      <c r="A80" t="s">
        <v>173</v>
      </c>
      <c r="B80">
        <v>13.5258</v>
      </c>
      <c r="C80">
        <v>14.262600000000001</v>
      </c>
      <c r="E80" s="2"/>
    </row>
    <row r="81" spans="1:7" x14ac:dyDescent="0.3">
      <c r="A81" t="s">
        <v>626</v>
      </c>
      <c r="B81">
        <v>13.3141</v>
      </c>
      <c r="C81">
        <v>14.0326</v>
      </c>
      <c r="E81" s="2"/>
    </row>
    <row r="82" spans="1:7" x14ac:dyDescent="0.3">
      <c r="A82" t="s">
        <v>627</v>
      </c>
      <c r="B82">
        <v>13.3141</v>
      </c>
      <c r="C82">
        <v>14.0326</v>
      </c>
      <c r="E82" s="2"/>
    </row>
    <row r="83" spans="1:7" x14ac:dyDescent="0.3">
      <c r="E83" s="2"/>
    </row>
    <row r="84" spans="1:7" x14ac:dyDescent="0.3">
      <c r="A84" t="s">
        <v>183</v>
      </c>
      <c r="B84" s="34" t="s">
        <v>114</v>
      </c>
    </row>
    <row r="85" spans="1:7" x14ac:dyDescent="0.3">
      <c r="A85" t="s">
        <v>184</v>
      </c>
      <c r="B85" s="34" t="s">
        <v>114</v>
      </c>
    </row>
    <row r="86" spans="1:7" ht="28.95" customHeight="1" x14ac:dyDescent="0.3">
      <c r="A86" s="47" t="s">
        <v>185</v>
      </c>
      <c r="B86" s="34" t="s">
        <v>114</v>
      </c>
    </row>
    <row r="87" spans="1:7" ht="28.95" customHeight="1" x14ac:dyDescent="0.3">
      <c r="A87" s="47" t="s">
        <v>186</v>
      </c>
      <c r="B87" s="49">
        <f>E57</f>
        <v>3813.349999999999</v>
      </c>
    </row>
    <row r="88" spans="1:7" ht="43.5" customHeight="1" x14ac:dyDescent="0.3">
      <c r="A88" s="47" t="s">
        <v>2643</v>
      </c>
      <c r="B88" s="34" t="s">
        <v>114</v>
      </c>
    </row>
    <row r="89" spans="1:7" ht="28.95" customHeight="1" x14ac:dyDescent="0.3">
      <c r="A89" s="47" t="s">
        <v>2644</v>
      </c>
      <c r="B89" s="34" t="s">
        <v>114</v>
      </c>
    </row>
    <row r="90" spans="1:7" ht="28.95" customHeight="1" x14ac:dyDescent="0.3">
      <c r="A90" s="47" t="s">
        <v>2645</v>
      </c>
      <c r="B90" s="34" t="s">
        <v>114</v>
      </c>
    </row>
    <row r="91" spans="1:7" x14ac:dyDescent="0.3">
      <c r="A91" t="s">
        <v>2646</v>
      </c>
      <c r="B91" s="34" t="s">
        <v>114</v>
      </c>
    </row>
    <row r="92" spans="1:7" x14ac:dyDescent="0.3">
      <c r="A92" t="s">
        <v>2647</v>
      </c>
      <c r="B92" s="34" t="s">
        <v>114</v>
      </c>
    </row>
    <row r="94" spans="1:7" s="47" customFormat="1" ht="33.6" customHeight="1" x14ac:dyDescent="0.3">
      <c r="A94" s="70" t="s">
        <v>202</v>
      </c>
      <c r="B94" s="70" t="s">
        <v>203</v>
      </c>
      <c r="C94" s="70" t="s">
        <v>5</v>
      </c>
      <c r="D94" s="70" t="s">
        <v>6</v>
      </c>
      <c r="G94" s="71"/>
    </row>
    <row r="95" spans="1:7" s="47" customFormat="1" ht="70.05" customHeight="1" x14ac:dyDescent="0.3">
      <c r="A95" s="70" t="s">
        <v>2702</v>
      </c>
      <c r="B95" s="70"/>
      <c r="C95" s="70" t="s">
        <v>95</v>
      </c>
      <c r="D95" s="70"/>
      <c r="G95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45"/>
  <sheetViews>
    <sheetView showGridLines="0" view="pageBreakPreview" zoomScale="60" zoomScaleNormal="100" workbookViewId="0">
      <pane ySplit="4" topLeftCell="A35" activePane="bottomLeft" state="frozen"/>
      <selection pane="bottomLeft" activeCell="A45" sqref="A45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2703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2704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2639</v>
      </c>
      <c r="B7" s="30"/>
      <c r="C7" s="30"/>
      <c r="D7" s="13"/>
      <c r="E7" s="14"/>
      <c r="F7" s="15"/>
      <c r="G7" s="15"/>
    </row>
    <row r="8" spans="1:8" x14ac:dyDescent="0.3">
      <c r="A8" s="16" t="s">
        <v>2640</v>
      </c>
      <c r="B8" s="31"/>
      <c r="C8" s="31"/>
      <c r="D8" s="17"/>
      <c r="E8" s="46"/>
      <c r="F8" s="20"/>
      <c r="G8" s="20"/>
    </row>
    <row r="9" spans="1:8" x14ac:dyDescent="0.3">
      <c r="A9" s="12" t="s">
        <v>2705</v>
      </c>
      <c r="B9" s="30" t="s">
        <v>2706</v>
      </c>
      <c r="C9" s="30"/>
      <c r="D9" s="13">
        <v>215674.96100000001</v>
      </c>
      <c r="E9" s="14">
        <v>7990.04</v>
      </c>
      <c r="F9" s="15">
        <v>0.97729999999999995</v>
      </c>
      <c r="G9" s="15"/>
    </row>
    <row r="10" spans="1:8" x14ac:dyDescent="0.3">
      <c r="A10" s="16" t="s">
        <v>122</v>
      </c>
      <c r="B10" s="31"/>
      <c r="C10" s="31"/>
      <c r="D10" s="17"/>
      <c r="E10" s="18">
        <v>7990.04</v>
      </c>
      <c r="F10" s="19">
        <v>0.97729999999999995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156</v>
      </c>
      <c r="B12" s="32"/>
      <c r="C12" s="32"/>
      <c r="D12" s="22"/>
      <c r="E12" s="18">
        <v>7990.04</v>
      </c>
      <c r="F12" s="19">
        <v>0.97729999999999995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157</v>
      </c>
      <c r="B14" s="30"/>
      <c r="C14" s="30"/>
      <c r="D14" s="13"/>
      <c r="E14" s="14"/>
      <c r="F14" s="15"/>
      <c r="G14" s="15"/>
    </row>
    <row r="15" spans="1:8" x14ac:dyDescent="0.3">
      <c r="A15" s="12" t="s">
        <v>158</v>
      </c>
      <c r="B15" s="30"/>
      <c r="C15" s="30"/>
      <c r="D15" s="13"/>
      <c r="E15" s="14">
        <v>202.96</v>
      </c>
      <c r="F15" s="15">
        <v>2.4799999999999999E-2</v>
      </c>
      <c r="G15" s="15">
        <v>6.3773999999999997E-2</v>
      </c>
    </row>
    <row r="16" spans="1:8" x14ac:dyDescent="0.3">
      <c r="A16" s="16" t="s">
        <v>122</v>
      </c>
      <c r="B16" s="31"/>
      <c r="C16" s="31"/>
      <c r="D16" s="17"/>
      <c r="E16" s="18">
        <v>202.96</v>
      </c>
      <c r="F16" s="19">
        <v>2.4799999999999999E-2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156</v>
      </c>
      <c r="B18" s="32"/>
      <c r="C18" s="32"/>
      <c r="D18" s="22"/>
      <c r="E18" s="18">
        <v>202.96</v>
      </c>
      <c r="F18" s="19">
        <v>2.4799999999999999E-2</v>
      </c>
      <c r="G18" s="20"/>
    </row>
    <row r="19" spans="1:7" x14ac:dyDescent="0.3">
      <c r="A19" s="12" t="s">
        <v>159</v>
      </c>
      <c r="B19" s="30"/>
      <c r="C19" s="30"/>
      <c r="D19" s="13"/>
      <c r="E19" s="14">
        <v>3.5462599999999997E-2</v>
      </c>
      <c r="F19" s="15">
        <v>3.9999999999999998E-6</v>
      </c>
      <c r="G19" s="15"/>
    </row>
    <row r="20" spans="1:7" x14ac:dyDescent="0.3">
      <c r="A20" s="12" t="s">
        <v>160</v>
      </c>
      <c r="B20" s="30"/>
      <c r="C20" s="30"/>
      <c r="D20" s="13"/>
      <c r="E20" s="23">
        <v>-17.2254626</v>
      </c>
      <c r="F20" s="24">
        <v>-2.104E-3</v>
      </c>
      <c r="G20" s="15">
        <v>6.3773999999999997E-2</v>
      </c>
    </row>
    <row r="21" spans="1:7" x14ac:dyDescent="0.3">
      <c r="A21" s="25" t="s">
        <v>161</v>
      </c>
      <c r="B21" s="33"/>
      <c r="C21" s="33"/>
      <c r="D21" s="26"/>
      <c r="E21" s="27">
        <v>8175.81</v>
      </c>
      <c r="F21" s="28">
        <v>1</v>
      </c>
      <c r="G21" s="28"/>
    </row>
    <row r="26" spans="1:7" x14ac:dyDescent="0.3">
      <c r="A26" s="1" t="s">
        <v>164</v>
      </c>
    </row>
    <row r="27" spans="1:7" x14ac:dyDescent="0.3">
      <c r="A27" s="47" t="s">
        <v>165</v>
      </c>
      <c r="B27" s="34" t="s">
        <v>114</v>
      </c>
    </row>
    <row r="28" spans="1:7" x14ac:dyDescent="0.3">
      <c r="A28" t="s">
        <v>166</v>
      </c>
    </row>
    <row r="29" spans="1:7" x14ac:dyDescent="0.3">
      <c r="A29" t="s">
        <v>167</v>
      </c>
      <c r="B29" t="s">
        <v>168</v>
      </c>
      <c r="C29" t="s">
        <v>168</v>
      </c>
    </row>
    <row r="30" spans="1:7" x14ac:dyDescent="0.3">
      <c r="B30" s="48">
        <v>45107</v>
      </c>
      <c r="C30" s="48">
        <v>45138</v>
      </c>
    </row>
    <row r="31" spans="1:7" x14ac:dyDescent="0.3">
      <c r="A31" t="s">
        <v>172</v>
      </c>
      <c r="B31">
        <v>17.870100000000001</v>
      </c>
      <c r="C31">
        <v>18.203199999999999</v>
      </c>
      <c r="E31" s="2"/>
    </row>
    <row r="32" spans="1:7" x14ac:dyDescent="0.3">
      <c r="A32" t="s">
        <v>626</v>
      </c>
      <c r="B32">
        <v>16.476700000000001</v>
      </c>
      <c r="C32">
        <v>16.772099999999998</v>
      </c>
      <c r="E32" s="2"/>
    </row>
    <row r="33" spans="1:7" x14ac:dyDescent="0.3">
      <c r="E33" s="2"/>
    </row>
    <row r="34" spans="1:7" x14ac:dyDescent="0.3">
      <c r="A34" t="s">
        <v>183</v>
      </c>
      <c r="B34" s="34" t="s">
        <v>114</v>
      </c>
    </row>
    <row r="35" spans="1:7" x14ac:dyDescent="0.3">
      <c r="A35" t="s">
        <v>184</v>
      </c>
      <c r="B35" s="34" t="s">
        <v>114</v>
      </c>
    </row>
    <row r="36" spans="1:7" ht="28.95" customHeight="1" x14ac:dyDescent="0.3">
      <c r="A36" s="47" t="s">
        <v>185</v>
      </c>
      <c r="B36" s="34" t="s">
        <v>114</v>
      </c>
    </row>
    <row r="37" spans="1:7" ht="28.95" customHeight="1" x14ac:dyDescent="0.3">
      <c r="A37" s="47" t="s">
        <v>186</v>
      </c>
      <c r="B37" s="49">
        <v>7990.0443727000002</v>
      </c>
    </row>
    <row r="38" spans="1:7" ht="43.5" customHeight="1" x14ac:dyDescent="0.3">
      <c r="A38" s="47" t="s">
        <v>2643</v>
      </c>
      <c r="B38" s="34" t="s">
        <v>114</v>
      </c>
    </row>
    <row r="39" spans="1:7" ht="28.95" customHeight="1" x14ac:dyDescent="0.3">
      <c r="A39" s="47" t="s">
        <v>2644</v>
      </c>
      <c r="B39" s="34" t="s">
        <v>114</v>
      </c>
    </row>
    <row r="40" spans="1:7" ht="28.95" customHeight="1" x14ac:dyDescent="0.3">
      <c r="A40" s="47" t="s">
        <v>2645</v>
      </c>
      <c r="B40" s="34" t="s">
        <v>114</v>
      </c>
    </row>
    <row r="41" spans="1:7" x14ac:dyDescent="0.3">
      <c r="A41" t="s">
        <v>2646</v>
      </c>
      <c r="B41" s="34" t="s">
        <v>114</v>
      </c>
    </row>
    <row r="42" spans="1:7" x14ac:dyDescent="0.3">
      <c r="A42" t="s">
        <v>2647</v>
      </c>
      <c r="B42" s="34" t="s">
        <v>114</v>
      </c>
    </row>
    <row r="44" spans="1:7" s="47" customFormat="1" ht="34.799999999999997" customHeight="1" x14ac:dyDescent="0.3">
      <c r="A44" s="70" t="s">
        <v>202</v>
      </c>
      <c r="B44" s="70" t="s">
        <v>203</v>
      </c>
      <c r="C44" s="70" t="s">
        <v>5</v>
      </c>
      <c r="D44" s="70" t="s">
        <v>6</v>
      </c>
      <c r="G44" s="71"/>
    </row>
    <row r="45" spans="1:7" s="47" customFormat="1" ht="70.05" customHeight="1" x14ac:dyDescent="0.3">
      <c r="A45" s="70" t="s">
        <v>2707</v>
      </c>
      <c r="B45" s="70"/>
      <c r="C45" s="70" t="s">
        <v>97</v>
      </c>
      <c r="D45" s="70"/>
      <c r="G45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45"/>
  <sheetViews>
    <sheetView showGridLines="0" view="pageBreakPreview" zoomScale="60" zoomScaleNormal="100" workbookViewId="0">
      <pane ySplit="4" topLeftCell="A35" activePane="bottomLeft" state="frozen"/>
      <selection pane="bottomLeft" activeCell="A45" sqref="A45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2708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2709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2639</v>
      </c>
      <c r="B7" s="30"/>
      <c r="C7" s="30"/>
      <c r="D7" s="13"/>
      <c r="E7" s="14"/>
      <c r="F7" s="15"/>
      <c r="G7" s="15"/>
    </row>
    <row r="8" spans="1:8" x14ac:dyDescent="0.3">
      <c r="A8" s="16" t="s">
        <v>2640</v>
      </c>
      <c r="B8" s="31"/>
      <c r="C8" s="31"/>
      <c r="D8" s="17"/>
      <c r="E8" s="46"/>
      <c r="F8" s="20"/>
      <c r="G8" s="20"/>
    </row>
    <row r="9" spans="1:8" x14ac:dyDescent="0.3">
      <c r="A9" s="12" t="s">
        <v>2710</v>
      </c>
      <c r="B9" s="30" t="s">
        <v>2711</v>
      </c>
      <c r="C9" s="30"/>
      <c r="D9" s="13">
        <v>117184.61831000001</v>
      </c>
      <c r="E9" s="14">
        <v>13112.79</v>
      </c>
      <c r="F9" s="15">
        <v>0.98829999999999996</v>
      </c>
      <c r="G9" s="15"/>
    </row>
    <row r="10" spans="1:8" x14ac:dyDescent="0.3">
      <c r="A10" s="16" t="s">
        <v>122</v>
      </c>
      <c r="B10" s="31"/>
      <c r="C10" s="31"/>
      <c r="D10" s="17"/>
      <c r="E10" s="18">
        <v>13112.79</v>
      </c>
      <c r="F10" s="19">
        <v>0.98829999999999996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156</v>
      </c>
      <c r="B12" s="32"/>
      <c r="C12" s="32"/>
      <c r="D12" s="22"/>
      <c r="E12" s="18">
        <v>13112.79</v>
      </c>
      <c r="F12" s="19">
        <v>0.98829999999999996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157</v>
      </c>
      <c r="B14" s="30"/>
      <c r="C14" s="30"/>
      <c r="D14" s="13"/>
      <c r="E14" s="14"/>
      <c r="F14" s="15"/>
      <c r="G14" s="15"/>
    </row>
    <row r="15" spans="1:8" x14ac:dyDescent="0.3">
      <c r="A15" s="12" t="s">
        <v>158</v>
      </c>
      <c r="B15" s="30"/>
      <c r="C15" s="30"/>
      <c r="D15" s="13"/>
      <c r="E15" s="14">
        <v>1106.81</v>
      </c>
      <c r="F15" s="15">
        <v>8.3400000000000002E-2</v>
      </c>
      <c r="G15" s="15">
        <v>6.3773999999999997E-2</v>
      </c>
    </row>
    <row r="16" spans="1:8" x14ac:dyDescent="0.3">
      <c r="A16" s="16" t="s">
        <v>122</v>
      </c>
      <c r="B16" s="31"/>
      <c r="C16" s="31"/>
      <c r="D16" s="17"/>
      <c r="E16" s="18">
        <v>1106.81</v>
      </c>
      <c r="F16" s="19">
        <v>8.3400000000000002E-2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156</v>
      </c>
      <c r="B18" s="32"/>
      <c r="C18" s="32"/>
      <c r="D18" s="22"/>
      <c r="E18" s="18">
        <v>1106.81</v>
      </c>
      <c r="F18" s="19">
        <v>8.3400000000000002E-2</v>
      </c>
      <c r="G18" s="20"/>
    </row>
    <row r="19" spans="1:7" x14ac:dyDescent="0.3">
      <c r="A19" s="12" t="s">
        <v>159</v>
      </c>
      <c r="B19" s="30"/>
      <c r="C19" s="30"/>
      <c r="D19" s="13"/>
      <c r="E19" s="14">
        <v>0.1933849</v>
      </c>
      <c r="F19" s="15">
        <v>1.4E-5</v>
      </c>
      <c r="G19" s="15"/>
    </row>
    <row r="20" spans="1:7" x14ac:dyDescent="0.3">
      <c r="A20" s="12" t="s">
        <v>160</v>
      </c>
      <c r="B20" s="30"/>
      <c r="C20" s="30"/>
      <c r="D20" s="13"/>
      <c r="E20" s="23">
        <v>-951.35338490000004</v>
      </c>
      <c r="F20" s="24">
        <v>-7.1714E-2</v>
      </c>
      <c r="G20" s="15">
        <v>6.3773999999999997E-2</v>
      </c>
    </row>
    <row r="21" spans="1:7" x14ac:dyDescent="0.3">
      <c r="A21" s="25" t="s">
        <v>161</v>
      </c>
      <c r="B21" s="33"/>
      <c r="C21" s="33"/>
      <c r="D21" s="26"/>
      <c r="E21" s="27">
        <v>13268.44</v>
      </c>
      <c r="F21" s="28">
        <v>1</v>
      </c>
      <c r="G21" s="28"/>
    </row>
    <row r="26" spans="1:7" x14ac:dyDescent="0.3">
      <c r="A26" s="1" t="s">
        <v>164</v>
      </c>
    </row>
    <row r="27" spans="1:7" x14ac:dyDescent="0.3">
      <c r="A27" s="47" t="s">
        <v>165</v>
      </c>
      <c r="B27" s="34" t="s">
        <v>114</v>
      </c>
    </row>
    <row r="28" spans="1:7" x14ac:dyDescent="0.3">
      <c r="A28" t="s">
        <v>166</v>
      </c>
    </row>
    <row r="29" spans="1:7" x14ac:dyDescent="0.3">
      <c r="A29" t="s">
        <v>167</v>
      </c>
      <c r="B29" t="s">
        <v>168</v>
      </c>
      <c r="C29" t="s">
        <v>168</v>
      </c>
    </row>
    <row r="30" spans="1:7" x14ac:dyDescent="0.3">
      <c r="B30" s="48">
        <v>45107</v>
      </c>
      <c r="C30" s="48">
        <v>45138</v>
      </c>
    </row>
    <row r="31" spans="1:7" x14ac:dyDescent="0.3">
      <c r="A31" t="s">
        <v>172</v>
      </c>
      <c r="B31">
        <v>14.791499999999999</v>
      </c>
      <c r="C31">
        <v>15.486000000000001</v>
      </c>
      <c r="E31" s="2"/>
    </row>
    <row r="32" spans="1:7" x14ac:dyDescent="0.3">
      <c r="A32" t="s">
        <v>626</v>
      </c>
      <c r="B32">
        <v>13.8597</v>
      </c>
      <c r="C32">
        <v>14.499700000000001</v>
      </c>
      <c r="E32" s="2"/>
    </row>
    <row r="33" spans="1:7" x14ac:dyDescent="0.3">
      <c r="E33" s="2"/>
    </row>
    <row r="34" spans="1:7" x14ac:dyDescent="0.3">
      <c r="A34" t="s">
        <v>183</v>
      </c>
      <c r="B34" s="34" t="s">
        <v>114</v>
      </c>
    </row>
    <row r="35" spans="1:7" x14ac:dyDescent="0.3">
      <c r="A35" t="s">
        <v>184</v>
      </c>
      <c r="B35" s="34" t="s">
        <v>114</v>
      </c>
    </row>
    <row r="36" spans="1:7" ht="28.95" customHeight="1" x14ac:dyDescent="0.3">
      <c r="A36" s="47" t="s">
        <v>185</v>
      </c>
      <c r="B36" s="34" t="s">
        <v>114</v>
      </c>
    </row>
    <row r="37" spans="1:7" ht="28.95" customHeight="1" x14ac:dyDescent="0.3">
      <c r="A37" s="47" t="s">
        <v>186</v>
      </c>
      <c r="B37" s="49">
        <v>13112.787704300001</v>
      </c>
    </row>
    <row r="38" spans="1:7" ht="43.5" customHeight="1" x14ac:dyDescent="0.3">
      <c r="A38" s="47" t="s">
        <v>2643</v>
      </c>
      <c r="B38" s="34" t="s">
        <v>114</v>
      </c>
    </row>
    <row r="39" spans="1:7" ht="28.95" customHeight="1" x14ac:dyDescent="0.3">
      <c r="A39" s="47" t="s">
        <v>2644</v>
      </c>
      <c r="B39" s="34" t="s">
        <v>114</v>
      </c>
    </row>
    <row r="40" spans="1:7" ht="28.95" customHeight="1" x14ac:dyDescent="0.3">
      <c r="A40" s="47" t="s">
        <v>2645</v>
      </c>
      <c r="B40" s="34" t="s">
        <v>114</v>
      </c>
    </row>
    <row r="41" spans="1:7" x14ac:dyDescent="0.3">
      <c r="A41" t="s">
        <v>2646</v>
      </c>
      <c r="B41" s="34" t="s">
        <v>114</v>
      </c>
    </row>
    <row r="42" spans="1:7" x14ac:dyDescent="0.3">
      <c r="A42" t="s">
        <v>2647</v>
      </c>
      <c r="B42" s="34" t="s">
        <v>114</v>
      </c>
    </row>
    <row r="44" spans="1:7" s="47" customFormat="1" ht="33.6" customHeight="1" x14ac:dyDescent="0.3">
      <c r="A44" s="70" t="s">
        <v>202</v>
      </c>
      <c r="B44" s="70" t="s">
        <v>203</v>
      </c>
      <c r="C44" s="70" t="s">
        <v>5</v>
      </c>
      <c r="D44" s="70" t="s">
        <v>6</v>
      </c>
      <c r="G44" s="71"/>
    </row>
    <row r="45" spans="1:7" s="47" customFormat="1" ht="70.05" customHeight="1" x14ac:dyDescent="0.3">
      <c r="A45" s="70" t="s">
        <v>2712</v>
      </c>
      <c r="B45" s="70"/>
      <c r="C45" s="70" t="s">
        <v>99</v>
      </c>
      <c r="D45" s="70"/>
      <c r="G45" s="71"/>
    </row>
  </sheetData>
  <mergeCells count="2">
    <mergeCell ref="A1:G1"/>
    <mergeCell ref="A2:G2"/>
  </mergeCells>
  <pageMargins left="0.7" right="0.7" top="0.75" bottom="0.75" header="0.3" footer="0.3"/>
  <pageSetup scale="51" orientation="portrait" horizontalDpi="300" verticalDpi="300" r:id="rId1"/>
  <headerFooter>
    <oddHeader>&amp;L&amp;"Arial"&amp;1 &amp;K0078D7INTERNAL#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4"/>
  <sheetViews>
    <sheetView showGridLines="0" view="pageBreakPreview" zoomScale="60" zoomScaleNormal="100" workbookViewId="0">
      <pane ySplit="4" topLeftCell="A83" activePane="bottomLeft" state="frozen"/>
      <selection pane="bottomLeft" activeCell="A104" sqref="A104"/>
    </sheetView>
  </sheetViews>
  <sheetFormatPr defaultRowHeight="14.4" x14ac:dyDescent="0.3"/>
  <cols>
    <col min="1" max="1" width="50.5546875" customWidth="1"/>
    <col min="2" max="2" width="22" bestFit="1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449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450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206</v>
      </c>
      <c r="B9" s="30"/>
      <c r="C9" s="30"/>
      <c r="D9" s="13"/>
      <c r="E9" s="14"/>
      <c r="F9" s="15"/>
      <c r="G9" s="15"/>
    </row>
    <row r="10" spans="1:8" x14ac:dyDescent="0.3">
      <c r="A10" s="16" t="s">
        <v>207</v>
      </c>
      <c r="B10" s="30"/>
      <c r="C10" s="30"/>
      <c r="D10" s="13"/>
      <c r="E10" s="14"/>
      <c r="F10" s="15"/>
      <c r="G10" s="15"/>
    </row>
    <row r="11" spans="1:8" x14ac:dyDescent="0.3">
      <c r="A11" s="12" t="s">
        <v>451</v>
      </c>
      <c r="B11" s="30" t="s">
        <v>452</v>
      </c>
      <c r="C11" s="30" t="s">
        <v>213</v>
      </c>
      <c r="D11" s="13">
        <v>102000000</v>
      </c>
      <c r="E11" s="14">
        <v>95710.17</v>
      </c>
      <c r="F11" s="15">
        <v>7.3599999999999999E-2</v>
      </c>
      <c r="G11" s="15">
        <v>7.485E-2</v>
      </c>
    </row>
    <row r="12" spans="1:8" x14ac:dyDescent="0.3">
      <c r="A12" s="12" t="s">
        <v>453</v>
      </c>
      <c r="B12" s="30" t="s">
        <v>454</v>
      </c>
      <c r="C12" s="30" t="s">
        <v>213</v>
      </c>
      <c r="D12" s="13">
        <v>97500000</v>
      </c>
      <c r="E12" s="14">
        <v>94233.65</v>
      </c>
      <c r="F12" s="15">
        <v>7.2499999999999995E-2</v>
      </c>
      <c r="G12" s="15">
        <v>7.4959999999999999E-2</v>
      </c>
    </row>
    <row r="13" spans="1:8" x14ac:dyDescent="0.3">
      <c r="A13" s="12" t="s">
        <v>455</v>
      </c>
      <c r="B13" s="30" t="s">
        <v>456</v>
      </c>
      <c r="C13" s="30" t="s">
        <v>222</v>
      </c>
      <c r="D13" s="13">
        <v>100000000</v>
      </c>
      <c r="E13" s="14">
        <v>93757.6</v>
      </c>
      <c r="F13" s="15">
        <v>7.2099999999999997E-2</v>
      </c>
      <c r="G13" s="15">
        <v>7.5399999999999995E-2</v>
      </c>
    </row>
    <row r="14" spans="1:8" x14ac:dyDescent="0.3">
      <c r="A14" s="12" t="s">
        <v>457</v>
      </c>
      <c r="B14" s="30" t="s">
        <v>458</v>
      </c>
      <c r="C14" s="30" t="s">
        <v>213</v>
      </c>
      <c r="D14" s="13">
        <v>98500000</v>
      </c>
      <c r="E14" s="14">
        <v>93192.62</v>
      </c>
      <c r="F14" s="15">
        <v>7.17E-2</v>
      </c>
      <c r="G14" s="15">
        <v>7.4499999999999997E-2</v>
      </c>
    </row>
    <row r="15" spans="1:8" x14ac:dyDescent="0.3">
      <c r="A15" s="12" t="s">
        <v>459</v>
      </c>
      <c r="B15" s="30" t="s">
        <v>460</v>
      </c>
      <c r="C15" s="30" t="s">
        <v>213</v>
      </c>
      <c r="D15" s="13">
        <v>95500000</v>
      </c>
      <c r="E15" s="14">
        <v>92405.32</v>
      </c>
      <c r="F15" s="15">
        <v>7.1099999999999997E-2</v>
      </c>
      <c r="G15" s="15">
        <v>7.4533000000000002E-2</v>
      </c>
    </row>
    <row r="16" spans="1:8" x14ac:dyDescent="0.3">
      <c r="A16" s="12" t="s">
        <v>461</v>
      </c>
      <c r="B16" s="30" t="s">
        <v>462</v>
      </c>
      <c r="C16" s="30" t="s">
        <v>222</v>
      </c>
      <c r="D16" s="13">
        <v>96000000</v>
      </c>
      <c r="E16" s="14">
        <v>92101.73</v>
      </c>
      <c r="F16" s="15">
        <v>7.0900000000000005E-2</v>
      </c>
      <c r="G16" s="15">
        <v>7.5080999999999995E-2</v>
      </c>
    </row>
    <row r="17" spans="1:7" x14ac:dyDescent="0.3">
      <c r="A17" s="12" t="s">
        <v>463</v>
      </c>
      <c r="B17" s="30" t="s">
        <v>464</v>
      </c>
      <c r="C17" s="30" t="s">
        <v>222</v>
      </c>
      <c r="D17" s="13">
        <v>82000000</v>
      </c>
      <c r="E17" s="14">
        <v>76999.23</v>
      </c>
      <c r="F17" s="15">
        <v>5.9200000000000003E-2</v>
      </c>
      <c r="G17" s="15">
        <v>7.4749999999999997E-2</v>
      </c>
    </row>
    <row r="18" spans="1:7" x14ac:dyDescent="0.3">
      <c r="A18" s="12" t="s">
        <v>465</v>
      </c>
      <c r="B18" s="30" t="s">
        <v>466</v>
      </c>
      <c r="C18" s="30" t="s">
        <v>213</v>
      </c>
      <c r="D18" s="13">
        <v>80000000</v>
      </c>
      <c r="E18" s="14">
        <v>74863.199999999997</v>
      </c>
      <c r="F18" s="15">
        <v>5.7599999999999998E-2</v>
      </c>
      <c r="G18" s="15">
        <v>7.4199000000000001E-2</v>
      </c>
    </row>
    <row r="19" spans="1:7" x14ac:dyDescent="0.3">
      <c r="A19" s="12" t="s">
        <v>467</v>
      </c>
      <c r="B19" s="30" t="s">
        <v>468</v>
      </c>
      <c r="C19" s="30" t="s">
        <v>213</v>
      </c>
      <c r="D19" s="13">
        <v>75000000</v>
      </c>
      <c r="E19" s="14">
        <v>71344.95</v>
      </c>
      <c r="F19" s="15">
        <v>5.4899999999999997E-2</v>
      </c>
      <c r="G19" s="15">
        <v>7.4800000000000005E-2</v>
      </c>
    </row>
    <row r="20" spans="1:7" x14ac:dyDescent="0.3">
      <c r="A20" s="12" t="s">
        <v>469</v>
      </c>
      <c r="B20" s="30" t="s">
        <v>470</v>
      </c>
      <c r="C20" s="30" t="s">
        <v>471</v>
      </c>
      <c r="D20" s="13">
        <v>66500000</v>
      </c>
      <c r="E20" s="14">
        <v>63281.27</v>
      </c>
      <c r="F20" s="15">
        <v>4.87E-2</v>
      </c>
      <c r="G20" s="15">
        <v>7.535E-2</v>
      </c>
    </row>
    <row r="21" spans="1:7" x14ac:dyDescent="0.3">
      <c r="A21" s="12" t="s">
        <v>472</v>
      </c>
      <c r="B21" s="30" t="s">
        <v>473</v>
      </c>
      <c r="C21" s="30" t="s">
        <v>213</v>
      </c>
      <c r="D21" s="13">
        <v>38500000</v>
      </c>
      <c r="E21" s="14">
        <v>35910.910000000003</v>
      </c>
      <c r="F21" s="15">
        <v>2.76E-2</v>
      </c>
      <c r="G21" s="15">
        <v>7.4649999999999994E-2</v>
      </c>
    </row>
    <row r="22" spans="1:7" x14ac:dyDescent="0.3">
      <c r="A22" s="12" t="s">
        <v>474</v>
      </c>
      <c r="B22" s="30" t="s">
        <v>475</v>
      </c>
      <c r="C22" s="30" t="s">
        <v>213</v>
      </c>
      <c r="D22" s="13">
        <v>31500000</v>
      </c>
      <c r="E22" s="14">
        <v>31646.25</v>
      </c>
      <c r="F22" s="15">
        <v>2.4299999999999999E-2</v>
      </c>
      <c r="G22" s="15">
        <v>7.4512999999999996E-2</v>
      </c>
    </row>
    <row r="23" spans="1:7" x14ac:dyDescent="0.3">
      <c r="A23" s="12" t="s">
        <v>476</v>
      </c>
      <c r="B23" s="30" t="s">
        <v>477</v>
      </c>
      <c r="C23" s="30" t="s">
        <v>213</v>
      </c>
      <c r="D23" s="13">
        <v>28000000</v>
      </c>
      <c r="E23" s="14">
        <v>27256.35</v>
      </c>
      <c r="F23" s="15">
        <v>2.1000000000000001E-2</v>
      </c>
      <c r="G23" s="15">
        <v>7.5499999999999998E-2</v>
      </c>
    </row>
    <row r="24" spans="1:7" x14ac:dyDescent="0.3">
      <c r="A24" s="12" t="s">
        <v>478</v>
      </c>
      <c r="B24" s="30" t="s">
        <v>479</v>
      </c>
      <c r="C24" s="30" t="s">
        <v>213</v>
      </c>
      <c r="D24" s="13">
        <v>26000000</v>
      </c>
      <c r="E24" s="14">
        <v>26521.95</v>
      </c>
      <c r="F24" s="15">
        <v>2.0400000000000001E-2</v>
      </c>
      <c r="G24" s="15">
        <v>7.4533000000000002E-2</v>
      </c>
    </row>
    <row r="25" spans="1:7" x14ac:dyDescent="0.3">
      <c r="A25" s="12" t="s">
        <v>480</v>
      </c>
      <c r="B25" s="30" t="s">
        <v>481</v>
      </c>
      <c r="C25" s="30" t="s">
        <v>213</v>
      </c>
      <c r="D25" s="13">
        <v>27500000</v>
      </c>
      <c r="E25" s="14">
        <v>26494.02</v>
      </c>
      <c r="F25" s="15">
        <v>2.0400000000000001E-2</v>
      </c>
      <c r="G25" s="15">
        <v>7.4512999999999996E-2</v>
      </c>
    </row>
    <row r="26" spans="1:7" x14ac:dyDescent="0.3">
      <c r="A26" s="12" t="s">
        <v>310</v>
      </c>
      <c r="B26" s="30" t="s">
        <v>311</v>
      </c>
      <c r="C26" s="30" t="s">
        <v>213</v>
      </c>
      <c r="D26" s="13">
        <v>13500000</v>
      </c>
      <c r="E26" s="14">
        <v>13828.02</v>
      </c>
      <c r="F26" s="15">
        <v>1.06E-2</v>
      </c>
      <c r="G26" s="15">
        <v>7.4026999999999996E-2</v>
      </c>
    </row>
    <row r="27" spans="1:7" x14ac:dyDescent="0.3">
      <c r="A27" s="12" t="s">
        <v>482</v>
      </c>
      <c r="B27" s="30" t="s">
        <v>483</v>
      </c>
      <c r="C27" s="30" t="s">
        <v>213</v>
      </c>
      <c r="D27" s="13">
        <v>11500000</v>
      </c>
      <c r="E27" s="14">
        <v>11110.14</v>
      </c>
      <c r="F27" s="15">
        <v>8.5000000000000006E-3</v>
      </c>
      <c r="G27" s="15">
        <v>7.4959999999999999E-2</v>
      </c>
    </row>
    <row r="28" spans="1:7" x14ac:dyDescent="0.3">
      <c r="A28" s="12" t="s">
        <v>484</v>
      </c>
      <c r="B28" s="30" t="s">
        <v>485</v>
      </c>
      <c r="C28" s="30" t="s">
        <v>213</v>
      </c>
      <c r="D28" s="13">
        <v>10000000</v>
      </c>
      <c r="E28" s="14">
        <v>9719.86</v>
      </c>
      <c r="F28" s="15">
        <v>7.4999999999999997E-3</v>
      </c>
      <c r="G28" s="15">
        <v>7.5499999999999998E-2</v>
      </c>
    </row>
    <row r="29" spans="1:7" x14ac:dyDescent="0.3">
      <c r="A29" s="12" t="s">
        <v>486</v>
      </c>
      <c r="B29" s="30" t="s">
        <v>487</v>
      </c>
      <c r="C29" s="30" t="s">
        <v>213</v>
      </c>
      <c r="D29" s="13">
        <v>6000000</v>
      </c>
      <c r="E29" s="14">
        <v>6404.45</v>
      </c>
      <c r="F29" s="15">
        <v>4.8999999999999998E-3</v>
      </c>
      <c r="G29" s="15">
        <v>7.5499999999999998E-2</v>
      </c>
    </row>
    <row r="30" spans="1:7" x14ac:dyDescent="0.3">
      <c r="A30" s="12" t="s">
        <v>488</v>
      </c>
      <c r="B30" s="30" t="s">
        <v>489</v>
      </c>
      <c r="C30" s="30" t="s">
        <v>213</v>
      </c>
      <c r="D30" s="13">
        <v>6000000</v>
      </c>
      <c r="E30" s="14">
        <v>6102.85</v>
      </c>
      <c r="F30" s="15">
        <v>4.7000000000000002E-3</v>
      </c>
      <c r="G30" s="15">
        <v>7.4512999999999996E-2</v>
      </c>
    </row>
    <row r="31" spans="1:7" x14ac:dyDescent="0.3">
      <c r="A31" s="12" t="s">
        <v>490</v>
      </c>
      <c r="B31" s="30" t="s">
        <v>491</v>
      </c>
      <c r="C31" s="30" t="s">
        <v>213</v>
      </c>
      <c r="D31" s="13">
        <v>5500000</v>
      </c>
      <c r="E31" s="14">
        <v>5555.42</v>
      </c>
      <c r="F31" s="15">
        <v>4.3E-3</v>
      </c>
      <c r="G31" s="15">
        <v>7.5499999999999998E-2</v>
      </c>
    </row>
    <row r="32" spans="1:7" x14ac:dyDescent="0.3">
      <c r="A32" s="12" t="s">
        <v>492</v>
      </c>
      <c r="B32" s="30" t="s">
        <v>493</v>
      </c>
      <c r="C32" s="30" t="s">
        <v>213</v>
      </c>
      <c r="D32" s="13">
        <v>3300000</v>
      </c>
      <c r="E32" s="14">
        <v>3453.64</v>
      </c>
      <c r="F32" s="15">
        <v>2.7000000000000001E-3</v>
      </c>
      <c r="G32" s="15">
        <v>7.4649999999999994E-2</v>
      </c>
    </row>
    <row r="33" spans="1:7" x14ac:dyDescent="0.3">
      <c r="A33" s="12" t="s">
        <v>494</v>
      </c>
      <c r="B33" s="30" t="s">
        <v>495</v>
      </c>
      <c r="C33" s="30" t="s">
        <v>213</v>
      </c>
      <c r="D33" s="13">
        <v>3500000</v>
      </c>
      <c r="E33" s="14">
        <v>3304.2</v>
      </c>
      <c r="F33" s="15">
        <v>2.5000000000000001E-3</v>
      </c>
      <c r="G33" s="15">
        <v>7.4199000000000001E-2</v>
      </c>
    </row>
    <row r="34" spans="1:7" x14ac:dyDescent="0.3">
      <c r="A34" s="12" t="s">
        <v>496</v>
      </c>
      <c r="B34" s="30" t="s">
        <v>497</v>
      </c>
      <c r="C34" s="30" t="s">
        <v>213</v>
      </c>
      <c r="D34" s="13">
        <v>2500000</v>
      </c>
      <c r="E34" s="14">
        <v>2608.81</v>
      </c>
      <c r="F34" s="15">
        <v>2E-3</v>
      </c>
      <c r="G34" s="15">
        <v>7.5089000000000003E-2</v>
      </c>
    </row>
    <row r="35" spans="1:7" x14ac:dyDescent="0.3">
      <c r="A35" s="12" t="s">
        <v>312</v>
      </c>
      <c r="B35" s="30" t="s">
        <v>313</v>
      </c>
      <c r="C35" s="30" t="s">
        <v>213</v>
      </c>
      <c r="D35" s="13">
        <v>2500000</v>
      </c>
      <c r="E35" s="14">
        <v>2538.62</v>
      </c>
      <c r="F35" s="15">
        <v>2E-3</v>
      </c>
      <c r="G35" s="15">
        <v>7.5499999999999998E-2</v>
      </c>
    </row>
    <row r="36" spans="1:7" x14ac:dyDescent="0.3">
      <c r="A36" s="12" t="s">
        <v>498</v>
      </c>
      <c r="B36" s="30" t="s">
        <v>499</v>
      </c>
      <c r="C36" s="30" t="s">
        <v>213</v>
      </c>
      <c r="D36" s="13">
        <v>2500000</v>
      </c>
      <c r="E36" s="14">
        <v>2516.52</v>
      </c>
      <c r="F36" s="15">
        <v>1.9E-3</v>
      </c>
      <c r="G36" s="15">
        <v>7.5499999999999998E-2</v>
      </c>
    </row>
    <row r="37" spans="1:7" x14ac:dyDescent="0.3">
      <c r="A37" s="12" t="s">
        <v>500</v>
      </c>
      <c r="B37" s="30" t="s">
        <v>501</v>
      </c>
      <c r="C37" s="30" t="s">
        <v>213</v>
      </c>
      <c r="D37" s="13">
        <v>2000000</v>
      </c>
      <c r="E37" s="14">
        <v>2067.29</v>
      </c>
      <c r="F37" s="15">
        <v>1.6000000000000001E-3</v>
      </c>
      <c r="G37" s="15">
        <v>7.4649999999999994E-2</v>
      </c>
    </row>
    <row r="38" spans="1:7" x14ac:dyDescent="0.3">
      <c r="A38" s="12" t="s">
        <v>502</v>
      </c>
      <c r="B38" s="30" t="s">
        <v>503</v>
      </c>
      <c r="C38" s="30" t="s">
        <v>213</v>
      </c>
      <c r="D38" s="13">
        <v>1000000</v>
      </c>
      <c r="E38" s="14">
        <v>1048.1500000000001</v>
      </c>
      <c r="F38" s="15">
        <v>8.0000000000000004E-4</v>
      </c>
      <c r="G38" s="15">
        <v>7.4649999999999994E-2</v>
      </c>
    </row>
    <row r="39" spans="1:7" x14ac:dyDescent="0.3">
      <c r="A39" s="12" t="s">
        <v>504</v>
      </c>
      <c r="B39" s="30" t="s">
        <v>505</v>
      </c>
      <c r="C39" s="30" t="s">
        <v>213</v>
      </c>
      <c r="D39" s="13">
        <v>1000000</v>
      </c>
      <c r="E39" s="14">
        <v>994.36</v>
      </c>
      <c r="F39" s="15">
        <v>8.0000000000000004E-4</v>
      </c>
      <c r="G39" s="15">
        <v>7.4499999999999997E-2</v>
      </c>
    </row>
    <row r="40" spans="1:7" x14ac:dyDescent="0.3">
      <c r="A40" s="12" t="s">
        <v>506</v>
      </c>
      <c r="B40" s="30" t="s">
        <v>507</v>
      </c>
      <c r="C40" s="30" t="s">
        <v>213</v>
      </c>
      <c r="D40" s="13">
        <v>1000000</v>
      </c>
      <c r="E40" s="14">
        <v>993.45</v>
      </c>
      <c r="F40" s="15">
        <v>8.0000000000000004E-4</v>
      </c>
      <c r="G40" s="15">
        <v>7.4999999999999997E-2</v>
      </c>
    </row>
    <row r="41" spans="1:7" x14ac:dyDescent="0.3">
      <c r="A41" s="12" t="s">
        <v>508</v>
      </c>
      <c r="B41" s="30" t="s">
        <v>509</v>
      </c>
      <c r="C41" s="30" t="s">
        <v>213</v>
      </c>
      <c r="D41" s="13">
        <v>1000000</v>
      </c>
      <c r="E41" s="14">
        <v>991.8</v>
      </c>
      <c r="F41" s="15">
        <v>8.0000000000000004E-4</v>
      </c>
      <c r="G41" s="15">
        <v>7.5499999999999998E-2</v>
      </c>
    </row>
    <row r="42" spans="1:7" x14ac:dyDescent="0.3">
      <c r="A42" s="12" t="s">
        <v>510</v>
      </c>
      <c r="B42" s="30" t="s">
        <v>511</v>
      </c>
      <c r="C42" s="30" t="s">
        <v>213</v>
      </c>
      <c r="D42" s="13">
        <v>1000000</v>
      </c>
      <c r="E42" s="14">
        <v>974.08</v>
      </c>
      <c r="F42" s="15">
        <v>6.9999999999999999E-4</v>
      </c>
      <c r="G42" s="15">
        <v>7.4533000000000002E-2</v>
      </c>
    </row>
    <row r="43" spans="1:7" x14ac:dyDescent="0.3">
      <c r="A43" s="12" t="s">
        <v>512</v>
      </c>
      <c r="B43" s="30" t="s">
        <v>513</v>
      </c>
      <c r="C43" s="30" t="s">
        <v>210</v>
      </c>
      <c r="D43" s="13">
        <v>500000</v>
      </c>
      <c r="E43" s="14">
        <v>484.42</v>
      </c>
      <c r="F43" s="15">
        <v>4.0000000000000002E-4</v>
      </c>
      <c r="G43" s="15">
        <v>7.3950000000000002E-2</v>
      </c>
    </row>
    <row r="44" spans="1:7" x14ac:dyDescent="0.3">
      <c r="A44" s="12" t="s">
        <v>514</v>
      </c>
      <c r="B44" s="30" t="s">
        <v>515</v>
      </c>
      <c r="C44" s="30" t="s">
        <v>222</v>
      </c>
      <c r="D44" s="13">
        <v>500000</v>
      </c>
      <c r="E44" s="14">
        <v>479.21</v>
      </c>
      <c r="F44" s="15">
        <v>4.0000000000000002E-4</v>
      </c>
      <c r="G44" s="15">
        <v>7.5450000000000003E-2</v>
      </c>
    </row>
    <row r="45" spans="1:7" x14ac:dyDescent="0.3">
      <c r="A45" s="16" t="s">
        <v>122</v>
      </c>
      <c r="B45" s="31"/>
      <c r="C45" s="31"/>
      <c r="D45" s="17"/>
      <c r="E45" s="18">
        <v>1070894.51</v>
      </c>
      <c r="F45" s="19">
        <v>0.82389999999999997</v>
      </c>
      <c r="G45" s="20"/>
    </row>
    <row r="46" spans="1:7" x14ac:dyDescent="0.3">
      <c r="A46" s="12"/>
      <c r="B46" s="30"/>
      <c r="C46" s="30"/>
      <c r="D46" s="13"/>
      <c r="E46" s="14"/>
      <c r="F46" s="15"/>
      <c r="G46" s="15"/>
    </row>
    <row r="47" spans="1:7" x14ac:dyDescent="0.3">
      <c r="A47" s="16" t="s">
        <v>297</v>
      </c>
      <c r="B47" s="30"/>
      <c r="C47" s="30"/>
      <c r="D47" s="13"/>
      <c r="E47" s="14"/>
      <c r="F47" s="15"/>
      <c r="G47" s="15"/>
    </row>
    <row r="48" spans="1:7" x14ac:dyDescent="0.3">
      <c r="A48" s="12" t="s">
        <v>442</v>
      </c>
      <c r="B48" s="30" t="s">
        <v>443</v>
      </c>
      <c r="C48" s="30" t="s">
        <v>119</v>
      </c>
      <c r="D48" s="13">
        <v>59500000</v>
      </c>
      <c r="E48" s="14">
        <v>59262.18</v>
      </c>
      <c r="F48" s="15">
        <v>4.5600000000000002E-2</v>
      </c>
      <c r="G48" s="15">
        <v>7.3121959055999997E-2</v>
      </c>
    </row>
    <row r="49" spans="1:7" x14ac:dyDescent="0.3">
      <c r="A49" s="12" t="s">
        <v>516</v>
      </c>
      <c r="B49" s="30" t="s">
        <v>517</v>
      </c>
      <c r="C49" s="30" t="s">
        <v>119</v>
      </c>
      <c r="D49" s="13">
        <v>59000000</v>
      </c>
      <c r="E49" s="14">
        <v>58972.33</v>
      </c>
      <c r="F49" s="15">
        <v>4.5400000000000003E-2</v>
      </c>
      <c r="G49" s="15">
        <v>7.3047374400000004E-2</v>
      </c>
    </row>
    <row r="50" spans="1:7" x14ac:dyDescent="0.3">
      <c r="A50" s="12" t="s">
        <v>518</v>
      </c>
      <c r="B50" s="30" t="s">
        <v>519</v>
      </c>
      <c r="C50" s="30" t="s">
        <v>119</v>
      </c>
      <c r="D50" s="13">
        <v>56000000</v>
      </c>
      <c r="E50" s="14">
        <v>57218.84</v>
      </c>
      <c r="F50" s="15">
        <v>4.3999999999999997E-2</v>
      </c>
      <c r="G50" s="15">
        <v>7.3246272575999999E-2</v>
      </c>
    </row>
    <row r="51" spans="1:7" x14ac:dyDescent="0.3">
      <c r="A51" s="16" t="s">
        <v>122</v>
      </c>
      <c r="B51" s="31"/>
      <c r="C51" s="31"/>
      <c r="D51" s="17"/>
      <c r="E51" s="18">
        <v>175453.35</v>
      </c>
      <c r="F51" s="19">
        <v>0.13500000000000001</v>
      </c>
      <c r="G51" s="20"/>
    </row>
    <row r="52" spans="1:7" x14ac:dyDescent="0.3">
      <c r="A52" s="12"/>
      <c r="B52" s="30"/>
      <c r="C52" s="30"/>
      <c r="D52" s="13"/>
      <c r="E52" s="14"/>
      <c r="F52" s="15"/>
      <c r="G52" s="15"/>
    </row>
    <row r="53" spans="1:7" x14ac:dyDescent="0.3">
      <c r="A53" s="16" t="s">
        <v>300</v>
      </c>
      <c r="B53" s="30"/>
      <c r="C53" s="30"/>
      <c r="D53" s="13"/>
      <c r="E53" s="14"/>
      <c r="F53" s="15"/>
      <c r="G53" s="15"/>
    </row>
    <row r="54" spans="1:7" x14ac:dyDescent="0.3">
      <c r="A54" s="16" t="s">
        <v>122</v>
      </c>
      <c r="B54" s="30"/>
      <c r="C54" s="30"/>
      <c r="D54" s="13"/>
      <c r="E54" s="35" t="s">
        <v>114</v>
      </c>
      <c r="F54" s="36" t="s">
        <v>114</v>
      </c>
      <c r="G54" s="15"/>
    </row>
    <row r="55" spans="1:7" x14ac:dyDescent="0.3">
      <c r="A55" s="12"/>
      <c r="B55" s="30"/>
      <c r="C55" s="30"/>
      <c r="D55" s="13"/>
      <c r="E55" s="14"/>
      <c r="F55" s="15"/>
      <c r="G55" s="15"/>
    </row>
    <row r="56" spans="1:7" x14ac:dyDescent="0.3">
      <c r="A56" s="16" t="s">
        <v>301</v>
      </c>
      <c r="B56" s="30"/>
      <c r="C56" s="30"/>
      <c r="D56" s="13"/>
      <c r="E56" s="14"/>
      <c r="F56" s="15"/>
      <c r="G56" s="15"/>
    </row>
    <row r="57" spans="1:7" x14ac:dyDescent="0.3">
      <c r="A57" s="16" t="s">
        <v>122</v>
      </c>
      <c r="B57" s="30"/>
      <c r="C57" s="30"/>
      <c r="D57" s="13"/>
      <c r="E57" s="35" t="s">
        <v>114</v>
      </c>
      <c r="F57" s="36" t="s">
        <v>114</v>
      </c>
      <c r="G57" s="15"/>
    </row>
    <row r="58" spans="1:7" x14ac:dyDescent="0.3">
      <c r="A58" s="12"/>
      <c r="B58" s="30"/>
      <c r="C58" s="30"/>
      <c r="D58" s="13"/>
      <c r="E58" s="14"/>
      <c r="F58" s="15"/>
      <c r="G58" s="15"/>
    </row>
    <row r="59" spans="1:7" x14ac:dyDescent="0.3">
      <c r="A59" s="21" t="s">
        <v>156</v>
      </c>
      <c r="B59" s="32"/>
      <c r="C59" s="32"/>
      <c r="D59" s="22"/>
      <c r="E59" s="18">
        <v>1246347.8600000001</v>
      </c>
      <c r="F59" s="19">
        <v>0.95889999999999997</v>
      </c>
      <c r="G59" s="20"/>
    </row>
    <row r="60" spans="1:7" x14ac:dyDescent="0.3">
      <c r="A60" s="12"/>
      <c r="B60" s="30"/>
      <c r="C60" s="30"/>
      <c r="D60" s="13"/>
      <c r="E60" s="14"/>
      <c r="F60" s="15"/>
      <c r="G60" s="15"/>
    </row>
    <row r="61" spans="1:7" x14ac:dyDescent="0.3">
      <c r="A61" s="12"/>
      <c r="B61" s="30"/>
      <c r="C61" s="30"/>
      <c r="D61" s="13"/>
      <c r="E61" s="14"/>
      <c r="F61" s="15"/>
      <c r="G61" s="15"/>
    </row>
    <row r="62" spans="1:7" x14ac:dyDescent="0.3">
      <c r="A62" s="16" t="s">
        <v>157</v>
      </c>
      <c r="B62" s="30"/>
      <c r="C62" s="30"/>
      <c r="D62" s="13"/>
      <c r="E62" s="14"/>
      <c r="F62" s="15"/>
      <c r="G62" s="15"/>
    </row>
    <row r="63" spans="1:7" x14ac:dyDescent="0.3">
      <c r="A63" s="12" t="s">
        <v>158</v>
      </c>
      <c r="B63" s="30"/>
      <c r="C63" s="30"/>
      <c r="D63" s="13"/>
      <c r="E63" s="14">
        <v>18452.78</v>
      </c>
      <c r="F63" s="15">
        <v>1.4200000000000001E-2</v>
      </c>
      <c r="G63" s="15">
        <v>6.3773999999999997E-2</v>
      </c>
    </row>
    <row r="64" spans="1:7" x14ac:dyDescent="0.3">
      <c r="A64" s="16" t="s">
        <v>122</v>
      </c>
      <c r="B64" s="31"/>
      <c r="C64" s="31"/>
      <c r="D64" s="17"/>
      <c r="E64" s="18">
        <v>18452.78</v>
      </c>
      <c r="F64" s="19">
        <v>1.4200000000000001E-2</v>
      </c>
      <c r="G64" s="20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21" t="s">
        <v>156</v>
      </c>
      <c r="B66" s="32"/>
      <c r="C66" s="32"/>
      <c r="D66" s="22"/>
      <c r="E66" s="18">
        <v>18452.78</v>
      </c>
      <c r="F66" s="19">
        <v>1.4200000000000001E-2</v>
      </c>
      <c r="G66" s="20"/>
    </row>
    <row r="67" spans="1:7" x14ac:dyDescent="0.3">
      <c r="A67" s="12" t="s">
        <v>159</v>
      </c>
      <c r="B67" s="30"/>
      <c r="C67" s="30"/>
      <c r="D67" s="13"/>
      <c r="E67" s="14">
        <v>34807.072850600001</v>
      </c>
      <c r="F67" s="15">
        <v>2.6780000000000002E-2</v>
      </c>
      <c r="G67" s="15"/>
    </row>
    <row r="68" spans="1:7" x14ac:dyDescent="0.3">
      <c r="A68" s="12" t="s">
        <v>160</v>
      </c>
      <c r="B68" s="30"/>
      <c r="C68" s="30"/>
      <c r="D68" s="13"/>
      <c r="E68" s="14">
        <v>108.7771494</v>
      </c>
      <c r="F68" s="15">
        <v>1.2E-4</v>
      </c>
      <c r="G68" s="15">
        <v>6.3773999999999997E-2</v>
      </c>
    </row>
    <row r="69" spans="1:7" x14ac:dyDescent="0.3">
      <c r="A69" s="25" t="s">
        <v>161</v>
      </c>
      <c r="B69" s="33"/>
      <c r="C69" s="33"/>
      <c r="D69" s="26"/>
      <c r="E69" s="27">
        <v>1299716.49</v>
      </c>
      <c r="F69" s="28">
        <v>1</v>
      </c>
      <c r="G69" s="28"/>
    </row>
    <row r="71" spans="1:7" x14ac:dyDescent="0.3">
      <c r="A71" s="1" t="s">
        <v>163</v>
      </c>
    </row>
    <row r="74" spans="1:7" x14ac:dyDescent="0.3">
      <c r="A74" s="1" t="s">
        <v>164</v>
      </c>
    </row>
    <row r="75" spans="1:7" x14ac:dyDescent="0.3">
      <c r="A75" s="47" t="s">
        <v>165</v>
      </c>
      <c r="B75" s="34" t="s">
        <v>114</v>
      </c>
    </row>
    <row r="76" spans="1:7" x14ac:dyDescent="0.3">
      <c r="A76" t="s">
        <v>166</v>
      </c>
    </row>
    <row r="77" spans="1:7" x14ac:dyDescent="0.3">
      <c r="A77" t="s">
        <v>304</v>
      </c>
      <c r="B77" t="s">
        <v>168</v>
      </c>
      <c r="C77" t="s">
        <v>168</v>
      </c>
    </row>
    <row r="78" spans="1:7" x14ac:dyDescent="0.3">
      <c r="B78" s="48">
        <v>45107</v>
      </c>
      <c r="C78" s="48">
        <v>45138</v>
      </c>
    </row>
    <row r="79" spans="1:7" x14ac:dyDescent="0.3">
      <c r="A79" t="s">
        <v>305</v>
      </c>
      <c r="B79">
        <v>1147.7003</v>
      </c>
      <c r="C79">
        <v>1152.2757999999999</v>
      </c>
      <c r="E79" s="2"/>
    </row>
    <row r="80" spans="1:7" x14ac:dyDescent="0.3">
      <c r="E80" s="2"/>
    </row>
    <row r="81" spans="1:2" x14ac:dyDescent="0.3">
      <c r="A81" t="s">
        <v>183</v>
      </c>
      <c r="B81" s="34" t="s">
        <v>114</v>
      </c>
    </row>
    <row r="82" spans="1:2" x14ac:dyDescent="0.3">
      <c r="A82" t="s">
        <v>184</v>
      </c>
      <c r="B82" s="34" t="s">
        <v>114</v>
      </c>
    </row>
    <row r="83" spans="1:2" ht="28.95" customHeight="1" x14ac:dyDescent="0.3">
      <c r="A83" s="47" t="s">
        <v>185</v>
      </c>
      <c r="B83" s="34" t="s">
        <v>114</v>
      </c>
    </row>
    <row r="84" spans="1:2" ht="28.95" customHeight="1" x14ac:dyDescent="0.3">
      <c r="A84" s="47" t="s">
        <v>186</v>
      </c>
      <c r="B84" s="34" t="s">
        <v>114</v>
      </c>
    </row>
    <row r="85" spans="1:2" x14ac:dyDescent="0.3">
      <c r="A85" t="s">
        <v>187</v>
      </c>
      <c r="B85" s="49">
        <f>B99</f>
        <v>7.2960763168290823</v>
      </c>
    </row>
    <row r="86" spans="1:2" ht="43.5" customHeight="1" x14ac:dyDescent="0.3">
      <c r="A86" s="47" t="s">
        <v>188</v>
      </c>
      <c r="B86" s="34" t="s">
        <v>114</v>
      </c>
    </row>
    <row r="87" spans="1:2" ht="28.95" customHeight="1" x14ac:dyDescent="0.3">
      <c r="A87" s="47" t="s">
        <v>189</v>
      </c>
      <c r="B87" s="34" t="s">
        <v>114</v>
      </c>
    </row>
    <row r="88" spans="1:2" ht="28.95" customHeight="1" x14ac:dyDescent="0.3">
      <c r="A88" s="47" t="s">
        <v>190</v>
      </c>
      <c r="B88" s="49">
        <v>441813.12595329998</v>
      </c>
    </row>
    <row r="89" spans="1:2" x14ac:dyDescent="0.3">
      <c r="A89" t="s">
        <v>191</v>
      </c>
      <c r="B89" s="34" t="s">
        <v>114</v>
      </c>
    </row>
    <row r="90" spans="1:2" x14ac:dyDescent="0.3">
      <c r="A90" t="s">
        <v>192</v>
      </c>
      <c r="B90" s="34" t="s">
        <v>114</v>
      </c>
    </row>
    <row r="92" spans="1:2" x14ac:dyDescent="0.3">
      <c r="A92" t="s">
        <v>193</v>
      </c>
    </row>
    <row r="93" spans="1:2" x14ac:dyDescent="0.3">
      <c r="A93" s="52" t="s">
        <v>194</v>
      </c>
      <c r="B93" s="52" t="s">
        <v>520</v>
      </c>
    </row>
    <row r="94" spans="1:2" x14ac:dyDescent="0.3">
      <c r="A94" s="52" t="s">
        <v>196</v>
      </c>
      <c r="B94" s="52" t="s">
        <v>307</v>
      </c>
    </row>
    <row r="95" spans="1:2" x14ac:dyDescent="0.3">
      <c r="A95" s="52"/>
      <c r="B95" s="52"/>
    </row>
    <row r="96" spans="1:2" x14ac:dyDescent="0.3">
      <c r="A96" s="52" t="s">
        <v>198</v>
      </c>
      <c r="B96" s="53">
        <v>7.4434610708327718</v>
      </c>
    </row>
    <row r="97" spans="1:7" x14ac:dyDescent="0.3">
      <c r="A97" s="52"/>
      <c r="B97" s="52"/>
    </row>
    <row r="98" spans="1:7" x14ac:dyDescent="0.3">
      <c r="A98" s="52" t="s">
        <v>199</v>
      </c>
      <c r="B98" s="54">
        <v>5.7617000000000003</v>
      </c>
    </row>
    <row r="99" spans="1:7" x14ac:dyDescent="0.3">
      <c r="A99" s="52" t="s">
        <v>200</v>
      </c>
      <c r="B99" s="54">
        <v>7.2960763168290823</v>
      </c>
    </row>
    <row r="100" spans="1:7" x14ac:dyDescent="0.3">
      <c r="A100" s="52"/>
      <c r="B100" s="52"/>
    </row>
    <row r="101" spans="1:7" x14ac:dyDescent="0.3">
      <c r="A101" s="52" t="s">
        <v>201</v>
      </c>
      <c r="B101" s="55">
        <v>45138</v>
      </c>
    </row>
    <row r="103" spans="1:7" s="47" customFormat="1" ht="37.799999999999997" customHeight="1" x14ac:dyDescent="0.3">
      <c r="A103" s="70" t="s">
        <v>202</v>
      </c>
      <c r="B103" s="70" t="s">
        <v>203</v>
      </c>
      <c r="C103" s="70" t="s">
        <v>5</v>
      </c>
      <c r="D103" s="70" t="s">
        <v>6</v>
      </c>
      <c r="G103" s="71"/>
    </row>
    <row r="104" spans="1:7" s="47" customFormat="1" ht="70.05" customHeight="1" x14ac:dyDescent="0.3">
      <c r="A104" s="70" t="s">
        <v>520</v>
      </c>
      <c r="B104" s="70"/>
      <c r="C104" s="70" t="s">
        <v>16</v>
      </c>
      <c r="D104" s="70"/>
      <c r="G104" s="71"/>
    </row>
  </sheetData>
  <mergeCells count="2">
    <mergeCell ref="A1:G1"/>
    <mergeCell ref="A2:G2"/>
  </mergeCells>
  <pageMargins left="0.7" right="0.7" top="0.75" bottom="0.75" header="0.3" footer="0.3"/>
  <pageSetup scale="38" orientation="portrait" horizontalDpi="300" verticalDpi="300" r:id="rId1"/>
  <headerFooter>
    <oddHeader>&amp;L&amp;"Arial"&amp;1 &amp;K0078D7INTERNAL#</oddHead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5"/>
  <sheetViews>
    <sheetView showGridLines="0" view="pageBreakPreview" zoomScale="60" zoomScaleNormal="100" workbookViewId="0">
      <pane ySplit="4" topLeftCell="A36" activePane="bottomLeft" state="frozen"/>
      <selection pane="bottomLeft" activeCell="A44" sqref="A44:XFD44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2713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2714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2639</v>
      </c>
      <c r="B7" s="30"/>
      <c r="C7" s="30"/>
      <c r="D7" s="13"/>
      <c r="E7" s="14"/>
      <c r="F7" s="15"/>
      <c r="G7" s="15"/>
    </row>
    <row r="8" spans="1:8" x14ac:dyDescent="0.3">
      <c r="A8" s="16" t="s">
        <v>2640</v>
      </c>
      <c r="B8" s="31"/>
      <c r="C8" s="31"/>
      <c r="D8" s="17"/>
      <c r="E8" s="46"/>
      <c r="F8" s="20"/>
      <c r="G8" s="20"/>
    </row>
    <row r="9" spans="1:8" x14ac:dyDescent="0.3">
      <c r="A9" s="12" t="s">
        <v>2715</v>
      </c>
      <c r="B9" s="30" t="s">
        <v>2716</v>
      </c>
      <c r="C9" s="30"/>
      <c r="D9" s="13">
        <v>35582.508000000002</v>
      </c>
      <c r="E9" s="14">
        <v>9504.7000000000007</v>
      </c>
      <c r="F9" s="15">
        <v>0.9909</v>
      </c>
      <c r="G9" s="15"/>
    </row>
    <row r="10" spans="1:8" x14ac:dyDescent="0.3">
      <c r="A10" s="16" t="s">
        <v>122</v>
      </c>
      <c r="B10" s="31"/>
      <c r="C10" s="31"/>
      <c r="D10" s="17"/>
      <c r="E10" s="18">
        <v>9504.7000000000007</v>
      </c>
      <c r="F10" s="19">
        <v>0.9909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156</v>
      </c>
      <c r="B12" s="32"/>
      <c r="C12" s="32"/>
      <c r="D12" s="22"/>
      <c r="E12" s="18">
        <v>9504.7000000000007</v>
      </c>
      <c r="F12" s="19">
        <v>0.9909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157</v>
      </c>
      <c r="B14" s="30"/>
      <c r="C14" s="30"/>
      <c r="D14" s="13"/>
      <c r="E14" s="14"/>
      <c r="F14" s="15"/>
      <c r="G14" s="15"/>
    </row>
    <row r="15" spans="1:8" x14ac:dyDescent="0.3">
      <c r="A15" s="12" t="s">
        <v>158</v>
      </c>
      <c r="B15" s="30"/>
      <c r="C15" s="30"/>
      <c r="D15" s="13"/>
      <c r="E15" s="14">
        <v>103.98</v>
      </c>
      <c r="F15" s="15">
        <v>1.0800000000000001E-2</v>
      </c>
      <c r="G15" s="15">
        <v>6.3773999999999997E-2</v>
      </c>
    </row>
    <row r="16" spans="1:8" x14ac:dyDescent="0.3">
      <c r="A16" s="16" t="s">
        <v>122</v>
      </c>
      <c r="B16" s="31"/>
      <c r="C16" s="31"/>
      <c r="D16" s="17"/>
      <c r="E16" s="18">
        <v>103.98</v>
      </c>
      <c r="F16" s="19">
        <v>1.0800000000000001E-2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156</v>
      </c>
      <c r="B18" s="32"/>
      <c r="C18" s="32"/>
      <c r="D18" s="22"/>
      <c r="E18" s="18">
        <v>103.98</v>
      </c>
      <c r="F18" s="19">
        <v>1.0800000000000001E-2</v>
      </c>
      <c r="G18" s="20"/>
    </row>
    <row r="19" spans="1:7" x14ac:dyDescent="0.3">
      <c r="A19" s="12" t="s">
        <v>159</v>
      </c>
      <c r="B19" s="30"/>
      <c r="C19" s="30"/>
      <c r="D19" s="13"/>
      <c r="E19" s="14">
        <v>1.8168E-2</v>
      </c>
      <c r="F19" s="15">
        <v>9.9999999999999995E-7</v>
      </c>
      <c r="G19" s="15"/>
    </row>
    <row r="20" spans="1:7" x14ac:dyDescent="0.3">
      <c r="A20" s="12" t="s">
        <v>160</v>
      </c>
      <c r="B20" s="30"/>
      <c r="C20" s="30"/>
      <c r="D20" s="13"/>
      <c r="E20" s="23">
        <v>-17.078168000000002</v>
      </c>
      <c r="F20" s="24">
        <v>-1.701E-3</v>
      </c>
      <c r="G20" s="15">
        <v>6.3773999999999997E-2</v>
      </c>
    </row>
    <row r="21" spans="1:7" x14ac:dyDescent="0.3">
      <c r="A21" s="25" t="s">
        <v>161</v>
      </c>
      <c r="B21" s="33"/>
      <c r="C21" s="33"/>
      <c r="D21" s="26"/>
      <c r="E21" s="27">
        <v>9591.6200000000008</v>
      </c>
      <c r="F21" s="28">
        <v>1</v>
      </c>
      <c r="G21" s="28"/>
    </row>
    <row r="26" spans="1:7" x14ac:dyDescent="0.3">
      <c r="A26" s="1" t="s">
        <v>164</v>
      </c>
    </row>
    <row r="27" spans="1:7" x14ac:dyDescent="0.3">
      <c r="A27" s="47" t="s">
        <v>165</v>
      </c>
      <c r="B27" s="34" t="s">
        <v>114</v>
      </c>
    </row>
    <row r="28" spans="1:7" x14ac:dyDescent="0.3">
      <c r="A28" t="s">
        <v>166</v>
      </c>
    </row>
    <row r="29" spans="1:7" x14ac:dyDescent="0.3">
      <c r="A29" t="s">
        <v>167</v>
      </c>
      <c r="B29" t="s">
        <v>168</v>
      </c>
      <c r="C29" t="s">
        <v>168</v>
      </c>
    </row>
    <row r="30" spans="1:7" x14ac:dyDescent="0.3">
      <c r="B30" s="48">
        <v>45107</v>
      </c>
      <c r="C30" s="48">
        <v>45138</v>
      </c>
    </row>
    <row r="31" spans="1:7" x14ac:dyDescent="0.3">
      <c r="A31" t="s">
        <v>172</v>
      </c>
      <c r="B31">
        <v>27.749300000000002</v>
      </c>
      <c r="C31">
        <v>28.931100000000001</v>
      </c>
      <c r="E31" s="2"/>
    </row>
    <row r="32" spans="1:7" x14ac:dyDescent="0.3">
      <c r="A32" t="s">
        <v>626</v>
      </c>
      <c r="B32">
        <v>25.568000000000001</v>
      </c>
      <c r="C32">
        <v>26.636700000000001</v>
      </c>
      <c r="E32" s="2"/>
    </row>
    <row r="33" spans="1:7" x14ac:dyDescent="0.3">
      <c r="E33" s="2"/>
    </row>
    <row r="34" spans="1:7" x14ac:dyDescent="0.3">
      <c r="A34" t="s">
        <v>183</v>
      </c>
      <c r="B34" s="34" t="s">
        <v>114</v>
      </c>
    </row>
    <row r="35" spans="1:7" x14ac:dyDescent="0.3">
      <c r="A35" t="s">
        <v>184</v>
      </c>
      <c r="B35" s="34" t="s">
        <v>114</v>
      </c>
    </row>
    <row r="36" spans="1:7" ht="28.95" customHeight="1" x14ac:dyDescent="0.3">
      <c r="A36" s="47" t="s">
        <v>185</v>
      </c>
      <c r="B36" s="34" t="s">
        <v>114</v>
      </c>
    </row>
    <row r="37" spans="1:7" ht="28.95" customHeight="1" x14ac:dyDescent="0.3">
      <c r="A37" s="47" t="s">
        <v>186</v>
      </c>
      <c r="B37" s="49">
        <v>9504.6982797000001</v>
      </c>
    </row>
    <row r="38" spans="1:7" ht="43.5" customHeight="1" x14ac:dyDescent="0.3">
      <c r="A38" s="47" t="s">
        <v>2643</v>
      </c>
      <c r="B38" s="34" t="s">
        <v>114</v>
      </c>
    </row>
    <row r="39" spans="1:7" ht="28.95" customHeight="1" x14ac:dyDescent="0.3">
      <c r="A39" s="47" t="s">
        <v>2644</v>
      </c>
      <c r="B39" s="34" t="s">
        <v>114</v>
      </c>
    </row>
    <row r="40" spans="1:7" ht="28.95" customHeight="1" x14ac:dyDescent="0.3">
      <c r="A40" s="47" t="s">
        <v>2645</v>
      </c>
      <c r="B40" s="34" t="s">
        <v>114</v>
      </c>
    </row>
    <row r="41" spans="1:7" x14ac:dyDescent="0.3">
      <c r="A41" t="s">
        <v>2646</v>
      </c>
      <c r="B41" s="34" t="s">
        <v>114</v>
      </c>
    </row>
    <row r="42" spans="1:7" x14ac:dyDescent="0.3">
      <c r="A42" t="s">
        <v>2647</v>
      </c>
      <c r="B42" s="34" t="s">
        <v>114</v>
      </c>
    </row>
    <row r="44" spans="1:7" s="47" customFormat="1" ht="32.4" customHeight="1" x14ac:dyDescent="0.3">
      <c r="A44" s="70" t="s">
        <v>202</v>
      </c>
      <c r="B44" s="70" t="s">
        <v>203</v>
      </c>
      <c r="C44" s="70" t="s">
        <v>5</v>
      </c>
      <c r="D44" s="70" t="s">
        <v>6</v>
      </c>
      <c r="G44" s="71"/>
    </row>
    <row r="45" spans="1:7" s="47" customFormat="1" ht="70.05" customHeight="1" x14ac:dyDescent="0.3">
      <c r="A45" s="70" t="s">
        <v>2717</v>
      </c>
      <c r="B45" s="70"/>
      <c r="C45" s="70" t="s">
        <v>101</v>
      </c>
      <c r="D45" s="70"/>
      <c r="G45" s="71"/>
    </row>
  </sheetData>
  <mergeCells count="2">
    <mergeCell ref="A1:G1"/>
    <mergeCell ref="A2:G2"/>
  </mergeCells>
  <pageMargins left="0.7" right="0.7" top="0.75" bottom="0.75" header="0.3" footer="0.3"/>
  <pageSetup scale="49" orientation="portrait" horizontalDpi="300" verticalDpi="300" r:id="rId1"/>
  <headerFooter>
    <oddHeader>&amp;L&amp;"Arial"&amp;1 &amp;K0078D7INTERNAL#</oddHead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45"/>
  <sheetViews>
    <sheetView showGridLines="0" view="pageBreakPreview" zoomScale="60" zoomScaleNormal="100" workbookViewId="0">
      <pane ySplit="4" topLeftCell="A38" activePane="bottomLeft" state="frozen"/>
      <selection pane="bottomLeft" activeCell="H58" sqref="H58"/>
    </sheetView>
  </sheetViews>
  <sheetFormatPr defaultRowHeight="14.4" x14ac:dyDescent="0.3"/>
  <cols>
    <col min="1" max="1" width="56.5546875" bestFit="1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2718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2719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2639</v>
      </c>
      <c r="B7" s="30"/>
      <c r="C7" s="30"/>
      <c r="D7" s="13"/>
      <c r="E7" s="14"/>
      <c r="F7" s="15"/>
      <c r="G7" s="15"/>
    </row>
    <row r="8" spans="1:8" x14ac:dyDescent="0.3">
      <c r="A8" s="16" t="s">
        <v>2640</v>
      </c>
      <c r="B8" s="31"/>
      <c r="C8" s="31"/>
      <c r="D8" s="17"/>
      <c r="E8" s="46"/>
      <c r="F8" s="20"/>
      <c r="G8" s="20"/>
    </row>
    <row r="9" spans="1:8" x14ac:dyDescent="0.3">
      <c r="A9" s="12" t="s">
        <v>2720</v>
      </c>
      <c r="B9" s="30" t="s">
        <v>2721</v>
      </c>
      <c r="C9" s="30"/>
      <c r="D9" s="13">
        <v>1184001.58</v>
      </c>
      <c r="E9" s="14">
        <v>211503.71</v>
      </c>
      <c r="F9" s="15">
        <v>1.0015000000000001</v>
      </c>
      <c r="G9" s="15"/>
    </row>
    <row r="10" spans="1:8" x14ac:dyDescent="0.3">
      <c r="A10" s="16" t="s">
        <v>122</v>
      </c>
      <c r="B10" s="31"/>
      <c r="C10" s="31"/>
      <c r="D10" s="17"/>
      <c r="E10" s="18">
        <v>211503.71</v>
      </c>
      <c r="F10" s="19">
        <v>1.0015000000000001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156</v>
      </c>
      <c r="B12" s="32"/>
      <c r="C12" s="32"/>
      <c r="D12" s="22"/>
      <c r="E12" s="18">
        <v>211503.71</v>
      </c>
      <c r="F12" s="19">
        <v>1.0015000000000001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157</v>
      </c>
      <c r="B14" s="30"/>
      <c r="C14" s="30"/>
      <c r="D14" s="13"/>
      <c r="E14" s="14"/>
      <c r="F14" s="15"/>
      <c r="G14" s="15"/>
    </row>
    <row r="15" spans="1:8" x14ac:dyDescent="0.3">
      <c r="A15" s="12" t="s">
        <v>158</v>
      </c>
      <c r="B15" s="30"/>
      <c r="C15" s="30"/>
      <c r="D15" s="13"/>
      <c r="E15" s="14">
        <v>1103.81</v>
      </c>
      <c r="F15" s="15">
        <v>5.1999999999999998E-3</v>
      </c>
      <c r="G15" s="15">
        <v>6.3773999999999997E-2</v>
      </c>
    </row>
    <row r="16" spans="1:8" x14ac:dyDescent="0.3">
      <c r="A16" s="16" t="s">
        <v>122</v>
      </c>
      <c r="B16" s="31"/>
      <c r="C16" s="31"/>
      <c r="D16" s="17"/>
      <c r="E16" s="18">
        <v>1103.81</v>
      </c>
      <c r="F16" s="19">
        <v>5.1999999999999998E-3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156</v>
      </c>
      <c r="B18" s="32"/>
      <c r="C18" s="32"/>
      <c r="D18" s="22"/>
      <c r="E18" s="18">
        <v>1103.81</v>
      </c>
      <c r="F18" s="19">
        <v>5.1999999999999998E-3</v>
      </c>
      <c r="G18" s="20"/>
    </row>
    <row r="19" spans="1:7" x14ac:dyDescent="0.3">
      <c r="A19" s="12" t="s">
        <v>159</v>
      </c>
      <c r="B19" s="30"/>
      <c r="C19" s="30"/>
      <c r="D19" s="13"/>
      <c r="E19" s="14">
        <v>0.1928608</v>
      </c>
      <c r="F19" s="15">
        <v>0</v>
      </c>
      <c r="G19" s="15"/>
    </row>
    <row r="20" spans="1:7" x14ac:dyDescent="0.3">
      <c r="A20" s="12" t="s">
        <v>160</v>
      </c>
      <c r="B20" s="30"/>
      <c r="C20" s="30"/>
      <c r="D20" s="13"/>
      <c r="E20" s="23">
        <v>-1415.7228608</v>
      </c>
      <c r="F20" s="24">
        <v>-6.7000000000000002E-3</v>
      </c>
      <c r="G20" s="15">
        <v>6.3773999999999997E-2</v>
      </c>
    </row>
    <row r="21" spans="1:7" x14ac:dyDescent="0.3">
      <c r="A21" s="25" t="s">
        <v>161</v>
      </c>
      <c r="B21" s="33"/>
      <c r="C21" s="33"/>
      <c r="D21" s="26"/>
      <c r="E21" s="27">
        <v>211191.99</v>
      </c>
      <c r="F21" s="28">
        <v>1</v>
      </c>
      <c r="G21" s="28"/>
    </row>
    <row r="26" spans="1:7" x14ac:dyDescent="0.3">
      <c r="A26" s="1" t="s">
        <v>164</v>
      </c>
    </row>
    <row r="27" spans="1:7" x14ac:dyDescent="0.3">
      <c r="A27" s="47" t="s">
        <v>165</v>
      </c>
      <c r="B27" s="34" t="s">
        <v>114</v>
      </c>
    </row>
    <row r="28" spans="1:7" x14ac:dyDescent="0.3">
      <c r="A28" t="s">
        <v>166</v>
      </c>
    </row>
    <row r="29" spans="1:7" x14ac:dyDescent="0.3">
      <c r="A29" t="s">
        <v>167</v>
      </c>
      <c r="B29" t="s">
        <v>168</v>
      </c>
      <c r="C29" t="s">
        <v>168</v>
      </c>
    </row>
    <row r="30" spans="1:7" x14ac:dyDescent="0.3">
      <c r="B30" s="48">
        <v>45107</v>
      </c>
      <c r="C30" s="48">
        <v>45138</v>
      </c>
    </row>
    <row r="31" spans="1:7" x14ac:dyDescent="0.3">
      <c r="A31" t="s">
        <v>172</v>
      </c>
      <c r="B31">
        <v>18.456600000000002</v>
      </c>
      <c r="C31">
        <v>19.458600000000001</v>
      </c>
      <c r="E31" s="2"/>
    </row>
    <row r="32" spans="1:7" x14ac:dyDescent="0.3">
      <c r="A32" t="s">
        <v>626</v>
      </c>
      <c r="B32">
        <v>17.855799999999999</v>
      </c>
      <c r="C32">
        <v>18.810600000000001</v>
      </c>
      <c r="E32" s="2"/>
    </row>
    <row r="33" spans="1:7" x14ac:dyDescent="0.3">
      <c r="E33" s="2"/>
    </row>
    <row r="34" spans="1:7" x14ac:dyDescent="0.3">
      <c r="A34" t="s">
        <v>183</v>
      </c>
      <c r="B34" s="34" t="s">
        <v>114</v>
      </c>
    </row>
    <row r="35" spans="1:7" x14ac:dyDescent="0.3">
      <c r="A35" t="s">
        <v>184</v>
      </c>
      <c r="B35" s="34" t="s">
        <v>114</v>
      </c>
    </row>
    <row r="36" spans="1:7" ht="28.95" customHeight="1" x14ac:dyDescent="0.3">
      <c r="A36" s="47" t="s">
        <v>185</v>
      </c>
      <c r="B36" s="34" t="s">
        <v>114</v>
      </c>
    </row>
    <row r="37" spans="1:7" ht="28.95" customHeight="1" x14ac:dyDescent="0.3">
      <c r="A37" s="47" t="s">
        <v>186</v>
      </c>
      <c r="B37" s="49">
        <v>211503.70593629999</v>
      </c>
    </row>
    <row r="38" spans="1:7" ht="43.5" customHeight="1" x14ac:dyDescent="0.3">
      <c r="A38" s="47" t="s">
        <v>2643</v>
      </c>
      <c r="B38" s="34" t="s">
        <v>114</v>
      </c>
    </row>
    <row r="39" spans="1:7" ht="28.95" customHeight="1" x14ac:dyDescent="0.3">
      <c r="A39" s="47" t="s">
        <v>2644</v>
      </c>
      <c r="B39" s="34" t="s">
        <v>114</v>
      </c>
    </row>
    <row r="40" spans="1:7" ht="28.95" customHeight="1" x14ac:dyDescent="0.3">
      <c r="A40" s="47" t="s">
        <v>2645</v>
      </c>
      <c r="B40" s="34" t="s">
        <v>114</v>
      </c>
    </row>
    <row r="41" spans="1:7" x14ac:dyDescent="0.3">
      <c r="A41" t="s">
        <v>2646</v>
      </c>
      <c r="B41" s="34" t="s">
        <v>114</v>
      </c>
    </row>
    <row r="42" spans="1:7" x14ac:dyDescent="0.3">
      <c r="A42" t="s">
        <v>2647</v>
      </c>
      <c r="B42" s="34" t="s">
        <v>114</v>
      </c>
    </row>
    <row r="44" spans="1:7" s="47" customFormat="1" ht="35.4" customHeight="1" x14ac:dyDescent="0.3">
      <c r="A44" s="70" t="s">
        <v>202</v>
      </c>
      <c r="B44" s="70" t="s">
        <v>203</v>
      </c>
      <c r="C44" s="70" t="s">
        <v>5</v>
      </c>
      <c r="D44" s="70" t="s">
        <v>6</v>
      </c>
      <c r="G44" s="71"/>
    </row>
    <row r="45" spans="1:7" s="47" customFormat="1" ht="70.05" customHeight="1" x14ac:dyDescent="0.3">
      <c r="A45" s="70" t="s">
        <v>2722</v>
      </c>
      <c r="B45" s="70"/>
      <c r="C45" s="70" t="s">
        <v>103</v>
      </c>
      <c r="D45" s="70"/>
      <c r="G45" s="71"/>
    </row>
  </sheetData>
  <mergeCells count="2">
    <mergeCell ref="A1:G1"/>
    <mergeCell ref="A2:G2"/>
  </mergeCells>
  <pageMargins left="0.7" right="0.7" top="0.75" bottom="0.75" header="0.3" footer="0.3"/>
  <pageSetup scale="47" orientation="portrait" horizontalDpi="300" verticalDpi="300" r:id="rId1"/>
  <headerFooter>
    <oddHeader>&amp;L&amp;"Arial"&amp;1 &amp;K0078D7INTERNAL#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8"/>
  <sheetViews>
    <sheetView showGridLines="0" view="pageBreakPreview" zoomScale="60" zoomScaleNormal="100" workbookViewId="0">
      <pane ySplit="4" topLeftCell="A59" activePane="bottomLeft" state="frozen"/>
      <selection pane="bottomLeft" activeCell="A88" sqref="A88"/>
    </sheetView>
  </sheetViews>
  <sheetFormatPr defaultRowHeight="14.4" x14ac:dyDescent="0.3"/>
  <cols>
    <col min="1" max="1" width="50.5546875" customWidth="1"/>
    <col min="2" max="2" width="22" bestFit="1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521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522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206</v>
      </c>
      <c r="B9" s="30"/>
      <c r="C9" s="30"/>
      <c r="D9" s="13"/>
      <c r="E9" s="14"/>
      <c r="F9" s="15"/>
      <c r="G9" s="15"/>
    </row>
    <row r="10" spans="1:8" x14ac:dyDescent="0.3">
      <c r="A10" s="16" t="s">
        <v>207</v>
      </c>
      <c r="B10" s="30"/>
      <c r="C10" s="30"/>
      <c r="D10" s="13"/>
      <c r="E10" s="14"/>
      <c r="F10" s="15"/>
      <c r="G10" s="15"/>
    </row>
    <row r="11" spans="1:8" x14ac:dyDescent="0.3">
      <c r="A11" s="12" t="s">
        <v>523</v>
      </c>
      <c r="B11" s="30" t="s">
        <v>524</v>
      </c>
      <c r="C11" s="30" t="s">
        <v>213</v>
      </c>
      <c r="D11" s="13">
        <v>157000000</v>
      </c>
      <c r="E11" s="14">
        <v>151142.64000000001</v>
      </c>
      <c r="F11" s="15">
        <v>0.14480000000000001</v>
      </c>
      <c r="G11" s="15">
        <v>7.5134999999999993E-2</v>
      </c>
    </row>
    <row r="12" spans="1:8" x14ac:dyDescent="0.3">
      <c r="A12" s="12" t="s">
        <v>525</v>
      </c>
      <c r="B12" s="30" t="s">
        <v>526</v>
      </c>
      <c r="C12" s="30" t="s">
        <v>213</v>
      </c>
      <c r="D12" s="13">
        <v>127500000</v>
      </c>
      <c r="E12" s="14">
        <v>123082.25</v>
      </c>
      <c r="F12" s="15">
        <v>0.1179</v>
      </c>
      <c r="G12" s="15">
        <v>7.4706999999999996E-2</v>
      </c>
    </row>
    <row r="13" spans="1:8" x14ac:dyDescent="0.3">
      <c r="A13" s="12" t="s">
        <v>527</v>
      </c>
      <c r="B13" s="30" t="s">
        <v>528</v>
      </c>
      <c r="C13" s="30" t="s">
        <v>213</v>
      </c>
      <c r="D13" s="13">
        <v>87500000</v>
      </c>
      <c r="E13" s="14">
        <v>83736.89</v>
      </c>
      <c r="F13" s="15">
        <v>8.0199999999999994E-2</v>
      </c>
      <c r="G13" s="15">
        <v>7.4236999999999997E-2</v>
      </c>
    </row>
    <row r="14" spans="1:8" x14ac:dyDescent="0.3">
      <c r="A14" s="12" t="s">
        <v>529</v>
      </c>
      <c r="B14" s="30" t="s">
        <v>530</v>
      </c>
      <c r="C14" s="30" t="s">
        <v>210</v>
      </c>
      <c r="D14" s="13">
        <v>83700000</v>
      </c>
      <c r="E14" s="14">
        <v>82788.259999999995</v>
      </c>
      <c r="F14" s="15">
        <v>7.9299999999999995E-2</v>
      </c>
      <c r="G14" s="15">
        <v>7.6499999999999999E-2</v>
      </c>
    </row>
    <row r="15" spans="1:8" x14ac:dyDescent="0.3">
      <c r="A15" s="12" t="s">
        <v>531</v>
      </c>
      <c r="B15" s="30" t="s">
        <v>532</v>
      </c>
      <c r="C15" s="30" t="s">
        <v>213</v>
      </c>
      <c r="D15" s="13">
        <v>82000000</v>
      </c>
      <c r="E15" s="14">
        <v>78931.72</v>
      </c>
      <c r="F15" s="15">
        <v>7.5600000000000001E-2</v>
      </c>
      <c r="G15" s="15">
        <v>7.4649999999999994E-2</v>
      </c>
    </row>
    <row r="16" spans="1:8" x14ac:dyDescent="0.3">
      <c r="A16" s="12" t="s">
        <v>533</v>
      </c>
      <c r="B16" s="30" t="s">
        <v>534</v>
      </c>
      <c r="C16" s="30" t="s">
        <v>213</v>
      </c>
      <c r="D16" s="13">
        <v>75000000</v>
      </c>
      <c r="E16" s="14">
        <v>72120</v>
      </c>
      <c r="F16" s="15">
        <v>6.9099999999999995E-2</v>
      </c>
      <c r="G16" s="15">
        <v>7.485E-2</v>
      </c>
    </row>
    <row r="17" spans="1:7" x14ac:dyDescent="0.3">
      <c r="A17" s="12" t="s">
        <v>535</v>
      </c>
      <c r="B17" s="30" t="s">
        <v>536</v>
      </c>
      <c r="C17" s="30" t="s">
        <v>213</v>
      </c>
      <c r="D17" s="13">
        <v>50500000</v>
      </c>
      <c r="E17" s="14">
        <v>51663.47</v>
      </c>
      <c r="F17" s="15">
        <v>4.9500000000000002E-2</v>
      </c>
      <c r="G17" s="15">
        <v>7.4199000000000001E-2</v>
      </c>
    </row>
    <row r="18" spans="1:7" x14ac:dyDescent="0.3">
      <c r="A18" s="12" t="s">
        <v>537</v>
      </c>
      <c r="B18" s="30" t="s">
        <v>538</v>
      </c>
      <c r="C18" s="30" t="s">
        <v>213</v>
      </c>
      <c r="D18" s="13">
        <v>50000000</v>
      </c>
      <c r="E18" s="14">
        <v>47844.3</v>
      </c>
      <c r="F18" s="15">
        <v>4.58E-2</v>
      </c>
      <c r="G18" s="15">
        <v>7.535E-2</v>
      </c>
    </row>
    <row r="19" spans="1:7" x14ac:dyDescent="0.3">
      <c r="A19" s="12" t="s">
        <v>539</v>
      </c>
      <c r="B19" s="30" t="s">
        <v>540</v>
      </c>
      <c r="C19" s="30" t="s">
        <v>213</v>
      </c>
      <c r="D19" s="13">
        <v>39500000</v>
      </c>
      <c r="E19" s="14">
        <v>40322.629999999997</v>
      </c>
      <c r="F19" s="15">
        <v>3.8600000000000002E-2</v>
      </c>
      <c r="G19" s="15">
        <v>7.4749999999999997E-2</v>
      </c>
    </row>
    <row r="20" spans="1:7" x14ac:dyDescent="0.3">
      <c r="A20" s="12" t="s">
        <v>541</v>
      </c>
      <c r="B20" s="30" t="s">
        <v>542</v>
      </c>
      <c r="C20" s="30" t="s">
        <v>213</v>
      </c>
      <c r="D20" s="13">
        <v>38000000</v>
      </c>
      <c r="E20" s="14">
        <v>36450.44</v>
      </c>
      <c r="F20" s="15">
        <v>3.49E-2</v>
      </c>
      <c r="G20" s="15">
        <v>7.4999999999999997E-2</v>
      </c>
    </row>
    <row r="21" spans="1:7" x14ac:dyDescent="0.3">
      <c r="A21" s="12" t="s">
        <v>543</v>
      </c>
      <c r="B21" s="30" t="s">
        <v>544</v>
      </c>
      <c r="C21" s="30" t="s">
        <v>213</v>
      </c>
      <c r="D21" s="13">
        <v>28000000</v>
      </c>
      <c r="E21" s="14">
        <v>27060.85</v>
      </c>
      <c r="F21" s="15">
        <v>2.5899999999999999E-2</v>
      </c>
      <c r="G21" s="15">
        <v>7.485E-2</v>
      </c>
    </row>
    <row r="22" spans="1:7" x14ac:dyDescent="0.3">
      <c r="A22" s="12" t="s">
        <v>545</v>
      </c>
      <c r="B22" s="30" t="s">
        <v>546</v>
      </c>
      <c r="C22" s="30" t="s">
        <v>213</v>
      </c>
      <c r="D22" s="13">
        <v>25000000</v>
      </c>
      <c r="E22" s="14">
        <v>25523.83</v>
      </c>
      <c r="F22" s="15">
        <v>2.4500000000000001E-2</v>
      </c>
      <c r="G22" s="15">
        <v>7.4706999999999996E-2</v>
      </c>
    </row>
    <row r="23" spans="1:7" x14ac:dyDescent="0.3">
      <c r="A23" s="12" t="s">
        <v>547</v>
      </c>
      <c r="B23" s="30" t="s">
        <v>548</v>
      </c>
      <c r="C23" s="30" t="s">
        <v>213</v>
      </c>
      <c r="D23" s="13">
        <v>14000000</v>
      </c>
      <c r="E23" s="14">
        <v>13510.03</v>
      </c>
      <c r="F23" s="15">
        <v>1.29E-2</v>
      </c>
      <c r="G23" s="15">
        <v>7.485E-2</v>
      </c>
    </row>
    <row r="24" spans="1:7" x14ac:dyDescent="0.3">
      <c r="A24" s="12" t="s">
        <v>549</v>
      </c>
      <c r="B24" s="30" t="s">
        <v>550</v>
      </c>
      <c r="C24" s="30" t="s">
        <v>213</v>
      </c>
      <c r="D24" s="13">
        <v>10000000</v>
      </c>
      <c r="E24" s="14">
        <v>9899.92</v>
      </c>
      <c r="F24" s="15">
        <v>9.4999999999999998E-3</v>
      </c>
      <c r="G24" s="15">
        <v>7.5399999999999995E-2</v>
      </c>
    </row>
    <row r="25" spans="1:7" x14ac:dyDescent="0.3">
      <c r="A25" s="12" t="s">
        <v>551</v>
      </c>
      <c r="B25" s="30" t="s">
        <v>552</v>
      </c>
      <c r="C25" s="30" t="s">
        <v>213</v>
      </c>
      <c r="D25" s="13">
        <v>8500000</v>
      </c>
      <c r="E25" s="14">
        <v>8129.49</v>
      </c>
      <c r="F25" s="15">
        <v>7.7999999999999996E-3</v>
      </c>
      <c r="G25" s="15">
        <v>7.4199000000000001E-2</v>
      </c>
    </row>
    <row r="26" spans="1:7" x14ac:dyDescent="0.3">
      <c r="A26" s="12" t="s">
        <v>553</v>
      </c>
      <c r="B26" s="30" t="s">
        <v>554</v>
      </c>
      <c r="C26" s="30" t="s">
        <v>213</v>
      </c>
      <c r="D26" s="13">
        <v>4000000</v>
      </c>
      <c r="E26" s="14">
        <v>4155.54</v>
      </c>
      <c r="F26" s="15">
        <v>4.0000000000000001E-3</v>
      </c>
      <c r="G26" s="15">
        <v>7.4199000000000001E-2</v>
      </c>
    </row>
    <row r="27" spans="1:7" x14ac:dyDescent="0.3">
      <c r="A27" s="12" t="s">
        <v>555</v>
      </c>
      <c r="B27" s="30" t="s">
        <v>556</v>
      </c>
      <c r="C27" s="30" t="s">
        <v>213</v>
      </c>
      <c r="D27" s="13">
        <v>3500000</v>
      </c>
      <c r="E27" s="14">
        <v>3477.37</v>
      </c>
      <c r="F27" s="15">
        <v>3.3E-3</v>
      </c>
      <c r="G27" s="15">
        <v>7.5399999999999995E-2</v>
      </c>
    </row>
    <row r="28" spans="1:7" x14ac:dyDescent="0.3">
      <c r="A28" s="12" t="s">
        <v>557</v>
      </c>
      <c r="B28" s="30" t="s">
        <v>558</v>
      </c>
      <c r="C28" s="30" t="s">
        <v>210</v>
      </c>
      <c r="D28" s="13">
        <v>1000000</v>
      </c>
      <c r="E28" s="14">
        <v>1049</v>
      </c>
      <c r="F28" s="15">
        <v>1E-3</v>
      </c>
      <c r="G28" s="15">
        <v>7.3949000000000001E-2</v>
      </c>
    </row>
    <row r="29" spans="1:7" x14ac:dyDescent="0.3">
      <c r="A29" s="12" t="s">
        <v>559</v>
      </c>
      <c r="B29" s="30" t="s">
        <v>560</v>
      </c>
      <c r="C29" s="30" t="s">
        <v>213</v>
      </c>
      <c r="D29" s="13">
        <v>1000000</v>
      </c>
      <c r="E29" s="14">
        <v>1003.69</v>
      </c>
      <c r="F29" s="15">
        <v>1E-3</v>
      </c>
      <c r="G29" s="15">
        <v>7.4199000000000001E-2</v>
      </c>
    </row>
    <row r="30" spans="1:7" x14ac:dyDescent="0.3">
      <c r="A30" s="12" t="s">
        <v>561</v>
      </c>
      <c r="B30" s="30" t="s">
        <v>562</v>
      </c>
      <c r="C30" s="30" t="s">
        <v>213</v>
      </c>
      <c r="D30" s="13">
        <v>1000000</v>
      </c>
      <c r="E30" s="14">
        <v>971.41</v>
      </c>
      <c r="F30" s="15">
        <v>8.9999999999999998E-4</v>
      </c>
      <c r="G30" s="15">
        <v>7.4848999999999999E-2</v>
      </c>
    </row>
    <row r="31" spans="1:7" x14ac:dyDescent="0.3">
      <c r="A31" s="16" t="s">
        <v>122</v>
      </c>
      <c r="B31" s="31"/>
      <c r="C31" s="31"/>
      <c r="D31" s="17"/>
      <c r="E31" s="18">
        <v>862863.73</v>
      </c>
      <c r="F31" s="19">
        <v>0.82650000000000001</v>
      </c>
      <c r="G31" s="20"/>
    </row>
    <row r="32" spans="1:7" x14ac:dyDescent="0.3">
      <c r="A32" s="12"/>
      <c r="B32" s="30"/>
      <c r="C32" s="30"/>
      <c r="D32" s="13"/>
      <c r="E32" s="14"/>
      <c r="F32" s="15"/>
      <c r="G32" s="15"/>
    </row>
    <row r="33" spans="1:7" x14ac:dyDescent="0.3">
      <c r="A33" s="16" t="s">
        <v>297</v>
      </c>
      <c r="B33" s="30"/>
      <c r="C33" s="30"/>
      <c r="D33" s="13"/>
      <c r="E33" s="14"/>
      <c r="F33" s="15"/>
      <c r="G33" s="15"/>
    </row>
    <row r="34" spans="1:7" x14ac:dyDescent="0.3">
      <c r="A34" s="12" t="s">
        <v>563</v>
      </c>
      <c r="B34" s="30" t="s">
        <v>564</v>
      </c>
      <c r="C34" s="30" t="s">
        <v>119</v>
      </c>
      <c r="D34" s="13">
        <v>150500000</v>
      </c>
      <c r="E34" s="14">
        <v>144222.95000000001</v>
      </c>
      <c r="F34" s="15">
        <v>0.13819999999999999</v>
      </c>
      <c r="G34" s="15">
        <v>7.3361268992000003E-2</v>
      </c>
    </row>
    <row r="35" spans="1:7" x14ac:dyDescent="0.3">
      <c r="A35" s="16" t="s">
        <v>122</v>
      </c>
      <c r="B35" s="31"/>
      <c r="C35" s="31"/>
      <c r="D35" s="17"/>
      <c r="E35" s="18">
        <v>144222.95000000001</v>
      </c>
      <c r="F35" s="19">
        <v>0.13819999999999999</v>
      </c>
      <c r="G35" s="20"/>
    </row>
    <row r="36" spans="1:7" x14ac:dyDescent="0.3">
      <c r="A36" s="12"/>
      <c r="B36" s="30"/>
      <c r="C36" s="30"/>
      <c r="D36" s="13"/>
      <c r="E36" s="14"/>
      <c r="F36" s="15"/>
      <c r="G36" s="15"/>
    </row>
    <row r="37" spans="1:7" x14ac:dyDescent="0.3">
      <c r="A37" s="16" t="s">
        <v>300</v>
      </c>
      <c r="B37" s="30"/>
      <c r="C37" s="30"/>
      <c r="D37" s="13"/>
      <c r="E37" s="14"/>
      <c r="F37" s="15"/>
      <c r="G37" s="15"/>
    </row>
    <row r="38" spans="1:7" x14ac:dyDescent="0.3">
      <c r="A38" s="16" t="s">
        <v>122</v>
      </c>
      <c r="B38" s="30"/>
      <c r="C38" s="30"/>
      <c r="D38" s="13"/>
      <c r="E38" s="35" t="s">
        <v>114</v>
      </c>
      <c r="F38" s="36" t="s">
        <v>114</v>
      </c>
      <c r="G38" s="15"/>
    </row>
    <row r="39" spans="1:7" x14ac:dyDescent="0.3">
      <c r="A39" s="12"/>
      <c r="B39" s="30"/>
      <c r="C39" s="30"/>
      <c r="D39" s="13"/>
      <c r="E39" s="14"/>
      <c r="F39" s="15"/>
      <c r="G39" s="15"/>
    </row>
    <row r="40" spans="1:7" x14ac:dyDescent="0.3">
      <c r="A40" s="16" t="s">
        <v>301</v>
      </c>
      <c r="B40" s="30"/>
      <c r="C40" s="30"/>
      <c r="D40" s="13"/>
      <c r="E40" s="14"/>
      <c r="F40" s="15"/>
      <c r="G40" s="15"/>
    </row>
    <row r="41" spans="1:7" x14ac:dyDescent="0.3">
      <c r="A41" s="16" t="s">
        <v>122</v>
      </c>
      <c r="B41" s="30"/>
      <c r="C41" s="30"/>
      <c r="D41" s="13"/>
      <c r="E41" s="35" t="s">
        <v>114</v>
      </c>
      <c r="F41" s="36" t="s">
        <v>114</v>
      </c>
      <c r="G41" s="15"/>
    </row>
    <row r="42" spans="1:7" x14ac:dyDescent="0.3">
      <c r="A42" s="12"/>
      <c r="B42" s="30"/>
      <c r="C42" s="30"/>
      <c r="D42" s="13"/>
      <c r="E42" s="14"/>
      <c r="F42" s="15"/>
      <c r="G42" s="15"/>
    </row>
    <row r="43" spans="1:7" x14ac:dyDescent="0.3">
      <c r="A43" s="21" t="s">
        <v>156</v>
      </c>
      <c r="B43" s="32"/>
      <c r="C43" s="32"/>
      <c r="D43" s="22"/>
      <c r="E43" s="18">
        <v>1007086.68</v>
      </c>
      <c r="F43" s="19">
        <v>0.9647</v>
      </c>
      <c r="G43" s="20"/>
    </row>
    <row r="44" spans="1:7" x14ac:dyDescent="0.3">
      <c r="A44" s="12"/>
      <c r="B44" s="30"/>
      <c r="C44" s="30"/>
      <c r="D44" s="13"/>
      <c r="E44" s="14"/>
      <c r="F44" s="15"/>
      <c r="G44" s="15"/>
    </row>
    <row r="45" spans="1:7" x14ac:dyDescent="0.3">
      <c r="A45" s="12"/>
      <c r="B45" s="30"/>
      <c r="C45" s="30"/>
      <c r="D45" s="13"/>
      <c r="E45" s="14"/>
      <c r="F45" s="15"/>
      <c r="G45" s="15"/>
    </row>
    <row r="46" spans="1:7" x14ac:dyDescent="0.3">
      <c r="A46" s="16" t="s">
        <v>157</v>
      </c>
      <c r="B46" s="30"/>
      <c r="C46" s="30"/>
      <c r="D46" s="13"/>
      <c r="E46" s="14"/>
      <c r="F46" s="15"/>
      <c r="G46" s="15"/>
    </row>
    <row r="47" spans="1:7" x14ac:dyDescent="0.3">
      <c r="A47" s="12" t="s">
        <v>158</v>
      </c>
      <c r="B47" s="30"/>
      <c r="C47" s="30"/>
      <c r="D47" s="13"/>
      <c r="E47" s="14">
        <v>5845.98</v>
      </c>
      <c r="F47" s="15">
        <v>5.5999999999999999E-3</v>
      </c>
      <c r="G47" s="15">
        <v>6.3773999999999997E-2</v>
      </c>
    </row>
    <row r="48" spans="1:7" x14ac:dyDescent="0.3">
      <c r="A48" s="16" t="s">
        <v>122</v>
      </c>
      <c r="B48" s="31"/>
      <c r="C48" s="31"/>
      <c r="D48" s="17"/>
      <c r="E48" s="18">
        <v>5845.98</v>
      </c>
      <c r="F48" s="19">
        <v>5.5999999999999999E-3</v>
      </c>
      <c r="G48" s="20"/>
    </row>
    <row r="49" spans="1:7" x14ac:dyDescent="0.3">
      <c r="A49" s="12"/>
      <c r="B49" s="30"/>
      <c r="C49" s="30"/>
      <c r="D49" s="13"/>
      <c r="E49" s="14"/>
      <c r="F49" s="15"/>
      <c r="G49" s="15"/>
    </row>
    <row r="50" spans="1:7" x14ac:dyDescent="0.3">
      <c r="A50" s="21" t="s">
        <v>156</v>
      </c>
      <c r="B50" s="32"/>
      <c r="C50" s="32"/>
      <c r="D50" s="22"/>
      <c r="E50" s="18">
        <v>5845.98</v>
      </c>
      <c r="F50" s="19">
        <v>5.5999999999999999E-3</v>
      </c>
      <c r="G50" s="20"/>
    </row>
    <row r="51" spans="1:7" x14ac:dyDescent="0.3">
      <c r="A51" s="12" t="s">
        <v>159</v>
      </c>
      <c r="B51" s="30"/>
      <c r="C51" s="30"/>
      <c r="D51" s="13"/>
      <c r="E51" s="14">
        <v>30914.2286805</v>
      </c>
      <c r="F51" s="15">
        <v>2.9614000000000001E-2</v>
      </c>
      <c r="G51" s="15"/>
    </row>
    <row r="52" spans="1:7" x14ac:dyDescent="0.3">
      <c r="A52" s="12" t="s">
        <v>160</v>
      </c>
      <c r="B52" s="30"/>
      <c r="C52" s="30"/>
      <c r="D52" s="13"/>
      <c r="E52" s="14">
        <v>38.411319499999998</v>
      </c>
      <c r="F52" s="15">
        <v>8.6000000000000003E-5</v>
      </c>
      <c r="G52" s="15">
        <v>6.3773999999999997E-2</v>
      </c>
    </row>
    <row r="53" spans="1:7" x14ac:dyDescent="0.3">
      <c r="A53" s="25" t="s">
        <v>161</v>
      </c>
      <c r="B53" s="33"/>
      <c r="C53" s="33"/>
      <c r="D53" s="26"/>
      <c r="E53" s="27">
        <v>1043885.3</v>
      </c>
      <c r="F53" s="28">
        <v>1</v>
      </c>
      <c r="G53" s="28"/>
    </row>
    <row r="55" spans="1:7" x14ac:dyDescent="0.3">
      <c r="A55" s="1" t="s">
        <v>163</v>
      </c>
    </row>
    <row r="58" spans="1:7" x14ac:dyDescent="0.3">
      <c r="A58" s="1" t="s">
        <v>164</v>
      </c>
    </row>
    <row r="59" spans="1:7" x14ac:dyDescent="0.3">
      <c r="A59" s="47" t="s">
        <v>165</v>
      </c>
      <c r="B59" s="34" t="s">
        <v>114</v>
      </c>
    </row>
    <row r="60" spans="1:7" x14ac:dyDescent="0.3">
      <c r="A60" t="s">
        <v>166</v>
      </c>
    </row>
    <row r="61" spans="1:7" x14ac:dyDescent="0.3">
      <c r="A61" t="s">
        <v>304</v>
      </c>
      <c r="B61" t="s">
        <v>168</v>
      </c>
      <c r="C61" t="s">
        <v>168</v>
      </c>
    </row>
    <row r="62" spans="1:7" x14ac:dyDescent="0.3">
      <c r="B62" s="48">
        <v>45107</v>
      </c>
      <c r="C62" s="48">
        <v>45138</v>
      </c>
    </row>
    <row r="63" spans="1:7" x14ac:dyDescent="0.3">
      <c r="A63" t="s">
        <v>305</v>
      </c>
      <c r="B63">
        <v>1075.9881</v>
      </c>
      <c r="C63">
        <v>1080.6023</v>
      </c>
      <c r="E63" s="2"/>
    </row>
    <row r="64" spans="1:7" x14ac:dyDescent="0.3">
      <c r="E64" s="2"/>
    </row>
    <row r="65" spans="1:2" x14ac:dyDescent="0.3">
      <c r="A65" t="s">
        <v>183</v>
      </c>
      <c r="B65" s="34" t="s">
        <v>114</v>
      </c>
    </row>
    <row r="66" spans="1:2" x14ac:dyDescent="0.3">
      <c r="A66" t="s">
        <v>184</v>
      </c>
      <c r="B66" s="34" t="s">
        <v>114</v>
      </c>
    </row>
    <row r="67" spans="1:2" ht="28.95" customHeight="1" x14ac:dyDescent="0.3">
      <c r="A67" s="47" t="s">
        <v>185</v>
      </c>
      <c r="B67" s="34" t="s">
        <v>114</v>
      </c>
    </row>
    <row r="68" spans="1:2" ht="28.95" customHeight="1" x14ac:dyDescent="0.3">
      <c r="A68" s="47" t="s">
        <v>186</v>
      </c>
      <c r="B68" s="34" t="s">
        <v>114</v>
      </c>
    </row>
    <row r="69" spans="1:2" x14ac:dyDescent="0.3">
      <c r="A69" t="s">
        <v>187</v>
      </c>
      <c r="B69" s="49">
        <f>B83</f>
        <v>8.571784958632783</v>
      </c>
    </row>
    <row r="70" spans="1:2" ht="43.5" customHeight="1" x14ac:dyDescent="0.3">
      <c r="A70" s="47" t="s">
        <v>188</v>
      </c>
      <c r="B70" s="34" t="s">
        <v>114</v>
      </c>
    </row>
    <row r="71" spans="1:2" ht="28.95" customHeight="1" x14ac:dyDescent="0.3">
      <c r="A71" s="47" t="s">
        <v>189</v>
      </c>
      <c r="B71" s="34" t="s">
        <v>114</v>
      </c>
    </row>
    <row r="72" spans="1:2" ht="28.95" customHeight="1" x14ac:dyDescent="0.3">
      <c r="A72" s="47" t="s">
        <v>190</v>
      </c>
      <c r="B72" s="49">
        <v>417230.86318159988</v>
      </c>
    </row>
    <row r="73" spans="1:2" x14ac:dyDescent="0.3">
      <c r="A73" t="s">
        <v>191</v>
      </c>
      <c r="B73" s="34" t="s">
        <v>114</v>
      </c>
    </row>
    <row r="74" spans="1:2" x14ac:dyDescent="0.3">
      <c r="A74" t="s">
        <v>192</v>
      </c>
      <c r="B74" s="34" t="s">
        <v>114</v>
      </c>
    </row>
    <row r="76" spans="1:2" x14ac:dyDescent="0.3">
      <c r="A76" t="s">
        <v>193</v>
      </c>
    </row>
    <row r="77" spans="1:2" x14ac:dyDescent="0.3">
      <c r="A77" s="52" t="s">
        <v>194</v>
      </c>
      <c r="B77" s="52" t="s">
        <v>565</v>
      </c>
    </row>
    <row r="78" spans="1:2" x14ac:dyDescent="0.3">
      <c r="A78" s="52" t="s">
        <v>196</v>
      </c>
      <c r="B78" s="52" t="s">
        <v>307</v>
      </c>
    </row>
    <row r="79" spans="1:2" x14ac:dyDescent="0.3">
      <c r="A79" s="52"/>
      <c r="B79" s="52"/>
    </row>
    <row r="80" spans="1:2" x14ac:dyDescent="0.3">
      <c r="A80" s="52" t="s">
        <v>198</v>
      </c>
      <c r="B80" s="53">
        <v>7.4667835606071984</v>
      </c>
    </row>
    <row r="81" spans="1:7" x14ac:dyDescent="0.3">
      <c r="A81" s="52"/>
      <c r="B81" s="52"/>
    </row>
    <row r="82" spans="1:7" x14ac:dyDescent="0.3">
      <c r="A82" s="52" t="s">
        <v>199</v>
      </c>
      <c r="B82" s="54">
        <v>6.4729000000000001</v>
      </c>
    </row>
    <row r="83" spans="1:7" x14ac:dyDescent="0.3">
      <c r="A83" s="52" t="s">
        <v>200</v>
      </c>
      <c r="B83" s="54">
        <v>8.571784958632783</v>
      </c>
    </row>
    <row r="84" spans="1:7" x14ac:dyDescent="0.3">
      <c r="A84" s="52"/>
      <c r="B84" s="52"/>
    </row>
    <row r="85" spans="1:7" x14ac:dyDescent="0.3">
      <c r="A85" s="52" t="s">
        <v>201</v>
      </c>
      <c r="B85" s="55">
        <v>45138</v>
      </c>
    </row>
    <row r="87" spans="1:7" s="47" customFormat="1" ht="32.4" customHeight="1" x14ac:dyDescent="0.3">
      <c r="A87" s="70" t="s">
        <v>202</v>
      </c>
      <c r="B87" s="70" t="s">
        <v>203</v>
      </c>
      <c r="C87" s="70" t="s">
        <v>5</v>
      </c>
      <c r="D87" s="70" t="s">
        <v>6</v>
      </c>
      <c r="G87" s="71"/>
    </row>
    <row r="88" spans="1:7" s="47" customFormat="1" ht="70.05" customHeight="1" x14ac:dyDescent="0.3">
      <c r="A88" s="70" t="s">
        <v>565</v>
      </c>
      <c r="B88" s="70"/>
      <c r="C88" s="70" t="s">
        <v>18</v>
      </c>
      <c r="D88" s="70"/>
      <c r="G88" s="71"/>
    </row>
  </sheetData>
  <mergeCells count="2">
    <mergeCell ref="A1:G1"/>
    <mergeCell ref="A2:G2"/>
  </mergeCells>
  <pageMargins left="0.7" right="0.7" top="0.75" bottom="0.75" header="0.3" footer="0.3"/>
  <pageSetup scale="44" orientation="portrait" horizontalDpi="300" verticalDpi="300" r:id="rId1"/>
  <headerFooter>
    <oddHeader>&amp;L&amp;"Arial"&amp;1 &amp;K0078D7INTERNAL#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6"/>
  <sheetViews>
    <sheetView showGridLines="0" view="pageBreakPreview" zoomScale="60" zoomScaleNormal="100" workbookViewId="0">
      <pane ySplit="4" topLeftCell="A70" activePane="bottomLeft" state="frozen"/>
      <selection pane="bottomLeft" activeCell="A86" sqref="A86"/>
    </sheetView>
  </sheetViews>
  <sheetFormatPr defaultRowHeight="14.4" x14ac:dyDescent="0.3"/>
  <cols>
    <col min="1" max="1" width="50.5546875" customWidth="1"/>
    <col min="2" max="2" width="22" bestFit="1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566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567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206</v>
      </c>
      <c r="B9" s="30"/>
      <c r="C9" s="30"/>
      <c r="D9" s="13"/>
      <c r="E9" s="14"/>
      <c r="F9" s="15"/>
      <c r="G9" s="15"/>
    </row>
    <row r="10" spans="1:8" x14ac:dyDescent="0.3">
      <c r="A10" s="16" t="s">
        <v>207</v>
      </c>
      <c r="B10" s="30"/>
      <c r="C10" s="30"/>
      <c r="D10" s="13"/>
      <c r="E10" s="14"/>
      <c r="F10" s="15"/>
      <c r="G10" s="15"/>
    </row>
    <row r="11" spans="1:8" x14ac:dyDescent="0.3">
      <c r="A11" s="12" t="s">
        <v>568</v>
      </c>
      <c r="B11" s="30" t="s">
        <v>569</v>
      </c>
      <c r="C11" s="30" t="s">
        <v>222</v>
      </c>
      <c r="D11" s="13">
        <v>53500000</v>
      </c>
      <c r="E11" s="14">
        <v>53676.28</v>
      </c>
      <c r="F11" s="15">
        <v>0.10050000000000001</v>
      </c>
      <c r="G11" s="15">
        <v>7.4899999999999994E-2</v>
      </c>
    </row>
    <row r="12" spans="1:8" x14ac:dyDescent="0.3">
      <c r="A12" s="12" t="s">
        <v>570</v>
      </c>
      <c r="B12" s="30" t="s">
        <v>571</v>
      </c>
      <c r="C12" s="30" t="s">
        <v>213</v>
      </c>
      <c r="D12" s="13">
        <v>37700000</v>
      </c>
      <c r="E12" s="14">
        <v>37754.480000000003</v>
      </c>
      <c r="F12" s="15">
        <v>7.0699999999999999E-2</v>
      </c>
      <c r="G12" s="15">
        <v>7.5533000000000003E-2</v>
      </c>
    </row>
    <row r="13" spans="1:8" x14ac:dyDescent="0.3">
      <c r="A13" s="12" t="s">
        <v>572</v>
      </c>
      <c r="B13" s="30" t="s">
        <v>573</v>
      </c>
      <c r="C13" s="30" t="s">
        <v>213</v>
      </c>
      <c r="D13" s="13">
        <v>37500000</v>
      </c>
      <c r="E13" s="14">
        <v>37516.65</v>
      </c>
      <c r="F13" s="15">
        <v>7.0300000000000001E-2</v>
      </c>
      <c r="G13" s="15">
        <v>7.5249999999999997E-2</v>
      </c>
    </row>
    <row r="14" spans="1:8" x14ac:dyDescent="0.3">
      <c r="A14" s="12" t="s">
        <v>574</v>
      </c>
      <c r="B14" s="30" t="s">
        <v>575</v>
      </c>
      <c r="C14" s="30" t="s">
        <v>213</v>
      </c>
      <c r="D14" s="13">
        <v>37000000</v>
      </c>
      <c r="E14" s="14">
        <v>36928.26</v>
      </c>
      <c r="F14" s="15">
        <v>6.9199999999999998E-2</v>
      </c>
      <c r="G14" s="15">
        <v>7.4999999999999997E-2</v>
      </c>
    </row>
    <row r="15" spans="1:8" x14ac:dyDescent="0.3">
      <c r="A15" s="12" t="s">
        <v>576</v>
      </c>
      <c r="B15" s="30" t="s">
        <v>577</v>
      </c>
      <c r="C15" s="30" t="s">
        <v>213</v>
      </c>
      <c r="D15" s="13">
        <v>35500000</v>
      </c>
      <c r="E15" s="14">
        <v>35667.449999999997</v>
      </c>
      <c r="F15" s="15">
        <v>6.6799999999999998E-2</v>
      </c>
      <c r="G15" s="15">
        <v>7.4648999999999993E-2</v>
      </c>
    </row>
    <row r="16" spans="1:8" x14ac:dyDescent="0.3">
      <c r="A16" s="12" t="s">
        <v>578</v>
      </c>
      <c r="B16" s="30" t="s">
        <v>579</v>
      </c>
      <c r="C16" s="30" t="s">
        <v>213</v>
      </c>
      <c r="D16" s="13">
        <v>35000000</v>
      </c>
      <c r="E16" s="14">
        <v>35050.65</v>
      </c>
      <c r="F16" s="15">
        <v>6.5699999999999995E-2</v>
      </c>
      <c r="G16" s="15">
        <v>7.4135999999999994E-2</v>
      </c>
    </row>
    <row r="17" spans="1:7" x14ac:dyDescent="0.3">
      <c r="A17" s="12" t="s">
        <v>580</v>
      </c>
      <c r="B17" s="30" t="s">
        <v>581</v>
      </c>
      <c r="C17" s="30" t="s">
        <v>213</v>
      </c>
      <c r="D17" s="13">
        <v>35000000</v>
      </c>
      <c r="E17" s="14">
        <v>34976.239999999998</v>
      </c>
      <c r="F17" s="15">
        <v>6.5500000000000003E-2</v>
      </c>
      <c r="G17" s="15">
        <v>7.5159000000000004E-2</v>
      </c>
    </row>
    <row r="18" spans="1:7" x14ac:dyDescent="0.3">
      <c r="A18" s="12" t="s">
        <v>582</v>
      </c>
      <c r="B18" s="30" t="s">
        <v>583</v>
      </c>
      <c r="C18" s="30" t="s">
        <v>222</v>
      </c>
      <c r="D18" s="13">
        <v>35000000</v>
      </c>
      <c r="E18" s="14">
        <v>34964.269999999997</v>
      </c>
      <c r="F18" s="15">
        <v>6.5500000000000003E-2</v>
      </c>
      <c r="G18" s="15">
        <v>7.5299000000000005E-2</v>
      </c>
    </row>
    <row r="19" spans="1:7" x14ac:dyDescent="0.3">
      <c r="A19" s="12" t="s">
        <v>584</v>
      </c>
      <c r="B19" s="30" t="s">
        <v>585</v>
      </c>
      <c r="C19" s="30" t="s">
        <v>213</v>
      </c>
      <c r="D19" s="13">
        <v>29500000</v>
      </c>
      <c r="E19" s="14">
        <v>30005.13</v>
      </c>
      <c r="F19" s="15">
        <v>5.62E-2</v>
      </c>
      <c r="G19" s="15">
        <v>7.4999999999999997E-2</v>
      </c>
    </row>
    <row r="20" spans="1:7" x14ac:dyDescent="0.3">
      <c r="A20" s="12" t="s">
        <v>523</v>
      </c>
      <c r="B20" s="30" t="s">
        <v>524</v>
      </c>
      <c r="C20" s="30" t="s">
        <v>213</v>
      </c>
      <c r="D20" s="13">
        <v>24000000</v>
      </c>
      <c r="E20" s="14">
        <v>23104.61</v>
      </c>
      <c r="F20" s="15">
        <v>4.3299999999999998E-2</v>
      </c>
      <c r="G20" s="15">
        <v>7.5134999999999993E-2</v>
      </c>
    </row>
    <row r="21" spans="1:7" x14ac:dyDescent="0.3">
      <c r="A21" s="12" t="s">
        <v>586</v>
      </c>
      <c r="B21" s="30" t="s">
        <v>587</v>
      </c>
      <c r="C21" s="30" t="s">
        <v>213</v>
      </c>
      <c r="D21" s="13">
        <v>15000000</v>
      </c>
      <c r="E21" s="14">
        <v>15160.29</v>
      </c>
      <c r="F21" s="15">
        <v>2.8400000000000002E-2</v>
      </c>
      <c r="G21" s="15">
        <v>7.5160000000000005E-2</v>
      </c>
    </row>
    <row r="22" spans="1:7" x14ac:dyDescent="0.3">
      <c r="A22" s="12" t="s">
        <v>588</v>
      </c>
      <c r="B22" s="30" t="s">
        <v>589</v>
      </c>
      <c r="C22" s="30" t="s">
        <v>213</v>
      </c>
      <c r="D22" s="13">
        <v>15000000</v>
      </c>
      <c r="E22" s="14">
        <v>15130.94</v>
      </c>
      <c r="F22" s="15">
        <v>2.8299999999999999E-2</v>
      </c>
      <c r="G22" s="15">
        <v>7.5614000000000001E-2</v>
      </c>
    </row>
    <row r="23" spans="1:7" x14ac:dyDescent="0.3">
      <c r="A23" s="12" t="s">
        <v>525</v>
      </c>
      <c r="B23" s="30" t="s">
        <v>526</v>
      </c>
      <c r="C23" s="30" t="s">
        <v>213</v>
      </c>
      <c r="D23" s="13">
        <v>12500000</v>
      </c>
      <c r="E23" s="14">
        <v>12066.89</v>
      </c>
      <c r="F23" s="15">
        <v>2.2599999999999999E-2</v>
      </c>
      <c r="G23" s="15">
        <v>7.4706999999999996E-2</v>
      </c>
    </row>
    <row r="24" spans="1:7" x14ac:dyDescent="0.3">
      <c r="A24" s="12" t="s">
        <v>590</v>
      </c>
      <c r="B24" s="30" t="s">
        <v>591</v>
      </c>
      <c r="C24" s="30" t="s">
        <v>213</v>
      </c>
      <c r="D24" s="13">
        <v>10000000</v>
      </c>
      <c r="E24" s="14">
        <v>10171.02</v>
      </c>
      <c r="F24" s="15">
        <v>1.9099999999999999E-2</v>
      </c>
      <c r="G24" s="15">
        <v>7.5534000000000004E-2</v>
      </c>
    </row>
    <row r="25" spans="1:7" x14ac:dyDescent="0.3">
      <c r="A25" s="12" t="s">
        <v>592</v>
      </c>
      <c r="B25" s="30" t="s">
        <v>593</v>
      </c>
      <c r="C25" s="30" t="s">
        <v>213</v>
      </c>
      <c r="D25" s="13">
        <v>9000000</v>
      </c>
      <c r="E25" s="14">
        <v>9097.93</v>
      </c>
      <c r="F25" s="15">
        <v>1.7000000000000001E-2</v>
      </c>
      <c r="G25" s="15">
        <v>7.485E-2</v>
      </c>
    </row>
    <row r="26" spans="1:7" x14ac:dyDescent="0.3">
      <c r="A26" s="12" t="s">
        <v>594</v>
      </c>
      <c r="B26" s="30" t="s">
        <v>595</v>
      </c>
      <c r="C26" s="30" t="s">
        <v>213</v>
      </c>
      <c r="D26" s="13">
        <v>5500000</v>
      </c>
      <c r="E26" s="14">
        <v>5504.87</v>
      </c>
      <c r="F26" s="15">
        <v>1.03E-2</v>
      </c>
      <c r="G26" s="15">
        <v>7.4236999999999997E-2</v>
      </c>
    </row>
    <row r="27" spans="1:7" x14ac:dyDescent="0.3">
      <c r="A27" s="12" t="s">
        <v>596</v>
      </c>
      <c r="B27" s="30" t="s">
        <v>597</v>
      </c>
      <c r="C27" s="30" t="s">
        <v>213</v>
      </c>
      <c r="D27" s="13">
        <v>500000</v>
      </c>
      <c r="E27" s="14">
        <v>534.1</v>
      </c>
      <c r="F27" s="15">
        <v>1E-3</v>
      </c>
      <c r="G27" s="15">
        <v>7.4699000000000002E-2</v>
      </c>
    </row>
    <row r="28" spans="1:7" x14ac:dyDescent="0.3">
      <c r="A28" s="16" t="s">
        <v>122</v>
      </c>
      <c r="B28" s="31"/>
      <c r="C28" s="31"/>
      <c r="D28" s="17"/>
      <c r="E28" s="18">
        <v>427310.06</v>
      </c>
      <c r="F28" s="19">
        <v>0.8004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16" t="s">
        <v>297</v>
      </c>
      <c r="B30" s="30"/>
      <c r="C30" s="30"/>
      <c r="D30" s="13"/>
      <c r="E30" s="14"/>
      <c r="F30" s="15"/>
      <c r="G30" s="15"/>
    </row>
    <row r="31" spans="1:7" x14ac:dyDescent="0.3">
      <c r="A31" s="12" t="s">
        <v>598</v>
      </c>
      <c r="B31" s="30" t="s">
        <v>599</v>
      </c>
      <c r="C31" s="30" t="s">
        <v>119</v>
      </c>
      <c r="D31" s="13">
        <v>69000000</v>
      </c>
      <c r="E31" s="14">
        <v>69228.800000000003</v>
      </c>
      <c r="F31" s="15">
        <v>0.12970000000000001</v>
      </c>
      <c r="G31" s="15">
        <v>7.3384061806000003E-2</v>
      </c>
    </row>
    <row r="32" spans="1:7" x14ac:dyDescent="0.3">
      <c r="A32" s="12" t="s">
        <v>600</v>
      </c>
      <c r="B32" s="30" t="s">
        <v>601</v>
      </c>
      <c r="C32" s="30" t="s">
        <v>119</v>
      </c>
      <c r="D32" s="13">
        <v>16500000</v>
      </c>
      <c r="E32" s="14">
        <v>16598.27</v>
      </c>
      <c r="F32" s="15">
        <v>3.1099999999999999E-2</v>
      </c>
      <c r="G32" s="15">
        <v>7.3009047182000006E-2</v>
      </c>
    </row>
    <row r="33" spans="1:7" x14ac:dyDescent="0.3">
      <c r="A33" s="16" t="s">
        <v>122</v>
      </c>
      <c r="B33" s="31"/>
      <c r="C33" s="31"/>
      <c r="D33" s="17"/>
      <c r="E33" s="18">
        <v>85827.07</v>
      </c>
      <c r="F33" s="19">
        <v>0.1608</v>
      </c>
      <c r="G33" s="20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16" t="s">
        <v>300</v>
      </c>
      <c r="B35" s="30"/>
      <c r="C35" s="30"/>
      <c r="D35" s="13"/>
      <c r="E35" s="14"/>
      <c r="F35" s="15"/>
      <c r="G35" s="15"/>
    </row>
    <row r="36" spans="1:7" x14ac:dyDescent="0.3">
      <c r="A36" s="16" t="s">
        <v>122</v>
      </c>
      <c r="B36" s="30"/>
      <c r="C36" s="30"/>
      <c r="D36" s="13"/>
      <c r="E36" s="35" t="s">
        <v>114</v>
      </c>
      <c r="F36" s="36" t="s">
        <v>114</v>
      </c>
      <c r="G36" s="15"/>
    </row>
    <row r="37" spans="1:7" x14ac:dyDescent="0.3">
      <c r="A37" s="12"/>
      <c r="B37" s="30"/>
      <c r="C37" s="30"/>
      <c r="D37" s="13"/>
      <c r="E37" s="14"/>
      <c r="F37" s="15"/>
      <c r="G37" s="15"/>
    </row>
    <row r="38" spans="1:7" x14ac:dyDescent="0.3">
      <c r="A38" s="16" t="s">
        <v>301</v>
      </c>
      <c r="B38" s="30"/>
      <c r="C38" s="30"/>
      <c r="D38" s="13"/>
      <c r="E38" s="14"/>
      <c r="F38" s="15"/>
      <c r="G38" s="15"/>
    </row>
    <row r="39" spans="1:7" x14ac:dyDescent="0.3">
      <c r="A39" s="16" t="s">
        <v>122</v>
      </c>
      <c r="B39" s="30"/>
      <c r="C39" s="30"/>
      <c r="D39" s="13"/>
      <c r="E39" s="35" t="s">
        <v>114</v>
      </c>
      <c r="F39" s="36" t="s">
        <v>114</v>
      </c>
      <c r="G39" s="15"/>
    </row>
    <row r="40" spans="1:7" x14ac:dyDescent="0.3">
      <c r="A40" s="12"/>
      <c r="B40" s="30"/>
      <c r="C40" s="30"/>
      <c r="D40" s="13"/>
      <c r="E40" s="14"/>
      <c r="F40" s="15"/>
      <c r="G40" s="15"/>
    </row>
    <row r="41" spans="1:7" x14ac:dyDescent="0.3">
      <c r="A41" s="21" t="s">
        <v>156</v>
      </c>
      <c r="B41" s="32"/>
      <c r="C41" s="32"/>
      <c r="D41" s="22"/>
      <c r="E41" s="18">
        <v>513137.13</v>
      </c>
      <c r="F41" s="19">
        <v>0.96120000000000005</v>
      </c>
      <c r="G41" s="20"/>
    </row>
    <row r="42" spans="1:7" x14ac:dyDescent="0.3">
      <c r="A42" s="12"/>
      <c r="B42" s="30"/>
      <c r="C42" s="30"/>
      <c r="D42" s="13"/>
      <c r="E42" s="14"/>
      <c r="F42" s="15"/>
      <c r="G42" s="15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16" t="s">
        <v>157</v>
      </c>
      <c r="B44" s="30"/>
      <c r="C44" s="30"/>
      <c r="D44" s="13"/>
      <c r="E44" s="14"/>
      <c r="F44" s="15"/>
      <c r="G44" s="15"/>
    </row>
    <row r="45" spans="1:7" x14ac:dyDescent="0.3">
      <c r="A45" s="12" t="s">
        <v>158</v>
      </c>
      <c r="B45" s="30"/>
      <c r="C45" s="30"/>
      <c r="D45" s="13"/>
      <c r="E45" s="14">
        <v>316.94</v>
      </c>
      <c r="F45" s="15">
        <v>5.9999999999999995E-4</v>
      </c>
      <c r="G45" s="15">
        <v>6.3773999999999997E-2</v>
      </c>
    </row>
    <row r="46" spans="1:7" x14ac:dyDescent="0.3">
      <c r="A46" s="16" t="s">
        <v>122</v>
      </c>
      <c r="B46" s="31"/>
      <c r="C46" s="31"/>
      <c r="D46" s="17"/>
      <c r="E46" s="18">
        <v>316.94</v>
      </c>
      <c r="F46" s="19">
        <v>5.9999999999999995E-4</v>
      </c>
      <c r="G46" s="20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21" t="s">
        <v>156</v>
      </c>
      <c r="B48" s="32"/>
      <c r="C48" s="32"/>
      <c r="D48" s="22"/>
      <c r="E48" s="18">
        <v>316.94</v>
      </c>
      <c r="F48" s="19">
        <v>5.9999999999999995E-4</v>
      </c>
      <c r="G48" s="20"/>
    </row>
    <row r="49" spans="1:7" x14ac:dyDescent="0.3">
      <c r="A49" s="12" t="s">
        <v>159</v>
      </c>
      <c r="B49" s="30"/>
      <c r="C49" s="30"/>
      <c r="D49" s="13"/>
      <c r="E49" s="14">
        <v>20412.919864700001</v>
      </c>
      <c r="F49" s="15">
        <v>3.8234999999999998E-2</v>
      </c>
      <c r="G49" s="15"/>
    </row>
    <row r="50" spans="1:7" x14ac:dyDescent="0.3">
      <c r="A50" s="12" t="s">
        <v>160</v>
      </c>
      <c r="B50" s="30"/>
      <c r="C50" s="30"/>
      <c r="D50" s="13"/>
      <c r="E50" s="14">
        <v>8.5401352999999993</v>
      </c>
      <c r="F50" s="24">
        <v>-3.4999999999999997E-5</v>
      </c>
      <c r="G50" s="15">
        <v>6.3773999999999997E-2</v>
      </c>
    </row>
    <row r="51" spans="1:7" x14ac:dyDescent="0.3">
      <c r="A51" s="25" t="s">
        <v>161</v>
      </c>
      <c r="B51" s="33"/>
      <c r="C51" s="33"/>
      <c r="D51" s="26"/>
      <c r="E51" s="27">
        <v>533875.53</v>
      </c>
      <c r="F51" s="28">
        <v>1</v>
      </c>
      <c r="G51" s="28"/>
    </row>
    <row r="53" spans="1:7" x14ac:dyDescent="0.3">
      <c r="A53" s="1" t="s">
        <v>163</v>
      </c>
    </row>
    <row r="56" spans="1:7" x14ac:dyDescent="0.3">
      <c r="A56" s="1" t="s">
        <v>164</v>
      </c>
    </row>
    <row r="57" spans="1:7" x14ac:dyDescent="0.3">
      <c r="A57" s="47" t="s">
        <v>165</v>
      </c>
      <c r="B57" s="34" t="s">
        <v>114</v>
      </c>
    </row>
    <row r="58" spans="1:7" x14ac:dyDescent="0.3">
      <c r="A58" t="s">
        <v>166</v>
      </c>
    </row>
    <row r="59" spans="1:7" x14ac:dyDescent="0.3">
      <c r="A59" t="s">
        <v>304</v>
      </c>
      <c r="B59" t="s">
        <v>168</v>
      </c>
      <c r="C59" t="s">
        <v>168</v>
      </c>
    </row>
    <row r="60" spans="1:7" x14ac:dyDescent="0.3">
      <c r="B60" s="48">
        <v>45107</v>
      </c>
      <c r="C60" s="48">
        <v>45138</v>
      </c>
    </row>
    <row r="61" spans="1:7" x14ac:dyDescent="0.3">
      <c r="A61" t="s">
        <v>305</v>
      </c>
      <c r="B61">
        <v>1044.5554</v>
      </c>
      <c r="C61">
        <v>1048.3062</v>
      </c>
      <c r="E61" s="2"/>
    </row>
    <row r="62" spans="1:7" x14ac:dyDescent="0.3">
      <c r="E62" s="2"/>
    </row>
    <row r="63" spans="1:7" x14ac:dyDescent="0.3">
      <c r="A63" t="s">
        <v>183</v>
      </c>
      <c r="B63" s="34" t="s">
        <v>114</v>
      </c>
    </row>
    <row r="64" spans="1:7" x14ac:dyDescent="0.3">
      <c r="A64" t="s">
        <v>184</v>
      </c>
      <c r="B64" s="34" t="s">
        <v>114</v>
      </c>
    </row>
    <row r="65" spans="1:2" ht="28.95" customHeight="1" x14ac:dyDescent="0.3">
      <c r="A65" s="47" t="s">
        <v>185</v>
      </c>
      <c r="B65" s="34" t="s">
        <v>114</v>
      </c>
    </row>
    <row r="66" spans="1:2" ht="28.95" customHeight="1" x14ac:dyDescent="0.3">
      <c r="A66" s="47" t="s">
        <v>186</v>
      </c>
      <c r="B66" s="34" t="s">
        <v>114</v>
      </c>
    </row>
    <row r="67" spans="1:2" x14ac:dyDescent="0.3">
      <c r="A67" t="s">
        <v>187</v>
      </c>
      <c r="B67" s="49">
        <f>B81</f>
        <v>9.4871108563107605</v>
      </c>
    </row>
    <row r="68" spans="1:2" ht="43.5" customHeight="1" x14ac:dyDescent="0.3">
      <c r="A68" s="47" t="s">
        <v>188</v>
      </c>
      <c r="B68" s="34" t="s">
        <v>114</v>
      </c>
    </row>
    <row r="69" spans="1:2" ht="28.95" customHeight="1" x14ac:dyDescent="0.3">
      <c r="A69" s="47" t="s">
        <v>189</v>
      </c>
      <c r="B69" s="34" t="s">
        <v>114</v>
      </c>
    </row>
    <row r="70" spans="1:2" ht="28.95" customHeight="1" x14ac:dyDescent="0.3">
      <c r="A70" s="47" t="s">
        <v>190</v>
      </c>
      <c r="B70" s="49">
        <v>186296.891152</v>
      </c>
    </row>
    <row r="71" spans="1:2" x14ac:dyDescent="0.3">
      <c r="A71" t="s">
        <v>191</v>
      </c>
      <c r="B71" s="34" t="s">
        <v>114</v>
      </c>
    </row>
    <row r="72" spans="1:2" x14ac:dyDescent="0.3">
      <c r="A72" t="s">
        <v>192</v>
      </c>
      <c r="B72" s="34" t="s">
        <v>114</v>
      </c>
    </row>
    <row r="74" spans="1:2" x14ac:dyDescent="0.3">
      <c r="A74" t="s">
        <v>193</v>
      </c>
    </row>
    <row r="75" spans="1:2" x14ac:dyDescent="0.3">
      <c r="A75" s="52" t="s">
        <v>194</v>
      </c>
      <c r="B75" s="52" t="s">
        <v>602</v>
      </c>
    </row>
    <row r="76" spans="1:2" x14ac:dyDescent="0.3">
      <c r="A76" s="52" t="s">
        <v>196</v>
      </c>
      <c r="B76" s="52" t="s">
        <v>307</v>
      </c>
    </row>
    <row r="77" spans="1:2" x14ac:dyDescent="0.3">
      <c r="A77" s="52"/>
      <c r="B77" s="52"/>
    </row>
    <row r="78" spans="1:2" x14ac:dyDescent="0.3">
      <c r="A78" s="52" t="s">
        <v>198</v>
      </c>
      <c r="B78" s="53">
        <v>7.472988608474596</v>
      </c>
    </row>
    <row r="79" spans="1:2" x14ac:dyDescent="0.3">
      <c r="A79" s="52"/>
      <c r="B79" s="52"/>
    </row>
    <row r="80" spans="1:2" x14ac:dyDescent="0.3">
      <c r="A80" s="52" t="s">
        <v>199</v>
      </c>
      <c r="B80" s="54">
        <v>6.8285999999999998</v>
      </c>
    </row>
    <row r="81" spans="1:7" x14ac:dyDescent="0.3">
      <c r="A81" s="52" t="s">
        <v>200</v>
      </c>
      <c r="B81" s="54">
        <v>9.4871108563107605</v>
      </c>
    </row>
    <row r="82" spans="1:7" x14ac:dyDescent="0.3">
      <c r="A82" s="52"/>
      <c r="B82" s="52"/>
    </row>
    <row r="83" spans="1:7" x14ac:dyDescent="0.3">
      <c r="A83" s="52" t="s">
        <v>201</v>
      </c>
      <c r="B83" s="55">
        <v>45138</v>
      </c>
    </row>
    <row r="85" spans="1:7" s="47" customFormat="1" ht="34.799999999999997" customHeight="1" x14ac:dyDescent="0.3">
      <c r="A85" s="70" t="s">
        <v>202</v>
      </c>
      <c r="B85" s="70" t="s">
        <v>203</v>
      </c>
      <c r="C85" s="70" t="s">
        <v>5</v>
      </c>
      <c r="D85" s="70" t="s">
        <v>6</v>
      </c>
      <c r="G85" s="71"/>
    </row>
    <row r="86" spans="1:7" s="47" customFormat="1" ht="70.05" customHeight="1" x14ac:dyDescent="0.3">
      <c r="A86" s="70" t="s">
        <v>603</v>
      </c>
      <c r="B86" s="70"/>
      <c r="C86" s="70" t="s">
        <v>20</v>
      </c>
      <c r="D86" s="70"/>
      <c r="G86" s="71"/>
    </row>
  </sheetData>
  <mergeCells count="2">
    <mergeCell ref="A1:G1"/>
    <mergeCell ref="A2:G2"/>
  </mergeCells>
  <pageMargins left="0.7" right="0.7" top="0.75" bottom="0.75" header="0.3" footer="0.3"/>
  <pageSetup scale="45" orientation="portrait" horizontalDpi="300" verticalDpi="300" r:id="rId1"/>
  <headerFooter>
    <oddHeader>&amp;L&amp;"Arial"&amp;1 &amp;K0078D7INTERNAL#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3"/>
  <sheetViews>
    <sheetView showGridLines="0" view="pageBreakPreview" zoomScale="60" zoomScaleNormal="100" workbookViewId="0">
      <pane ySplit="4" topLeftCell="A96" activePane="bottomLeft" state="frozen"/>
      <selection pane="bottomLeft" activeCell="F105" sqref="F105"/>
    </sheetView>
  </sheetViews>
  <sheetFormatPr defaultRowHeight="14.4" x14ac:dyDescent="0.3"/>
  <cols>
    <col min="1" max="1" width="50.5546875" customWidth="1"/>
    <col min="2" max="2" width="22" bestFit="1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604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605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206</v>
      </c>
      <c r="B9" s="30"/>
      <c r="C9" s="30"/>
      <c r="D9" s="13"/>
      <c r="E9" s="14"/>
      <c r="F9" s="15"/>
      <c r="G9" s="15"/>
    </row>
    <row r="10" spans="1:8" x14ac:dyDescent="0.3">
      <c r="A10" s="16" t="s">
        <v>207</v>
      </c>
      <c r="B10" s="30"/>
      <c r="C10" s="30"/>
      <c r="D10" s="13"/>
      <c r="E10" s="14"/>
      <c r="F10" s="15"/>
      <c r="G10" s="15"/>
    </row>
    <row r="11" spans="1:8" x14ac:dyDescent="0.3">
      <c r="A11" s="12" t="s">
        <v>606</v>
      </c>
      <c r="B11" s="30" t="s">
        <v>607</v>
      </c>
      <c r="C11" s="30" t="s">
        <v>222</v>
      </c>
      <c r="D11" s="13">
        <v>3000000</v>
      </c>
      <c r="E11" s="14">
        <v>3132.72</v>
      </c>
      <c r="F11" s="15">
        <v>8.8099999999999998E-2</v>
      </c>
      <c r="G11" s="15">
        <v>7.5233999999999995E-2</v>
      </c>
    </row>
    <row r="12" spans="1:8" x14ac:dyDescent="0.3">
      <c r="A12" s="12" t="s">
        <v>343</v>
      </c>
      <c r="B12" s="30" t="s">
        <v>344</v>
      </c>
      <c r="C12" s="30" t="s">
        <v>213</v>
      </c>
      <c r="D12" s="13">
        <v>3000000</v>
      </c>
      <c r="E12" s="14">
        <v>2998.77</v>
      </c>
      <c r="F12" s="15">
        <v>8.43E-2</v>
      </c>
      <c r="G12" s="15">
        <v>7.485E-2</v>
      </c>
    </row>
    <row r="13" spans="1:8" x14ac:dyDescent="0.3">
      <c r="A13" s="12" t="s">
        <v>330</v>
      </c>
      <c r="B13" s="30" t="s">
        <v>331</v>
      </c>
      <c r="C13" s="30" t="s">
        <v>332</v>
      </c>
      <c r="D13" s="13">
        <v>3000000</v>
      </c>
      <c r="E13" s="14">
        <v>2998.61</v>
      </c>
      <c r="F13" s="15">
        <v>8.43E-2</v>
      </c>
      <c r="G13" s="15">
        <v>7.4099999999999999E-2</v>
      </c>
    </row>
    <row r="14" spans="1:8" x14ac:dyDescent="0.3">
      <c r="A14" s="12" t="s">
        <v>357</v>
      </c>
      <c r="B14" s="30" t="s">
        <v>358</v>
      </c>
      <c r="C14" s="30" t="s">
        <v>213</v>
      </c>
      <c r="D14" s="13">
        <v>1850000</v>
      </c>
      <c r="E14" s="14">
        <v>1960.88</v>
      </c>
      <c r="F14" s="15">
        <v>5.5100000000000003E-2</v>
      </c>
      <c r="G14" s="15">
        <v>7.5060000000000002E-2</v>
      </c>
    </row>
    <row r="15" spans="1:8" x14ac:dyDescent="0.3">
      <c r="A15" s="12" t="s">
        <v>314</v>
      </c>
      <c r="B15" s="30" t="s">
        <v>315</v>
      </c>
      <c r="C15" s="30" t="s">
        <v>213</v>
      </c>
      <c r="D15" s="13">
        <v>1990000</v>
      </c>
      <c r="E15" s="14">
        <v>1943.2</v>
      </c>
      <c r="F15" s="15">
        <v>5.4600000000000003E-2</v>
      </c>
      <c r="G15" s="15">
        <v>7.4800000000000005E-2</v>
      </c>
    </row>
    <row r="16" spans="1:8" x14ac:dyDescent="0.3">
      <c r="A16" s="12" t="s">
        <v>359</v>
      </c>
      <c r="B16" s="30" t="s">
        <v>360</v>
      </c>
      <c r="C16" s="30" t="s">
        <v>361</v>
      </c>
      <c r="D16" s="13">
        <v>1900000</v>
      </c>
      <c r="E16" s="14">
        <v>1907.64</v>
      </c>
      <c r="F16" s="15">
        <v>5.3600000000000002E-2</v>
      </c>
      <c r="G16" s="15">
        <v>7.5450000000000003E-2</v>
      </c>
    </row>
    <row r="17" spans="1:7" x14ac:dyDescent="0.3">
      <c r="A17" s="12" t="s">
        <v>335</v>
      </c>
      <c r="B17" s="30" t="s">
        <v>336</v>
      </c>
      <c r="C17" s="30" t="s">
        <v>213</v>
      </c>
      <c r="D17" s="13">
        <v>1300000</v>
      </c>
      <c r="E17" s="14">
        <v>1302.45</v>
      </c>
      <c r="F17" s="15">
        <v>3.6600000000000001E-2</v>
      </c>
      <c r="G17" s="15">
        <v>7.4499999999999997E-2</v>
      </c>
    </row>
    <row r="18" spans="1:7" x14ac:dyDescent="0.3">
      <c r="A18" s="12" t="s">
        <v>440</v>
      </c>
      <c r="B18" s="30" t="s">
        <v>441</v>
      </c>
      <c r="C18" s="30" t="s">
        <v>213</v>
      </c>
      <c r="D18" s="13">
        <v>1000000</v>
      </c>
      <c r="E18" s="14">
        <v>1064.7</v>
      </c>
      <c r="F18" s="15">
        <v>2.9899999999999999E-2</v>
      </c>
      <c r="G18" s="15">
        <v>7.485E-2</v>
      </c>
    </row>
    <row r="19" spans="1:7" x14ac:dyDescent="0.3">
      <c r="A19" s="12" t="s">
        <v>349</v>
      </c>
      <c r="B19" s="30" t="s">
        <v>350</v>
      </c>
      <c r="C19" s="30" t="s">
        <v>210</v>
      </c>
      <c r="D19" s="13">
        <v>1000000</v>
      </c>
      <c r="E19" s="14">
        <v>1039.83</v>
      </c>
      <c r="F19" s="15">
        <v>2.92E-2</v>
      </c>
      <c r="G19" s="15">
        <v>7.3735999999999996E-2</v>
      </c>
    </row>
    <row r="20" spans="1:7" x14ac:dyDescent="0.3">
      <c r="A20" s="12" t="s">
        <v>432</v>
      </c>
      <c r="B20" s="30" t="s">
        <v>433</v>
      </c>
      <c r="C20" s="30" t="s">
        <v>213</v>
      </c>
      <c r="D20" s="13">
        <v>1000000</v>
      </c>
      <c r="E20" s="14">
        <v>1036.0899999999999</v>
      </c>
      <c r="F20" s="15">
        <v>2.9100000000000001E-2</v>
      </c>
      <c r="G20" s="15">
        <v>7.4499999999999997E-2</v>
      </c>
    </row>
    <row r="21" spans="1:7" x14ac:dyDescent="0.3">
      <c r="A21" s="12" t="s">
        <v>608</v>
      </c>
      <c r="B21" s="30" t="s">
        <v>609</v>
      </c>
      <c r="C21" s="30" t="s">
        <v>213</v>
      </c>
      <c r="D21" s="13">
        <v>1000000</v>
      </c>
      <c r="E21" s="14">
        <v>1035.7</v>
      </c>
      <c r="F21" s="15">
        <v>2.9100000000000001E-2</v>
      </c>
      <c r="G21" s="15">
        <v>7.4786000000000005E-2</v>
      </c>
    </row>
    <row r="22" spans="1:7" x14ac:dyDescent="0.3">
      <c r="A22" s="12" t="s">
        <v>368</v>
      </c>
      <c r="B22" s="30" t="s">
        <v>369</v>
      </c>
      <c r="C22" s="30" t="s">
        <v>222</v>
      </c>
      <c r="D22" s="13">
        <v>1000000</v>
      </c>
      <c r="E22" s="14">
        <v>1026.3900000000001</v>
      </c>
      <c r="F22" s="15">
        <v>2.8899999999999999E-2</v>
      </c>
      <c r="G22" s="15">
        <v>7.5050000000000006E-2</v>
      </c>
    </row>
    <row r="23" spans="1:7" x14ac:dyDescent="0.3">
      <c r="A23" s="12" t="s">
        <v>426</v>
      </c>
      <c r="B23" s="30" t="s">
        <v>427</v>
      </c>
      <c r="C23" s="30" t="s">
        <v>213</v>
      </c>
      <c r="D23" s="13">
        <v>1000000</v>
      </c>
      <c r="E23" s="14">
        <v>994.99</v>
      </c>
      <c r="F23" s="15">
        <v>2.8000000000000001E-2</v>
      </c>
      <c r="G23" s="15">
        <v>7.4449000000000001E-2</v>
      </c>
    </row>
    <row r="24" spans="1:7" x14ac:dyDescent="0.3">
      <c r="A24" s="12" t="s">
        <v>316</v>
      </c>
      <c r="B24" s="30" t="s">
        <v>317</v>
      </c>
      <c r="C24" s="30" t="s">
        <v>213</v>
      </c>
      <c r="D24" s="13">
        <v>1000000</v>
      </c>
      <c r="E24" s="14">
        <v>992.29</v>
      </c>
      <c r="F24" s="15">
        <v>2.7900000000000001E-2</v>
      </c>
      <c r="G24" s="15">
        <v>7.5499999999999998E-2</v>
      </c>
    </row>
    <row r="25" spans="1:7" x14ac:dyDescent="0.3">
      <c r="A25" s="12" t="s">
        <v>328</v>
      </c>
      <c r="B25" s="30" t="s">
        <v>329</v>
      </c>
      <c r="C25" s="30" t="s">
        <v>213</v>
      </c>
      <c r="D25" s="13">
        <v>800000</v>
      </c>
      <c r="E25" s="14">
        <v>801.45</v>
      </c>
      <c r="F25" s="15">
        <v>2.2499999999999999E-2</v>
      </c>
      <c r="G25" s="15">
        <v>7.4512999999999996E-2</v>
      </c>
    </row>
    <row r="26" spans="1:7" x14ac:dyDescent="0.3">
      <c r="A26" s="12" t="s">
        <v>610</v>
      </c>
      <c r="B26" s="30" t="s">
        <v>611</v>
      </c>
      <c r="C26" s="30" t="s">
        <v>361</v>
      </c>
      <c r="D26" s="13">
        <v>500000</v>
      </c>
      <c r="E26" s="14">
        <v>530.67999999999995</v>
      </c>
      <c r="F26" s="15">
        <v>1.49E-2</v>
      </c>
      <c r="G26" s="15">
        <v>7.5450000000000003E-2</v>
      </c>
    </row>
    <row r="27" spans="1:7" x14ac:dyDescent="0.3">
      <c r="A27" s="12" t="s">
        <v>612</v>
      </c>
      <c r="B27" s="30" t="s">
        <v>613</v>
      </c>
      <c r="C27" s="30" t="s">
        <v>213</v>
      </c>
      <c r="D27" s="13">
        <v>500000</v>
      </c>
      <c r="E27" s="14">
        <v>526.23</v>
      </c>
      <c r="F27" s="15">
        <v>1.4800000000000001E-2</v>
      </c>
      <c r="G27" s="15">
        <v>7.4800000000000005E-2</v>
      </c>
    </row>
    <row r="28" spans="1:7" x14ac:dyDescent="0.3">
      <c r="A28" s="12" t="s">
        <v>614</v>
      </c>
      <c r="B28" s="30" t="s">
        <v>615</v>
      </c>
      <c r="C28" s="30" t="s">
        <v>213</v>
      </c>
      <c r="D28" s="13">
        <v>500000</v>
      </c>
      <c r="E28" s="14">
        <v>519.83000000000004</v>
      </c>
      <c r="F28" s="15">
        <v>1.46E-2</v>
      </c>
      <c r="G28" s="15">
        <v>7.4984999999999996E-2</v>
      </c>
    </row>
    <row r="29" spans="1:7" x14ac:dyDescent="0.3">
      <c r="A29" s="12" t="s">
        <v>326</v>
      </c>
      <c r="B29" s="30" t="s">
        <v>327</v>
      </c>
      <c r="C29" s="30" t="s">
        <v>213</v>
      </c>
      <c r="D29" s="13">
        <v>500000</v>
      </c>
      <c r="E29" s="14">
        <v>505.82</v>
      </c>
      <c r="F29" s="15">
        <v>1.4200000000000001E-2</v>
      </c>
      <c r="G29" s="15">
        <v>7.4499999999999997E-2</v>
      </c>
    </row>
    <row r="30" spans="1:7" x14ac:dyDescent="0.3">
      <c r="A30" s="12" t="s">
        <v>616</v>
      </c>
      <c r="B30" s="30" t="s">
        <v>617</v>
      </c>
      <c r="C30" s="30" t="s">
        <v>213</v>
      </c>
      <c r="D30" s="13">
        <v>120000</v>
      </c>
      <c r="E30" s="14">
        <v>129.05000000000001</v>
      </c>
      <c r="F30" s="15">
        <v>3.5999999999999999E-3</v>
      </c>
      <c r="G30" s="15">
        <v>7.485E-2</v>
      </c>
    </row>
    <row r="31" spans="1:7" x14ac:dyDescent="0.3">
      <c r="A31" s="12" t="s">
        <v>618</v>
      </c>
      <c r="B31" s="30" t="s">
        <v>619</v>
      </c>
      <c r="C31" s="30" t="s">
        <v>213</v>
      </c>
      <c r="D31" s="13">
        <v>10000</v>
      </c>
      <c r="E31" s="14">
        <v>10.42</v>
      </c>
      <c r="F31" s="15">
        <v>2.9999999999999997E-4</v>
      </c>
      <c r="G31" s="15">
        <v>7.7450000000000005E-2</v>
      </c>
    </row>
    <row r="32" spans="1:7" x14ac:dyDescent="0.3">
      <c r="A32" s="16" t="s">
        <v>122</v>
      </c>
      <c r="B32" s="31"/>
      <c r="C32" s="31"/>
      <c r="D32" s="17"/>
      <c r="E32" s="18">
        <v>26457.74</v>
      </c>
      <c r="F32" s="19">
        <v>0.74360000000000004</v>
      </c>
      <c r="G32" s="20"/>
    </row>
    <row r="33" spans="1:7" x14ac:dyDescent="0.3">
      <c r="A33" s="12"/>
      <c r="B33" s="30"/>
      <c r="C33" s="30"/>
      <c r="D33" s="13"/>
      <c r="E33" s="14"/>
      <c r="F33" s="15"/>
      <c r="G33" s="15"/>
    </row>
    <row r="34" spans="1:7" x14ac:dyDescent="0.3">
      <c r="A34" s="16" t="s">
        <v>297</v>
      </c>
      <c r="B34" s="30"/>
      <c r="C34" s="30"/>
      <c r="D34" s="13"/>
      <c r="E34" s="14"/>
      <c r="F34" s="15"/>
      <c r="G34" s="15"/>
    </row>
    <row r="35" spans="1:7" x14ac:dyDescent="0.3">
      <c r="A35" s="12" t="s">
        <v>620</v>
      </c>
      <c r="B35" s="30" t="s">
        <v>621</v>
      </c>
      <c r="C35" s="30" t="s">
        <v>119</v>
      </c>
      <c r="D35" s="13">
        <v>4000000</v>
      </c>
      <c r="E35" s="14">
        <v>4029.06</v>
      </c>
      <c r="F35" s="15">
        <v>0.1133</v>
      </c>
      <c r="G35" s="15">
        <v>7.2872317820000004E-2</v>
      </c>
    </row>
    <row r="36" spans="1:7" x14ac:dyDescent="0.3">
      <c r="A36" s="12" t="s">
        <v>442</v>
      </c>
      <c r="B36" s="30" t="s">
        <v>443</v>
      </c>
      <c r="C36" s="30" t="s">
        <v>119</v>
      </c>
      <c r="D36" s="13">
        <v>4000000</v>
      </c>
      <c r="E36" s="14">
        <v>3984.01</v>
      </c>
      <c r="F36" s="15">
        <v>0.112</v>
      </c>
      <c r="G36" s="15">
        <v>7.3121959055999997E-2</v>
      </c>
    </row>
    <row r="37" spans="1:7" x14ac:dyDescent="0.3">
      <c r="A37" s="16" t="s">
        <v>122</v>
      </c>
      <c r="B37" s="31"/>
      <c r="C37" s="31"/>
      <c r="D37" s="17"/>
      <c r="E37" s="18">
        <v>8013.07</v>
      </c>
      <c r="F37" s="19">
        <v>0.2253</v>
      </c>
      <c r="G37" s="20"/>
    </row>
    <row r="38" spans="1:7" x14ac:dyDescent="0.3">
      <c r="A38" s="12"/>
      <c r="B38" s="30"/>
      <c r="C38" s="30"/>
      <c r="D38" s="13"/>
      <c r="E38" s="14"/>
      <c r="F38" s="15"/>
      <c r="G38" s="15"/>
    </row>
    <row r="39" spans="1:7" x14ac:dyDescent="0.3">
      <c r="A39" s="16" t="s">
        <v>300</v>
      </c>
      <c r="B39" s="30"/>
      <c r="C39" s="30"/>
      <c r="D39" s="13"/>
      <c r="E39" s="14"/>
      <c r="F39" s="15"/>
      <c r="G39" s="15"/>
    </row>
    <row r="40" spans="1:7" x14ac:dyDescent="0.3">
      <c r="A40" s="16" t="s">
        <v>122</v>
      </c>
      <c r="B40" s="30"/>
      <c r="C40" s="30"/>
      <c r="D40" s="13"/>
      <c r="E40" s="35" t="s">
        <v>114</v>
      </c>
      <c r="F40" s="36" t="s">
        <v>114</v>
      </c>
      <c r="G40" s="15"/>
    </row>
    <row r="41" spans="1:7" x14ac:dyDescent="0.3">
      <c r="A41" s="12"/>
      <c r="B41" s="30"/>
      <c r="C41" s="30"/>
      <c r="D41" s="13"/>
      <c r="E41" s="14"/>
      <c r="F41" s="15"/>
      <c r="G41" s="15"/>
    </row>
    <row r="42" spans="1:7" x14ac:dyDescent="0.3">
      <c r="A42" s="16" t="s">
        <v>301</v>
      </c>
      <c r="B42" s="30"/>
      <c r="C42" s="30"/>
      <c r="D42" s="13"/>
      <c r="E42" s="14"/>
      <c r="F42" s="15"/>
      <c r="G42" s="15"/>
    </row>
    <row r="43" spans="1:7" x14ac:dyDescent="0.3">
      <c r="A43" s="16" t="s">
        <v>122</v>
      </c>
      <c r="B43" s="30"/>
      <c r="C43" s="30"/>
      <c r="D43" s="13"/>
      <c r="E43" s="35" t="s">
        <v>114</v>
      </c>
      <c r="F43" s="36" t="s">
        <v>114</v>
      </c>
      <c r="G43" s="15"/>
    </row>
    <row r="44" spans="1:7" x14ac:dyDescent="0.3">
      <c r="A44" s="12"/>
      <c r="B44" s="30"/>
      <c r="C44" s="30"/>
      <c r="D44" s="13"/>
      <c r="E44" s="14"/>
      <c r="F44" s="15"/>
      <c r="G44" s="15"/>
    </row>
    <row r="45" spans="1:7" x14ac:dyDescent="0.3">
      <c r="A45" s="21" t="s">
        <v>156</v>
      </c>
      <c r="B45" s="32"/>
      <c r="C45" s="32"/>
      <c r="D45" s="22"/>
      <c r="E45" s="18">
        <v>34470.81</v>
      </c>
      <c r="F45" s="19">
        <v>0.96889999999999998</v>
      </c>
      <c r="G45" s="20"/>
    </row>
    <row r="46" spans="1:7" x14ac:dyDescent="0.3">
      <c r="A46" s="12"/>
      <c r="B46" s="30"/>
      <c r="C46" s="30"/>
      <c r="D46" s="13"/>
      <c r="E46" s="14"/>
      <c r="F46" s="15"/>
      <c r="G46" s="15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16" t="s">
        <v>157</v>
      </c>
      <c r="B48" s="30"/>
      <c r="C48" s="30"/>
      <c r="D48" s="13"/>
      <c r="E48" s="14"/>
      <c r="F48" s="15"/>
      <c r="G48" s="15"/>
    </row>
    <row r="49" spans="1:7" x14ac:dyDescent="0.3">
      <c r="A49" s="12" t="s">
        <v>158</v>
      </c>
      <c r="B49" s="30"/>
      <c r="C49" s="30"/>
      <c r="D49" s="13"/>
      <c r="E49" s="14">
        <v>124.98</v>
      </c>
      <c r="F49" s="15">
        <v>3.5000000000000001E-3</v>
      </c>
      <c r="G49" s="15">
        <v>6.3773999999999997E-2</v>
      </c>
    </row>
    <row r="50" spans="1:7" x14ac:dyDescent="0.3">
      <c r="A50" s="16" t="s">
        <v>122</v>
      </c>
      <c r="B50" s="31"/>
      <c r="C50" s="31"/>
      <c r="D50" s="17"/>
      <c r="E50" s="18">
        <v>124.98</v>
      </c>
      <c r="F50" s="19">
        <v>3.5000000000000001E-3</v>
      </c>
      <c r="G50" s="20"/>
    </row>
    <row r="51" spans="1:7" x14ac:dyDescent="0.3">
      <c r="A51" s="12"/>
      <c r="B51" s="30"/>
      <c r="C51" s="30"/>
      <c r="D51" s="13"/>
      <c r="E51" s="14"/>
      <c r="F51" s="15"/>
      <c r="G51" s="15"/>
    </row>
    <row r="52" spans="1:7" x14ac:dyDescent="0.3">
      <c r="A52" s="21" t="s">
        <v>156</v>
      </c>
      <c r="B52" s="32"/>
      <c r="C52" s="32"/>
      <c r="D52" s="22"/>
      <c r="E52" s="18">
        <v>124.98</v>
      </c>
      <c r="F52" s="19">
        <v>3.5000000000000001E-3</v>
      </c>
      <c r="G52" s="20"/>
    </row>
    <row r="53" spans="1:7" x14ac:dyDescent="0.3">
      <c r="A53" s="12" t="s">
        <v>159</v>
      </c>
      <c r="B53" s="30"/>
      <c r="C53" s="30"/>
      <c r="D53" s="13"/>
      <c r="E53" s="14">
        <v>1040.7023961</v>
      </c>
      <c r="F53" s="15">
        <v>2.9266E-2</v>
      </c>
      <c r="G53" s="15"/>
    </row>
    <row r="54" spans="1:7" x14ac:dyDescent="0.3">
      <c r="A54" s="12" t="s">
        <v>160</v>
      </c>
      <c r="B54" s="30"/>
      <c r="C54" s="30"/>
      <c r="D54" s="13"/>
      <c r="E54" s="23">
        <v>-76.462396100000007</v>
      </c>
      <c r="F54" s="24">
        <v>-1.6659999999999999E-3</v>
      </c>
      <c r="G54" s="15">
        <v>6.3773999999999997E-2</v>
      </c>
    </row>
    <row r="55" spans="1:7" x14ac:dyDescent="0.3">
      <c r="A55" s="25" t="s">
        <v>161</v>
      </c>
      <c r="B55" s="33"/>
      <c r="C55" s="33"/>
      <c r="D55" s="26"/>
      <c r="E55" s="27">
        <v>35560.03</v>
      </c>
      <c r="F55" s="28">
        <v>1</v>
      </c>
      <c r="G55" s="28"/>
    </row>
    <row r="57" spans="1:7" x14ac:dyDescent="0.3">
      <c r="A57" s="1" t="s">
        <v>163</v>
      </c>
    </row>
    <row r="60" spans="1:7" x14ac:dyDescent="0.3">
      <c r="A60" s="1" t="s">
        <v>164</v>
      </c>
    </row>
    <row r="61" spans="1:7" x14ac:dyDescent="0.3">
      <c r="A61" s="47" t="s">
        <v>165</v>
      </c>
      <c r="B61" s="34" t="s">
        <v>114</v>
      </c>
    </row>
    <row r="62" spans="1:7" x14ac:dyDescent="0.3">
      <c r="A62" t="s">
        <v>166</v>
      </c>
    </row>
    <row r="63" spans="1:7" x14ac:dyDescent="0.3">
      <c r="A63" t="s">
        <v>167</v>
      </c>
      <c r="B63" t="s">
        <v>168</v>
      </c>
      <c r="C63" t="s">
        <v>168</v>
      </c>
    </row>
    <row r="64" spans="1:7" x14ac:dyDescent="0.3">
      <c r="B64" s="48">
        <v>45107</v>
      </c>
      <c r="C64" s="48">
        <v>45138</v>
      </c>
    </row>
    <row r="65" spans="1:5" x14ac:dyDescent="0.3">
      <c r="A65" t="s">
        <v>170</v>
      </c>
      <c r="B65" t="s">
        <v>171</v>
      </c>
      <c r="C65" t="s">
        <v>171</v>
      </c>
      <c r="E65" s="2"/>
    </row>
    <row r="66" spans="1:5" x14ac:dyDescent="0.3">
      <c r="A66" t="s">
        <v>622</v>
      </c>
      <c r="B66">
        <v>14.554</v>
      </c>
      <c r="C66">
        <v>14.554</v>
      </c>
      <c r="E66" s="2"/>
    </row>
    <row r="67" spans="1:5" x14ac:dyDescent="0.3">
      <c r="A67" t="s">
        <v>172</v>
      </c>
      <c r="B67">
        <v>21.850200000000001</v>
      </c>
      <c r="C67">
        <v>21.94</v>
      </c>
      <c r="E67" s="2"/>
    </row>
    <row r="68" spans="1:5" x14ac:dyDescent="0.3">
      <c r="A68" t="s">
        <v>173</v>
      </c>
      <c r="B68">
        <v>18.380299999999998</v>
      </c>
      <c r="C68">
        <v>18.155999999999999</v>
      </c>
      <c r="E68" s="2"/>
    </row>
    <row r="69" spans="1:5" x14ac:dyDescent="0.3">
      <c r="A69" t="s">
        <v>623</v>
      </c>
      <c r="B69">
        <v>10.9115</v>
      </c>
      <c r="C69">
        <v>10.9016</v>
      </c>
      <c r="E69" s="2"/>
    </row>
    <row r="70" spans="1:5" x14ac:dyDescent="0.3">
      <c r="A70" t="s">
        <v>624</v>
      </c>
      <c r="B70">
        <v>10.5366</v>
      </c>
      <c r="C70">
        <v>10.5463</v>
      </c>
      <c r="E70" s="2"/>
    </row>
    <row r="71" spans="1:5" x14ac:dyDescent="0.3">
      <c r="A71" t="s">
        <v>181</v>
      </c>
      <c r="B71" t="s">
        <v>171</v>
      </c>
      <c r="C71" t="s">
        <v>171</v>
      </c>
      <c r="E71" s="2"/>
    </row>
    <row r="72" spans="1:5" x14ac:dyDescent="0.3">
      <c r="A72" t="s">
        <v>625</v>
      </c>
      <c r="B72">
        <v>14.1747</v>
      </c>
      <c r="C72">
        <v>14.1747</v>
      </c>
      <c r="E72" s="2"/>
    </row>
    <row r="73" spans="1:5" x14ac:dyDescent="0.3">
      <c r="A73" t="s">
        <v>626</v>
      </c>
      <c r="B73">
        <v>21.2178</v>
      </c>
      <c r="C73">
        <v>21.299399999999999</v>
      </c>
      <c r="E73" s="2"/>
    </row>
    <row r="74" spans="1:5" x14ac:dyDescent="0.3">
      <c r="A74" t="s">
        <v>627</v>
      </c>
      <c r="B74">
        <v>17.764199999999999</v>
      </c>
      <c r="C74">
        <v>17.532699999999998</v>
      </c>
      <c r="E74" s="2"/>
    </row>
    <row r="75" spans="1:5" x14ac:dyDescent="0.3">
      <c r="A75" t="s">
        <v>628</v>
      </c>
      <c r="B75">
        <v>11.153499999999999</v>
      </c>
      <c r="C75">
        <v>11.145899999999999</v>
      </c>
      <c r="E75" s="2"/>
    </row>
    <row r="76" spans="1:5" x14ac:dyDescent="0.3">
      <c r="A76" t="s">
        <v>629</v>
      </c>
      <c r="B76">
        <v>10.131600000000001</v>
      </c>
      <c r="C76">
        <v>10.140499999999999</v>
      </c>
      <c r="E76" s="2"/>
    </row>
    <row r="77" spans="1:5" x14ac:dyDescent="0.3">
      <c r="A77" t="s">
        <v>182</v>
      </c>
      <c r="E77" s="2"/>
    </row>
    <row r="79" spans="1:5" x14ac:dyDescent="0.3">
      <c r="A79" t="s">
        <v>630</v>
      </c>
    </row>
    <row r="81" spans="1:4" x14ac:dyDescent="0.3">
      <c r="A81" s="50" t="s">
        <v>631</v>
      </c>
      <c r="B81" s="50" t="s">
        <v>632</v>
      </c>
      <c r="C81" s="50" t="s">
        <v>633</v>
      </c>
      <c r="D81" s="50" t="s">
        <v>634</v>
      </c>
    </row>
    <row r="82" spans="1:4" x14ac:dyDescent="0.3">
      <c r="A82" s="50" t="s">
        <v>635</v>
      </c>
      <c r="B82" s="50"/>
      <c r="C82" s="50">
        <v>0.3</v>
      </c>
      <c r="D82" s="50">
        <v>0.3</v>
      </c>
    </row>
    <row r="83" spans="1:4" x14ac:dyDescent="0.3">
      <c r="A83" s="50" t="s">
        <v>636</v>
      </c>
      <c r="B83" s="50"/>
      <c r="C83" s="50">
        <v>5.9920000000000001E-2</v>
      </c>
      <c r="D83" s="50">
        <v>5.9920000000000001E-2</v>
      </c>
    </row>
    <row r="84" spans="1:4" x14ac:dyDescent="0.3">
      <c r="A84" s="50" t="s">
        <v>637</v>
      </c>
      <c r="B84" s="50"/>
      <c r="C84" s="50">
        <v>5.4761900000000002E-2</v>
      </c>
      <c r="D84" s="50">
        <v>5.4761900000000002E-2</v>
      </c>
    </row>
    <row r="85" spans="1:4" x14ac:dyDescent="0.3">
      <c r="A85" s="50" t="s">
        <v>638</v>
      </c>
      <c r="B85" s="50"/>
      <c r="C85" s="50">
        <v>3.3665599999999997E-2</v>
      </c>
      <c r="D85" s="50">
        <v>3.3665599999999997E-2</v>
      </c>
    </row>
    <row r="86" spans="1:4" x14ac:dyDescent="0.3">
      <c r="A86" s="50" t="s">
        <v>639</v>
      </c>
      <c r="B86" s="50"/>
      <c r="C86" s="50">
        <v>5.4486E-2</v>
      </c>
      <c r="D86" s="50">
        <v>5.4486E-2</v>
      </c>
    </row>
    <row r="87" spans="1:4" x14ac:dyDescent="0.3">
      <c r="A87" s="50" t="s">
        <v>640</v>
      </c>
      <c r="B87" s="50"/>
      <c r="C87" s="50">
        <v>0.3</v>
      </c>
      <c r="D87" s="50">
        <v>0.3</v>
      </c>
    </row>
    <row r="88" spans="1:4" x14ac:dyDescent="0.3">
      <c r="A88" s="50" t="s">
        <v>641</v>
      </c>
      <c r="B88" s="50"/>
      <c r="C88" s="50">
        <v>5.0573600000000003E-2</v>
      </c>
      <c r="D88" s="50">
        <v>5.0573600000000003E-2</v>
      </c>
    </row>
    <row r="89" spans="1:4" x14ac:dyDescent="0.3">
      <c r="A89" s="50" t="s">
        <v>642</v>
      </c>
      <c r="B89" s="50"/>
      <c r="C89" s="50">
        <v>3.00945E-2</v>
      </c>
      <c r="D89" s="50">
        <v>3.00945E-2</v>
      </c>
    </row>
    <row r="91" spans="1:4" x14ac:dyDescent="0.3">
      <c r="A91" t="s">
        <v>184</v>
      </c>
      <c r="B91" s="34" t="s">
        <v>114</v>
      </c>
    </row>
    <row r="92" spans="1:4" ht="28.95" customHeight="1" x14ac:dyDescent="0.3">
      <c r="A92" s="47" t="s">
        <v>185</v>
      </c>
      <c r="B92" s="34" t="s">
        <v>114</v>
      </c>
    </row>
    <row r="93" spans="1:4" ht="28.95" customHeight="1" x14ac:dyDescent="0.3">
      <c r="A93" s="47" t="s">
        <v>186</v>
      </c>
      <c r="B93" s="34" t="s">
        <v>114</v>
      </c>
    </row>
    <row r="94" spans="1:4" x14ac:dyDescent="0.3">
      <c r="A94" t="s">
        <v>187</v>
      </c>
      <c r="B94" s="49">
        <f>B108</f>
        <v>5.7532355897194369</v>
      </c>
    </row>
    <row r="95" spans="1:4" ht="43.5" customHeight="1" x14ac:dyDescent="0.3">
      <c r="A95" s="47" t="s">
        <v>188</v>
      </c>
      <c r="B95" s="34" t="s">
        <v>114</v>
      </c>
    </row>
    <row r="96" spans="1:4" ht="28.95" customHeight="1" x14ac:dyDescent="0.3">
      <c r="A96" s="47" t="s">
        <v>189</v>
      </c>
      <c r="B96" s="34" t="s">
        <v>114</v>
      </c>
    </row>
    <row r="97" spans="1:7" ht="28.95" customHeight="1" x14ac:dyDescent="0.3">
      <c r="A97" s="47" t="s">
        <v>190</v>
      </c>
      <c r="B97" s="34" t="s">
        <v>114</v>
      </c>
    </row>
    <row r="98" spans="1:7" x14ac:dyDescent="0.3">
      <c r="A98" t="s">
        <v>191</v>
      </c>
      <c r="B98" s="34" t="s">
        <v>114</v>
      </c>
    </row>
    <row r="99" spans="1:7" x14ac:dyDescent="0.3">
      <c r="A99" t="s">
        <v>192</v>
      </c>
      <c r="B99" s="34" t="s">
        <v>114</v>
      </c>
    </row>
    <row r="101" spans="1:7" x14ac:dyDescent="0.3">
      <c r="A101" t="s">
        <v>193</v>
      </c>
    </row>
    <row r="102" spans="1:7" x14ac:dyDescent="0.3">
      <c r="A102" s="52" t="s">
        <v>194</v>
      </c>
      <c r="B102" s="52" t="s">
        <v>643</v>
      </c>
    </row>
    <row r="103" spans="1:7" x14ac:dyDescent="0.3">
      <c r="A103" s="52" t="s">
        <v>196</v>
      </c>
      <c r="B103" s="52" t="s">
        <v>644</v>
      </c>
    </row>
    <row r="104" spans="1:7" x14ac:dyDescent="0.3">
      <c r="A104" s="52"/>
      <c r="B104" s="52"/>
    </row>
    <row r="105" spans="1:7" x14ac:dyDescent="0.3">
      <c r="A105" s="52" t="s">
        <v>198</v>
      </c>
      <c r="B105" s="53">
        <v>7.4374613513696151</v>
      </c>
    </row>
    <row r="106" spans="1:7" x14ac:dyDescent="0.3">
      <c r="A106" s="52"/>
      <c r="B106" s="52"/>
    </row>
    <row r="107" spans="1:7" x14ac:dyDescent="0.3">
      <c r="A107" s="52" t="s">
        <v>199</v>
      </c>
      <c r="B107" s="54">
        <v>4.6668000000000003</v>
      </c>
    </row>
    <row r="108" spans="1:7" x14ac:dyDescent="0.3">
      <c r="A108" s="52" t="s">
        <v>200</v>
      </c>
      <c r="B108" s="54">
        <v>5.7532355897194369</v>
      </c>
    </row>
    <row r="109" spans="1:7" x14ac:dyDescent="0.3">
      <c r="A109" s="52"/>
      <c r="B109" s="52"/>
    </row>
    <row r="110" spans="1:7" x14ac:dyDescent="0.3">
      <c r="A110" s="52" t="s">
        <v>201</v>
      </c>
      <c r="B110" s="55">
        <v>45138</v>
      </c>
    </row>
    <row r="112" spans="1:7" s="47" customFormat="1" ht="35.4" customHeight="1" x14ac:dyDescent="0.3">
      <c r="A112" s="70" t="s">
        <v>202</v>
      </c>
      <c r="B112" s="70" t="s">
        <v>203</v>
      </c>
      <c r="C112" s="70" t="s">
        <v>5</v>
      </c>
      <c r="D112" s="70" t="s">
        <v>6</v>
      </c>
      <c r="E112" s="70" t="s">
        <v>5</v>
      </c>
      <c r="F112" s="70" t="s">
        <v>6</v>
      </c>
      <c r="G112" s="71"/>
    </row>
    <row r="113" spans="1:7" s="47" customFormat="1" ht="70.05" customHeight="1" x14ac:dyDescent="0.3">
      <c r="A113" s="70" t="s">
        <v>645</v>
      </c>
      <c r="B113" s="70"/>
      <c r="C113" s="70" t="s">
        <v>22</v>
      </c>
      <c r="D113" s="70"/>
      <c r="E113" s="70" t="s">
        <v>23</v>
      </c>
      <c r="F113" s="70"/>
      <c r="G113" s="71"/>
    </row>
  </sheetData>
  <mergeCells count="2">
    <mergeCell ref="A1:G1"/>
    <mergeCell ref="A2:G2"/>
  </mergeCells>
  <pageMargins left="0.7" right="0.7" top="0.75" bottom="0.75" header="0.3" footer="0.3"/>
  <pageSetup scale="35" orientation="portrait" horizontalDpi="300" verticalDpi="300" r:id="rId1"/>
  <headerFooter>
    <oddHeader>&amp;L&amp;"Arial"&amp;1 &amp;K0078D7INTERNAL#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0"/>
  <sheetViews>
    <sheetView showGridLines="0" view="pageBreakPreview" zoomScale="60" zoomScaleNormal="100" workbookViewId="0">
      <pane ySplit="4" topLeftCell="A64" activePane="bottomLeft" state="frozen"/>
      <selection pane="bottomLeft" activeCell="A79" sqref="A79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7.33203125" style="2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67" t="s">
        <v>646</v>
      </c>
      <c r="B1" s="68"/>
      <c r="C1" s="68"/>
      <c r="D1" s="68"/>
      <c r="E1" s="68"/>
      <c r="F1" s="68"/>
      <c r="G1" s="69"/>
      <c r="H1" s="51" t="str">
        <f>HYPERLINK("[EDEL_Portfolio Monthly Notes 31-Jul-2023.xlsx]Index!A1","Index")</f>
        <v>Index</v>
      </c>
    </row>
    <row r="2" spans="1:8" ht="19.5" customHeight="1" x14ac:dyDescent="0.3">
      <c r="A2" s="67" t="s">
        <v>647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6" t="s">
        <v>206</v>
      </c>
      <c r="B8" s="30"/>
      <c r="C8" s="30"/>
      <c r="D8" s="13"/>
      <c r="E8" s="14"/>
      <c r="F8" s="15"/>
      <c r="G8" s="15"/>
    </row>
    <row r="9" spans="1:8" x14ac:dyDescent="0.3">
      <c r="A9" s="16" t="s">
        <v>648</v>
      </c>
      <c r="B9" s="30"/>
      <c r="C9" s="30"/>
      <c r="D9" s="13"/>
      <c r="E9" s="14"/>
      <c r="F9" s="15"/>
      <c r="G9" s="15"/>
    </row>
    <row r="10" spans="1:8" x14ac:dyDescent="0.3">
      <c r="A10" s="16" t="s">
        <v>122</v>
      </c>
      <c r="B10" s="30"/>
      <c r="C10" s="30"/>
      <c r="D10" s="13"/>
      <c r="E10" s="35" t="s">
        <v>114</v>
      </c>
      <c r="F10" s="36" t="s">
        <v>114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297</v>
      </c>
      <c r="B12" s="30"/>
      <c r="C12" s="30"/>
      <c r="D12" s="13"/>
      <c r="E12" s="14"/>
      <c r="F12" s="15"/>
      <c r="G12" s="15"/>
    </row>
    <row r="13" spans="1:8" x14ac:dyDescent="0.3">
      <c r="A13" s="12" t="s">
        <v>620</v>
      </c>
      <c r="B13" s="30" t="s">
        <v>621</v>
      </c>
      <c r="C13" s="30" t="s">
        <v>119</v>
      </c>
      <c r="D13" s="13">
        <v>4500000</v>
      </c>
      <c r="E13" s="14">
        <v>4532.7</v>
      </c>
      <c r="F13" s="15">
        <v>0.50829999999999997</v>
      </c>
      <c r="G13" s="15">
        <v>7.2872317820000004E-2</v>
      </c>
    </row>
    <row r="14" spans="1:8" x14ac:dyDescent="0.3">
      <c r="A14" s="16" t="s">
        <v>122</v>
      </c>
      <c r="B14" s="31"/>
      <c r="C14" s="31"/>
      <c r="D14" s="17"/>
      <c r="E14" s="18">
        <v>4532.7</v>
      </c>
      <c r="F14" s="19">
        <v>0.50829999999999997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649</v>
      </c>
      <c r="B16" s="30"/>
      <c r="C16" s="30"/>
      <c r="D16" s="13"/>
      <c r="E16" s="14"/>
      <c r="F16" s="15"/>
      <c r="G16" s="15"/>
    </row>
    <row r="17" spans="1:7" x14ac:dyDescent="0.3">
      <c r="A17" s="12" t="s">
        <v>650</v>
      </c>
      <c r="B17" s="30" t="s">
        <v>651</v>
      </c>
      <c r="C17" s="30" t="s">
        <v>119</v>
      </c>
      <c r="D17" s="13">
        <v>1500000</v>
      </c>
      <c r="E17" s="14">
        <v>1491.5</v>
      </c>
      <c r="F17" s="15">
        <v>0.16719999999999999</v>
      </c>
      <c r="G17" s="15">
        <v>7.4819460224999995E-2</v>
      </c>
    </row>
    <row r="18" spans="1:7" x14ac:dyDescent="0.3">
      <c r="A18" s="12" t="s">
        <v>652</v>
      </c>
      <c r="B18" s="30" t="s">
        <v>653</v>
      </c>
      <c r="C18" s="30" t="s">
        <v>119</v>
      </c>
      <c r="D18" s="13">
        <v>1000000</v>
      </c>
      <c r="E18" s="14">
        <v>1011.03</v>
      </c>
      <c r="F18" s="15">
        <v>0.1134</v>
      </c>
      <c r="G18" s="15">
        <v>7.4863003536000006E-2</v>
      </c>
    </row>
    <row r="19" spans="1:7" x14ac:dyDescent="0.3">
      <c r="A19" s="12" t="s">
        <v>654</v>
      </c>
      <c r="B19" s="30" t="s">
        <v>655</v>
      </c>
      <c r="C19" s="30" t="s">
        <v>119</v>
      </c>
      <c r="D19" s="13">
        <v>500000</v>
      </c>
      <c r="E19" s="14">
        <v>502.61</v>
      </c>
      <c r="F19" s="15">
        <v>5.6399999999999999E-2</v>
      </c>
      <c r="G19" s="15">
        <v>7.4906547729000003E-2</v>
      </c>
    </row>
    <row r="20" spans="1:7" x14ac:dyDescent="0.3">
      <c r="A20" s="12" t="s">
        <v>656</v>
      </c>
      <c r="B20" s="30" t="s">
        <v>657</v>
      </c>
      <c r="C20" s="30" t="s">
        <v>119</v>
      </c>
      <c r="D20" s="13">
        <v>500000</v>
      </c>
      <c r="E20" s="14">
        <v>502.57</v>
      </c>
      <c r="F20" s="15">
        <v>5.6399999999999999E-2</v>
      </c>
      <c r="G20" s="15">
        <v>7.4934540889999998E-2</v>
      </c>
    </row>
    <row r="21" spans="1:7" x14ac:dyDescent="0.3">
      <c r="A21" s="12" t="s">
        <v>658</v>
      </c>
      <c r="B21" s="30" t="s">
        <v>659</v>
      </c>
      <c r="C21" s="30" t="s">
        <v>119</v>
      </c>
      <c r="D21" s="13">
        <v>500000</v>
      </c>
      <c r="E21" s="14">
        <v>502.53</v>
      </c>
      <c r="F21" s="15">
        <v>5.6399999999999999E-2</v>
      </c>
      <c r="G21" s="15">
        <v>7.4859893270000005E-2</v>
      </c>
    </row>
    <row r="22" spans="1:7" x14ac:dyDescent="0.3">
      <c r="A22" s="12" t="s">
        <v>660</v>
      </c>
      <c r="B22" s="30" t="s">
        <v>661</v>
      </c>
      <c r="C22" s="30" t="s">
        <v>119</v>
      </c>
      <c r="D22" s="13">
        <v>200000</v>
      </c>
      <c r="E22" s="14">
        <v>201.95</v>
      </c>
      <c r="F22" s="15">
        <v>2.2599999999999999E-2</v>
      </c>
      <c r="G22" s="15">
        <v>7.4934540889999998E-2</v>
      </c>
    </row>
    <row r="23" spans="1:7" x14ac:dyDescent="0.3">
      <c r="A23" s="16" t="s">
        <v>122</v>
      </c>
      <c r="B23" s="31"/>
      <c r="C23" s="31"/>
      <c r="D23" s="17"/>
      <c r="E23" s="18">
        <v>4212.1899999999996</v>
      </c>
      <c r="F23" s="19">
        <v>0.47239999999999999</v>
      </c>
      <c r="G23" s="20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300</v>
      </c>
      <c r="B26" s="30"/>
      <c r="C26" s="30"/>
      <c r="D26" s="13"/>
      <c r="E26" s="14"/>
      <c r="F26" s="15"/>
      <c r="G26" s="15"/>
    </row>
    <row r="27" spans="1:7" x14ac:dyDescent="0.3">
      <c r="A27" s="16" t="s">
        <v>122</v>
      </c>
      <c r="B27" s="30"/>
      <c r="C27" s="30"/>
      <c r="D27" s="13"/>
      <c r="E27" s="35" t="s">
        <v>114</v>
      </c>
      <c r="F27" s="36" t="s">
        <v>114</v>
      </c>
      <c r="G27" s="15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16" t="s">
        <v>301</v>
      </c>
      <c r="B29" s="30"/>
      <c r="C29" s="30"/>
      <c r="D29" s="13"/>
      <c r="E29" s="14"/>
      <c r="F29" s="15"/>
      <c r="G29" s="15"/>
    </row>
    <row r="30" spans="1:7" x14ac:dyDescent="0.3">
      <c r="A30" s="16" t="s">
        <v>122</v>
      </c>
      <c r="B30" s="30"/>
      <c r="C30" s="30"/>
      <c r="D30" s="13"/>
      <c r="E30" s="35" t="s">
        <v>114</v>
      </c>
      <c r="F30" s="36" t="s">
        <v>114</v>
      </c>
      <c r="G30" s="15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21" t="s">
        <v>156</v>
      </c>
      <c r="B32" s="32"/>
      <c r="C32" s="32"/>
      <c r="D32" s="22"/>
      <c r="E32" s="18">
        <v>8744.89</v>
      </c>
      <c r="F32" s="19">
        <v>0.98070000000000002</v>
      </c>
      <c r="G32" s="20"/>
    </row>
    <row r="33" spans="1:7" x14ac:dyDescent="0.3">
      <c r="A33" s="12"/>
      <c r="B33" s="30"/>
      <c r="C33" s="30"/>
      <c r="D33" s="13"/>
      <c r="E33" s="14"/>
      <c r="F33" s="15"/>
      <c r="G33" s="15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16" t="s">
        <v>157</v>
      </c>
      <c r="B35" s="30"/>
      <c r="C35" s="30"/>
      <c r="D35" s="13"/>
      <c r="E35" s="14"/>
      <c r="F35" s="15"/>
      <c r="G35" s="15"/>
    </row>
    <row r="36" spans="1:7" x14ac:dyDescent="0.3">
      <c r="A36" s="12" t="s">
        <v>158</v>
      </c>
      <c r="B36" s="30"/>
      <c r="C36" s="30"/>
      <c r="D36" s="13"/>
      <c r="E36" s="14">
        <v>63.99</v>
      </c>
      <c r="F36" s="15">
        <v>7.1999999999999998E-3</v>
      </c>
      <c r="G36" s="15">
        <v>6.3773999999999997E-2</v>
      </c>
    </row>
    <row r="37" spans="1:7" x14ac:dyDescent="0.3">
      <c r="A37" s="16" t="s">
        <v>122</v>
      </c>
      <c r="B37" s="31"/>
      <c r="C37" s="31"/>
      <c r="D37" s="17"/>
      <c r="E37" s="18">
        <v>63.99</v>
      </c>
      <c r="F37" s="19">
        <v>7.1999999999999998E-3</v>
      </c>
      <c r="G37" s="20"/>
    </row>
    <row r="38" spans="1:7" x14ac:dyDescent="0.3">
      <c r="A38" s="12"/>
      <c r="B38" s="30"/>
      <c r="C38" s="30"/>
      <c r="D38" s="13"/>
      <c r="E38" s="14"/>
      <c r="F38" s="15"/>
      <c r="G38" s="15"/>
    </row>
    <row r="39" spans="1:7" x14ac:dyDescent="0.3">
      <c r="A39" s="21" t="s">
        <v>156</v>
      </c>
      <c r="B39" s="32"/>
      <c r="C39" s="32"/>
      <c r="D39" s="22"/>
      <c r="E39" s="18">
        <v>63.99</v>
      </c>
      <c r="F39" s="19">
        <v>7.1999999999999998E-3</v>
      </c>
      <c r="G39" s="20"/>
    </row>
    <row r="40" spans="1:7" x14ac:dyDescent="0.3">
      <c r="A40" s="12" t="s">
        <v>159</v>
      </c>
      <c r="B40" s="30"/>
      <c r="C40" s="30"/>
      <c r="D40" s="13"/>
      <c r="E40" s="14">
        <v>101.5539859</v>
      </c>
      <c r="F40" s="15">
        <v>1.1387E-2</v>
      </c>
      <c r="G40" s="15"/>
    </row>
    <row r="41" spans="1:7" x14ac:dyDescent="0.3">
      <c r="A41" s="12" t="s">
        <v>160</v>
      </c>
      <c r="B41" s="30"/>
      <c r="C41" s="30"/>
      <c r="D41" s="13"/>
      <c r="E41" s="14">
        <v>7.4260140999999997</v>
      </c>
      <c r="F41" s="15">
        <v>7.1299999999999998E-4</v>
      </c>
      <c r="G41" s="15">
        <v>6.3773999999999997E-2</v>
      </c>
    </row>
    <row r="42" spans="1:7" x14ac:dyDescent="0.3">
      <c r="A42" s="25" t="s">
        <v>161</v>
      </c>
      <c r="B42" s="33"/>
      <c r="C42" s="33"/>
      <c r="D42" s="26"/>
      <c r="E42" s="27">
        <v>8917.86</v>
      </c>
      <c r="F42" s="28">
        <v>1</v>
      </c>
      <c r="G42" s="28"/>
    </row>
    <row r="44" spans="1:7" x14ac:dyDescent="0.3">
      <c r="A44" s="1" t="s">
        <v>163</v>
      </c>
    </row>
    <row r="47" spans="1:7" x14ac:dyDescent="0.3">
      <c r="A47" s="1" t="s">
        <v>164</v>
      </c>
    </row>
    <row r="48" spans="1:7" x14ac:dyDescent="0.3">
      <c r="A48" s="47" t="s">
        <v>165</v>
      </c>
      <c r="B48" s="34" t="s">
        <v>114</v>
      </c>
    </row>
    <row r="49" spans="1:5" x14ac:dyDescent="0.3">
      <c r="A49" t="s">
        <v>166</v>
      </c>
    </row>
    <row r="50" spans="1:5" x14ac:dyDescent="0.3">
      <c r="A50" t="s">
        <v>167</v>
      </c>
      <c r="B50" t="s">
        <v>168</v>
      </c>
      <c r="C50" t="s">
        <v>168</v>
      </c>
    </row>
    <row r="51" spans="1:5" x14ac:dyDescent="0.3">
      <c r="B51" s="48">
        <v>45107</v>
      </c>
      <c r="C51" s="48">
        <v>45138</v>
      </c>
    </row>
    <row r="52" spans="1:5" x14ac:dyDescent="0.3">
      <c r="A52" t="s">
        <v>662</v>
      </c>
      <c r="B52">
        <v>10.599600000000001</v>
      </c>
      <c r="C52">
        <v>10.6297</v>
      </c>
      <c r="E52" s="2"/>
    </row>
    <row r="53" spans="1:5" x14ac:dyDescent="0.3">
      <c r="A53" t="s">
        <v>173</v>
      </c>
      <c r="B53">
        <v>10.598800000000001</v>
      </c>
      <c r="C53">
        <v>10.629</v>
      </c>
      <c r="E53" s="2"/>
    </row>
    <row r="54" spans="1:5" x14ac:dyDescent="0.3">
      <c r="A54" t="s">
        <v>663</v>
      </c>
      <c r="B54">
        <v>10.581300000000001</v>
      </c>
      <c r="C54">
        <v>10.609299999999999</v>
      </c>
      <c r="E54" s="2"/>
    </row>
    <row r="55" spans="1:5" x14ac:dyDescent="0.3">
      <c r="A55" t="s">
        <v>627</v>
      </c>
      <c r="B55">
        <v>10.5817</v>
      </c>
      <c r="C55">
        <v>10.6096</v>
      </c>
      <c r="E55" s="2"/>
    </row>
    <row r="56" spans="1:5" x14ac:dyDescent="0.3">
      <c r="E56" s="2"/>
    </row>
    <row r="57" spans="1:5" x14ac:dyDescent="0.3">
      <c r="A57" t="s">
        <v>183</v>
      </c>
      <c r="B57" s="34" t="s">
        <v>114</v>
      </c>
    </row>
    <row r="58" spans="1:5" x14ac:dyDescent="0.3">
      <c r="A58" t="s">
        <v>184</v>
      </c>
      <c r="B58" s="34" t="s">
        <v>114</v>
      </c>
    </row>
    <row r="59" spans="1:5" ht="28.95" customHeight="1" x14ac:dyDescent="0.3">
      <c r="A59" s="47" t="s">
        <v>185</v>
      </c>
      <c r="B59" s="34" t="s">
        <v>114</v>
      </c>
    </row>
    <row r="60" spans="1:5" ht="28.95" customHeight="1" x14ac:dyDescent="0.3">
      <c r="A60" s="47" t="s">
        <v>186</v>
      </c>
      <c r="B60" s="34" t="s">
        <v>114</v>
      </c>
    </row>
    <row r="61" spans="1:5" x14ac:dyDescent="0.3">
      <c r="A61" t="s">
        <v>187</v>
      </c>
      <c r="B61" s="49">
        <f>B75</f>
        <v>3.730297759498769</v>
      </c>
    </row>
    <row r="62" spans="1:5" ht="43.5" customHeight="1" x14ac:dyDescent="0.3">
      <c r="A62" s="47" t="s">
        <v>188</v>
      </c>
      <c r="B62" s="34" t="s">
        <v>114</v>
      </c>
    </row>
    <row r="63" spans="1:5" ht="28.95" customHeight="1" x14ac:dyDescent="0.3">
      <c r="A63" s="47" t="s">
        <v>189</v>
      </c>
      <c r="B63" s="34" t="s">
        <v>114</v>
      </c>
    </row>
    <row r="64" spans="1:5" ht="28.95" customHeight="1" x14ac:dyDescent="0.3">
      <c r="A64" s="47" t="s">
        <v>190</v>
      </c>
      <c r="B64" s="34" t="s">
        <v>114</v>
      </c>
    </row>
    <row r="65" spans="1:7" x14ac:dyDescent="0.3">
      <c r="A65" t="s">
        <v>191</v>
      </c>
      <c r="B65" s="34" t="s">
        <v>114</v>
      </c>
    </row>
    <row r="66" spans="1:7" x14ac:dyDescent="0.3">
      <c r="A66" t="s">
        <v>192</v>
      </c>
      <c r="B66" s="34" t="s">
        <v>114</v>
      </c>
    </row>
    <row r="68" spans="1:7" x14ac:dyDescent="0.3">
      <c r="A68" t="s">
        <v>193</v>
      </c>
    </row>
    <row r="69" spans="1:7" ht="58.05" customHeight="1" x14ac:dyDescent="0.3">
      <c r="A69" s="52" t="s">
        <v>194</v>
      </c>
      <c r="B69" s="56" t="s">
        <v>664</v>
      </c>
    </row>
    <row r="70" spans="1:7" ht="43.5" customHeight="1" x14ac:dyDescent="0.3">
      <c r="A70" s="52" t="s">
        <v>196</v>
      </c>
      <c r="B70" s="56" t="s">
        <v>665</v>
      </c>
    </row>
    <row r="71" spans="1:7" x14ac:dyDescent="0.3">
      <c r="A71" s="52"/>
      <c r="B71" s="52"/>
    </row>
    <row r="72" spans="1:7" x14ac:dyDescent="0.3">
      <c r="A72" s="52" t="s">
        <v>198</v>
      </c>
      <c r="B72" s="53">
        <v>7.3769285167287926</v>
      </c>
    </row>
    <row r="73" spans="1:7" x14ac:dyDescent="0.3">
      <c r="A73" s="52"/>
      <c r="B73" s="52"/>
    </row>
    <row r="74" spans="1:7" x14ac:dyDescent="0.3">
      <c r="A74" s="52" t="s">
        <v>199</v>
      </c>
      <c r="B74" s="54">
        <v>3.2863000000000002</v>
      </c>
    </row>
    <row r="75" spans="1:7" x14ac:dyDescent="0.3">
      <c r="A75" s="52" t="s">
        <v>200</v>
      </c>
      <c r="B75" s="54">
        <v>3.730297759498769</v>
      </c>
    </row>
    <row r="76" spans="1:7" x14ac:dyDescent="0.3">
      <c r="A76" s="52"/>
      <c r="B76" s="52"/>
    </row>
    <row r="77" spans="1:7" x14ac:dyDescent="0.3">
      <c r="A77" s="52" t="s">
        <v>201</v>
      </c>
      <c r="B77" s="55">
        <v>45138</v>
      </c>
    </row>
    <row r="79" spans="1:7" s="47" customFormat="1" ht="35.4" customHeight="1" x14ac:dyDescent="0.3">
      <c r="A79" s="70" t="s">
        <v>202</v>
      </c>
      <c r="B79" s="70" t="s">
        <v>203</v>
      </c>
      <c r="C79" s="70" t="s">
        <v>5</v>
      </c>
      <c r="D79" s="70" t="s">
        <v>6</v>
      </c>
      <c r="G79" s="71"/>
    </row>
    <row r="80" spans="1:7" s="47" customFormat="1" ht="70.05" customHeight="1" x14ac:dyDescent="0.3">
      <c r="A80" s="70" t="s">
        <v>666</v>
      </c>
      <c r="B80" s="70"/>
      <c r="C80" s="70" t="s">
        <v>25</v>
      </c>
      <c r="D80" s="70"/>
      <c r="G80" s="71"/>
    </row>
  </sheetData>
  <mergeCells count="2">
    <mergeCell ref="A1:G1"/>
    <mergeCell ref="A2:G2"/>
  </mergeCells>
  <pageMargins left="0.7" right="0.7" top="0.75" bottom="0.75" header="0.3" footer="0.3"/>
  <pageSetup scale="45" orientation="portrait" horizontalDpi="300" verticalDpi="300" r:id="rId1"/>
  <headerFooter>
    <oddHeader>&amp;L&amp;"Arial"&amp;1 &amp;K0078D7INTERNAL#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50</vt:i4>
      </vt:variant>
    </vt:vector>
  </HeadingPairs>
  <TitlesOfParts>
    <vt:vector size="101" baseType="lpstr">
      <vt:lpstr>Index</vt:lpstr>
      <vt:lpstr>EDACBF</vt:lpstr>
      <vt:lpstr>EDBE25</vt:lpstr>
      <vt:lpstr>EDBE30</vt:lpstr>
      <vt:lpstr>EDBE31</vt:lpstr>
      <vt:lpstr>EDBE32</vt:lpstr>
      <vt:lpstr>EDBE33</vt:lpstr>
      <vt:lpstr>EDBPDF</vt:lpstr>
      <vt:lpstr>EDCG27</vt:lpstr>
      <vt:lpstr>EDCG28</vt:lpstr>
      <vt:lpstr>EDCG37</vt:lpstr>
      <vt:lpstr>EDCPSF</vt:lpstr>
      <vt:lpstr>EDCSDF</vt:lpstr>
      <vt:lpstr>EDFF25</vt:lpstr>
      <vt:lpstr>EDFF30</vt:lpstr>
      <vt:lpstr>EDFF31</vt:lpstr>
      <vt:lpstr>EDFF32</vt:lpstr>
      <vt:lpstr>EDFF33</vt:lpstr>
      <vt:lpstr>EDGSEC</vt:lpstr>
      <vt:lpstr>EDNP27</vt:lpstr>
      <vt:lpstr>EDNPSF</vt:lpstr>
      <vt:lpstr>EDONTF</vt:lpstr>
      <vt:lpstr>EEARBF</vt:lpstr>
      <vt:lpstr>EEARFD</vt:lpstr>
      <vt:lpstr>EEDGEF</vt:lpstr>
      <vt:lpstr>EEECRF</vt:lpstr>
      <vt:lpstr>EEELSS</vt:lpstr>
      <vt:lpstr>EEEQTF</vt:lpstr>
      <vt:lpstr>EEESCF</vt:lpstr>
      <vt:lpstr>EEESSF</vt:lpstr>
      <vt:lpstr>EEFOCF</vt:lpstr>
      <vt:lpstr>EEIF30</vt:lpstr>
      <vt:lpstr>EEIF50</vt:lpstr>
      <vt:lpstr>EELMIF</vt:lpstr>
      <vt:lpstr>EEM150</vt:lpstr>
      <vt:lpstr>EEMAAF</vt:lpstr>
      <vt:lpstr>EEMOF1</vt:lpstr>
      <vt:lpstr>EENFBA</vt:lpstr>
      <vt:lpstr>EENN50</vt:lpstr>
      <vt:lpstr>EEPRUA</vt:lpstr>
      <vt:lpstr>EES250</vt:lpstr>
      <vt:lpstr>EESMCF</vt:lpstr>
      <vt:lpstr>EGSFOF</vt:lpstr>
      <vt:lpstr>ELLIQF</vt:lpstr>
      <vt:lpstr>EOASEF</vt:lpstr>
      <vt:lpstr>EOCHIF</vt:lpstr>
      <vt:lpstr>EODWHF</vt:lpstr>
      <vt:lpstr>EOEDOF</vt:lpstr>
      <vt:lpstr>EOEMOP</vt:lpstr>
      <vt:lpstr>EOUSEF</vt:lpstr>
      <vt:lpstr>EOUSTF</vt:lpstr>
      <vt:lpstr>EDACBF!Print_Area</vt:lpstr>
      <vt:lpstr>EDBE25!Print_Area</vt:lpstr>
      <vt:lpstr>EDBE30!Print_Area</vt:lpstr>
      <vt:lpstr>EDBE31!Print_Area</vt:lpstr>
      <vt:lpstr>EDBE32!Print_Area</vt:lpstr>
      <vt:lpstr>EDBE33!Print_Area</vt:lpstr>
      <vt:lpstr>EDBPDF!Print_Area</vt:lpstr>
      <vt:lpstr>EDCG27!Print_Area</vt:lpstr>
      <vt:lpstr>EDCG28!Print_Area</vt:lpstr>
      <vt:lpstr>EDCG37!Print_Area</vt:lpstr>
      <vt:lpstr>EDCPSF!Print_Area</vt:lpstr>
      <vt:lpstr>EDCSDF!Print_Area</vt:lpstr>
      <vt:lpstr>EDFF25!Print_Area</vt:lpstr>
      <vt:lpstr>EDFF30!Print_Area</vt:lpstr>
      <vt:lpstr>EDFF31!Print_Area</vt:lpstr>
      <vt:lpstr>EDFF32!Print_Area</vt:lpstr>
      <vt:lpstr>EDFF33!Print_Area</vt:lpstr>
      <vt:lpstr>EDGSEC!Print_Area</vt:lpstr>
      <vt:lpstr>EDNP27!Print_Area</vt:lpstr>
      <vt:lpstr>EDNPSF!Print_Area</vt:lpstr>
      <vt:lpstr>EDONTF!Print_Area</vt:lpstr>
      <vt:lpstr>EEARBF!Print_Area</vt:lpstr>
      <vt:lpstr>EEARFD!Print_Area</vt:lpstr>
      <vt:lpstr>EEDGEF!Print_Area</vt:lpstr>
      <vt:lpstr>EEECRF!Print_Area</vt:lpstr>
      <vt:lpstr>EEELSS!Print_Area</vt:lpstr>
      <vt:lpstr>EEEQTF!Print_Area</vt:lpstr>
      <vt:lpstr>EEESCF!Print_Area</vt:lpstr>
      <vt:lpstr>EEESSF!Print_Area</vt:lpstr>
      <vt:lpstr>EEFOCF!Print_Area</vt:lpstr>
      <vt:lpstr>EEIF30!Print_Area</vt:lpstr>
      <vt:lpstr>EEIF50!Print_Area</vt:lpstr>
      <vt:lpstr>EELMIF!Print_Area</vt:lpstr>
      <vt:lpstr>'EEM150'!Print_Area</vt:lpstr>
      <vt:lpstr>EEMAAF!Print_Area</vt:lpstr>
      <vt:lpstr>EEMOF1!Print_Area</vt:lpstr>
      <vt:lpstr>EENFBA!Print_Area</vt:lpstr>
      <vt:lpstr>EENN50!Print_Area</vt:lpstr>
      <vt:lpstr>EEPRUA!Print_Area</vt:lpstr>
      <vt:lpstr>'EES250'!Print_Area</vt:lpstr>
      <vt:lpstr>EESMCF!Print_Area</vt:lpstr>
      <vt:lpstr>EGSFOF!Print_Area</vt:lpstr>
      <vt:lpstr>ELLIQF!Print_Area</vt:lpstr>
      <vt:lpstr>EOASEF!Print_Area</vt:lpstr>
      <vt:lpstr>EOCHIF!Print_Area</vt:lpstr>
      <vt:lpstr>EODWHF!Print_Area</vt:lpstr>
      <vt:lpstr>EOEDOF!Print_Area</vt:lpstr>
      <vt:lpstr>EOEMOP!Print_Area</vt:lpstr>
      <vt:lpstr>EOUSEF!Print_Area</vt:lpstr>
      <vt:lpstr>EOUSTF!Print_Area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Ankita Sarolia</cp:lastModifiedBy>
  <dcterms:created xsi:type="dcterms:W3CDTF">2015-12-17T12:36:10Z</dcterms:created>
  <dcterms:modified xsi:type="dcterms:W3CDTF">2023-08-08T07:45:35Z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2023-08-08T07:16:53Z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d6374401-904b-4096-8b03-852b5ce16f8e</vt:lpwstr>
  </property>
  <property fmtid="{D5CDD505-2E9C-101B-9397-08002B2CF9AE}" pid="8" name="MSIP_Label_fae7b159-da8a-4f43-b4ed-ba6115f6e9fb_ContentBits">
    <vt:lpwstr>0</vt:lpwstr>
  </property>
</Properties>
</file>