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31_Monthly Portfolio Disclosure/2023/6. June 2023/"/>
    </mc:Choice>
  </mc:AlternateContent>
  <xr:revisionPtr revIDLastSave="12" documentId="11_262E1A5F4E6D0239989C2F50525CE032C30917BF" xr6:coauthVersionLast="47" xr6:coauthVersionMax="47" xr10:uidLastSave="{2DDF61C1-3624-4F65-B1D2-9BF4DE7C5759}"/>
  <bookViews>
    <workbookView xWindow="-108" yWindow="-108" windowWidth="23256" windowHeight="12576" xr2:uid="{00000000-000D-0000-FFFF-FFFF00000000}"/>
  </bookViews>
  <sheets>
    <sheet name="Index" sheetId="1" r:id="rId1"/>
    <sheet name="EDACBF" sheetId="2" r:id="rId2"/>
    <sheet name="EDBE25" sheetId="3" r:id="rId3"/>
    <sheet name="EDBE30" sheetId="4" r:id="rId4"/>
    <sheet name="EDBE31" sheetId="5" r:id="rId5"/>
    <sheet name="EDBE32" sheetId="6" r:id="rId6"/>
    <sheet name="EDBE33" sheetId="7" r:id="rId7"/>
    <sheet name="EDBPDF" sheetId="8" r:id="rId8"/>
    <sheet name="EDCG27" sheetId="9" r:id="rId9"/>
    <sheet name="EDCG28" sheetId="10" r:id="rId10"/>
    <sheet name="EDCG37" sheetId="11" r:id="rId11"/>
    <sheet name="EDCPSF" sheetId="12" r:id="rId12"/>
    <sheet name="EDCSDF" sheetId="13" r:id="rId13"/>
    <sheet name="EDFF25" sheetId="14" r:id="rId14"/>
    <sheet name="EDFF30" sheetId="15" r:id="rId15"/>
    <sheet name="EDFF31" sheetId="16" r:id="rId16"/>
    <sheet name="EDFF32" sheetId="17" r:id="rId17"/>
    <sheet name="EDFF33" sheetId="18" r:id="rId18"/>
    <sheet name="EDGSEC" sheetId="19" r:id="rId19"/>
    <sheet name="EDNP27" sheetId="20" r:id="rId20"/>
    <sheet name="EDNPSF" sheetId="21" r:id="rId21"/>
    <sheet name="EDONTF" sheetId="22" r:id="rId22"/>
    <sheet name="EEARBF" sheetId="23" r:id="rId23"/>
    <sheet name="EEARFD" sheetId="24" r:id="rId24"/>
    <sheet name="EEDGEF" sheetId="25" r:id="rId25"/>
    <sheet name="EEECRF" sheetId="26" r:id="rId26"/>
    <sheet name="EEELSS" sheetId="27" r:id="rId27"/>
    <sheet name="EEEQTF" sheetId="28" r:id="rId28"/>
    <sheet name="EEESCF" sheetId="29" r:id="rId29"/>
    <sheet name="EEESSF" sheetId="30" r:id="rId30"/>
    <sheet name="EEFOCF" sheetId="31" r:id="rId31"/>
    <sheet name="EEIF30" sheetId="32" r:id="rId32"/>
    <sheet name="EEIF50" sheetId="33" r:id="rId33"/>
    <sheet name="EELMIF" sheetId="34" r:id="rId34"/>
    <sheet name="EEM150" sheetId="35" r:id="rId35"/>
    <sheet name="EEMAAF" sheetId="36" r:id="rId36"/>
    <sheet name="EEMOF1" sheetId="37" r:id="rId37"/>
    <sheet name="EENFBA" sheetId="38" r:id="rId38"/>
    <sheet name="EENN50" sheetId="39" r:id="rId39"/>
    <sheet name="EEPRUA" sheetId="40" r:id="rId40"/>
    <sheet name="EES250" sheetId="41" r:id="rId41"/>
    <sheet name="EESMCF" sheetId="42" r:id="rId42"/>
    <sheet name="EGSFOF" sheetId="43" r:id="rId43"/>
    <sheet name="ELLIQF" sheetId="44" r:id="rId44"/>
    <sheet name="EOASEF" sheetId="45" r:id="rId45"/>
    <sheet name="EOCHIF" sheetId="46" r:id="rId46"/>
    <sheet name="EODWHF" sheetId="47" r:id="rId47"/>
    <sheet name="EOEDOF" sheetId="48" r:id="rId48"/>
    <sheet name="EOEMOP" sheetId="49" r:id="rId49"/>
    <sheet name="EOUSEF" sheetId="50" r:id="rId50"/>
    <sheet name="EOUSTF" sheetId="51" r:id="rId51"/>
  </sheets>
  <definedNames>
    <definedName name="Hedging_Positions_through_Futures_AS_ON_MMMM_DD__YYYY___NIL" localSheetId="2">EDBE25!#REF!</definedName>
    <definedName name="Hedging_Positions_through_Futures_AS_ON_MMMM_DD__YYYY___NIL" localSheetId="3">EDBE30!#REF!</definedName>
    <definedName name="Hedging_Positions_through_Futures_AS_ON_MMMM_DD__YYYY___NIL" localSheetId="4">EDBE31!#REF!</definedName>
    <definedName name="Hedging_Positions_through_Futures_AS_ON_MMMM_DD__YYYY___NIL" localSheetId="5">EDBE32!#REF!</definedName>
    <definedName name="Hedging_Positions_through_Futures_AS_ON_MMMM_DD__YYYY___NIL" localSheetId="6">EDBE33!#REF!</definedName>
    <definedName name="Hedging_Positions_through_Futures_AS_ON_MMMM_DD__YYYY___NIL" localSheetId="7">EDBPDF!#REF!</definedName>
    <definedName name="Hedging_Positions_through_Futures_AS_ON_MMMM_DD__YYYY___NIL" localSheetId="8">EDCG27!#REF!</definedName>
    <definedName name="Hedging_Positions_through_Futures_AS_ON_MMMM_DD__YYYY___NIL" localSheetId="9">EDCG28!#REF!</definedName>
    <definedName name="Hedging_Positions_through_Futures_AS_ON_MMMM_DD__YYYY___NIL" localSheetId="10">EDCG37!#REF!</definedName>
    <definedName name="Hedging_Positions_through_Futures_AS_ON_MMMM_DD__YYYY___NIL" localSheetId="11">EDCPSF!#REF!</definedName>
    <definedName name="Hedging_Positions_through_Futures_AS_ON_MMMM_DD__YYYY___NIL" localSheetId="12">EDCSDF!#REF!</definedName>
    <definedName name="Hedging_Positions_through_Futures_AS_ON_MMMM_DD__YYYY___NIL" localSheetId="13">EDFF25!#REF!</definedName>
    <definedName name="Hedging_Positions_through_Futures_AS_ON_MMMM_DD__YYYY___NIL" localSheetId="14">EDFF30!#REF!</definedName>
    <definedName name="Hedging_Positions_through_Futures_AS_ON_MMMM_DD__YYYY___NIL" localSheetId="15">EDFF31!#REF!</definedName>
    <definedName name="Hedging_Positions_through_Futures_AS_ON_MMMM_DD__YYYY___NIL" localSheetId="16">EDFF32!#REF!</definedName>
    <definedName name="Hedging_Positions_through_Futures_AS_ON_MMMM_DD__YYYY___NIL" localSheetId="17">EDFF33!#REF!</definedName>
    <definedName name="Hedging_Positions_through_Futures_AS_ON_MMMM_DD__YYYY___NIL" localSheetId="18">EDGSEC!#REF!</definedName>
    <definedName name="Hedging_Positions_through_Futures_AS_ON_MMMM_DD__YYYY___NIL" localSheetId="19">EDNP27!#REF!</definedName>
    <definedName name="Hedging_Positions_through_Futures_AS_ON_MMMM_DD__YYYY___NIL" localSheetId="20">EDNPSF!#REF!</definedName>
    <definedName name="Hedging_Positions_through_Futures_AS_ON_MMMM_DD__YYYY___NIL" localSheetId="21">EDONTF!#REF!</definedName>
    <definedName name="Hedging_Positions_through_Futures_AS_ON_MMMM_DD__YYYY___NIL" localSheetId="22">EEARBF!#REF!</definedName>
    <definedName name="Hedging_Positions_through_Futures_AS_ON_MMMM_DD__YYYY___NIL" localSheetId="23">EEARFD!#REF!</definedName>
    <definedName name="Hedging_Positions_through_Futures_AS_ON_MMMM_DD__YYYY___NIL" localSheetId="24">EEDGEF!#REF!</definedName>
    <definedName name="Hedging_Positions_through_Futures_AS_ON_MMMM_DD__YYYY___NIL" localSheetId="25">EEECRF!#REF!</definedName>
    <definedName name="Hedging_Positions_through_Futures_AS_ON_MMMM_DD__YYYY___NIL" localSheetId="26">EEELSS!#REF!</definedName>
    <definedName name="Hedging_Positions_through_Futures_AS_ON_MMMM_DD__YYYY___NIL" localSheetId="27">EEEQTF!#REF!</definedName>
    <definedName name="Hedging_Positions_through_Futures_AS_ON_MMMM_DD__YYYY___NIL" localSheetId="28">EEESCF!#REF!</definedName>
    <definedName name="Hedging_Positions_through_Futures_AS_ON_MMMM_DD__YYYY___NIL" localSheetId="29">EEESSF!#REF!</definedName>
    <definedName name="Hedging_Positions_through_Futures_AS_ON_MMMM_DD__YYYY___NIL" localSheetId="30">EEFOCF!#REF!</definedName>
    <definedName name="Hedging_Positions_through_Futures_AS_ON_MMMM_DD__YYYY___NIL" localSheetId="31">EEIF30!#REF!</definedName>
    <definedName name="Hedging_Positions_through_Futures_AS_ON_MMMM_DD__YYYY___NIL" localSheetId="32">EEIF50!#REF!</definedName>
    <definedName name="Hedging_Positions_through_Futures_AS_ON_MMMM_DD__YYYY___NIL" localSheetId="33">EELMIF!#REF!</definedName>
    <definedName name="Hedging_Positions_through_Futures_AS_ON_MMMM_DD__YYYY___NIL" localSheetId="34">'EEM150'!#REF!</definedName>
    <definedName name="Hedging_Positions_through_Futures_AS_ON_MMMM_DD__YYYY___NIL" localSheetId="35">EEMAAF!#REF!</definedName>
    <definedName name="Hedging_Positions_through_Futures_AS_ON_MMMM_DD__YYYY___NIL" localSheetId="36">EEMOF1!#REF!</definedName>
    <definedName name="Hedging_Positions_through_Futures_AS_ON_MMMM_DD__YYYY___NIL" localSheetId="37">EENFBA!#REF!</definedName>
    <definedName name="Hedging_Positions_through_Futures_AS_ON_MMMM_DD__YYYY___NIL" localSheetId="38">EENN50!#REF!</definedName>
    <definedName name="Hedging_Positions_through_Futures_AS_ON_MMMM_DD__YYYY___NIL" localSheetId="39">EEPRUA!#REF!</definedName>
    <definedName name="Hedging_Positions_through_Futures_AS_ON_MMMM_DD__YYYY___NIL" localSheetId="40">'EES250'!#REF!</definedName>
    <definedName name="Hedging_Positions_through_Futures_AS_ON_MMMM_DD__YYYY___NIL" localSheetId="41">EESMCF!#REF!</definedName>
    <definedName name="Hedging_Positions_through_Futures_AS_ON_MMMM_DD__YYYY___NIL" localSheetId="42">EGSFOF!#REF!</definedName>
    <definedName name="Hedging_Positions_through_Futures_AS_ON_MMMM_DD__YYYY___NIL" localSheetId="43">ELLIQF!#REF!</definedName>
    <definedName name="Hedging_Positions_through_Futures_AS_ON_MMMM_DD__YYYY___NIL" localSheetId="44">EOASEF!#REF!</definedName>
    <definedName name="Hedging_Positions_through_Futures_AS_ON_MMMM_DD__YYYY___NIL" localSheetId="45">EOCHIF!#REF!</definedName>
    <definedName name="Hedging_Positions_through_Futures_AS_ON_MMMM_DD__YYYY___NIL" localSheetId="46">EODWHF!#REF!</definedName>
    <definedName name="Hedging_Positions_through_Futures_AS_ON_MMMM_DD__YYYY___NIL" localSheetId="47">EOEDOF!#REF!</definedName>
    <definedName name="Hedging_Positions_through_Futures_AS_ON_MMMM_DD__YYYY___NIL" localSheetId="48">EOEMOP!#REF!</definedName>
    <definedName name="Hedging_Positions_through_Futures_AS_ON_MMMM_DD__YYYY___NIL" localSheetId="49">EOUSEF!#REF!</definedName>
    <definedName name="Hedging_Positions_through_Futures_AS_ON_MMMM_DD__YYYY___NIL" localSheetId="50">EOUSTF!#REF!</definedName>
    <definedName name="Hedging_Positions_through_Futures_AS_ON_MMMM_DD__YYYY___NIL">EDACBF!#REF!</definedName>
    <definedName name="JPM_Footer_disp" localSheetId="2">EDBE25!#REF!</definedName>
    <definedName name="JPM_Footer_disp" localSheetId="3">EDBE30!#REF!</definedName>
    <definedName name="JPM_Footer_disp" localSheetId="4">EDBE31!#REF!</definedName>
    <definedName name="JPM_Footer_disp" localSheetId="5">EDBE32!#REF!</definedName>
    <definedName name="JPM_Footer_disp" localSheetId="6">EDBE33!#REF!</definedName>
    <definedName name="JPM_Footer_disp" localSheetId="7">EDBPDF!#REF!</definedName>
    <definedName name="JPM_Footer_disp" localSheetId="8">EDCG27!#REF!</definedName>
    <definedName name="JPM_Footer_disp" localSheetId="9">EDCG28!#REF!</definedName>
    <definedName name="JPM_Footer_disp" localSheetId="10">EDCG37!#REF!</definedName>
    <definedName name="JPM_Footer_disp" localSheetId="11">EDCPSF!#REF!</definedName>
    <definedName name="JPM_Footer_disp" localSheetId="12">EDCSDF!#REF!</definedName>
    <definedName name="JPM_Footer_disp" localSheetId="13">EDFF25!#REF!</definedName>
    <definedName name="JPM_Footer_disp" localSheetId="14">EDFF30!#REF!</definedName>
    <definedName name="JPM_Footer_disp" localSheetId="15">EDFF31!#REF!</definedName>
    <definedName name="JPM_Footer_disp" localSheetId="16">EDFF32!#REF!</definedName>
    <definedName name="JPM_Footer_disp" localSheetId="17">EDFF33!#REF!</definedName>
    <definedName name="JPM_Footer_disp" localSheetId="18">EDGSEC!#REF!</definedName>
    <definedName name="JPM_Footer_disp" localSheetId="19">EDNP27!#REF!</definedName>
    <definedName name="JPM_Footer_disp" localSheetId="20">EDNPSF!#REF!</definedName>
    <definedName name="JPM_Footer_disp" localSheetId="21">EDONTF!#REF!</definedName>
    <definedName name="JPM_Footer_disp" localSheetId="22">EEARBF!#REF!</definedName>
    <definedName name="JPM_Footer_disp" localSheetId="23">EEARFD!#REF!</definedName>
    <definedName name="JPM_Footer_disp" localSheetId="24">EEDGEF!#REF!</definedName>
    <definedName name="JPM_Footer_disp" localSheetId="25">EEECRF!#REF!</definedName>
    <definedName name="JPM_Footer_disp" localSheetId="26">EEELSS!#REF!</definedName>
    <definedName name="JPM_Footer_disp" localSheetId="27">EEEQTF!#REF!</definedName>
    <definedName name="JPM_Footer_disp" localSheetId="28">EEESCF!#REF!</definedName>
    <definedName name="JPM_Footer_disp" localSheetId="29">EEESSF!#REF!</definedName>
    <definedName name="JPM_Footer_disp" localSheetId="30">EEFOCF!#REF!</definedName>
    <definedName name="JPM_Footer_disp" localSheetId="31">EEIF30!#REF!</definedName>
    <definedName name="JPM_Footer_disp" localSheetId="32">EEIF50!#REF!</definedName>
    <definedName name="JPM_Footer_disp" localSheetId="33">EELMIF!#REF!</definedName>
    <definedName name="JPM_Footer_disp" localSheetId="34">'EEM150'!#REF!</definedName>
    <definedName name="JPM_Footer_disp" localSheetId="35">EEMAAF!#REF!</definedName>
    <definedName name="JPM_Footer_disp" localSheetId="36">EEMOF1!#REF!</definedName>
    <definedName name="JPM_Footer_disp" localSheetId="37">EENFBA!#REF!</definedName>
    <definedName name="JPM_Footer_disp" localSheetId="38">EENN50!#REF!</definedName>
    <definedName name="JPM_Footer_disp" localSheetId="39">EEPRUA!#REF!</definedName>
    <definedName name="JPM_Footer_disp" localSheetId="40">'EES250'!#REF!</definedName>
    <definedName name="JPM_Footer_disp" localSheetId="41">EESMCF!#REF!</definedName>
    <definedName name="JPM_Footer_disp" localSheetId="42">EGSFOF!#REF!</definedName>
    <definedName name="JPM_Footer_disp" localSheetId="43">ELLIQF!#REF!</definedName>
    <definedName name="JPM_Footer_disp" localSheetId="44">EOASEF!#REF!</definedName>
    <definedName name="JPM_Footer_disp" localSheetId="45">EOCHIF!#REF!</definedName>
    <definedName name="JPM_Footer_disp" localSheetId="46">EODWHF!#REF!</definedName>
    <definedName name="JPM_Footer_disp" localSheetId="47">EOEDOF!#REF!</definedName>
    <definedName name="JPM_Footer_disp" localSheetId="48">EOEMOP!#REF!</definedName>
    <definedName name="JPM_Footer_disp" localSheetId="49">EOUSEF!#REF!</definedName>
    <definedName name="JPM_Footer_disp" localSheetId="50">EOUSTF!#REF!</definedName>
    <definedName name="JPM_Footer_disp">EDACBF!#REF!</definedName>
    <definedName name="JPM_Footer_disp12" localSheetId="2">EDBE25!#REF!</definedName>
    <definedName name="JPM_Footer_disp12" localSheetId="3">EDBE30!#REF!</definedName>
    <definedName name="JPM_Footer_disp12" localSheetId="4">EDBE31!#REF!</definedName>
    <definedName name="JPM_Footer_disp12" localSheetId="5">EDBE32!#REF!</definedName>
    <definedName name="JPM_Footer_disp12" localSheetId="6">EDBE33!#REF!</definedName>
    <definedName name="JPM_Footer_disp12" localSheetId="7">EDBPDF!#REF!</definedName>
    <definedName name="JPM_Footer_disp12" localSheetId="8">EDCG27!#REF!</definedName>
    <definedName name="JPM_Footer_disp12" localSheetId="9">EDCG28!#REF!</definedName>
    <definedName name="JPM_Footer_disp12" localSheetId="10">EDCG37!#REF!</definedName>
    <definedName name="JPM_Footer_disp12" localSheetId="11">EDCPSF!#REF!</definedName>
    <definedName name="JPM_Footer_disp12" localSheetId="12">EDCSDF!#REF!</definedName>
    <definedName name="JPM_Footer_disp12" localSheetId="13">EDFF25!#REF!</definedName>
    <definedName name="JPM_Footer_disp12" localSheetId="14">EDFF30!#REF!</definedName>
    <definedName name="JPM_Footer_disp12" localSheetId="15">EDFF31!#REF!</definedName>
    <definedName name="JPM_Footer_disp12" localSheetId="16">EDFF32!#REF!</definedName>
    <definedName name="JPM_Footer_disp12" localSheetId="17">EDFF33!#REF!</definedName>
    <definedName name="JPM_Footer_disp12" localSheetId="18">EDGSEC!#REF!</definedName>
    <definedName name="JPM_Footer_disp12" localSheetId="19">EDNP27!#REF!</definedName>
    <definedName name="JPM_Footer_disp12" localSheetId="20">EDNPSF!#REF!</definedName>
    <definedName name="JPM_Footer_disp12" localSheetId="21">EDONTF!#REF!</definedName>
    <definedName name="JPM_Footer_disp12" localSheetId="22">EEARBF!#REF!</definedName>
    <definedName name="JPM_Footer_disp12" localSheetId="23">EEARFD!#REF!</definedName>
    <definedName name="JPM_Footer_disp12" localSheetId="24">EEDGEF!#REF!</definedName>
    <definedName name="JPM_Footer_disp12" localSheetId="25">EEECRF!#REF!</definedName>
    <definedName name="JPM_Footer_disp12" localSheetId="26">EEELSS!#REF!</definedName>
    <definedName name="JPM_Footer_disp12" localSheetId="27">EEEQTF!#REF!</definedName>
    <definedName name="JPM_Footer_disp12" localSheetId="28">EEESCF!#REF!</definedName>
    <definedName name="JPM_Footer_disp12" localSheetId="29">EEESSF!#REF!</definedName>
    <definedName name="JPM_Footer_disp12" localSheetId="30">EEFOCF!#REF!</definedName>
    <definedName name="JPM_Footer_disp12" localSheetId="31">EEIF30!#REF!</definedName>
    <definedName name="JPM_Footer_disp12" localSheetId="32">EEIF50!#REF!</definedName>
    <definedName name="JPM_Footer_disp12" localSheetId="33">EELMIF!#REF!</definedName>
    <definedName name="JPM_Footer_disp12" localSheetId="34">'EEM150'!#REF!</definedName>
    <definedName name="JPM_Footer_disp12" localSheetId="35">EEMAAF!#REF!</definedName>
    <definedName name="JPM_Footer_disp12" localSheetId="36">EEMOF1!#REF!</definedName>
    <definedName name="JPM_Footer_disp12" localSheetId="37">EENFBA!#REF!</definedName>
    <definedName name="JPM_Footer_disp12" localSheetId="38">EENN50!#REF!</definedName>
    <definedName name="JPM_Footer_disp12" localSheetId="39">EEPRUA!#REF!</definedName>
    <definedName name="JPM_Footer_disp12" localSheetId="40">'EES250'!#REF!</definedName>
    <definedName name="JPM_Footer_disp12" localSheetId="41">EESMCF!#REF!</definedName>
    <definedName name="JPM_Footer_disp12" localSheetId="42">EGSFOF!#REF!</definedName>
    <definedName name="JPM_Footer_disp12" localSheetId="43">ELLIQF!#REF!</definedName>
    <definedName name="JPM_Footer_disp12" localSheetId="44">EOASEF!#REF!</definedName>
    <definedName name="JPM_Footer_disp12" localSheetId="45">EOCHIF!#REF!</definedName>
    <definedName name="JPM_Footer_disp12" localSheetId="46">EODWHF!#REF!</definedName>
    <definedName name="JPM_Footer_disp12" localSheetId="47">EOEDOF!#REF!</definedName>
    <definedName name="JPM_Footer_disp12" localSheetId="48">EOEMOP!#REF!</definedName>
    <definedName name="JPM_Footer_disp12" localSheetId="49">EOUSEF!#REF!</definedName>
    <definedName name="JPM_Footer_disp12" localSheetId="50">EOUSTF!#REF!</definedName>
    <definedName name="JPM_Footer_disp12">EDACBF!#REF!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51" l="1"/>
  <c r="H1" i="50"/>
  <c r="H1" i="49"/>
  <c r="H1" i="48"/>
  <c r="B85" i="47"/>
  <c r="H1" i="47"/>
  <c r="H1" i="46"/>
  <c r="H1" i="45"/>
  <c r="H1" i="44"/>
  <c r="H1" i="43"/>
  <c r="H1" i="42"/>
  <c r="H1" i="41"/>
  <c r="H1" i="40"/>
  <c r="H1" i="39"/>
  <c r="H1" i="38"/>
  <c r="H1" i="37"/>
  <c r="F88" i="36"/>
  <c r="E88" i="36"/>
  <c r="E58" i="36"/>
  <c r="E60" i="36" s="1"/>
  <c r="F57" i="36"/>
  <c r="F56" i="36"/>
  <c r="F58" i="36" s="1"/>
  <c r="F60" i="36" s="1"/>
  <c r="F55" i="36"/>
  <c r="F54" i="36"/>
  <c r="F53" i="36"/>
  <c r="F52" i="36"/>
  <c r="H1" i="36"/>
  <c r="H1" i="35"/>
  <c r="H1" i="34"/>
  <c r="H1" i="33"/>
  <c r="H1" i="32"/>
  <c r="H1" i="31"/>
  <c r="H1" i="30"/>
  <c r="H1" i="29"/>
  <c r="H1" i="28"/>
  <c r="H1" i="27"/>
  <c r="H1" i="26"/>
  <c r="H1" i="25"/>
  <c r="H1" i="24"/>
  <c r="H1" i="23"/>
  <c r="H1" i="22"/>
  <c r="H1" i="21"/>
  <c r="H1" i="20"/>
  <c r="H1" i="19"/>
  <c r="H1" i="18"/>
  <c r="H1" i="17"/>
  <c r="H1" i="16"/>
  <c r="H1" i="15"/>
  <c r="H1" i="14"/>
  <c r="H1" i="13"/>
  <c r="H1" i="12"/>
  <c r="H1" i="11"/>
  <c r="H1" i="10"/>
  <c r="H1" i="9"/>
  <c r="H1" i="8"/>
  <c r="H1" i="7"/>
  <c r="H1" i="6"/>
  <c r="H1" i="5"/>
  <c r="H1" i="4"/>
  <c r="H1" i="3"/>
  <c r="H1" i="2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<sst xmlns="http://schemas.openxmlformats.org/spreadsheetml/2006/main" count="10791" uniqueCount="2710">
  <si>
    <t>EDELWEISS MUTUAL FUND</t>
  </si>
  <si>
    <t>PORTFOLIO STATEMENT as on 30 Jun 02023</t>
  </si>
  <si>
    <t>Fund Id</t>
  </si>
  <si>
    <t>Fund Desc</t>
  </si>
  <si>
    <t>Scheme Risk- O - Meter</t>
  </si>
  <si>
    <t>Benchmark of the Scheme</t>
  </si>
  <si>
    <t>Benchmark Risk-o-meter</t>
  </si>
  <si>
    <t>EDACBF</t>
  </si>
  <si>
    <t>NIFTY Money Market Index  B-I (Tier I Benchmark)</t>
  </si>
  <si>
    <t>NIFTY Money Market Index A-I (Tier II Scheme Benchmark)</t>
  </si>
  <si>
    <t>EDBE25</t>
  </si>
  <si>
    <t>NIFTY BHARAT Bond Index - April 2025</t>
  </si>
  <si>
    <t>-</t>
  </si>
  <si>
    <t>EDBE30</t>
  </si>
  <si>
    <t>NIFTY BHARAT Bond Index - April 2030</t>
  </si>
  <si>
    <t>EDBE31</t>
  </si>
  <si>
    <t>NIFTY BHARAT Bond Index - April 2031</t>
  </si>
  <si>
    <t>EDBE32</t>
  </si>
  <si>
    <t>Nifty BHARAT Bond Index - April 2032</t>
  </si>
  <si>
    <t>EDBE33</t>
  </si>
  <si>
    <t>Nifty BHARAT Bond Index - April 2033</t>
  </si>
  <si>
    <t>EDBPDF</t>
  </si>
  <si>
    <t>NIFTY Banking and PSU Debt Index (Tier I Benchmark)</t>
  </si>
  <si>
    <t>Nifty Banking &amp; PSU Debt Index - A-III (Tier II Scheme Benchmark)</t>
  </si>
  <si>
    <t>EDCG27</t>
  </si>
  <si>
    <t>CRISIL IBX 50:50 Gilt Plus SDL - June 2027</t>
  </si>
  <si>
    <t>EDCG28</t>
  </si>
  <si>
    <t>CRISIL IBX 50:50 Gilt Plus SDL Index - Sep 2028</t>
  </si>
  <si>
    <t>EDCG37</t>
  </si>
  <si>
    <t>CRISIL IBX 50:50 Gilt Plus SDL Index – April 2037</t>
  </si>
  <si>
    <t>EDCPSF</t>
  </si>
  <si>
    <t>CRISIL IBX 50:50 PSU + SDL - October 2025</t>
  </si>
  <si>
    <t>EDCSDF</t>
  </si>
  <si>
    <t>CRISIL IBX 50:50 Gilt Plus SDL Short Duration Index</t>
  </si>
  <si>
    <t>EDFF25</t>
  </si>
  <si>
    <t>EDFF30</t>
  </si>
  <si>
    <t>EDFF31</t>
  </si>
  <si>
    <t>EDFF32</t>
  </si>
  <si>
    <t>EDFF33</t>
  </si>
  <si>
    <t>EDGSEC</t>
  </si>
  <si>
    <t>NIFTY All Duration G-Sec Index (Tier I Benchmark)</t>
  </si>
  <si>
    <t>NIFTY G-Sec Index - A-III (Tier II Scheme Benchmark)</t>
  </si>
  <si>
    <t>EDNP27</t>
  </si>
  <si>
    <t>Nifty PSU Bond Plus SDL Apr 2027 50:50 Index</t>
  </si>
  <si>
    <t>EDNPSF</t>
  </si>
  <si>
    <t>Nifty PSU Bond Plus SDL Apr 2026 50:50 Index</t>
  </si>
  <si>
    <t>EDONTF</t>
  </si>
  <si>
    <t>NIFTY 1D Rate Index (Tier I Benchmark)</t>
  </si>
  <si>
    <t>EEARBF</t>
  </si>
  <si>
    <t>Nifty 50 Arbitrage Index</t>
  </si>
  <si>
    <t>EEARFD</t>
  </si>
  <si>
    <t>NIFTY 50 Hybrid Composite debt 50:50 Index</t>
  </si>
  <si>
    <t>EEDGEF</t>
  </si>
  <si>
    <t>NIFTY 100 TRI</t>
  </si>
  <si>
    <t>EEECRF</t>
  </si>
  <si>
    <t>NIFTY 500 - TRI</t>
  </si>
  <si>
    <t>EEELSS</t>
  </si>
  <si>
    <t>EEEQTF</t>
  </si>
  <si>
    <t>Nifty LargeMidcap 250 Index - TRI</t>
  </si>
  <si>
    <t>EEESCF</t>
  </si>
  <si>
    <t>Nifty Smallcap 250 - TRI</t>
  </si>
  <si>
    <t>EEESSF</t>
  </si>
  <si>
    <t>NIFTY 50 Equity Savings Index</t>
  </si>
  <si>
    <t>EEFOCF</t>
  </si>
  <si>
    <t>EEIF30</t>
  </si>
  <si>
    <t>Nifty 100 Quality 30 Index - TRI</t>
  </si>
  <si>
    <t>EEIF50</t>
  </si>
  <si>
    <t>NIFTY 50 - TRI</t>
  </si>
  <si>
    <t>EELMIF</t>
  </si>
  <si>
    <t>EEM150</t>
  </si>
  <si>
    <t xml:space="preserve">NIFTY Midcap 150 Momentum 50 </t>
  </si>
  <si>
    <t>EEMAAF</t>
  </si>
  <si>
    <t>Nifty 500 TRI (40%) + Nifty 5 yr Benchmark
G-Sec Index (50%) + Domestic Gold Prices (5%)
+ Domestic Silver Prices (5%)</t>
  </si>
  <si>
    <t>EEMOF1</t>
  </si>
  <si>
    <t>India Recent 100 IPO TRI</t>
  </si>
  <si>
    <t>EENFBA</t>
  </si>
  <si>
    <t>NIFTY BANK - TRI</t>
  </si>
  <si>
    <t>EENN50</t>
  </si>
  <si>
    <t xml:space="preserve">Nifty Next 50 Index </t>
  </si>
  <si>
    <t>EEPRUA</t>
  </si>
  <si>
    <t>CRISIL Hybrid 35+65 - Aggressive Index</t>
  </si>
  <si>
    <t>EES250</t>
  </si>
  <si>
    <t>NIFTY Smallcap 250 Index</t>
  </si>
  <si>
    <t>EESMCF</t>
  </si>
  <si>
    <t>NIFTY Midcap 150 TRI</t>
  </si>
  <si>
    <t>EGSFOF</t>
  </si>
  <si>
    <t>Domestic Gold and Silver Prices</t>
  </si>
  <si>
    <t>ELLIQF</t>
  </si>
  <si>
    <t>NIFTY Liquid Index B-I (Tier I Benchmark)</t>
  </si>
  <si>
    <t>NIFTY Liquid Index A-I (Tier II Scheme Benchmark)</t>
  </si>
  <si>
    <t>EOASEF</t>
  </si>
  <si>
    <t>MSCI AC Asean 10/40 Total Return Index</t>
  </si>
  <si>
    <t>EOCHIF</t>
  </si>
  <si>
    <t>MSCI Golden Dragon Index (Total Return Net)</t>
  </si>
  <si>
    <t>EODWHF</t>
  </si>
  <si>
    <t>MSCI India Domestic &amp; World Healthcare 45 Index</t>
  </si>
  <si>
    <t>EOEDOF</t>
  </si>
  <si>
    <t>MSCI Europe Index (Total Return Net)</t>
  </si>
  <si>
    <t>EOEMOP</t>
  </si>
  <si>
    <t>MSCI Emerging Market Index</t>
  </si>
  <si>
    <t>EOUSEF</t>
  </si>
  <si>
    <t>Russell 1000 Index</t>
  </si>
  <si>
    <t>EOUSTF</t>
  </si>
  <si>
    <t>Russell 1000 Equal Weighted Technology Index</t>
  </si>
  <si>
    <t>PORTFOLIO STATEMENT OF EDELWEISS MONEY MARKET FUND AS ON JUNE 30, 2023</t>
  </si>
  <si>
    <t>(An open-ended debt scheme investing in money market instruments)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</si>
  <si>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</si>
  <si>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</si>
  <si>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</si>
  <si>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</si>
  <si>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</si>
  <si>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</si>
  <si>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</si>
  <si>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</si>
  <si>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</si>
  <si>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Money Market Instruments</t>
  </si>
  <si>
    <t>Treasury bills</t>
  </si>
  <si>
    <t>364 DAYS TBILL RED 20-07-2023</t>
  </si>
  <si>
    <t>IN002022Z168</t>
  </si>
  <si>
    <t>SOVEREIGN</t>
  </si>
  <si>
    <t>364 DAYS TBILL RED 07-12-2023</t>
  </si>
  <si>
    <t>IN002022Z366</t>
  </si>
  <si>
    <t>Sub Total</t>
  </si>
  <si>
    <t>Certificate of Deposit</t>
  </si>
  <si>
    <t>CANARA BANK CD RED 18-08-2023#</t>
  </si>
  <si>
    <t>INE476A16TV8</t>
  </si>
  <si>
    <t>CRISIL A1+</t>
  </si>
  <si>
    <t>STATE BK OF INDIA CD 12-09-23#</t>
  </si>
  <si>
    <t>INE062A16465</t>
  </si>
  <si>
    <t>ICRA A1+</t>
  </si>
  <si>
    <t>HDFC BANK CD RED 12-09-2023#**</t>
  </si>
  <si>
    <t>INE040A16DK9</t>
  </si>
  <si>
    <t>CARE A1+</t>
  </si>
  <si>
    <t>FEDERAL BANK LTD CD 13-11-2023#**</t>
  </si>
  <si>
    <t>INE171A16KJ9</t>
  </si>
  <si>
    <t>ICICI BANK CD RED 28-03-2024#**</t>
  </si>
  <si>
    <t>INE090A165Z1</t>
  </si>
  <si>
    <t>AXIS BANK LTD CD RED 17-05-2024#**</t>
  </si>
  <si>
    <t>INE238AD6413</t>
  </si>
  <si>
    <t>SIDBI CD RED 29-05-2024#**</t>
  </si>
  <si>
    <t>INE556F16AJ1</t>
  </si>
  <si>
    <t>Commercial Paper</t>
  </si>
  <si>
    <t>HINDUSTAN ZINC LTD. CP RED 04-09-2023**</t>
  </si>
  <si>
    <t>INE267A14556</t>
  </si>
  <si>
    <t>RELIANCE JIO INFO LTD CP 29-09-23**</t>
  </si>
  <si>
    <t>INE110L14RD7</t>
  </si>
  <si>
    <t>CHOLAMANDALAM INV &amp; FI CP RED 11-10-2023**</t>
  </si>
  <si>
    <t>INE121A14VD9</t>
  </si>
  <si>
    <t>LIC HSG FIN CP RED 21-12-2023**</t>
  </si>
  <si>
    <t>INE115A14EC9</t>
  </si>
  <si>
    <t>HDFC LTD. CP RED 22-03-2024**</t>
  </si>
  <si>
    <t>INE001A14A87</t>
  </si>
  <si>
    <t>TOTAL</t>
  </si>
  <si>
    <t>TREPS / Reverse Repo</t>
  </si>
  <si>
    <t>Clearing Corporation of India Ltd.</t>
  </si>
  <si>
    <t>Accrued Interest</t>
  </si>
  <si>
    <t>Net Receivables/(Payables)</t>
  </si>
  <si>
    <t>GRAND TOTAL</t>
  </si>
  <si>
    <t>#  Unlisted Security</t>
  </si>
  <si>
    <t>**Non Traded Security</t>
  </si>
  <si>
    <t>Notes:</t>
  </si>
  <si>
    <t>1. Security in default beyond its maturiy date</t>
  </si>
  <si>
    <t>2. NAV at the beginning of the period (Rs. per unit)</t>
  </si>
  <si>
    <t>Plan /option (Face Value 10)</t>
  </si>
  <si>
    <t>As on</t>
  </si>
  <si>
    <t>Direct Plan Annual IDCW Option</t>
  </si>
  <si>
    <t>Direct Plan Bonus Option</t>
  </si>
  <si>
    <t>^</t>
  </si>
  <si>
    <t>Direct Plan Growth Option</t>
  </si>
  <si>
    <t>Direct Plan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</si>
  <si>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</si>
  <si>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</si>
  <si>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</si>
  <si>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</si>
  <si>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</si>
  <si>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</si>
  <si>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</si>
  <si>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Regular Plan Bonus Option</t>
  </si>
  <si>
    <t>^ There were no investors in this option.</t>
  </si>
  <si>
    <t xml:space="preserve">3. Total Dividend (Net) declared during the month </t>
  </si>
  <si>
    <t>4. Bonus was declared during the month</t>
  </si>
  <si>
    <t>5. Investment in Repo of Corporate Debt Securities during the month ended June 30, 2023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</si>
  <si>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</si>
  <si>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</si>
  <si>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</si>
  <si>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</si>
  <si>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</si>
  <si>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</si>
  <si>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</si>
  <si>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</si>
  <si>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</si>
  <si>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>Edelweiss Money Market Fund</t>
  </si>
  <si>
    <t>Description (if any)</t>
  </si>
  <si>
    <t>Money Market Fund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</si>
  <si>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</si>
  <si>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</si>
  <si>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</si>
  <si>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</si>
  <si>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</si>
  <si>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</si>
  <si>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PORTFOLIO STATEMENT OF BHARAT BOND ETF – APRIL 2025 AS ON JUNE 30, 2023</t>
  </si>
  <si>
    <t>(An open ended Target Maturity Exchange Traded Bond Fund predominantly investing in constituents of Nifty BHARAT Bond Index - April 2025)</t>
  </si>
  <si>
    <t>Debt Instruments</t>
  </si>
  <si>
    <t>(a)Listed / Awaiting listing on stock Exchanges</t>
  </si>
  <si>
    <t>5.59% SIDBI NCD RED 21-02-2025**</t>
  </si>
  <si>
    <t>INE556F08JU6</t>
  </si>
  <si>
    <t>CARE AAA</t>
  </si>
  <si>
    <t>5.4% INDIAN OIL CORP NCD 11-04-25**</t>
  </si>
  <si>
    <t>INE242A08478</t>
  </si>
  <si>
    <t>CRISIL AAA</t>
  </si>
  <si>
    <t>5.36% HPCL NCD RED 11-04-2025**</t>
  </si>
  <si>
    <t>INE094A08077</t>
  </si>
  <si>
    <t>6.88% NHB LTD NCD RED 21-01-2025**</t>
  </si>
  <si>
    <t>INE557F08FH9</t>
  </si>
  <si>
    <t>5.90% REC LTD. NCD RED 31-03-2025**</t>
  </si>
  <si>
    <t>INE020B08CZ6</t>
  </si>
  <si>
    <t>5.47% NABARD NCD RED 11-04-2025**</t>
  </si>
  <si>
    <t>INE261F08CI3</t>
  </si>
  <si>
    <t>ICRA AAA</t>
  </si>
  <si>
    <t>5.77% PFC LTD NCD RED 11-04-2025**</t>
  </si>
  <si>
    <t>INE134E08KX7</t>
  </si>
  <si>
    <t>5.35% HUDCO NCD RED 11-04-2025**</t>
  </si>
  <si>
    <t>INE031A08814</t>
  </si>
  <si>
    <t>6.35% EXIM BANK OF INDIA NCD 18-02-2025**</t>
  </si>
  <si>
    <t>INE514E08FT8</t>
  </si>
  <si>
    <t>7.42% POWER FIN CORP NCD RED 19-11-2024**</t>
  </si>
  <si>
    <t>INE134E08KH0</t>
  </si>
  <si>
    <t>5.25% ONGC NCD RED 11-04-2025**</t>
  </si>
  <si>
    <t>INE213A08016</t>
  </si>
  <si>
    <t>5.34% NLC INDIA LTD. NCD 11-04-25**</t>
  </si>
  <si>
    <t>INE589A08027</t>
  </si>
  <si>
    <t>6.88% REC LTD. NCD RED 20-03-2025**</t>
  </si>
  <si>
    <t>INE020B08CK8</t>
  </si>
  <si>
    <t>7.05% NAT HSG BANK NCD RED 18-12-2024**</t>
  </si>
  <si>
    <t>INE557F08FG1</t>
  </si>
  <si>
    <t>6.99% IRFC NCD RED 19-03-2025**</t>
  </si>
  <si>
    <t>INE053F07CB1</t>
  </si>
  <si>
    <t>8.23% REC LTD NCD RED 23-01-2025**</t>
  </si>
  <si>
    <t>INE020B08898</t>
  </si>
  <si>
    <t>5.70% SIDBI NCD RED 28-03-2025**</t>
  </si>
  <si>
    <t>INE556F08JX0</t>
  </si>
  <si>
    <t>8.27% REC LTD NCD RED 06-02-2025**</t>
  </si>
  <si>
    <t>INE020B08906</t>
  </si>
  <si>
    <t>6.39% INDIAN OIL CORP NCD RED 06-03-2025**</t>
  </si>
  <si>
    <t>INE242A08452</t>
  </si>
  <si>
    <t>9.18% NUCLEAR POWER CORP NCD RD 23-01-25**</t>
  </si>
  <si>
    <t>INE206D08170</t>
  </si>
  <si>
    <t>8.98% PFC SR 120 B NCD RED 08-10-2024**</t>
  </si>
  <si>
    <t>INE134E08GL0</t>
  </si>
  <si>
    <t>8.48% POWER FIN CORP NCD RED 09-12-2024</t>
  </si>
  <si>
    <t>INE134E08GU1</t>
  </si>
  <si>
    <t>8.65% POWER FINANCE NCD RED 28-12-2024**</t>
  </si>
  <si>
    <t>INE134E08GV9</t>
  </si>
  <si>
    <t>8.30% REC LTD NCD RED 10-04-2025**</t>
  </si>
  <si>
    <t>INE020B08930</t>
  </si>
  <si>
    <t>5.96% NABARD NCD SR 22F RED 06-02-2025**</t>
  </si>
  <si>
    <t>INE261F08DM3</t>
  </si>
  <si>
    <t>5.63% NABARD NCD SR 22G RED 26-02-2025**</t>
  </si>
  <si>
    <t>INE261F08DN1</t>
  </si>
  <si>
    <t>6.85% POWER GRID CORP NCD RED 15-04-2025**</t>
  </si>
  <si>
    <t>INE752E08643</t>
  </si>
  <si>
    <t>9.34% REC LTD NCD RED 25-08-2024**</t>
  </si>
  <si>
    <t>INE020B07IZ5</t>
  </si>
  <si>
    <t>5.23% NABARD NCD RED 31-01-2025</t>
  </si>
  <si>
    <t>INE261F08DI1</t>
  </si>
  <si>
    <t>8.98% PFC SR 120 A NCD RED 08-10-2024**</t>
  </si>
  <si>
    <t>INE134E08GK2</t>
  </si>
  <si>
    <t>8.60% POWER FINANCE NCD 07-08-2024**</t>
  </si>
  <si>
    <t>INE134E08BP2</t>
  </si>
  <si>
    <t>8.20% POWER GRID CORP NCD RED 23-01-2025**</t>
  </si>
  <si>
    <t>INE752E07MG9</t>
  </si>
  <si>
    <t>5.84% IOC NCD RED 19-04-2024</t>
  </si>
  <si>
    <t>INE242A08510</t>
  </si>
  <si>
    <t>5.57% SIDBI NCD RED 03-03-2025**</t>
  </si>
  <si>
    <t>INE556F08JV4</t>
  </si>
  <si>
    <t>7.49% POWER GRID CORP NCD 25-10-2024**</t>
  </si>
  <si>
    <t>INE752E08593</t>
  </si>
  <si>
    <t>8.95% POWER FIN CORP NCD RED 30-03-2025**</t>
  </si>
  <si>
    <t>INE134E08CV8</t>
  </si>
  <si>
    <t>8.87% EXIM BANK NCD RED 13-03-2025**</t>
  </si>
  <si>
    <t>INE514E08CH0</t>
  </si>
  <si>
    <t>8.15% EXIM BANK NCD RED 05-03-2025**</t>
  </si>
  <si>
    <t>INE514E08EL8</t>
  </si>
  <si>
    <t>8.11% EXIM BANK NCD RED 03-02-2025**</t>
  </si>
  <si>
    <t>INE514E08EK0</t>
  </si>
  <si>
    <t>8.80% POWER FIN CORP NCD RED 15-01-2025**</t>
  </si>
  <si>
    <t>INE134E08CP0</t>
  </si>
  <si>
    <t>8.93% POWER GRID CORP NCD 19-10-2024**</t>
  </si>
  <si>
    <t>INE752E07LY4</t>
  </si>
  <si>
    <t>7.40% REC LTD. NCD RED 26-11-2024**</t>
  </si>
  <si>
    <t>INE020B08CF8</t>
  </si>
  <si>
    <t>8.95% INDIAN RAILWAY FIN NCD 10-03-2025**</t>
  </si>
  <si>
    <t>INE053F09GV6</t>
  </si>
  <si>
    <t>9% NTPC LTD NCD RED 25-01-2025**</t>
  </si>
  <si>
    <t>INE733E07HA2</t>
  </si>
  <si>
    <t>8.15% POWER GRID CORP NCD RED 09-03-2025**</t>
  </si>
  <si>
    <t>INE752E07MJ3</t>
  </si>
  <si>
    <t>Government Securities</t>
  </si>
  <si>
    <t>6.89% GOVT OF INDIA RED 16-01-2025</t>
  </si>
  <si>
    <t>IN0020220128</t>
  </si>
  <si>
    <t>(b)Privately Placed/Unlisted</t>
  </si>
  <si>
    <t>(c)Securitised Debt Instruments</t>
  </si>
  <si>
    <t>NABARD CD RED 15-04-2025#**</t>
  </si>
  <si>
    <t>INE261F16744</t>
  </si>
  <si>
    <t>Plan /option (Face Value 1000)</t>
  </si>
  <si>
    <t>Growth Option</t>
  </si>
  <si>
    <t>BHARAT Bond ETF - April 2025</t>
  </si>
  <si>
    <t>Debt ETFs</t>
  </si>
  <si>
    <t>PORTFOLIO STATEMENT OF BHARAT BOND ETF – APRIL 2030 AS ON JUNE 30, 2023</t>
  </si>
  <si>
    <t>(An open ended Target Maturity Exchange Traded Bond Fund predominately investing in constituents of Nifty BHARAT Bond Index - April 2030)</t>
  </si>
  <si>
    <t>7.89% REC LTD. NCD RED 30-03-2030**</t>
  </si>
  <si>
    <t>INE020B08CI2</t>
  </si>
  <si>
    <t>7.86% PFC LTD NCD RED 12-04-2030</t>
  </si>
  <si>
    <t>INE134E08KK4</t>
  </si>
  <si>
    <t>7.03% HPCL NCD RED 12-04-2030**</t>
  </si>
  <si>
    <t>INE094A08069</t>
  </si>
  <si>
    <t>7.41% POWER FIN CORP NCD RED 25-02-2030**</t>
  </si>
  <si>
    <t>INE134E08KL2</t>
  </si>
  <si>
    <t>7.34% NPCIL NCD RED 23-01-2030**</t>
  </si>
  <si>
    <t>INE206D08469</t>
  </si>
  <si>
    <t>7.55% IRFC NCD RED 12-04-2030**</t>
  </si>
  <si>
    <t>INE053F07BY5</t>
  </si>
  <si>
    <t>7.54% NHAI NCD RED 25-01-2030**</t>
  </si>
  <si>
    <t>INE906B07HK9</t>
  </si>
  <si>
    <t>7.4% MANGALORE REF &amp; PET NCD 12-04-2030**</t>
  </si>
  <si>
    <t>INE103A08019</t>
  </si>
  <si>
    <t>7.70% NHAI NCD RED 13-09-2029**</t>
  </si>
  <si>
    <t>INE906B07HH5</t>
  </si>
  <si>
    <t>7.50% REC LTD. NCD RED 28-02-2030**</t>
  </si>
  <si>
    <t>INE020B08CP7</t>
  </si>
  <si>
    <t>7.41% IOC NCD RED 22-10-2029**</t>
  </si>
  <si>
    <t>INE242A08437</t>
  </si>
  <si>
    <t>FITCH AAA</t>
  </si>
  <si>
    <t>7.32% NTPC LTD NCD RED 17-07-2029**</t>
  </si>
  <si>
    <t>INE733E07KL3</t>
  </si>
  <si>
    <t>7.49% NHAI NCD RED 01-08-2029**</t>
  </si>
  <si>
    <t>INE906B07HG7</t>
  </si>
  <si>
    <t>7.75% MANGALORE REF &amp; PET NCD 29-01-2030**</t>
  </si>
  <si>
    <t>INE103A08035</t>
  </si>
  <si>
    <t>7.38% POWER GRID CORP NCD RED 12-04-2030**</t>
  </si>
  <si>
    <t>INE752E08635</t>
  </si>
  <si>
    <t>7.08% IRFC NCD RED 28-02-2030**</t>
  </si>
  <si>
    <t>INE053F07CA3</t>
  </si>
  <si>
    <t>7.48% IRFC NCD RED 13-08-2029**</t>
  </si>
  <si>
    <t>INE053F07BU3</t>
  </si>
  <si>
    <t>7.55% IRFC NCD RED 06-11-29**</t>
  </si>
  <si>
    <t>INE053F07BX7</t>
  </si>
  <si>
    <t>7.82% PFC SR BS225 NCD RED 13-03-2030**</t>
  </si>
  <si>
    <t>INE134E08MF0</t>
  </si>
  <si>
    <t>8.12% NHPC NCD GOI SERVICED 22-03-2029**</t>
  </si>
  <si>
    <t>INE848E08136</t>
  </si>
  <si>
    <t>7.5% IRFC NCD RED 07-09-2029**</t>
  </si>
  <si>
    <t>INE053F07BW9</t>
  </si>
  <si>
    <t>7.74% HPCL NCD RED 02-03-2028**</t>
  </si>
  <si>
    <t>INE094A08150</t>
  </si>
  <si>
    <t>7.43% NABARD GOI SERV NCD RED 31-01-2030**</t>
  </si>
  <si>
    <t>INE261F08BX4</t>
  </si>
  <si>
    <t>8.85% REC LTD. NCD RED 16-04-2029**</t>
  </si>
  <si>
    <t>INE020B08BQ7</t>
  </si>
  <si>
    <t>7.64% FOOD CORP GOI GRNT NCD 12-12-2029**</t>
  </si>
  <si>
    <t>INE861G08050</t>
  </si>
  <si>
    <t>CRISIL AAA(CE)</t>
  </si>
  <si>
    <t>8.3% REC LTD NCD RED 25-06-2029**</t>
  </si>
  <si>
    <t>INE020B08BU9</t>
  </si>
  <si>
    <t>8.36% NHAI NCD RED 20-05-2029**</t>
  </si>
  <si>
    <t>INE906B07HD4</t>
  </si>
  <si>
    <t>8.25% REC GOI SERVICED NCD RED 26-03-30**</t>
  </si>
  <si>
    <t>INE020B08CR3</t>
  </si>
  <si>
    <t>8.09% NLC INDIA LTD NCD RED 29-05-2029**</t>
  </si>
  <si>
    <t>INE589A07037</t>
  </si>
  <si>
    <t>7.49% POWER GRID CORP NCD 25-10-2029**</t>
  </si>
  <si>
    <t>INE752E08601</t>
  </si>
  <si>
    <t>7.92% REC LTD. NCD RED 30-03-2030**</t>
  </si>
  <si>
    <t>INE020B08CJ0</t>
  </si>
  <si>
    <t>8.35% IRFC NCD RED 13-03-2029**</t>
  </si>
  <si>
    <t>INE053F07BC1</t>
  </si>
  <si>
    <t>8.23% IRFC NCD RED 29-03-2029**</t>
  </si>
  <si>
    <t>INE053F07BE7</t>
  </si>
  <si>
    <t>7.27% NABARD NCD RED 14-02-2030**</t>
  </si>
  <si>
    <t>INE261F08BZ9</t>
  </si>
  <si>
    <t>8.85% POWER FIN CORP NCD RED 25-05-2029**</t>
  </si>
  <si>
    <t>INE134E08KC1</t>
  </si>
  <si>
    <t>8.3% NTPC LTD NCD RED 15-01-2029**</t>
  </si>
  <si>
    <t>INE733E07KJ7</t>
  </si>
  <si>
    <t>7.93% PFC LTD NCD RED 31-12-2029**</t>
  </si>
  <si>
    <t>INE134E08KI8</t>
  </si>
  <si>
    <t>7.5% NHPC NCD RED 06-10-2029**</t>
  </si>
  <si>
    <t>INE848E07AS5</t>
  </si>
  <si>
    <t>8.80% RECL NCD RED 14-05-2029**</t>
  </si>
  <si>
    <t>INE020B08BS3</t>
  </si>
  <si>
    <t>7.25% NPCIL NCD RED 15-12-2029 XXXIII C**</t>
  </si>
  <si>
    <t>INE206D08436</t>
  </si>
  <si>
    <t>8.15% NABARD NCD RED 28-03-2029**</t>
  </si>
  <si>
    <t>INE261F08BH7</t>
  </si>
  <si>
    <t>8.22% NABARD NCD RED 13-12-2028**</t>
  </si>
  <si>
    <t>INE261F08AV0</t>
  </si>
  <si>
    <t>7.13% NHPC LTD NCD 11-02-2030**</t>
  </si>
  <si>
    <t>INE848E07BC7</t>
  </si>
  <si>
    <t>7.10% NABARD GOI SERV NCD RED 08-02-2030**</t>
  </si>
  <si>
    <t>INE261F08BY2</t>
  </si>
  <si>
    <t>8.37% NHAI NCD RED 20-01-2029**</t>
  </si>
  <si>
    <t>INE906B07GN5</t>
  </si>
  <si>
    <t>8.4% POWER GRID NCD RED 26-05-2029**</t>
  </si>
  <si>
    <t>INE752E07MV8</t>
  </si>
  <si>
    <t>7.38% NHPC LTD NCD 03-01-2030**</t>
  </si>
  <si>
    <t>INE848E07AX5</t>
  </si>
  <si>
    <t>8.15% POWER GRID CORP NCD RED 09-03-2030**</t>
  </si>
  <si>
    <t>INE752E07MK1</t>
  </si>
  <si>
    <t>8.50% NABARD NCD GOI SERVICED 27-02-2029**</t>
  </si>
  <si>
    <t>INE261F08BC8</t>
  </si>
  <si>
    <t>8.55% IRFC NCD RED 21-02-2029**</t>
  </si>
  <si>
    <t>INE053F07BA5</t>
  </si>
  <si>
    <t>8.13% NUCLEAR POWER CORP NCD 28-03-2030**</t>
  </si>
  <si>
    <t>INE206D08394</t>
  </si>
  <si>
    <t>9.3% POWER GRID CORP NCD RED 04-09-2029**</t>
  </si>
  <si>
    <t>INE752E07LR8</t>
  </si>
  <si>
    <t>7.95% IRFC NCD RED 12-06-2029**</t>
  </si>
  <si>
    <t>INE053F07BR9</t>
  </si>
  <si>
    <t>8.24% POWER GRID NCD GOI SERV 14-02-2029**</t>
  </si>
  <si>
    <t>INE752E08551</t>
  </si>
  <si>
    <t>8.15% EXIM NCB 21-01-2030 R21 - 2030**</t>
  </si>
  <si>
    <t>INE514E08EJ2</t>
  </si>
  <si>
    <t>7.41% NABARD NCD RED 18-07-2029**</t>
  </si>
  <si>
    <t>INE261F08BM7</t>
  </si>
  <si>
    <t>8.87% EXIM BANK NCD RED 30-10-2029**</t>
  </si>
  <si>
    <t>INE514E08ED5</t>
  </si>
  <si>
    <t>7.34% POWER GRID CORP NCD 13-07-2029**</t>
  </si>
  <si>
    <t>INE752E08577</t>
  </si>
  <si>
    <t>7.36% NLC INDIA LTD. NCD RED 25-01-2030**</t>
  </si>
  <si>
    <t>INE589A07045</t>
  </si>
  <si>
    <t>8.70% POWER GRID CORP NCD RED 15-07-2028**</t>
  </si>
  <si>
    <t>INE752E07LC0</t>
  </si>
  <si>
    <t>8.27% NHAI NCD RED 28-03-2029**</t>
  </si>
  <si>
    <t>INE906B07GP0</t>
  </si>
  <si>
    <t>8.20% PGCIL NCD 23-01-2030 STRPPS D**</t>
  </si>
  <si>
    <t>INE752E07MH7</t>
  </si>
  <si>
    <t>8.13% PGCIL NCD 25-04-2029 LIII J**</t>
  </si>
  <si>
    <t>INE752E07NV6</t>
  </si>
  <si>
    <t>7.8% NHAI NCD RED 26-06-2029**</t>
  </si>
  <si>
    <t>INE906B07HF9</t>
  </si>
  <si>
    <t>8.83% EXIM BK OF INDIA NCD RED 03-11-29**</t>
  </si>
  <si>
    <t>INE514E08EE3</t>
  </si>
  <si>
    <t>7.10% GOVT OF INDIA RED 18-04-2029</t>
  </si>
  <si>
    <t>IN0020220011</t>
  </si>
  <si>
    <t>6.79% GOVT OF INDIA RED 26-12-2029</t>
  </si>
  <si>
    <t>IN0020160118</t>
  </si>
  <si>
    <t>6.45% GOVT OF INDIA RED 07-10-2029</t>
  </si>
  <si>
    <t>IN0020190362</t>
  </si>
  <si>
    <t>BHARAT Bond ETF - April 2030</t>
  </si>
  <si>
    <t>PORTFOLIO STATEMENT OF BHARAT BOND ETF – APRIL 2031 AS ON JUNE 30, 2023</t>
  </si>
  <si>
    <t>(An open ended Target Maturity Exchange Traded Bond Fund predominantly investing in constituents of Nifty BHARAT Bond Index - April 2031)</t>
  </si>
  <si>
    <t>6.41% IRFC NCD RED 11-04-2031**</t>
  </si>
  <si>
    <t>INE053F07CR7</t>
  </si>
  <si>
    <t>6.90% REC LTD. NCD RED 31-03-2031**</t>
  </si>
  <si>
    <t>INE020B08DA7</t>
  </si>
  <si>
    <t>6.45% NABARD NCD RED 11-04-2031**</t>
  </si>
  <si>
    <t>INE261F08CJ1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</si>
  <si>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</si>
  <si>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</si>
  <si>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</si>
  <si>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</si>
  <si>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</si>
  <si>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</si>
  <si>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6.4% ONGC NCD RED 11-04-2031**</t>
  </si>
  <si>
    <t>INE213A08024</t>
  </si>
  <si>
    <t>6.29% NTPC LTD NCD RED 11-04-2031**</t>
  </si>
  <si>
    <t>INE733E08155</t>
  </si>
  <si>
    <t>6.63% HPCL NCD RED 11-04-2031**</t>
  </si>
  <si>
    <t>INE094A08093</t>
  </si>
  <si>
    <t>6.65% FOOD CORP GOI GRNT NCD 23-10-2030**</t>
  </si>
  <si>
    <t>INE861G08076</t>
  </si>
  <si>
    <t>ICRA AAA(CE)</t>
  </si>
  <si>
    <t>6.28% POWER GRID CORP NCD 11-04-31**</t>
  </si>
  <si>
    <t>INE752E08650</t>
  </si>
  <si>
    <t>7.55% REC LTD. NCD RED 10-05-2030**</t>
  </si>
  <si>
    <t>INE020B08CU7</t>
  </si>
  <si>
    <t>7.05% PFC LTD NCD RED 09-08-2030**</t>
  </si>
  <si>
    <t>INE134E08KZ2</t>
  </si>
  <si>
    <t>7.82% PFC SR BS225 NCD RED 13-03-2031**</t>
  </si>
  <si>
    <t>INE134E08MG8</t>
  </si>
  <si>
    <t>6.80% REC LTD NCD RED 20-12-2030**</t>
  </si>
  <si>
    <t>INE020B08DE9</t>
  </si>
  <si>
    <t>6.90% REC LTD. NCD RED 31-01-2031**</t>
  </si>
  <si>
    <t>INE020B08DG4</t>
  </si>
  <si>
    <t>7.04% PFC LTD NCD RED 16-12-2030**</t>
  </si>
  <si>
    <t>INE134E08LC9</t>
  </si>
  <si>
    <t>8.85% POWER FINANCE NCD 15-06-2030**</t>
  </si>
  <si>
    <t>INE134E08DB8</t>
  </si>
  <si>
    <t>7.79% REC LTD. NCD RED 21-05-2030**</t>
  </si>
  <si>
    <t>INE020B08CW3</t>
  </si>
  <si>
    <t>7.75% PFC LTD NCD RED 11-06-2030**</t>
  </si>
  <si>
    <t>INE134E08KV1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</si>
  <si>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</si>
  <si>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</si>
  <si>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</si>
  <si>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</si>
  <si>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</si>
  <si>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</si>
  <si>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7.68% POWER FIN CORP NCD RED 15-07-2030**</t>
  </si>
  <si>
    <t>INE134E08KR9</t>
  </si>
  <si>
    <t>8.13% PGCIL NCD 25-04-2030 LIII K**</t>
  </si>
  <si>
    <t>INE752E07NW4</t>
  </si>
  <si>
    <t>8.4% POWER GRID CORP NCD RED 27-05-2030**</t>
  </si>
  <si>
    <t>INE752E07MW6</t>
  </si>
  <si>
    <t>7.35% NHAI NCD RED 26-04-2030**</t>
  </si>
  <si>
    <t>INE906B07HP8</t>
  </si>
  <si>
    <t>7.25% NPCIL NCD RED 15-12-2030 XXXIII D**</t>
  </si>
  <si>
    <t>INE206D08444</t>
  </si>
  <si>
    <t>7.40% POWER FIN CORP NCD RED 08-05-2030**</t>
  </si>
  <si>
    <t>INE134E08KQ1</t>
  </si>
  <si>
    <t>7% POWER FIN CORP NCD RED 22-01-2031**</t>
  </si>
  <si>
    <t>INE134E07AN1</t>
  </si>
  <si>
    <t>6.8% NHPC SR AB STRPP E NCD 24-04-2030**</t>
  </si>
  <si>
    <t>INE848E07BN4</t>
  </si>
  <si>
    <t>6.75% HUDCO NCD RED 29-05-2030**</t>
  </si>
  <si>
    <t>INE031A08806</t>
  </si>
  <si>
    <t>7.17% GOVT OF INDIA RED 17-04-2030</t>
  </si>
  <si>
    <t>IN0020230036</t>
  </si>
  <si>
    <t>7.61% GOVT OF INDIA RED 09-05-2030</t>
  </si>
  <si>
    <t>IN0020160019</t>
  </si>
  <si>
    <t>BHARAT Bond ETF - April 2031</t>
  </si>
  <si>
    <t>PORTFOLIO STATEMENT OF BHARAT BOND ETF – APRIL 2032 AS ON JUNE 30, 2023</t>
  </si>
  <si>
    <t>(An open ended Target Maturity Exchange Traded Bond Fund predominantly investing in constituents of Nifty BHARAT Bond Index - April 2032)</t>
  </si>
  <si>
    <t>6.92% REC LTD NCD RED 20-03-2032**</t>
  </si>
  <si>
    <t>INE020B08DV3</t>
  </si>
  <si>
    <t>6.92% POWER FINANCE NCD 14-04-32</t>
  </si>
  <si>
    <t>INE134E08LN6</t>
  </si>
  <si>
    <t>6.74% NTPC LTD RED 14-04-2032**</t>
  </si>
  <si>
    <t>INE733E08205</t>
  </si>
  <si>
    <t>7.48% MANGALORE REF&amp;PET 14-04-2032**</t>
  </si>
  <si>
    <t>INE103A08050</t>
  </si>
  <si>
    <t>6.87% NHAI NCD RED 14-04-2032**</t>
  </si>
  <si>
    <t>INE906B07JA6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</si>
  <si>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</si>
  <si>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</si>
  <si>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</si>
  <si>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</si>
  <si>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</si>
  <si>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</si>
  <si>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</si>
  <si>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</si>
  <si>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</si>
  <si>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</si>
  <si>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29-08-2031**</t>
  </si>
  <si>
    <t>INE053F08122</t>
  </si>
  <si>
    <t>7.82% PFC SR BS225 NCD RED 12-03-2032**</t>
  </si>
  <si>
    <t>INE134E08ME3</t>
  </si>
  <si>
    <t>6.89% IRFC NCD RED 18-07-2031**</t>
  </si>
  <si>
    <t>INE053F08106</t>
  </si>
  <si>
    <t>7.38% NABARD NCD RED 20-10-2031**</t>
  </si>
  <si>
    <t>INE261F08683</t>
  </si>
  <si>
    <t>6.69% NTPC LTD NCD RED 12-09-2031**</t>
  </si>
  <si>
    <t>INE733E08197</t>
  </si>
  <si>
    <t>8.1% NTPC NCD RED 27-05-2031**</t>
  </si>
  <si>
    <t>INE733E07KD0</t>
  </si>
  <si>
    <t>7.30% NABARD NCD RED 26-12-2031**</t>
  </si>
  <si>
    <t>INE261F08717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</si>
  <si>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</si>
  <si>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</si>
  <si>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</si>
  <si>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</si>
  <si>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</si>
  <si>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</si>
  <si>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6.54% GOVT OF INDIA RED 17-01-2032</t>
  </si>
  <si>
    <t>IN0020210244</t>
  </si>
  <si>
    <t>BHARAT Bond ETF - April 2032</t>
  </si>
  <si>
    <t>PORTFOLIO STATEMENT OF BHARAT BOND ETF – APRIL 2033 AS ON JUNE 30, 2023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</si>
  <si>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</si>
  <si>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</si>
  <si>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</si>
  <si>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7.58% POWER FIN NCD RED 15-04-2033**</t>
  </si>
  <si>
    <t>INE134E08LW7</t>
  </si>
  <si>
    <t>7.54% NABARD NCD RED 15-04-2033**</t>
  </si>
  <si>
    <t>INE261F08DU6</t>
  </si>
  <si>
    <t>7.47% IRFC SR166 NCD RED 15-04-2033**</t>
  </si>
  <si>
    <t>INE053F08213</t>
  </si>
  <si>
    <t>7.54% HPCL NCD RED 15-04-2033**</t>
  </si>
  <si>
    <t>INE094A08143</t>
  </si>
  <si>
    <t>7.44% NTPC LTD. SR 79 NCD RED 15-04-2033**</t>
  </si>
  <si>
    <t>INE733E08239</t>
  </si>
  <si>
    <t>7.52% HUDCO SERIES B NCD RED 15-04-2033**</t>
  </si>
  <si>
    <t>INE031A08863</t>
  </si>
  <si>
    <t>7.53% RECL SR 217 NCD RED 31-03-2033**</t>
  </si>
  <si>
    <t>INE020B08EC1</t>
  </si>
  <si>
    <t>7.75% IRFC NCD RED 15-04-2033**</t>
  </si>
  <si>
    <t>INE053F08270</t>
  </si>
  <si>
    <t>7.70% PFC SR BS226 B NCD RED 15-04-2033**</t>
  </si>
  <si>
    <t>INE134E08MI4</t>
  </si>
  <si>
    <t>7.69% RECL SR 218 NCD RED 31-01-2033**</t>
  </si>
  <si>
    <t>INE020B08EE7</t>
  </si>
  <si>
    <t>7.65% IRFC NCD SR167 RED 30-12-2032**</t>
  </si>
  <si>
    <t>INE053F08221</t>
  </si>
  <si>
    <t>7.82% PFC SR BS225 NCD RED 11-03-2033**</t>
  </si>
  <si>
    <t>INE134E08MD5</t>
  </si>
  <si>
    <t>7.44% NTPC LTD. SR 78 NCD RED 25-08-2032**</t>
  </si>
  <si>
    <t>INE733E08221</t>
  </si>
  <si>
    <t>8.5% EXIM BANK NCD RED 14-03-2033**</t>
  </si>
  <si>
    <t>INE514E08FS0</t>
  </si>
  <si>
    <t>7.26% GOVT OF INDIA RED 22-08-2032</t>
  </si>
  <si>
    <t>IN0020220060</t>
  </si>
  <si>
    <t>7.26% GOVT OF INDIA RED 06-02-2033</t>
  </si>
  <si>
    <t>IN0020220151</t>
  </si>
  <si>
    <t>BHARAT Bond ETF - April 2033</t>
  </si>
  <si>
    <t>BHARAT Bond ETF – April 2033</t>
  </si>
  <si>
    <t>PORTFOLIO STATEMENT OF EDELWEISS  BANKING AND PSU DEBT FUND AS ON JUNE 30, 2023</t>
  </si>
  <si>
    <t>(An open ended debt scheme predominantly investing in Debt Instruments of Banks, Public Sector Undertakings,
Public Financial Institutions and Municipal Bonds.)</t>
  </si>
  <si>
    <t>8.37% HUDCO NCD RED 23-03-2029**</t>
  </si>
  <si>
    <t>INE031A08707</t>
  </si>
  <si>
    <t>8.13% NUCLEAR POWER CORP NCD 28-03-2029**</t>
  </si>
  <si>
    <t>INE206D08386</t>
  </si>
  <si>
    <t>8.95% FOOD CORP OF INDIA NCD 01-03-2029**</t>
  </si>
  <si>
    <t>INE861G08043</t>
  </si>
  <si>
    <t>8.40% NUCLEAR POW COR IN LTD NCD28-11-29**</t>
  </si>
  <si>
    <t>INE206D08253</t>
  </si>
  <si>
    <t>8.24% NABARD NCD GOI SERVICED 22-03-2029**</t>
  </si>
  <si>
    <t>INE261F08BF1</t>
  </si>
  <si>
    <t>8.79% INDIAN RAIL FIN NCD RED 04-05-2030**</t>
  </si>
  <si>
    <t>INE053F09GX2</t>
  </si>
  <si>
    <t>8.7% LIC HOUS FIN NCD RED 23-03-2029**</t>
  </si>
  <si>
    <t>INE115A07OB4</t>
  </si>
  <si>
    <t>7.38% GOVT OF INDIA RED 20-06-2027</t>
  </si>
  <si>
    <t>IN0020220037</t>
  </si>
  <si>
    <t>Direct Plan Fortnightly IDCW Option</t>
  </si>
  <si>
    <t>Direct Plan Monthly IDCW Option</t>
  </si>
  <si>
    <t>Direct Plan Weekly IDCW Option</t>
  </si>
  <si>
    <t>Regular Plan Fortnightly IDCW Option</t>
  </si>
  <si>
    <t>Regular Plan Growth Option</t>
  </si>
  <si>
    <t>Regular Plan IDCW Option</t>
  </si>
  <si>
    <t>Regular Plan Monthly IDCW Option</t>
  </si>
  <si>
    <t>Regular Plan Weekly IDCW Option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</si>
  <si>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</si>
  <si>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</si>
  <si>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</si>
  <si>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</si>
  <si>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</si>
  <si>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Fortnightly IDCW</t>
  </si>
  <si>
    <t>Direct Plan weekly IDCW</t>
  </si>
  <si>
    <t>Regular Plan Fortnightly IDCW</t>
  </si>
  <si>
    <t>Regular Plan Weekly IDCW</t>
  </si>
  <si>
    <t>Edelweiss Banking and PSU Debt Fund</t>
  </si>
  <si>
    <t>Banking and PSU Fund</t>
  </si>
  <si>
    <t>Edelweiss Banking &amp; PSU Debt Fund</t>
  </si>
  <si>
    <t>PORTFOLIO STATEMENT OF EDELWEISS CRISIL IBX 50:50 GILT PLUS SDL JUNE 2027 INDEX FUND AS ON JUNE 30, 2023</t>
  </si>
  <si>
    <t>(An open-ended target maturity Index Fund investing in the constituents of CRISIL IBX 50:50 Gilt Plus SDL Index – June 2027. A relatively high interest)</t>
  </si>
  <si>
    <t>(a) Listed / Awaiting listing on Stock Exchanges</t>
  </si>
  <si>
    <t>State Development Loan</t>
  </si>
  <si>
    <t>7.16% TAMILNADU SDL RED 11-01-2027</t>
  </si>
  <si>
    <t>IN3120160178</t>
  </si>
  <si>
    <t>7.71% GUJARAT SDL RED 01-03-2027</t>
  </si>
  <si>
    <t>IN1520160202</t>
  </si>
  <si>
    <t>7.52% TAMIL NADU SDL RED 24-05-2027</t>
  </si>
  <si>
    <t>IN3120170037</t>
  </si>
  <si>
    <t>7.52% UTTAR PRADESH SDL 24-05-2027</t>
  </si>
  <si>
    <t>IN3320170043</t>
  </si>
  <si>
    <t>7.51% MAHARASHTRA SDL RED 24-05-2027</t>
  </si>
  <si>
    <t>IN2220170020</t>
  </si>
  <si>
    <t>7.67% UTTAR PRADESH SDL 12-04-2027</t>
  </si>
  <si>
    <t>IN3320170019</t>
  </si>
  <si>
    <t>Direct Plan  Growth Option</t>
  </si>
  <si>
    <t>Regular Plan  Growth Option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</si>
  <si>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</si>
  <si>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</si>
  <si>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</si>
  <si>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CRISIL IBX 50:50 GILT PLUS SDL SEP 2028 INDEX FUND AS ON JUNE 30, 2023</t>
  </si>
  <si>
    <t>(An open-ended target maturity Index Fund investing in the constituents of CRISIL IBX 50:50 Gilt Plus SDL Index – Sep 2028. A relatively high interest)</t>
  </si>
  <si>
    <t>7.17% GOVT OF INDIA RED 08-01-2028</t>
  </si>
  <si>
    <t>IN0020170174</t>
  </si>
  <si>
    <t>6.13% GOVT OF INDIA RED 04-06-2028</t>
  </si>
  <si>
    <t>IN0020030022</t>
  </si>
  <si>
    <t>8.47% GUJARAT SDL RED 21-08-2028</t>
  </si>
  <si>
    <t>IN1520180077</t>
  </si>
  <si>
    <t>8.15% TAMIL NADU SDL RED 09-05-2028</t>
  </si>
  <si>
    <t>IN3120180036</t>
  </si>
  <si>
    <t>8.03% KARNATAKA SDL RED 31-01-2028</t>
  </si>
  <si>
    <t>IN1920170165</t>
  </si>
  <si>
    <t>8.79% GUJARAT SDL RED 12-09-2028</t>
  </si>
  <si>
    <t>IN1520180101</t>
  </si>
  <si>
    <t>8.16% RAJASTHAN SDL RED 09-05-2028</t>
  </si>
  <si>
    <t>IN2920180030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</si>
  <si>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</si>
  <si>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</si>
  <si>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</si>
  <si>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CRISIL IBX 50:50 GILT PLUS SDL APRIL 2037 INDEX FUND AS ON JUNE 30, 2023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</si>
  <si>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</si>
  <si>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</si>
  <si>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</si>
  <si>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</si>
  <si>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</si>
  <si>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</si>
  <si>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</si>
  <si>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8.03% ANDHRA PRADESH SDL RED 20-07-2036</t>
  </si>
  <si>
    <t>IN1020220332</t>
  </si>
  <si>
    <t>7.89% TELANGANA SDL RED 27-10-2036</t>
  </si>
  <si>
    <t>IN4520220224</t>
  </si>
  <si>
    <t>7.74% UTTAR PRADESH SDL 15-03-2037</t>
  </si>
  <si>
    <t>IN3320220152</t>
  </si>
  <si>
    <t>7.83% TELANGANA SDL RED 04-10-2036</t>
  </si>
  <si>
    <t>IN4520220216</t>
  </si>
  <si>
    <t>7.47% ANDHRA PRADESH SDL RED 26-04-2037</t>
  </si>
  <si>
    <t>IN1020230067</t>
  </si>
  <si>
    <t>7.97% ANDHRA PRADESH SDL RED 10-08-2036</t>
  </si>
  <si>
    <t>IN1020220407</t>
  </si>
  <si>
    <t>7.94% TELANGANA SDL RED 29-06-2036</t>
  </si>
  <si>
    <t>IN4520220042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</si>
  <si>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</si>
  <si>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</si>
  <si>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</si>
  <si>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EDELWEISS CRL PSU PL SDL 50:50 OCT-25 FD AS ON JUNE 30, 2023</t>
  </si>
  <si>
    <t>(An open-ended target maturity Index Fund investing in the constituents of CRISIL [IBX] 50:50 PSU + SDL Index – October 2025. A moderate interest rate risk and relatively low credit risk.)</t>
  </si>
  <si>
    <t>7.20% EXIM NCD RED 05-06-2025**</t>
  </si>
  <si>
    <t>INE514E08FY8</t>
  </si>
  <si>
    <t>7.25% SIDBI NCD RED 31-07-2025**</t>
  </si>
  <si>
    <t>INE556F08KA6</t>
  </si>
  <si>
    <t>8.11% REC LTD NCD 07-10-2025 SR136**</t>
  </si>
  <si>
    <t>INE020B08963</t>
  </si>
  <si>
    <t>5.7% NABARD NCD RED SR 22D 31-07-2025**</t>
  </si>
  <si>
    <t>INE261F08DK7</t>
  </si>
  <si>
    <t>7.34% NHB LTD NCD RED 07-08-2025**</t>
  </si>
  <si>
    <t>INE557F08FN7</t>
  </si>
  <si>
    <t>6.50% POWER FIN CORP NCD RED 17-09-2025**</t>
  </si>
  <si>
    <t>INE134E08LD7</t>
  </si>
  <si>
    <t>7.50% NHPC LTD SR Y STR A NCD 07-10-2025**</t>
  </si>
  <si>
    <t>INE848E07AO4</t>
  </si>
  <si>
    <t>7.20% NABARD NCD RED 23-09-2025**</t>
  </si>
  <si>
    <t>INE261F08DR2</t>
  </si>
  <si>
    <t>7.12% HPCL NCD RED 30-07-2025**</t>
  </si>
  <si>
    <t>INE094A08127</t>
  </si>
  <si>
    <t>7.17% POWER FIN COR NCD SR 202B 22-05-25**</t>
  </si>
  <si>
    <t>INE134E08KT5</t>
  </si>
  <si>
    <t>8.75% REC LTD NCD RED 12-07-2025**</t>
  </si>
  <si>
    <t>INE020B08443</t>
  </si>
  <si>
    <t>8.4% POWER GRID CORP NCD RED 27-05-2025**</t>
  </si>
  <si>
    <t>INE752E07MR6</t>
  </si>
  <si>
    <t>7.25% NABARD NCD RED 01-08-2025**</t>
  </si>
  <si>
    <t>INE261F08DQ4</t>
  </si>
  <si>
    <t>7.15% SIDBI NCD SR II NCD RED 21-07-2025**</t>
  </si>
  <si>
    <t>INE556F08JZ5</t>
  </si>
  <si>
    <t>7.97% TAMIL NADU SDL RED 14-10-2025</t>
  </si>
  <si>
    <t>IN3120150112</t>
  </si>
  <si>
    <t>8.20% GUJARAT SDL RED 24-06-2025</t>
  </si>
  <si>
    <t>IN1520150021</t>
  </si>
  <si>
    <t>8.31% UTTAR PRADESH SDL 29-07-2025</t>
  </si>
  <si>
    <t>IN3320150250</t>
  </si>
  <si>
    <t>8.27% KERALA SDL RED 12-08-2025</t>
  </si>
  <si>
    <t>IN2020150073</t>
  </si>
  <si>
    <t>8.30% JHARKHAND SDL RED 29-07-2025</t>
  </si>
  <si>
    <t>IN3720150017</t>
  </si>
  <si>
    <t>8.21% WEST BENGAL SDL RED 24-06-2025</t>
  </si>
  <si>
    <t>IN3420150036</t>
  </si>
  <si>
    <t>7.99% MAHARASHTRA SDL RED 28-10-2025</t>
  </si>
  <si>
    <t>IN2220150113</t>
  </si>
  <si>
    <t>7.89% GUJARAT SDL RED 15-05-2025</t>
  </si>
  <si>
    <t>IN1520190043</t>
  </si>
  <si>
    <t>8.20% RAJASTHAN SDL RED 24-06-2025</t>
  </si>
  <si>
    <t>IN2920150157</t>
  </si>
  <si>
    <t>8.24% KERALA SDL RED 13-05-2025</t>
  </si>
  <si>
    <t>IN2020150032</t>
  </si>
  <si>
    <t>7.96% MAHARASHTRA SDL RED 14-10-2025</t>
  </si>
  <si>
    <t>IN2220150105</t>
  </si>
  <si>
    <t>8.36% MADHYA PRADESH SDL RED 15-07-2025</t>
  </si>
  <si>
    <t>IN2120150023</t>
  </si>
  <si>
    <t>8.25% MAHARASHTRA SDL RED 10-06-2025</t>
  </si>
  <si>
    <t>IN2220150030</t>
  </si>
  <si>
    <t>8.16% MAHARASHTRA SDL RED 23-09-2025</t>
  </si>
  <si>
    <t>IN2220150097</t>
  </si>
  <si>
    <t>5.95% TAMIL NADU SDL RED 13-05-2025</t>
  </si>
  <si>
    <t>IN3120200057</t>
  </si>
  <si>
    <t>8.29% KERALA SDL RED 29-07-2025</t>
  </si>
  <si>
    <t>IN2020150065</t>
  </si>
  <si>
    <t>8.28% MAHARASHTRA SDL RED 29-07-2025</t>
  </si>
  <si>
    <t>IN2220150055</t>
  </si>
  <si>
    <t>8% TAMIL NADU SDL RED 28-10-2025</t>
  </si>
  <si>
    <t>IN3120150120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</si>
  <si>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</si>
  <si>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</si>
  <si>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</si>
  <si>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JUNE 30, 2023</t>
  </si>
  <si>
    <t>(An open-ended debt Index Fund investing in the constituents of CRISIL IBX 50:50 Gilt Plus SDL Short Duration Index. A relatively high interest rate ri)</t>
  </si>
  <si>
    <t>7.59% GUJARAT SDL RED 15-02-2027</t>
  </si>
  <si>
    <t>IN1520160194</t>
  </si>
  <si>
    <t>7.59% KARNATAKA SDL 15-02-2027</t>
  </si>
  <si>
    <t>IN1920160091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</si>
  <si>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</si>
  <si>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</si>
  <si>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</si>
  <si>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BHARAT BOND FOF – APRIL 2025 AS ON JUNE 30, 2023</t>
  </si>
  <si>
    <t>(An open-ended Target Maturity fund of funds scheme investing in units of BHARAT Bond ETF – April 2025)</t>
  </si>
  <si>
    <t>Investment in Mutual fund</t>
  </si>
  <si>
    <t>BHARAT BOND ETF-APRIL 2025-GROWTH</t>
  </si>
  <si>
    <t>INF754K01LD3</t>
  </si>
  <si>
    <t>BHARAT Bond FOF - April 2025</t>
  </si>
  <si>
    <t>Fund of funds scheme (Domestic)</t>
  </si>
  <si>
    <t>PORTFOLIO STATEMENT OF BHARAT BOND FOF – APRIL 2030 AS ON JUNE 30, 2023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</si>
  <si>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</si>
  <si>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</si>
  <si>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</si>
  <si>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</si>
  <si>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JUNE 30, 2023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</si>
  <si>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</si>
  <si>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</si>
  <si>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</si>
  <si>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</si>
  <si>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BHARAT BOND FOF – APRIL 2032 AS ON JUNE 30, 2023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</si>
  <si>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</si>
  <si>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</si>
  <si>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</si>
  <si>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</si>
  <si>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</si>
  <si>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BHARAT BOND FOF – APRIL 2033 AS ON JUNE 30, 2023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</si>
  <si>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</si>
  <si>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</si>
  <si>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</si>
  <si>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</si>
  <si>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</si>
  <si>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JUNE 30, 2023</t>
  </si>
  <si>
    <t>(An open ended debt scheme investing in government securities across maturity)</t>
  </si>
  <si>
    <t>8.38% GUJARAT SDL RED 27-02-2029</t>
  </si>
  <si>
    <t>IN1520180309</t>
  </si>
  <si>
    <t>91 DAYS TBILL RED 13-07-2023</t>
  </si>
  <si>
    <t>IN002023X021</t>
  </si>
  <si>
    <t>364 DAYS TBILL RED 06-07-2023</t>
  </si>
  <si>
    <t>IN002022Z143</t>
  </si>
  <si>
    <t>Direct Plan Monthly IDCW</t>
  </si>
  <si>
    <t>Regular Plan Monthly IDCW</t>
  </si>
  <si>
    <t>Edelweiss Government Securities Fund</t>
  </si>
  <si>
    <t>Gilt Fund</t>
  </si>
  <si>
    <t>PORTFOLIO STATEMENT OF EDELWEISS NIFTY PSU BOND PLUS SDL APR 2027 50 50 INDEX AS ON JUNE 30, 2023</t>
  </si>
  <si>
    <t>(An open-ended target Maturuty index fund predominantly investing in the constituents of Nifty PSU Bond Plus SDL April 2027 50:50 Index)</t>
  </si>
  <si>
    <t>6.14% IND OIL COR NCD 18-02-27**</t>
  </si>
  <si>
    <t>INE242A08502</t>
  </si>
  <si>
    <t>7.32% EXIM NCD RED 08-06-2026**</t>
  </si>
  <si>
    <t>INE514E08FZ5</t>
  </si>
  <si>
    <t>7.83% IRFC LTD NCD RED 19-03-2027**</t>
  </si>
  <si>
    <t>INE053F07983</t>
  </si>
  <si>
    <t>7.18% POWER FIN GOI SERVICD NCD 20-01-27**</t>
  </si>
  <si>
    <t>INE134E08IR3</t>
  </si>
  <si>
    <t>7.75% POWER FIN COR GOI SER NCD 22-03-27**</t>
  </si>
  <si>
    <t>INE134E08IX1</t>
  </si>
  <si>
    <t>7.89% POWER GRID CORP NCD RED 09-03-2027**</t>
  </si>
  <si>
    <t>INE752E07OE0</t>
  </si>
  <si>
    <t>7.95% RECL SR 147 NCD RED 12-03-2027**</t>
  </si>
  <si>
    <t>INE020B08AH8</t>
  </si>
  <si>
    <t>7.54% REC LTD NCD RED 30-12-2026**</t>
  </si>
  <si>
    <t>INE020B08AC9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</si>
  <si>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</si>
  <si>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</si>
  <si>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</si>
  <si>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</si>
  <si>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</si>
  <si>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</si>
  <si>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</si>
  <si>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</si>
  <si>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</si>
  <si>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</si>
  <si>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7.5% NHPC NCD RED 07-10-2026**</t>
  </si>
  <si>
    <t>INE848E07AP1</t>
  </si>
  <si>
    <t>9.25% POWER GRID CORP NCD  RED 09-03-27**</t>
  </si>
  <si>
    <t>INE752E07JN1</t>
  </si>
  <si>
    <t>9% NTPC SRS XLII NCD RED 25-01-2027**</t>
  </si>
  <si>
    <t>INE733E07HC8</t>
  </si>
  <si>
    <t>6.09% HPCL NCD RED 26-02-2027**</t>
  </si>
  <si>
    <t>INE094A08101</t>
  </si>
  <si>
    <t>5.74% GOVT OF INDIA RED 15-11-2026</t>
  </si>
  <si>
    <t>IN0020210186</t>
  </si>
  <si>
    <t>6.58% GUJARAT SDL RED 31-03-2027</t>
  </si>
  <si>
    <t>IN1520200347</t>
  </si>
  <si>
    <t>7.78% BIHAR SDL RED 01-03-2027</t>
  </si>
  <si>
    <t>IN1320160170</t>
  </si>
  <si>
    <t>7.20% UTTAR PRADESH SDL 25-01-2027</t>
  </si>
  <si>
    <t>IN3320160309</t>
  </si>
  <si>
    <t>7.80% KERALA SDL RED 15-03-2027</t>
  </si>
  <si>
    <t>IN2020160155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</si>
  <si>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</si>
  <si>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</si>
  <si>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</si>
  <si>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</si>
  <si>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</si>
  <si>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</si>
  <si>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</si>
  <si>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</si>
  <si>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</si>
  <si>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</si>
  <si>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</si>
  <si>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</si>
  <si>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7.59% RAJASTHAN SDL RED 15-02-2027</t>
  </si>
  <si>
    <t>IN2920160412</t>
  </si>
  <si>
    <t>7.74% TAMIL NADU SDL RED 01-03-2027</t>
  </si>
  <si>
    <t>IN3120161309</t>
  </si>
  <si>
    <t>7.64% HARYANA SDL RED 29-03-2027</t>
  </si>
  <si>
    <t>IN1620160292</t>
  </si>
  <si>
    <t>7.61% ANDHRA PRADESH SDL RED 15-02-2027</t>
  </si>
  <si>
    <t>IN1020160439</t>
  </si>
  <si>
    <t>7.59% HARYANA SDL RED 15-02-2027</t>
  </si>
  <si>
    <t>IN1620160268</t>
  </si>
  <si>
    <t>7.57% GUJARAT SDL RED 09-11-2026</t>
  </si>
  <si>
    <t>IN1520220154</t>
  </si>
  <si>
    <t>7.39% MAHARASHTRA SDL RED 09-11-2026</t>
  </si>
  <si>
    <t>IN2220160104</t>
  </si>
  <si>
    <t>7.59% BIHAR SDL RED 15-02-2027</t>
  </si>
  <si>
    <t>IN1320160162</t>
  </si>
  <si>
    <t>6.72% KERALA SDL RED 24-03-2027</t>
  </si>
  <si>
    <t>IN2020200290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</si>
  <si>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</si>
  <si>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</si>
  <si>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</si>
  <si>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</si>
  <si>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</si>
  <si>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</si>
  <si>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</si>
  <si>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</si>
  <si>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7.15% KERALA SDL RED 11-01-2027</t>
  </si>
  <si>
    <t>IN2020160130</t>
  </si>
  <si>
    <t>7.21% WEST BENGAL SDL 25-01-2027</t>
  </si>
  <si>
    <t>IN3420160142</t>
  </si>
  <si>
    <t>7.62% Tamil Nadu SDL RED 29-03-2027</t>
  </si>
  <si>
    <t>IN3120161424</t>
  </si>
  <si>
    <t>7.14% ANDHRA PRADESH SDL RED 11-01-2027</t>
  </si>
  <si>
    <t>IN1020160421</t>
  </si>
  <si>
    <t>7.64% WEST BENGAL SDL RED 29-03-2027</t>
  </si>
  <si>
    <t>IN3420160183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</si>
  <si>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</si>
  <si>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</si>
  <si>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</si>
  <si>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NIFTY PSU BOND PLUS SDL APR 2026 50 50 INDEX FUND AS ON JUNE 30, 2023</t>
  </si>
  <si>
    <t>(An open-ended target Maturuty index fund predominantly investing in the constituents of Nifty PSU Bond Plus SDL April 2026 50:50 Index)</t>
  </si>
  <si>
    <t>7.40% NABARD NCD RED 30-01-2026**</t>
  </si>
  <si>
    <t>INE261F08DO9</t>
  </si>
  <si>
    <t>7.58% POWER FIN SR 222 NCD RED 15-01-26**</t>
  </si>
  <si>
    <t>INE134E08LZ0</t>
  </si>
  <si>
    <t>7.54% SIDBI NCD SR VIII RED 12-01-2026**</t>
  </si>
  <si>
    <t>INE556F08KF5</t>
  </si>
  <si>
    <t>7.10% EXIM NCD RED 18-03-2026**</t>
  </si>
  <si>
    <t>INE514E08GA6</t>
  </si>
  <si>
    <t>7.23% SIDBI NCD RED 09-03-2026</t>
  </si>
  <si>
    <t>INE556F08KC2</t>
  </si>
  <si>
    <t>7.35% NTPC LTD. SR 80 NCD RED 17-04-2026**</t>
  </si>
  <si>
    <t>INE733E08247</t>
  </si>
  <si>
    <t>5.94% REC LTD. NCD RED 31-01-2026**</t>
  </si>
  <si>
    <t>INE020B08DK6</t>
  </si>
  <si>
    <t>7.54% HUDCO NCD RED 11-02-2026**</t>
  </si>
  <si>
    <t>INE031A08855</t>
  </si>
  <si>
    <t>7.57% NABARD NCD SR 23 G RED 19-03-2026**</t>
  </si>
  <si>
    <t>INE261F08DW2</t>
  </si>
  <si>
    <t>5.85% REC LTD NCD RED 20-12-2025**</t>
  </si>
  <si>
    <t>INE020B08DF6</t>
  </si>
  <si>
    <t>7.50% NABARD NCD SR 23F RED 17-12-2025</t>
  </si>
  <si>
    <t>INE261F08DT8</t>
  </si>
  <si>
    <t>9.18% NUCLEAR POWER NCD RED 23-01-2026**</t>
  </si>
  <si>
    <t>INE206D08188</t>
  </si>
  <si>
    <t>7.11% SIDBI NCD RED 27-02-2026**</t>
  </si>
  <si>
    <t>INE556F08KB4</t>
  </si>
  <si>
    <t>6.18% MANGALORE REF &amp; PET NCD 29-12-2025**</t>
  </si>
  <si>
    <t>INE103A08043</t>
  </si>
  <si>
    <t>8.18% EXIM BANK NCD RED 07-12-2025**</t>
  </si>
  <si>
    <t>INE514E08EU9</t>
  </si>
  <si>
    <t>5.81% REC LTD. NCD RED 31-12-2025**</t>
  </si>
  <si>
    <t>INE020B08DH2</t>
  </si>
  <si>
    <t>7.13% NHPC LTD AA STRPP A NCD 11-02-2026**</t>
  </si>
  <si>
    <t>INE848E07AY3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</si>
  <si>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</si>
  <si>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</si>
  <si>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</si>
  <si>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</si>
  <si>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</si>
  <si>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</si>
  <si>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7.60% REC LTD. NCD SR 219 RED 27-02-2026**</t>
  </si>
  <si>
    <t>INE020B08EF4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</si>
  <si>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</si>
  <si>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</si>
  <si>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</si>
  <si>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</si>
  <si>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</si>
  <si>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</si>
  <si>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</si>
  <si>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</si>
  <si>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</si>
  <si>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</si>
  <si>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</si>
  <si>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</si>
  <si>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</si>
  <si>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</si>
  <si>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</si>
  <si>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</si>
  <si>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</si>
  <si>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</si>
  <si>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</si>
  <si>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</si>
  <si>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5.63% GOVT OF INDIA RED 12-04-2026</t>
  </si>
  <si>
    <t>IN0020210012</t>
  </si>
  <si>
    <t>8.38% KARNATAKA SDL RED 27-01-2026</t>
  </si>
  <si>
    <t>IN1920150084</t>
  </si>
  <si>
    <t>6.18% GUJARAT SDL RED 31-03-2026</t>
  </si>
  <si>
    <t>IN1520200339</t>
  </si>
  <si>
    <t>8.51% MAHARASHTRA SDL RED 09-03-2026</t>
  </si>
  <si>
    <t>IN2220150204</t>
  </si>
  <si>
    <t>8.54% BIHAR SDL RED 10-02-2026</t>
  </si>
  <si>
    <t>IN1320150031</t>
  </si>
  <si>
    <t>8.28% KARNATAKA SDL RED 06-03-2026</t>
  </si>
  <si>
    <t>IN1920180198</t>
  </si>
  <si>
    <t>8.53% TAMIL NADU SDL RED 09-03-2026</t>
  </si>
  <si>
    <t>IN3120150211</t>
  </si>
  <si>
    <t>8.38% TAMILNADU SDL RED 27-01-2026</t>
  </si>
  <si>
    <t>IN3120150187</t>
  </si>
  <si>
    <t>8.67% KARNATAKA SDL RED 24-02-2026</t>
  </si>
  <si>
    <t>IN1920150092</t>
  </si>
  <si>
    <t>8.3% RAJASTHAN SDL RED 13-01-2026</t>
  </si>
  <si>
    <t>IN2920150223</t>
  </si>
  <si>
    <t>8.76% MADHYA PRADESH SDL RED 24-02-2026</t>
  </si>
  <si>
    <t>IN2120150106</t>
  </si>
  <si>
    <t>8.57% ANDHRA PRADESH SDL RED 09-03-2026</t>
  </si>
  <si>
    <t>IN1020150141</t>
  </si>
  <si>
    <t>8.39% MADHYA PRADESH SDL RED 27-01-2026</t>
  </si>
  <si>
    <t>IN2120150098</t>
  </si>
  <si>
    <t>8.48% RAJASTHAN SDL RED 10-02-2026</t>
  </si>
  <si>
    <t>IN2920150249</t>
  </si>
  <si>
    <t>8.88% WEST BENGAL SDL RED 24-02-2026</t>
  </si>
  <si>
    <t>IN3420150150</t>
  </si>
  <si>
    <t>8.60% BIHAR SDL RED 09-03-2026</t>
  </si>
  <si>
    <t>IN1320150056</t>
  </si>
  <si>
    <t>8.39% UTTAR PRADESH SDL 27-01-2026</t>
  </si>
  <si>
    <t>IN3320150367</t>
  </si>
  <si>
    <t>8.27% TAMIL NADU SDL RED 13-01-2026</t>
  </si>
  <si>
    <t>IN3120150179</t>
  </si>
  <si>
    <t>8.49% TAMIL NADU SDL RED 10-02-2026</t>
  </si>
  <si>
    <t>IN3120150195</t>
  </si>
  <si>
    <t>8.67% MAHARASHTRA SDL RED 24-02-2026</t>
  </si>
  <si>
    <t>IN2220150196</t>
  </si>
  <si>
    <t>8.30% MADHYA PRADESH SDL RED 13-01-2026</t>
  </si>
  <si>
    <t>IN2120150080</t>
  </si>
  <si>
    <t>8.29% ANDHRA PRADESH SDL RED 13-01-2026</t>
  </si>
  <si>
    <t>IN1020150117</t>
  </si>
  <si>
    <t>8.00% GUJARAT SDL RED 20-04-2026</t>
  </si>
  <si>
    <t>IN1520160012</t>
  </si>
  <si>
    <t>8.57% WEST BENGAL SDL RED 09-03-2026</t>
  </si>
  <si>
    <t>IN3420150168</t>
  </si>
  <si>
    <t>8.34% UTTAR PRADESH SDL 13-01-2026</t>
  </si>
  <si>
    <t>IN3320150359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</si>
  <si>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</si>
  <si>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</si>
  <si>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</si>
  <si>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</si>
  <si>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</si>
  <si>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</si>
  <si>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</si>
  <si>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</si>
  <si>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8.38% HARYANA SDL RED 27-01-2026</t>
  </si>
  <si>
    <t>IN1620150129</t>
  </si>
  <si>
    <t>8.36% MAHARASHTRA SDL RED 27-01-2026</t>
  </si>
  <si>
    <t>IN2220150170</t>
  </si>
  <si>
    <t>8.40% WEST BENGAL SDL RED 27-01-2026</t>
  </si>
  <si>
    <t>IN3420150135</t>
  </si>
  <si>
    <t>8.82% BIHAR SDL RED 24-02-2026</t>
  </si>
  <si>
    <t>IN1320150049</t>
  </si>
  <si>
    <t>8.69% TAMIL NADU SDL RED 24-02-2026</t>
  </si>
  <si>
    <t>IN3120150203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</si>
  <si>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</si>
  <si>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</si>
  <si>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</si>
  <si>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</si>
  <si>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</si>
  <si>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</si>
  <si>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8.15% MAHARASHTRA SDL RED 26-11-2025</t>
  </si>
  <si>
    <t>IN2220150139</t>
  </si>
  <si>
    <t>7.90% RAJASTHAN SDL RED 08-04-2026</t>
  </si>
  <si>
    <t>IN2920200028</t>
  </si>
  <si>
    <t>8.39% ANDHRA PRADESH SDL RED 27-01-2026</t>
  </si>
  <si>
    <t>IN1020150125</t>
  </si>
  <si>
    <t>8.25% MAHARASHTRA SDL RED 13-01-2026</t>
  </si>
  <si>
    <t>IN2220150162</t>
  </si>
  <si>
    <t>8.27% KARNATAKA SDL RED 13-01-2026</t>
  </si>
  <si>
    <t>IN1920150076</t>
  </si>
  <si>
    <t>8.46% GUJARAT SDL RED 10-02-2026</t>
  </si>
  <si>
    <t>IN1520150120</t>
  </si>
  <si>
    <t>8.09% ANDHRA PRADESH SDL RED 23-03-2026</t>
  </si>
  <si>
    <t>IN1020150158</t>
  </si>
  <si>
    <t>8.09% RAJASTHAN SDL RED 23-03-2026</t>
  </si>
  <si>
    <t>IN2920150363</t>
  </si>
  <si>
    <t>7.96% GUJARAT SDL RED 27-04-2026</t>
  </si>
  <si>
    <t>IN1520160020</t>
  </si>
  <si>
    <t>7.96% TAMIL NADU SDL RED 27-04-2026</t>
  </si>
  <si>
    <t>IN3120160020</t>
  </si>
  <si>
    <t>6.70% ANDHRA PRADESH SDL RED 22-04-2026</t>
  </si>
  <si>
    <t>IN1020200078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</si>
  <si>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</si>
  <si>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</si>
  <si>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</si>
  <si>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OVERNIGHT FUND AS ON JUNE 30, 2023</t>
  </si>
  <si>
    <t>(An open-ended debt scheme investing in overnight instruments.)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</si>
  <si>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</si>
  <si>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</si>
  <si>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</si>
  <si>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</si>
  <si>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</si>
  <si>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</si>
  <si>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</si>
  <si>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</si>
  <si>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</si>
  <si>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</si>
  <si>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</si>
  <si>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</si>
  <si>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</si>
  <si>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</si>
  <si>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</si>
  <si>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</si>
  <si>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EDELWEISS ARBITRAGE FUND AS ON JUNE 30, 2023</t>
  </si>
  <si>
    <t>(An open ended scheme investing in arbitrage opportunities)</t>
  </si>
  <si>
    <t>(a)Listed / Awaiting listing on Stock Exchanges</t>
  </si>
  <si>
    <t>HDFC Bank Ltd.</t>
  </si>
  <si>
    <t>INE040A01034</t>
  </si>
  <si>
    <t>Banks</t>
  </si>
  <si>
    <t>Reliance Industries Ltd.</t>
  </si>
  <si>
    <t>INE002A01018</t>
  </si>
  <si>
    <t>Petroleum Products</t>
  </si>
  <si>
    <t>Sun Pharmaceutical Industries Ltd.</t>
  </si>
  <si>
    <t>INE044A01036</t>
  </si>
  <si>
    <t>Pharmaceuticals &amp; Biotechnology</t>
  </si>
  <si>
    <t>Housing Development Finance Corporation Ltd.</t>
  </si>
  <si>
    <t>INE001A01036</t>
  </si>
  <si>
    <t>Finance</t>
  </si>
  <si>
    <t>ICICI Bank Ltd.</t>
  </si>
  <si>
    <t>INE090A01021</t>
  </si>
  <si>
    <t>IDFC Ltd.</t>
  </si>
  <si>
    <t>INE043D01016</t>
  </si>
  <si>
    <t>Adani Enterprises Ltd.</t>
  </si>
  <si>
    <t>INE423A01024</t>
  </si>
  <si>
    <t>Metals &amp; Minerals Trading</t>
  </si>
  <si>
    <t>Tata Consultancy Services Ltd.</t>
  </si>
  <si>
    <t>INE467B01029</t>
  </si>
  <si>
    <t>IT - Software</t>
  </si>
  <si>
    <t>Kotak Mahindra Bank Ltd.</t>
  </si>
  <si>
    <t>INE237A01028</t>
  </si>
  <si>
    <t>Bank of Baroda</t>
  </si>
  <si>
    <t>INE028A01039</t>
  </si>
  <si>
    <t>ITC Ltd.</t>
  </si>
  <si>
    <t>INE154A01025</t>
  </si>
  <si>
    <t>Diversified FMCG</t>
  </si>
  <si>
    <t>Punjab National Bank</t>
  </si>
  <si>
    <t>INE160A01022</t>
  </si>
  <si>
    <t>JSW Steel Ltd.</t>
  </si>
  <si>
    <t>INE019A01038</t>
  </si>
  <si>
    <t>Ferrous Metals</t>
  </si>
  <si>
    <t>State Bank of India</t>
  </si>
  <si>
    <t>INE062A01020</t>
  </si>
  <si>
    <t>Jindal Steel &amp; Power Ltd.</t>
  </si>
  <si>
    <t>INE749A01030</t>
  </si>
  <si>
    <t>Hindalco Industries Ltd.</t>
  </si>
  <si>
    <t>INE038A01020</t>
  </si>
  <si>
    <t>Non - Ferrous Metals</t>
  </si>
  <si>
    <t>NMDC Ltd.</t>
  </si>
  <si>
    <t>INE584A01023</t>
  </si>
  <si>
    <t>Minerals &amp; Mining</t>
  </si>
  <si>
    <t>Biocon Ltd.</t>
  </si>
  <si>
    <t>INE376G01013</t>
  </si>
  <si>
    <t>Power Finance Corporation Ltd.</t>
  </si>
  <si>
    <t>INE134E01011</t>
  </si>
  <si>
    <t>Steel Authority of India Ltd.</t>
  </si>
  <si>
    <t>INE114A01011</t>
  </si>
  <si>
    <t>Bharat Forge Ltd.</t>
  </si>
  <si>
    <t>INE465A01025</t>
  </si>
  <si>
    <t>Industrial Products</t>
  </si>
  <si>
    <t>Zee Entertainment Enterprises Ltd.</t>
  </si>
  <si>
    <t>INE256A01028</t>
  </si>
  <si>
    <t>Entertainment</t>
  </si>
  <si>
    <t>Ashok Leyland Ltd.</t>
  </si>
  <si>
    <t>INE208A01029</t>
  </si>
  <si>
    <t>Agricultural, Commercial &amp; Construction Vehicles</t>
  </si>
  <si>
    <t>Dr. Reddy's Laboratories Ltd.</t>
  </si>
  <si>
    <t>INE089A01023</t>
  </si>
  <si>
    <t>Canara Bank</t>
  </si>
  <si>
    <t>INE476A01014</t>
  </si>
  <si>
    <t>Grasim Industries Ltd.</t>
  </si>
  <si>
    <t>INE047A01021</t>
  </si>
  <si>
    <t>Cement &amp; Cement Products</t>
  </si>
  <si>
    <t>Polycab India Ltd.</t>
  </si>
  <si>
    <t>INE455K01017</t>
  </si>
  <si>
    <t>Tata Steel Ltd.</t>
  </si>
  <si>
    <t>INE081A01020</t>
  </si>
  <si>
    <t>The Federal Bank Ltd.</t>
  </si>
  <si>
    <t>INE171A01029</t>
  </si>
  <si>
    <t>Dr. Lal Path Labs Ltd.</t>
  </si>
  <si>
    <t>INE600L01024</t>
  </si>
  <si>
    <t>Healthcare Services</t>
  </si>
  <si>
    <t>Sun TV Network Ltd.</t>
  </si>
  <si>
    <t>INE424H01027</t>
  </si>
  <si>
    <t>Dalmia Bharat Ltd.</t>
  </si>
  <si>
    <t>INE00R701025</t>
  </si>
  <si>
    <t>Indian Railway Catering &amp;Tou. Corp. Ltd.</t>
  </si>
  <si>
    <t>INE335Y01020</t>
  </si>
  <si>
    <t>Leisure Services</t>
  </si>
  <si>
    <t>Larsen &amp; Toubro Ltd.</t>
  </si>
  <si>
    <t>INE018A01030</t>
  </si>
  <si>
    <t>Construction</t>
  </si>
  <si>
    <t>GMR Airports Infrastructure Ltd.</t>
  </si>
  <si>
    <t>INE776C01039</t>
  </si>
  <si>
    <t>Transport Infrastructure</t>
  </si>
  <si>
    <t>Shriram Finance Ltd.</t>
  </si>
  <si>
    <t>INE721A01013</t>
  </si>
  <si>
    <t>Cummins India Ltd.</t>
  </si>
  <si>
    <t>INE298A01020</t>
  </si>
  <si>
    <t>Infosys Ltd.</t>
  </si>
  <si>
    <t>INE009A01021</t>
  </si>
  <si>
    <t>PVR Inox Ltd.</t>
  </si>
  <si>
    <t>INE191H01014</t>
  </si>
  <si>
    <t>Manappuram Finance Ltd.</t>
  </si>
  <si>
    <t>INE522D01027</t>
  </si>
  <si>
    <t>Tata Motors Ltd.</t>
  </si>
  <si>
    <t>INE155A01022</t>
  </si>
  <si>
    <t>Automobiles</t>
  </si>
  <si>
    <t>UPL Ltd.</t>
  </si>
  <si>
    <t>INE628A01036</t>
  </si>
  <si>
    <t>Fertilizers &amp; Agrochemicals</t>
  </si>
  <si>
    <t>IndusInd Bank Ltd.</t>
  </si>
  <si>
    <t>INE095A01012</t>
  </si>
  <si>
    <t>National Aluminium Company Ltd.</t>
  </si>
  <si>
    <t>INE139A01034</t>
  </si>
  <si>
    <t>Shree Cement Ltd.</t>
  </si>
  <si>
    <t>INE070A01015</t>
  </si>
  <si>
    <t>REC Ltd.</t>
  </si>
  <si>
    <t>INE020B01018</t>
  </si>
  <si>
    <t>Adani Ports &amp; Special Economic Zone Ltd.</t>
  </si>
  <si>
    <t>INE742F01042</t>
  </si>
  <si>
    <t>Indus Towers Ltd.</t>
  </si>
  <si>
    <t>INE121J01017</t>
  </si>
  <si>
    <t>Telecom - Services</t>
  </si>
  <si>
    <t>Indiabulls Housing Finance Ltd.</t>
  </si>
  <si>
    <t>INE148I01020</t>
  </si>
  <si>
    <t>The Ramco Cements Ltd.</t>
  </si>
  <si>
    <t>INE331A01037</t>
  </si>
  <si>
    <t>Cholamandalam Investment &amp; Finance Company Ltd.</t>
  </si>
  <si>
    <t>INE121A01024</t>
  </si>
  <si>
    <t>Wipro Ltd.</t>
  </si>
  <si>
    <t>INE075A01022</t>
  </si>
  <si>
    <t>Astral Ltd.</t>
  </si>
  <si>
    <t>INE006I01046</t>
  </si>
  <si>
    <t>RBL Bank Ltd.</t>
  </si>
  <si>
    <t>INE976G01028</t>
  </si>
  <si>
    <t>Bharat Heavy Electricals Ltd.</t>
  </si>
  <si>
    <t>INE257A01026</t>
  </si>
  <si>
    <t>Electrical Equipment</t>
  </si>
  <si>
    <t>Oberoi Realty Ltd.</t>
  </si>
  <si>
    <t>INE093I01010</t>
  </si>
  <si>
    <t>Realty</t>
  </si>
  <si>
    <t>Container Corporation Of India Ltd.</t>
  </si>
  <si>
    <t>INE111A01025</t>
  </si>
  <si>
    <t>Transport Services</t>
  </si>
  <si>
    <t>Coal India Ltd.</t>
  </si>
  <si>
    <t>INE522F01014</t>
  </si>
  <si>
    <t>Consumable Fuels</t>
  </si>
  <si>
    <t>Can Fin Homes Ltd.</t>
  </si>
  <si>
    <t>INE477A01020</t>
  </si>
  <si>
    <t>Persistent Systems Ltd.</t>
  </si>
  <si>
    <t>INE262H01013</t>
  </si>
  <si>
    <t>Axis Bank Ltd.</t>
  </si>
  <si>
    <t>INE238A01034</t>
  </si>
  <si>
    <t>Hindustan Unilever Ltd.</t>
  </si>
  <si>
    <t>INE030A01027</t>
  </si>
  <si>
    <t>Alkem Laboratories Ltd.</t>
  </si>
  <si>
    <t>INE540L01014</t>
  </si>
  <si>
    <t>Aarti Industries Ltd.</t>
  </si>
  <si>
    <t>INE769A01020</t>
  </si>
  <si>
    <t>Chemicals &amp; Petrochemicals</t>
  </si>
  <si>
    <t>Piramal Enterprises Ltd.</t>
  </si>
  <si>
    <t>INE140A01024</t>
  </si>
  <si>
    <t>Voltas Ltd.</t>
  </si>
  <si>
    <t>INE226A01021</t>
  </si>
  <si>
    <t>Consumer Durables</t>
  </si>
  <si>
    <t>Cipla Ltd.</t>
  </si>
  <si>
    <t>INE059A01026</t>
  </si>
  <si>
    <t>Maruti Suzuki India Ltd.</t>
  </si>
  <si>
    <t>INE585B01010</t>
  </si>
  <si>
    <t>Bosch Ltd.</t>
  </si>
  <si>
    <t>INE323A01026</t>
  </si>
  <si>
    <t>Auto Components</t>
  </si>
  <si>
    <t>IPCA Laboratories Ltd.</t>
  </si>
  <si>
    <t>INE571A01038</t>
  </si>
  <si>
    <t>SRF Ltd.</t>
  </si>
  <si>
    <t>INE647A01010</t>
  </si>
  <si>
    <t>Syngene International Ltd.</t>
  </si>
  <si>
    <t>INE398R01022</t>
  </si>
  <si>
    <t>Bajaj Finance Ltd.</t>
  </si>
  <si>
    <t>INE296A01024</t>
  </si>
  <si>
    <t>Gujarat Narmada Valley Fert &amp; Chem Ltd.</t>
  </si>
  <si>
    <t>INE113A01013</t>
  </si>
  <si>
    <t>Metropolis Healthcare Ltd.</t>
  </si>
  <si>
    <t>INE112L01020</t>
  </si>
  <si>
    <t>Hindustan Aeronautics Ltd.</t>
  </si>
  <si>
    <t>INE066F01012</t>
  </si>
  <si>
    <t>Aerospace &amp; Defense</t>
  </si>
  <si>
    <t>Petronet LNG Ltd.</t>
  </si>
  <si>
    <t>INE347G01014</t>
  </si>
  <si>
    <t>Gas</t>
  </si>
  <si>
    <t>Intellect Design Arena Ltd.</t>
  </si>
  <si>
    <t>INE306R01017</t>
  </si>
  <si>
    <t>Bharat Petroleum Corporation Ltd.</t>
  </si>
  <si>
    <t>INE029A01011</t>
  </si>
  <si>
    <t>United Breweries Ltd.</t>
  </si>
  <si>
    <t>INE686F01025</t>
  </si>
  <si>
    <t>Beverages</t>
  </si>
  <si>
    <t>ICICI Prudential Life Insurance Co Ltd.</t>
  </si>
  <si>
    <t>INE726G01019</t>
  </si>
  <si>
    <t>Insurance</t>
  </si>
  <si>
    <t>Vodafone Idea Ltd.</t>
  </si>
  <si>
    <t>INE669E01016</t>
  </si>
  <si>
    <t>Bharti Airtel Ltd.</t>
  </si>
  <si>
    <t>INE397D01024</t>
  </si>
  <si>
    <t>Indian Energy Exchange Ltd.</t>
  </si>
  <si>
    <t>INE022Q01020</t>
  </si>
  <si>
    <t>Capital Markets</t>
  </si>
  <si>
    <t>Hero MotoCorp Ltd.</t>
  </si>
  <si>
    <t>INE158A01026</t>
  </si>
  <si>
    <t>Info Edge (India) Ltd.</t>
  </si>
  <si>
    <t>INE663F01024</t>
  </si>
  <si>
    <t>Retailing</t>
  </si>
  <si>
    <t>Navin Fluorine International Ltd.</t>
  </si>
  <si>
    <t>INE048G01026</t>
  </si>
  <si>
    <t>Delta Corp Ltd.</t>
  </si>
  <si>
    <t>INE124G01033</t>
  </si>
  <si>
    <t>Apollo Hospitals Enterprise Ltd.</t>
  </si>
  <si>
    <t>INE437A01024</t>
  </si>
  <si>
    <t>Hindustan Petroleum Corporation Ltd.</t>
  </si>
  <si>
    <t>INE094A01015</t>
  </si>
  <si>
    <t>Coromandel International Ltd.</t>
  </si>
  <si>
    <t>INE169A01031</t>
  </si>
  <si>
    <t>Escorts Kubota Ltd.</t>
  </si>
  <si>
    <t>INE042A01014</t>
  </si>
  <si>
    <t>Max Financial Services Ltd.</t>
  </si>
  <si>
    <t>INE180A01020</t>
  </si>
  <si>
    <t>Mahanagar Gas Ltd.</t>
  </si>
  <si>
    <t>INE002S01010</t>
  </si>
  <si>
    <t>Exide Industries Ltd.</t>
  </si>
  <si>
    <t>INE302A01020</t>
  </si>
  <si>
    <t>Havells India Ltd.</t>
  </si>
  <si>
    <t>INE176B01034</t>
  </si>
  <si>
    <t>Tata Power Company Ltd.</t>
  </si>
  <si>
    <t>INE245A01021</t>
  </si>
  <si>
    <t>Power</t>
  </si>
  <si>
    <t>The India Cements Ltd.</t>
  </si>
  <si>
    <t>INE383A01012</t>
  </si>
  <si>
    <t>Indian Oil Corporation Ltd.</t>
  </si>
  <si>
    <t>INE242A01010</t>
  </si>
  <si>
    <t>Ambuja Cements Ltd.</t>
  </si>
  <si>
    <t>INE079A01024</t>
  </si>
  <si>
    <t>ABB India Ltd.</t>
  </si>
  <si>
    <t>INE117A01022</t>
  </si>
  <si>
    <t>Trent Ltd.</t>
  </si>
  <si>
    <t>INE849A01020</t>
  </si>
  <si>
    <t>Abbott India Ltd.</t>
  </si>
  <si>
    <t>INE358A01014</t>
  </si>
  <si>
    <t>LTIMindtree Ltd.</t>
  </si>
  <si>
    <t>INE214T01019</t>
  </si>
  <si>
    <t>Ultratech Cement Ltd.</t>
  </si>
  <si>
    <t>INE481G01011</t>
  </si>
  <si>
    <t>SBI Life Insurance Company Ltd.</t>
  </si>
  <si>
    <t>INE123W01016</t>
  </si>
  <si>
    <t>Mphasis Ltd.</t>
  </si>
  <si>
    <t>INE356A01018</t>
  </si>
  <si>
    <t>Britannia Industries Ltd.</t>
  </si>
  <si>
    <t>INE216A01030</t>
  </si>
  <si>
    <t>Food Products</t>
  </si>
  <si>
    <t>Aditya Birla Fashion and Retail Ltd.</t>
  </si>
  <si>
    <t>INE647O01011</t>
  </si>
  <si>
    <t>HCL Technologies Ltd.</t>
  </si>
  <si>
    <t>INE860A01027</t>
  </si>
  <si>
    <t>GAIL (India) Ltd.</t>
  </si>
  <si>
    <t>INE129A01019</t>
  </si>
  <si>
    <t>Aurobindo Pharma Ltd.</t>
  </si>
  <si>
    <t>INE406A01037</t>
  </si>
  <si>
    <t>Asian Paints Ltd.</t>
  </si>
  <si>
    <t>INE021A01026</t>
  </si>
  <si>
    <t>Tech Mahindra Ltd.</t>
  </si>
  <si>
    <t>INE669C01036</t>
  </si>
  <si>
    <t>The Indian Hotels Company Ltd.</t>
  </si>
  <si>
    <t>INE053A01029</t>
  </si>
  <si>
    <t>Power Grid Corporation of India Ltd.</t>
  </si>
  <si>
    <t>INE752E01010</t>
  </si>
  <si>
    <t>Pidilite Industries Ltd.</t>
  </si>
  <si>
    <t>INE318A01026</t>
  </si>
  <si>
    <t>LIC Housing Finance Ltd.</t>
  </si>
  <si>
    <t>INE115A01026</t>
  </si>
  <si>
    <t>Laurus Labs Ltd.</t>
  </si>
  <si>
    <t>INE947Q01028</t>
  </si>
  <si>
    <t>Indiamart Intermesh Ltd.</t>
  </si>
  <si>
    <t>INE933S01016</t>
  </si>
  <si>
    <t>Bandhan Bank Ltd.</t>
  </si>
  <si>
    <t>INE545U01014</t>
  </si>
  <si>
    <t>Chambal Fertilizers &amp; Chemicals Ltd.</t>
  </si>
  <si>
    <t>INE085A01013</t>
  </si>
  <si>
    <t>Marico Ltd.</t>
  </si>
  <si>
    <t>INE196A01026</t>
  </si>
  <si>
    <t>Agricultural Food &amp; other Products</t>
  </si>
  <si>
    <t>Colgate Palmolive (India) Ltd.</t>
  </si>
  <si>
    <t>INE259A01022</t>
  </si>
  <si>
    <t>Personal Products</t>
  </si>
  <si>
    <t>Muthoot Finance Ltd.</t>
  </si>
  <si>
    <t>INE414G01012</t>
  </si>
  <si>
    <t>HDFC Life Insurance Company Ltd.</t>
  </si>
  <si>
    <t>INE795G01014</t>
  </si>
  <si>
    <t>United Spirits Ltd.</t>
  </si>
  <si>
    <t>INE854D01024</t>
  </si>
  <si>
    <t>Crompton Greaves Cons Electrical Ltd.</t>
  </si>
  <si>
    <t>INE299U01018</t>
  </si>
  <si>
    <t>Gujarat Gas Ltd.</t>
  </si>
  <si>
    <t>INE844O01030</t>
  </si>
  <si>
    <t>SBI Cards &amp; Payment Services Ltd.</t>
  </si>
  <si>
    <t>INE018E01016</t>
  </si>
  <si>
    <t>City Union Bank Ltd.</t>
  </si>
  <si>
    <t>INE491A01021</t>
  </si>
  <si>
    <t>Mahindra &amp; Mahindra Ltd.</t>
  </si>
  <si>
    <t>INE101A01026</t>
  </si>
  <si>
    <t>P I INDUSTRIES LIMITED</t>
  </si>
  <si>
    <t>INE603J01030</t>
  </si>
  <si>
    <t>Bajaj Auto Ltd.</t>
  </si>
  <si>
    <t>INE917I01010</t>
  </si>
  <si>
    <t>Samvardhana Motherson International Ltd.</t>
  </si>
  <si>
    <t>INE775A01035</t>
  </si>
  <si>
    <t>Hindustan Copper Ltd.</t>
  </si>
  <si>
    <t>INE531E01026</t>
  </si>
  <si>
    <t>Birlasoft Ltd.</t>
  </si>
  <si>
    <t>INE836A01035</t>
  </si>
  <si>
    <t>Coforge Ltd.</t>
  </si>
  <si>
    <t>INE591G01017</t>
  </si>
  <si>
    <t>Tata Communications Ltd.</t>
  </si>
  <si>
    <t>INE151A01013</t>
  </si>
  <si>
    <t>Glenmark Pharmaceuticals Ltd.</t>
  </si>
  <si>
    <t>INE935A01035</t>
  </si>
  <si>
    <t>Oil &amp; Natural Gas Corporation Ltd.</t>
  </si>
  <si>
    <t>INE213A01029</t>
  </si>
  <si>
    <t>Oil</t>
  </si>
  <si>
    <t>Bharat Electronics Ltd.</t>
  </si>
  <si>
    <t>INE263A01024</t>
  </si>
  <si>
    <t>TVS Motor Company Ltd.</t>
  </si>
  <si>
    <t>INE494B01023</t>
  </si>
  <si>
    <t>Titan Company Ltd.</t>
  </si>
  <si>
    <t>INE280A01028</t>
  </si>
  <si>
    <t>Oracle Financial Services Software Ltd.</t>
  </si>
  <si>
    <t>INE881D01027</t>
  </si>
  <si>
    <t>Balrampur Chini Mills Ltd.</t>
  </si>
  <si>
    <t>INE119A01028</t>
  </si>
  <si>
    <t>Aditya Birla Capital Ltd.</t>
  </si>
  <si>
    <t>INE674K01013</t>
  </si>
  <si>
    <t>Eicher Motors Ltd.</t>
  </si>
  <si>
    <t>INE066A01021</t>
  </si>
  <si>
    <t>Tata Consumer Products Ltd.</t>
  </si>
  <si>
    <t>INE192A01025</t>
  </si>
  <si>
    <t>Zydus Lifesciences Ltd.</t>
  </si>
  <si>
    <t>INE010B01027</t>
  </si>
  <si>
    <t>Nestle India Ltd.</t>
  </si>
  <si>
    <t>INE239A01016</t>
  </si>
  <si>
    <t>ICICI Lombard General Insurance Co. Ltd.</t>
  </si>
  <si>
    <t>INE765G01017</t>
  </si>
  <si>
    <t>Indraprastha Gas Ltd.</t>
  </si>
  <si>
    <t>INE203G01027</t>
  </si>
  <si>
    <t>L&amp;T Finance Holdings Ltd.</t>
  </si>
  <si>
    <t>INE498L01015</t>
  </si>
  <si>
    <t>Granules India Ltd.</t>
  </si>
  <si>
    <t>INE101D01020</t>
  </si>
  <si>
    <t>Godrej Properties Ltd.</t>
  </si>
  <si>
    <t>INE484J01027</t>
  </si>
  <si>
    <t>Dabur India Ltd.</t>
  </si>
  <si>
    <t>INE016A01026</t>
  </si>
  <si>
    <t>DLF Ltd.</t>
  </si>
  <si>
    <t>INE271C01023</t>
  </si>
  <si>
    <t>Balkrishna Industries Ltd.</t>
  </si>
  <si>
    <t>INE787D01026</t>
  </si>
  <si>
    <t>Godrej Consumer Products Ltd.</t>
  </si>
  <si>
    <t>INE102D01028</t>
  </si>
  <si>
    <t>L&amp;T Technology Services Ltd.</t>
  </si>
  <si>
    <t>INE010V01017</t>
  </si>
  <si>
    <t>IT - Services</t>
  </si>
  <si>
    <t>Bata India Ltd.</t>
  </si>
  <si>
    <t>INE176A01028</t>
  </si>
  <si>
    <t>Lupin Ltd.</t>
  </si>
  <si>
    <t>INE326A01037</t>
  </si>
  <si>
    <t>(b) Unlisted</t>
  </si>
  <si>
    <t>Derivatives</t>
  </si>
  <si>
    <t>(a) Index/Stock Future</t>
  </si>
  <si>
    <t>Lupin Ltd.27/07/2023</t>
  </si>
  <si>
    <t>Bata India Ltd.27/07/2023</t>
  </si>
  <si>
    <t>L&amp;T Technology Services Ltd.27/07/2023</t>
  </si>
  <si>
    <t>Godrej Consumer Products Ltd.27/07/2023</t>
  </si>
  <si>
    <t>Balkrishna Industries Ltd.27/07/2023</t>
  </si>
  <si>
    <t>DLF Ltd.27/07/2023</t>
  </si>
  <si>
    <t>Dabur India Ltd.27/07/2023</t>
  </si>
  <si>
    <t>Petronet LNG Ltd.27/07/2023</t>
  </si>
  <si>
    <t>Godrej Properties Ltd.27/07/2023</t>
  </si>
  <si>
    <t>Granules India Ltd.27/07/2023</t>
  </si>
  <si>
    <t>L&amp;T Finance Holdings Ltd.31/08/2023</t>
  </si>
  <si>
    <t>Indraprastha Gas Ltd.27/07/2023</t>
  </si>
  <si>
    <t>ICICI Lombard General Insurance Co. Ltd.27/07/2023</t>
  </si>
  <si>
    <t>Nestle India Ltd.27/07/2023</t>
  </si>
  <si>
    <t>Zydus Lifesciences Ltd.27/07/2023</t>
  </si>
  <si>
    <t>Tata Consumer Products Ltd.27/07/2023</t>
  </si>
  <si>
    <t>Eicher Motors Ltd.27/07/2023</t>
  </si>
  <si>
    <t>Aditya Birla Capital Ltd.27/07/2023</t>
  </si>
  <si>
    <t>Balrampur Chini Mills Ltd.27/07/2023</t>
  </si>
  <si>
    <t>Oracle Financial Services Software Ltd.27/07/2023</t>
  </si>
  <si>
    <t>Titan Company Ltd.27/07/2023</t>
  </si>
  <si>
    <t>TVS Motor Company Ltd.27/07/2023</t>
  </si>
  <si>
    <t>Bharat Electronics Ltd.27/07/2023</t>
  </si>
  <si>
    <t>Oil &amp; Natural Gas Corporation Ltd.27/07/2023</t>
  </si>
  <si>
    <t>Glenmark Pharmaceuticals Ltd.27/07/2023</t>
  </si>
  <si>
    <t>Tata Communications Ltd.27/07/2023</t>
  </si>
  <si>
    <t>Coforge Ltd.27/07/2023</t>
  </si>
  <si>
    <t>Birlasoft Ltd.27/07/2023</t>
  </si>
  <si>
    <t>Hindustan Copper Ltd.27/07/2023</t>
  </si>
  <si>
    <t>Samvardhana Motherson International Ltd.27/07/2023</t>
  </si>
  <si>
    <t>Bajaj Auto Ltd.27/07/2023</t>
  </si>
  <si>
    <t>P I INDUSTRIES LIMITED27/07/2023</t>
  </si>
  <si>
    <t>Mahindra &amp; Mahindra Ltd.27/07/2023</t>
  </si>
  <si>
    <t>City Union Bank Ltd.27/07/2023</t>
  </si>
  <si>
    <t>SBI Cards &amp; Payment Services Ltd.27/07/2023</t>
  </si>
  <si>
    <t>Crompton Greaves Cons Electrical Ltd.27/07/2023</t>
  </si>
  <si>
    <t>Gujarat Gas Ltd.27/07/2023</t>
  </si>
  <si>
    <t>United Spirits Ltd.27/07/2023</t>
  </si>
  <si>
    <t>HDFC Life Insurance Company Ltd.27/07/2023</t>
  </si>
  <si>
    <t>Muthoot Finance Ltd.27/07/2023</t>
  </si>
  <si>
    <t>Colgate Palmolive (India) Ltd.27/07/2023</t>
  </si>
  <si>
    <t>Marico Ltd.27/07/2023</t>
  </si>
  <si>
    <t>Bandhan Bank Ltd.27/07/2023</t>
  </si>
  <si>
    <t>Chambal Fertilizers &amp; Chemicals Ltd.27/07/2023</t>
  </si>
  <si>
    <t>Indiamart Intermesh Ltd.27/07/2023</t>
  </si>
  <si>
    <t>Laurus Labs Ltd.27/07/2023</t>
  </si>
  <si>
    <t>LIC Housing Finance Ltd.27/07/2023</t>
  </si>
  <si>
    <t>Pidilite Industries Ltd.27/07/2023</t>
  </si>
  <si>
    <t>Power Grid Corporation of India Ltd.27/07/2023</t>
  </si>
  <si>
    <t>The Indian Hotels Company Ltd.27/07/2023</t>
  </si>
  <si>
    <t>Tech Mahindra Ltd.27/07/2023</t>
  </si>
  <si>
    <t>Asian Paints Ltd.27/07/2023</t>
  </si>
  <si>
    <t>Aurobindo Pharma Ltd.27/07/2023</t>
  </si>
  <si>
    <t>UPL Ltd.31/08/2023</t>
  </si>
  <si>
    <t>GAIL (India) Ltd.27/07/2023</t>
  </si>
  <si>
    <t>HCL Technologies Ltd.27/07/2023</t>
  </si>
  <si>
    <t>Aditya Birla Fashion and Retail Ltd.27/07/2023</t>
  </si>
  <si>
    <t>Britannia Industries Ltd.27/07/2023</t>
  </si>
  <si>
    <t>Mphasis Ltd.27/07/2023</t>
  </si>
  <si>
    <t>SBI Life Insurance Company Ltd.27/07/2023</t>
  </si>
  <si>
    <t>Ultratech Cement Ltd.27/07/2023</t>
  </si>
  <si>
    <t>LTIMindtree Ltd.27/07/2023</t>
  </si>
  <si>
    <t>Abbott India Ltd.27/07/2023</t>
  </si>
  <si>
    <t>Trent Ltd.27/07/2023</t>
  </si>
  <si>
    <t>ABB India Ltd.27/07/2023</t>
  </si>
  <si>
    <t>Ambuja Cements Ltd.27/07/2023</t>
  </si>
  <si>
    <t>Indian Oil Corporation Ltd.27/07/2023</t>
  </si>
  <si>
    <t>The India Cements Ltd.27/07/2023</t>
  </si>
  <si>
    <t>ICICI Bank Ltd.27/07/2023</t>
  </si>
  <si>
    <t>Tata Power Company Ltd.27/07/2023</t>
  </si>
  <si>
    <t>Havells India Ltd.27/07/2023</t>
  </si>
  <si>
    <t>Exide Industries Ltd.27/07/2023</t>
  </si>
  <si>
    <t>Mahanagar Gas Ltd.27/07/2023</t>
  </si>
  <si>
    <t>Max Financial Services Ltd.27/07/2023</t>
  </si>
  <si>
    <t>Escorts Kubota Ltd.27/07/2023</t>
  </si>
  <si>
    <t>Coromandel International Ltd.27/07/2023</t>
  </si>
  <si>
    <t>Hindustan Petroleum Corporation Ltd.27/07/2023</t>
  </si>
  <si>
    <t>Apollo Hospitals Enterprise Ltd.27/07/2023</t>
  </si>
  <si>
    <t>Delta Corp Ltd.27/07/2023</t>
  </si>
  <si>
    <t>The Federal Bank Ltd.27/07/2023</t>
  </si>
  <si>
    <t>Navin Fluorine International Ltd.27/07/2023</t>
  </si>
  <si>
    <t>Info Edge (India) Ltd.27/07/2023</t>
  </si>
  <si>
    <t>Hero MotoCorp Ltd.27/07/2023</t>
  </si>
  <si>
    <t>Indian Energy Exchange Ltd.27/07/2023</t>
  </si>
  <si>
    <t>Bharti Airtel Ltd.31/08/2023</t>
  </si>
  <si>
    <t>Vodafone Idea Ltd.27/07/2023</t>
  </si>
  <si>
    <t>Petronet LNG Ltd.31/08/2023</t>
  </si>
  <si>
    <t>ICICI Prudential Life Insurance Co Ltd.27/07/2023</t>
  </si>
  <si>
    <t>United Breweries Ltd.27/07/2023</t>
  </si>
  <si>
    <t>Bharat Petroleum Corporation Ltd.27/07/2023</t>
  </si>
  <si>
    <t>Intellect Design Arena Ltd.27/07/2023</t>
  </si>
  <si>
    <t>Hindustan Aeronautics Ltd.27/07/2023</t>
  </si>
  <si>
    <t>Metropolis Healthcare Ltd.27/07/2023</t>
  </si>
  <si>
    <t>Gujarat Narmada Valley Fert &amp; Chem Ltd.27/07/2023</t>
  </si>
  <si>
    <t>Bajaj Finance Ltd.27/07/2023</t>
  </si>
  <si>
    <t>Syngene International Ltd.27/07/2023</t>
  </si>
  <si>
    <t>SRF Ltd.27/07/2023</t>
  </si>
  <si>
    <t>Bosch Ltd.27/07/2023</t>
  </si>
  <si>
    <t>IPCA Laboratories Ltd.27/07/2023</t>
  </si>
  <si>
    <t>Maruti Suzuki India Ltd.27/07/2023</t>
  </si>
  <si>
    <t>Cipla Ltd.27/07/2023</t>
  </si>
  <si>
    <t>Voltas Ltd.27/07/2023</t>
  </si>
  <si>
    <t>Piramal Enterprises Ltd.27/07/2023</t>
  </si>
  <si>
    <t>Aarti Industries Ltd.27/07/2023</t>
  </si>
  <si>
    <t>Alkem Laboratories Ltd.27/07/2023</t>
  </si>
  <si>
    <t>Hindustan Unilever Ltd.27/07/2023</t>
  </si>
  <si>
    <t>Axis Bank Ltd.27/07/2023</t>
  </si>
  <si>
    <t>Persistent Systems Ltd.27/07/2023</t>
  </si>
  <si>
    <t>Can Fin Homes Ltd.27/07/2023</t>
  </si>
  <si>
    <t>Coal India Ltd.27/07/2023</t>
  </si>
  <si>
    <t>Container Corporation Of India Ltd.27/07/2023</t>
  </si>
  <si>
    <t>Oberoi Realty Ltd.27/07/2023</t>
  </si>
  <si>
    <t>Bharat Heavy Electricals Ltd.27/07/2023</t>
  </si>
  <si>
    <t>RBL Bank Ltd.27/07/2023</t>
  </si>
  <si>
    <t>Astral Ltd.27/07/2023</t>
  </si>
  <si>
    <t>UPL Ltd.27/07/2023</t>
  </si>
  <si>
    <t>Wipro Ltd.27/07/2023</t>
  </si>
  <si>
    <t>Cholamandalam Investment &amp; Finance Company Ltd.27/07/2023</t>
  </si>
  <si>
    <t>The Ramco Cements Ltd.27/07/2023</t>
  </si>
  <si>
    <t>Indiabulls Housing Finance Ltd.27/07/2023</t>
  </si>
  <si>
    <t>Indus Towers Ltd.27/07/2023</t>
  </si>
  <si>
    <t>The Federal Bank Ltd.31/08/2023</t>
  </si>
  <si>
    <t>Adani Ports &amp; Special Economic Zone Ltd.27/07/2023</t>
  </si>
  <si>
    <t>REC Ltd.27/07/2023</t>
  </si>
  <si>
    <t>Shree Cement Ltd.27/07/2023</t>
  </si>
  <si>
    <t>National Aluminium Company Ltd.27/07/2023</t>
  </si>
  <si>
    <t>IndusInd Bank Ltd.27/07/2023</t>
  </si>
  <si>
    <t>Tata Motors Ltd.27/07/2023</t>
  </si>
  <si>
    <t>Manappuram Finance Ltd.27/07/2023</t>
  </si>
  <si>
    <t>PVR Inox Ltd.27/07/2023</t>
  </si>
  <si>
    <t>Infosys Ltd.27/07/2023</t>
  </si>
  <si>
    <t>Cummins India Ltd.27/07/2023</t>
  </si>
  <si>
    <t>Shriram Finance Ltd.27/07/2023</t>
  </si>
  <si>
    <t>GMR Airports Infrastructure Ltd.27/07/2023</t>
  </si>
  <si>
    <t>Larsen &amp; Toubro Ltd.27/07/2023</t>
  </si>
  <si>
    <t>Indian Railway Catering &amp;Tou. Corp. Ltd.27/07/2023</t>
  </si>
  <si>
    <t>Dalmia Bharat Ltd.27/07/2023</t>
  </si>
  <si>
    <t>Sun TV Network Ltd.27/07/2023</t>
  </si>
  <si>
    <t>Dr. Lal Path Labs Ltd.27/07/2023</t>
  </si>
  <si>
    <t>Tata Steel Ltd.27/07/2023</t>
  </si>
  <si>
    <t>Polycab India Ltd.27/07/2023</t>
  </si>
  <si>
    <t>Grasim Industries Ltd.27/07/2023</t>
  </si>
  <si>
    <t>Canara Bank27/07/2023</t>
  </si>
  <si>
    <t>Dr. Reddy's Laboratories Ltd.27/07/2023</t>
  </si>
  <si>
    <t>Ashok Leyland Ltd.27/07/2023</t>
  </si>
  <si>
    <t>Zee Entertainment Enterprises Ltd.27/07/2023</t>
  </si>
  <si>
    <t>Bharat Forge Ltd.27/07/2023</t>
  </si>
  <si>
    <t>Steel Authority of India Ltd.27/07/2023</t>
  </si>
  <si>
    <t>Power Finance Corporation Ltd.27/07/2023</t>
  </si>
  <si>
    <t>Biocon Ltd.27/07/2023</t>
  </si>
  <si>
    <t>NMDC Ltd.27/07/2023</t>
  </si>
  <si>
    <t>Hindalco Industries Ltd.27/07/2023</t>
  </si>
  <si>
    <t>Jindal Steel &amp; Power Ltd.27/07/2023</t>
  </si>
  <si>
    <t>State Bank of India27/07/2023</t>
  </si>
  <si>
    <t>JSW Steel Ltd.27/07/2023</t>
  </si>
  <si>
    <t>Punjab National Bank27/07/2023</t>
  </si>
  <si>
    <t>ITC Ltd.27/07/2023</t>
  </si>
  <si>
    <t>Bank of Baroda27/07/2023</t>
  </si>
  <si>
    <t>Kotak Mahindra Bank Ltd.27/07/2023</t>
  </si>
  <si>
    <t>Tata Consultancy Services Ltd.27/07/2023</t>
  </si>
  <si>
    <t>Adani Enterprises Ltd.27/07/2023</t>
  </si>
  <si>
    <t>ICICI Bank Ltd.31/08/2023</t>
  </si>
  <si>
    <t>IDFC Ltd.27/07/2023</t>
  </si>
  <si>
    <t>Housing Development Finance Corporation Ltd.27/07/2023</t>
  </si>
  <si>
    <t>Sun Pharmaceutical Industries Ltd.27/07/2023</t>
  </si>
  <si>
    <t>Reliance Industries Ltd.27/07/2023</t>
  </si>
  <si>
    <t>HDFC Bank Ltd.27/07/2023</t>
  </si>
  <si>
    <t>6.69% GOVT OF INDIA RED 27-06-2024</t>
  </si>
  <si>
    <t>IN0020220052</t>
  </si>
  <si>
    <t>8.83% GOVT OF INDIA RED 25-11-2023</t>
  </si>
  <si>
    <t>IN0020130061</t>
  </si>
  <si>
    <t>364 DAYS TBILL RED 14-03-2024</t>
  </si>
  <si>
    <t>IN002022Z507</t>
  </si>
  <si>
    <t>364 DAYS TBILL RED 14-12-2023</t>
  </si>
  <si>
    <t>IN002022Z374</t>
  </si>
  <si>
    <t>364 DAYS TBILL RED 17-08-2023</t>
  </si>
  <si>
    <t>IN002022Z200</t>
  </si>
  <si>
    <t>364 DAYS TBILL RED 12-10-2023</t>
  </si>
  <si>
    <t>IN002022Z283</t>
  </si>
  <si>
    <t>364 DAYS TBILL RED 23-11-2023</t>
  </si>
  <si>
    <t>IN002022Z341</t>
  </si>
  <si>
    <t>364 DAYS TBILL RED 15-02-2024</t>
  </si>
  <si>
    <t>IN002022Z465</t>
  </si>
  <si>
    <t>364 DAYS TBILL RED 29-02-2024</t>
  </si>
  <si>
    <t>IN002022Z481</t>
  </si>
  <si>
    <t>364 DAYS TBILL RED 08-02-2024</t>
  </si>
  <si>
    <t>IN002022Z457</t>
  </si>
  <si>
    <t>182 DAYS TBILL RED 24-08-2023</t>
  </si>
  <si>
    <t>IN002022Y484</t>
  </si>
  <si>
    <t>182 DAYS TBILL RED 31-08-2023</t>
  </si>
  <si>
    <t>IN002022Y492</t>
  </si>
  <si>
    <t>NABARD CD RED 23-01-2024#**</t>
  </si>
  <si>
    <t>INE261F16686</t>
  </si>
  <si>
    <t>HDFC BANK CD RED 20-03-2024#**</t>
  </si>
  <si>
    <t>INE040A16DU8</t>
  </si>
  <si>
    <t>HDFC BANK CD RED 05-02-2024#**</t>
  </si>
  <si>
    <t>INE040A16DT0</t>
  </si>
  <si>
    <t>NABARD CD RED 13-03-2024#**</t>
  </si>
  <si>
    <t>INE261F16710</t>
  </si>
  <si>
    <t>HDFC LTD. CP RED 05-12-2023**</t>
  </si>
  <si>
    <t>INE001A14ZV6</t>
  </si>
  <si>
    <t>HDFC LTD. CP RED 26-12-2023**</t>
  </si>
  <si>
    <t>INE001A14ZZ7</t>
  </si>
  <si>
    <t>HDFC LTD. CP RED 18-10-2023**</t>
  </si>
  <si>
    <t>INE001A14ZQ6</t>
  </si>
  <si>
    <t>HDFC LTD. CP RED 28-11-2023**</t>
  </si>
  <si>
    <t>INE001A14ZU8</t>
  </si>
  <si>
    <t>LIC HSG FIN CP RED 12-10-2023**</t>
  </si>
  <si>
    <t>INE115A14DW9</t>
  </si>
  <si>
    <t>HDFC LTD. CP RED 26-02-2024**</t>
  </si>
  <si>
    <t>INE001A14A95</t>
  </si>
  <si>
    <t>Net Receivables/(Payables) include Net Current Assets as well as the Mark to Market on derivative trades.</t>
  </si>
  <si>
    <t>7. Portfolio Turnover Ratio</t>
  </si>
  <si>
    <t>Edelweiss Arbitrage Fund</t>
  </si>
  <si>
    <t>PORTFOLIO STATEMENT OF EDELWEISS BALANCED ADVANTAGE FUND AS ON JUNE 30, 2023</t>
  </si>
  <si>
    <t>(An open ended dynamic asset allocation fund)</t>
  </si>
  <si>
    <t>NTPC Ltd.</t>
  </si>
  <si>
    <t>INE733E01010</t>
  </si>
  <si>
    <t>InterGlobe Aviation Ltd.</t>
  </si>
  <si>
    <t>INE646L01027</t>
  </si>
  <si>
    <t>Brigade Enterprises Ltd.</t>
  </si>
  <si>
    <t>INE791I01019</t>
  </si>
  <si>
    <t>Creditaccess Grameen Ltd.</t>
  </si>
  <si>
    <t>INE741K01010</t>
  </si>
  <si>
    <t>Torrent Power Ltd.</t>
  </si>
  <si>
    <t>INE813H01021</t>
  </si>
  <si>
    <t>Avalon Technologies Ltd.</t>
  </si>
  <si>
    <t>INE0LCL01028</t>
  </si>
  <si>
    <t>Max Healthcare Institute Ltd.</t>
  </si>
  <si>
    <t>INE027H01010</t>
  </si>
  <si>
    <t>AIA Engineering Ltd.</t>
  </si>
  <si>
    <t>INE212H01026</t>
  </si>
  <si>
    <t>UNO Minda Ltd.</t>
  </si>
  <si>
    <t>INE405E01023</t>
  </si>
  <si>
    <t>Page Industries Ltd.</t>
  </si>
  <si>
    <t>INE761H01022</t>
  </si>
  <si>
    <t>Textiles &amp; Apparels</t>
  </si>
  <si>
    <t>Bajaj Finserv Ltd.</t>
  </si>
  <si>
    <t>INE918I01026</t>
  </si>
  <si>
    <t>Indian Bank</t>
  </si>
  <si>
    <t>INE562A01011</t>
  </si>
  <si>
    <t>Westlife Foodworld Ltd.</t>
  </si>
  <si>
    <t>INE274F01020</t>
  </si>
  <si>
    <t>Kajaria Ceramics Ltd.</t>
  </si>
  <si>
    <t>INE217B01036</t>
  </si>
  <si>
    <t>Go Fashion (India) Ltd.</t>
  </si>
  <si>
    <t>INE0BJS01011</t>
  </si>
  <si>
    <t>Aether Industries Ltd.</t>
  </si>
  <si>
    <t>INE0BWX01014</t>
  </si>
  <si>
    <t>CRISIL Ltd.</t>
  </si>
  <si>
    <t>INE007A01025</t>
  </si>
  <si>
    <t>Tata Elxsi Ltd.</t>
  </si>
  <si>
    <t>INE670A01012</t>
  </si>
  <si>
    <t>3M India Ltd.</t>
  </si>
  <si>
    <t>INE470A01017</t>
  </si>
  <si>
    <t>Diversified</t>
  </si>
  <si>
    <t>Avenue Supermarts Ltd.</t>
  </si>
  <si>
    <t>INE192R01011</t>
  </si>
  <si>
    <t>Torrent Pharmaceuticals Ltd.</t>
  </si>
  <si>
    <t>INE685A01028</t>
  </si>
  <si>
    <t>Solar Industries India Ltd.</t>
  </si>
  <si>
    <t>INE343H01029</t>
  </si>
  <si>
    <t>Multi Commodity Exchange Of India Ltd.</t>
  </si>
  <si>
    <t>INE745G01035</t>
  </si>
  <si>
    <t>Craftsman Automation Ltd.</t>
  </si>
  <si>
    <t>INE00LO01017</t>
  </si>
  <si>
    <t>JK Cement Ltd.</t>
  </si>
  <si>
    <t>INE823G01014</t>
  </si>
  <si>
    <t>VIP Industries Ltd.</t>
  </si>
  <si>
    <t>INE054A01027</t>
  </si>
  <si>
    <t>BROOKFIELD INDIA REAL ESTATE TRUST</t>
  </si>
  <si>
    <t>INE0FDU25010</t>
  </si>
  <si>
    <t>Gujarat Fluorochemicals Ltd.</t>
  </si>
  <si>
    <t>INE09N301011</t>
  </si>
  <si>
    <t>Vedant Fashions Ltd.</t>
  </si>
  <si>
    <t>INE825V01034</t>
  </si>
  <si>
    <t>HDFC LTD WARRANTS</t>
  </si>
  <si>
    <t>INE001A13049</t>
  </si>
  <si>
    <t>Computer Age Management Services Ltd.</t>
  </si>
  <si>
    <t>INE596I01012</t>
  </si>
  <si>
    <t>Tata Chemicals Ltd.</t>
  </si>
  <si>
    <t>INE092A01019</t>
  </si>
  <si>
    <t>Tata Chemicals Ltd.27/07/2023</t>
  </si>
  <si>
    <t>JK Cement Ltd.27/07/2023</t>
  </si>
  <si>
    <t>NTPC Ltd.27/07/2023</t>
  </si>
  <si>
    <t>(B)Index / Stock Option</t>
  </si>
  <si>
    <t>PUT NIFTY 27/07/2023 19500</t>
  </si>
  <si>
    <t>INDEX OPTIONS</t>
  </si>
  <si>
    <t>CALL MARUTI SUZUKI INDIA 27/07/2023 9000</t>
  </si>
  <si>
    <t>SHARE OPTIONS</t>
  </si>
  <si>
    <t>7.51% RECL NCD SR221 RED 31-07-2026**</t>
  </si>
  <si>
    <t>INE020B08EI8</t>
  </si>
  <si>
    <t>7.59% POWER FIN NCD SR 221B R 17-01-2028</t>
  </si>
  <si>
    <t>INE134E08LX5</t>
  </si>
  <si>
    <t>7.99% HDB FIN SR A1 FX 189 NCD R16-03-26**</t>
  </si>
  <si>
    <t>INE756I07EO2</t>
  </si>
  <si>
    <t>7.70% PFC SR BS227A NCD RED 15-09-2026**</t>
  </si>
  <si>
    <t>INE134E08MK0</t>
  </si>
  <si>
    <t>5.14% NABARD NCD RED 31-01-2024**</t>
  </si>
  <si>
    <t>INE261F08CK9</t>
  </si>
  <si>
    <t>8.2% IND GR TRU SR V CAT III&amp;IV 06-05-31**</t>
  </si>
  <si>
    <t>INE219X07264</t>
  </si>
  <si>
    <t>7.40% IND GR TRU SR K 26-12-25 C 270925**</t>
  </si>
  <si>
    <t>INE219X07132</t>
  </si>
  <si>
    <t>7.06% GOVT OF INDIA RED 10-04-2028</t>
  </si>
  <si>
    <t>IN0020230010</t>
  </si>
  <si>
    <t>EDEL CRIS IBX 50:50 GLT P SDL ST DR I FD</t>
  </si>
  <si>
    <t>INF754K01RK5</t>
  </si>
  <si>
    <t>EDEL CRIS IBX 50:50 GILT PL SDL SEP 2028</t>
  </si>
  <si>
    <t>INF754K01PV6</t>
  </si>
  <si>
    <t>EDEL CRIS PSU+ SDL 50:50 OCT-25 IDX GDP</t>
  </si>
  <si>
    <t>INF754K01OG0</t>
  </si>
  <si>
    <t>Direct plan -Quarterly IDCW option</t>
  </si>
  <si>
    <t>Regular Plan -Quarterly IDCW option</t>
  </si>
  <si>
    <t>Direct Plan - Quarterly IDCW</t>
  </si>
  <si>
    <t>Direct Plan – Monthly IDCW</t>
  </si>
  <si>
    <t>Regular Plan - Monthly IDCW</t>
  </si>
  <si>
    <t>Regular Plan - Quarterly IDCW</t>
  </si>
  <si>
    <t>Edelweiss Balanced Advantage Fund</t>
  </si>
  <si>
    <t>PORTFOLIO STATEMENT OF EDELWEISS LARGE CAP FUND AS ON JUNE 30, 2023</t>
  </si>
  <si>
    <t>(An open ended equity scheme predominantly investing in large cap stocks)</t>
  </si>
  <si>
    <t>Tube Investments Of India Ltd.</t>
  </si>
  <si>
    <t>INE974X01010</t>
  </si>
  <si>
    <t>KPIT Technologies Ltd.</t>
  </si>
  <si>
    <t>INE04I401011</t>
  </si>
  <si>
    <t>NHPC Ltd.</t>
  </si>
  <si>
    <t>INE848E01016</t>
  </si>
  <si>
    <t>NIFTY 27/07/2023</t>
  </si>
  <si>
    <t>INDEX FUTURES</t>
  </si>
  <si>
    <t>Nifty Bank 27/07/2023</t>
  </si>
  <si>
    <t>Plan B - Growth option</t>
  </si>
  <si>
    <t>Plan B - IDCW option</t>
  </si>
  <si>
    <t>Plan C - Growth option</t>
  </si>
  <si>
    <t>Plan C - IDCW option</t>
  </si>
  <si>
    <t>Edelweiss Large Cap Fund</t>
  </si>
  <si>
    <t>PORTFOLIO STATEMENT OF EDELWEISS FLEXI-CAP FUND AS ON JUNE 30, 2023</t>
  </si>
  <si>
    <t>(An open ended dynamic equity scheme investing across large cap, mid cap, small cap stocks)</t>
  </si>
  <si>
    <t>Bikaji Foods International Ltd.</t>
  </si>
  <si>
    <t>INE00E101023</t>
  </si>
  <si>
    <t>Bharat Dynamics Ltd.</t>
  </si>
  <si>
    <t>INE171Z01018</t>
  </si>
  <si>
    <t>JB Chemicals &amp; Pharmaceuticals Ltd.</t>
  </si>
  <si>
    <t>INE572A01028</t>
  </si>
  <si>
    <t>KEI Industries Ltd.</t>
  </si>
  <si>
    <t>INE878B01027</t>
  </si>
  <si>
    <t>APL Apollo Tubes Ltd.</t>
  </si>
  <si>
    <t>INE702C01027</t>
  </si>
  <si>
    <t>Honeywell Automation India Ltd.</t>
  </si>
  <si>
    <t>INE671A01010</t>
  </si>
  <si>
    <t>Industrial Manufacturing</t>
  </si>
  <si>
    <t>KEC International Ltd.</t>
  </si>
  <si>
    <t>INE389H01022</t>
  </si>
  <si>
    <t>Edelweiss Flexi Cap Fund</t>
  </si>
  <si>
    <t>PORTFOLIO STATEMENT OF EDELWEISS LONG TERM EQUITY FUND AS ON JUNE 30, 2023</t>
  </si>
  <si>
    <t>(An open ended equity linked saving scheme with a statutory lock in of 3 years and tax benefit)</t>
  </si>
  <si>
    <t>Direct Plan IDCW</t>
  </si>
  <si>
    <t>Regular Plan IDCW</t>
  </si>
  <si>
    <t>Edelweiss Long Term Equity Fund (Tax Saving)</t>
  </si>
  <si>
    <t>PORTFOLIO STATEMENT OF EDELWEISS LARGE &amp; MID CAP FUND AS ON JUNE 30, 2023</t>
  </si>
  <si>
    <t>(An open ended equity scheme investing in both large cap and mid cap stocks)</t>
  </si>
  <si>
    <t>Dixon Technologies (India) Ltd.</t>
  </si>
  <si>
    <t>INE935N01020</t>
  </si>
  <si>
    <t>Jubilant Foodworks Ltd.</t>
  </si>
  <si>
    <t>INE797F01020</t>
  </si>
  <si>
    <t>Grindwell Norton Ltd.</t>
  </si>
  <si>
    <t>INE536A01023</t>
  </si>
  <si>
    <t>Metro Brands Ltd.</t>
  </si>
  <si>
    <t>INE317I01021</t>
  </si>
  <si>
    <t>Sona BLW Precision Forgings Ltd.</t>
  </si>
  <si>
    <t>INE073K01018</t>
  </si>
  <si>
    <t>Atul Ltd.</t>
  </si>
  <si>
    <t>INE100A01010</t>
  </si>
  <si>
    <t>Century Plyboards (India) Ltd.</t>
  </si>
  <si>
    <t>INE348B01021</t>
  </si>
  <si>
    <t>Kansai Nerolac Paints Ltd.</t>
  </si>
  <si>
    <t>INE531A01024</t>
  </si>
  <si>
    <t>The Phoenix Mills Ltd.</t>
  </si>
  <si>
    <t>INE211B01039</t>
  </si>
  <si>
    <t>GMM Pfaudler Ltd.</t>
  </si>
  <si>
    <t>INE541A01023</t>
  </si>
  <si>
    <t>V-Mart Retail Ltd.</t>
  </si>
  <si>
    <t>INE665J01013</t>
  </si>
  <si>
    <t>Praj Industries Ltd.</t>
  </si>
  <si>
    <t>INE074A01025</t>
  </si>
  <si>
    <t>Edelweiss Large and Mid Cap Fund</t>
  </si>
  <si>
    <t>PORTFOLIO STATEMENT OF EDELWEISS SMALL CAP FUND AS ON JUNE 30, 2023</t>
  </si>
  <si>
    <t>(An open ended scheme predominantly investing in small cap stocks)</t>
  </si>
  <si>
    <t>Equitas Small Finance Bank Ltd.</t>
  </si>
  <si>
    <t>INE063P01018</t>
  </si>
  <si>
    <t>CEAT Ltd.</t>
  </si>
  <si>
    <t>INE482A01020</t>
  </si>
  <si>
    <t>Carborundum Universal Ltd.</t>
  </si>
  <si>
    <t>INE120A01034</t>
  </si>
  <si>
    <t>Ajanta Pharma Ltd.</t>
  </si>
  <si>
    <t>INE031B01049</t>
  </si>
  <si>
    <t>Mold-Tek Packaging Ltd.</t>
  </si>
  <si>
    <t>INE893J01029</t>
  </si>
  <si>
    <t>Ratnamani Metals &amp; Tubes Ltd.</t>
  </si>
  <si>
    <t>INE703B01027</t>
  </si>
  <si>
    <t>Amber Enterprises India Ltd.</t>
  </si>
  <si>
    <t>INE371P01015</t>
  </si>
  <si>
    <t>JK Lakshmi Cement Ltd.</t>
  </si>
  <si>
    <t>INE786A01032</t>
  </si>
  <si>
    <t>K.P.R. Mill Ltd.</t>
  </si>
  <si>
    <t>INE930H01031</t>
  </si>
  <si>
    <t>Rategain Travel Technologies Ltd.</t>
  </si>
  <si>
    <t>INE0CLI01024</t>
  </si>
  <si>
    <t>PNC Infratech Ltd.</t>
  </si>
  <si>
    <t>INE195J01029</t>
  </si>
  <si>
    <t>Angel One Ltd.</t>
  </si>
  <si>
    <t>INE732I01013</t>
  </si>
  <si>
    <t>Rolex Rings Ltd.</t>
  </si>
  <si>
    <t>INE645S01016</t>
  </si>
  <si>
    <t>Jamna Auto Industries Ltd.</t>
  </si>
  <si>
    <t>INE039C01032</t>
  </si>
  <si>
    <t>The Great Eastern Shipping Company Ltd.</t>
  </si>
  <si>
    <t>INE017A01032</t>
  </si>
  <si>
    <t>Action Construction Equipment Ltd.</t>
  </si>
  <si>
    <t>INE731H01025</t>
  </si>
  <si>
    <t>Ahluwalia Contracts (India) Ltd.</t>
  </si>
  <si>
    <t>INE758C01029</t>
  </si>
  <si>
    <t>Minda Corporation Ltd.</t>
  </si>
  <si>
    <t>INE842C01021</t>
  </si>
  <si>
    <t>Motherson Sumi Wiring India Ltd.</t>
  </si>
  <si>
    <t>INE0FS801015</t>
  </si>
  <si>
    <t>Suven Pharmaceuticals Ltd.</t>
  </si>
  <si>
    <t>INE03QK01018</t>
  </si>
  <si>
    <t>RHI Magnesita India Ltd.</t>
  </si>
  <si>
    <t>INE743M01012</t>
  </si>
  <si>
    <t>Garware Technical Fibres Ltd.</t>
  </si>
  <si>
    <t>INE276A01018</t>
  </si>
  <si>
    <t>Subros Ltd.</t>
  </si>
  <si>
    <t>INE287B01021</t>
  </si>
  <si>
    <t>Apar Industries Ltd.</t>
  </si>
  <si>
    <t>INE372A01015</t>
  </si>
  <si>
    <t>Voltamp Transformers Ltd.</t>
  </si>
  <si>
    <t>INE540H01012</t>
  </si>
  <si>
    <t>Mahindra Logistics Ltd.</t>
  </si>
  <si>
    <t>INE766P01016</t>
  </si>
  <si>
    <t>Orient Electric Ltd.</t>
  </si>
  <si>
    <t>INE142Z01019</t>
  </si>
  <si>
    <t>KNR Constructions Ltd.</t>
  </si>
  <si>
    <t>INE634I01029</t>
  </si>
  <si>
    <t>NOCIL Ltd.</t>
  </si>
  <si>
    <t>INE163A01018</t>
  </si>
  <si>
    <t>CSB Bank Ltd.</t>
  </si>
  <si>
    <t>INE679A01013</t>
  </si>
  <si>
    <t>Emami Ltd.</t>
  </si>
  <si>
    <t>INE548C01032</t>
  </si>
  <si>
    <t>Tejas Networks Ltd.</t>
  </si>
  <si>
    <t>INE010J01012</t>
  </si>
  <si>
    <t>Telecom - Equipment &amp; Accessories</t>
  </si>
  <si>
    <t>TCI Express Ltd.</t>
  </si>
  <si>
    <t>INE586V01016</t>
  </si>
  <si>
    <t>Gateway Distriparks Ltd.</t>
  </si>
  <si>
    <t>INE079J01017</t>
  </si>
  <si>
    <t>Teamlease Services Ltd.</t>
  </si>
  <si>
    <t>INE985S01024</t>
  </si>
  <si>
    <t>Commercial Services &amp; Supplies</t>
  </si>
  <si>
    <t>Mastek Ltd.</t>
  </si>
  <si>
    <t>INE759A01021</t>
  </si>
  <si>
    <t>Edelweiss Small Cap Fund</t>
  </si>
  <si>
    <t>PORTFOLIO STATEMENT OF EDELWEISS EQUITY SAVINGS FUND AS ON JUNE 30, 2023</t>
  </si>
  <si>
    <t>(An Open ended scheme investing in equity, arbitrage and debt)</t>
  </si>
  <si>
    <t>ZF Commercial Vehicle Ctrl Sys Ind Ltd.</t>
  </si>
  <si>
    <t>INE342J01019</t>
  </si>
  <si>
    <t>AU Small Finance Bank Ltd.</t>
  </si>
  <si>
    <t>INE949L01017</t>
  </si>
  <si>
    <t>Divgi Torqtransfer Systems Ltd.</t>
  </si>
  <si>
    <t>INE753U01022</t>
  </si>
  <si>
    <t>MINDSPACE BUSINESS PARKS REIT</t>
  </si>
  <si>
    <t>INE0CCU25019</t>
  </si>
  <si>
    <t>Bajaj Finserv Ltd.27/07/2023</t>
  </si>
  <si>
    <t>EDELWEISS LIQUID FUND - DIRECT PL -GR</t>
  </si>
  <si>
    <t>INF754K01GM4</t>
  </si>
  <si>
    <t>Edelweiss Equity Savings Fund</t>
  </si>
  <si>
    <t>PORTFOLIO STATEMENT OF EDELWEISS FOCUSED EQUITY FUND AS ON JUNE 30, 2023</t>
  </si>
  <si>
    <t>(An open-ended equity scheme investing in maximum 30 stocks across market capitalisation)</t>
  </si>
  <si>
    <t>Edelweiss Focused Equity Fund</t>
  </si>
  <si>
    <t>PORTFOLIO STATEMENT OF EDELWEISS NIFTY 100 QUALITY 30 INDEX FND AS ON JUNE 30, 2023</t>
  </si>
  <si>
    <t>(An open ended scheme replicating Nifty 100 Quality 30 Index)</t>
  </si>
  <si>
    <t>Divi's Laboratories Ltd.</t>
  </si>
  <si>
    <t>INE361B01024</t>
  </si>
  <si>
    <t>HDFC Asset Management Company Ltd.</t>
  </si>
  <si>
    <t>INE127D01025</t>
  </si>
  <si>
    <t>Berger Paints (I) Ltd.</t>
  </si>
  <si>
    <t>INE463A01038</t>
  </si>
  <si>
    <t>Edelweiss Nifty 100 Quality 30 Index Fund</t>
  </si>
  <si>
    <t>PORTFOLIO STATEMENT OF EDELWEISS NIFTY 50 INDEX FUND AS ON JUNE 30, 2023</t>
  </si>
  <si>
    <t>(An open ended scheme replicating Nifty 50 Index)</t>
  </si>
  <si>
    <t>Edelweiss Nifty 50 Index Fund</t>
  </si>
  <si>
    <t>PORTFOLIO STATEMENT OF EDELWEISS NIFTY LARGE MID CAP 250 INDEX FUND AS ON JUNE 30, 2023</t>
  </si>
  <si>
    <t>(An Open-ended Equity Scheme replicating Nifty LargeMidcap 250 Index)</t>
  </si>
  <si>
    <t>Yes Bank Ltd.</t>
  </si>
  <si>
    <t>INE528G01035</t>
  </si>
  <si>
    <t>IDFC First Bank Ltd.</t>
  </si>
  <si>
    <t>INE092T01019</t>
  </si>
  <si>
    <t>CG Power and Industrial Solutions Ltd.</t>
  </si>
  <si>
    <t>INE067A01029</t>
  </si>
  <si>
    <t>MRF Ltd.</t>
  </si>
  <si>
    <t>INE883A01011</t>
  </si>
  <si>
    <t>Supreme Industries Ltd.</t>
  </si>
  <si>
    <t>INE195A01028</t>
  </si>
  <si>
    <t>Mahindra &amp; Mahindra Financial Services Ltd</t>
  </si>
  <si>
    <t>INE774D01024</t>
  </si>
  <si>
    <t>Adani Power Ltd.</t>
  </si>
  <si>
    <t>INE814H01011</t>
  </si>
  <si>
    <t>Sundaram Finance Ltd.</t>
  </si>
  <si>
    <t>INE660A01013</t>
  </si>
  <si>
    <t>PB Fintech Ltd.</t>
  </si>
  <si>
    <t>INE417T01026</t>
  </si>
  <si>
    <t>Financial Technology (Fintech)</t>
  </si>
  <si>
    <t>One 97 Communications Ltd.</t>
  </si>
  <si>
    <t>INE982J01020</t>
  </si>
  <si>
    <t>Fortis Healthcare Ltd.</t>
  </si>
  <si>
    <t>INE061F01013</t>
  </si>
  <si>
    <t>Macrotech Developers Ltd.</t>
  </si>
  <si>
    <t>INE670K01029</t>
  </si>
  <si>
    <t>Deepak Nitrite Ltd.</t>
  </si>
  <si>
    <t>INE288B01029</t>
  </si>
  <si>
    <t>Apollo Tyres Ltd.</t>
  </si>
  <si>
    <t>INE438A01022</t>
  </si>
  <si>
    <t>Sundram Fasteners Ltd.</t>
  </si>
  <si>
    <t>INE387A01021</t>
  </si>
  <si>
    <t>Schaeffler India Ltd.</t>
  </si>
  <si>
    <t>INE513A01022</t>
  </si>
  <si>
    <t>Delhivery Ltd.</t>
  </si>
  <si>
    <t>INE148O01028</t>
  </si>
  <si>
    <t>SKF India Ltd.</t>
  </si>
  <si>
    <t>INE640A01023</t>
  </si>
  <si>
    <t>JSW Energy Ltd.</t>
  </si>
  <si>
    <t>INE121E01018</t>
  </si>
  <si>
    <t>Poonawalla Fincorp Ltd.</t>
  </si>
  <si>
    <t>INE511C01022</t>
  </si>
  <si>
    <t>Linde India Ltd.</t>
  </si>
  <si>
    <t>INE473A01011</t>
  </si>
  <si>
    <t>Oil India Ltd.</t>
  </si>
  <si>
    <t>INE274J01014</t>
  </si>
  <si>
    <t>Thermax Ltd.</t>
  </si>
  <si>
    <t>INE152A01029</t>
  </si>
  <si>
    <t>Union Bank of India</t>
  </si>
  <si>
    <t>INE692A01016</t>
  </si>
  <si>
    <t>Patanjali Foods Ltd.</t>
  </si>
  <si>
    <t>INE619A01035</t>
  </si>
  <si>
    <t>Prestige Estates Projects Ltd.</t>
  </si>
  <si>
    <t>INE811K01011</t>
  </si>
  <si>
    <t>Timken India Ltd.</t>
  </si>
  <si>
    <t>INE325A01013</t>
  </si>
  <si>
    <t>Hindustan Zinc Ltd.</t>
  </si>
  <si>
    <t>INE267A01025</t>
  </si>
  <si>
    <t>VARUN BEVERAGES LIMITED</t>
  </si>
  <si>
    <t>INE200M01021</t>
  </si>
  <si>
    <t>Gland Pharma Ltd.</t>
  </si>
  <si>
    <t>INE068V01023</t>
  </si>
  <si>
    <t>Rajesh Exports Ltd.</t>
  </si>
  <si>
    <t>INE343B01030</t>
  </si>
  <si>
    <t>Devyani International Ltd.</t>
  </si>
  <si>
    <t>INE872J01023</t>
  </si>
  <si>
    <t>Aavas Financiers Ltd.</t>
  </si>
  <si>
    <t>INE216P01012</t>
  </si>
  <si>
    <t>Siemens Ltd.</t>
  </si>
  <si>
    <t>INE003A01024</t>
  </si>
  <si>
    <t>Vedanta Ltd.</t>
  </si>
  <si>
    <t>INE205A01025</t>
  </si>
  <si>
    <t>Diversified Metals</t>
  </si>
  <si>
    <t>Adani Green Energy Ltd.</t>
  </si>
  <si>
    <t>INE364U01010</t>
  </si>
  <si>
    <t>Zomato Ltd.</t>
  </si>
  <si>
    <t>INE758T01015</t>
  </si>
  <si>
    <t>Relaxo Footwears Ltd.</t>
  </si>
  <si>
    <t>INE131B01039</t>
  </si>
  <si>
    <t>Bajaj Holdings &amp; Investment Ltd.</t>
  </si>
  <si>
    <t>INE118A01012</t>
  </si>
  <si>
    <t>Happiest Minds Technologies Ltd.</t>
  </si>
  <si>
    <t>INE419U01012</t>
  </si>
  <si>
    <t>Indian Railway Finance Corporation Ltd.</t>
  </si>
  <si>
    <t>INE053F01010</t>
  </si>
  <si>
    <t>Affle (India) Ltd.</t>
  </si>
  <si>
    <t>INE00WC01027</t>
  </si>
  <si>
    <t>Bank of India</t>
  </si>
  <si>
    <t>INE084A01016</t>
  </si>
  <si>
    <t>Pfizer Ltd.</t>
  </si>
  <si>
    <t>INE182A01018</t>
  </si>
  <si>
    <t>GlaxoSmithKline Pharmaceuticals Ltd.</t>
  </si>
  <si>
    <t>INE159A01016</t>
  </si>
  <si>
    <t>Endurance Technologies Ltd.</t>
  </si>
  <si>
    <t>INE913H01037</t>
  </si>
  <si>
    <t>Bayer Cropscience Ltd.</t>
  </si>
  <si>
    <t>INE462A01022</t>
  </si>
  <si>
    <t>Sumitomo Chemical India Ltd.</t>
  </si>
  <si>
    <t>INE258G01013</t>
  </si>
  <si>
    <t>ICICI Securities Ltd.</t>
  </si>
  <si>
    <t>INE763G01038</t>
  </si>
  <si>
    <t>Adani Transmission Ltd.</t>
  </si>
  <si>
    <t>INE931S01010</t>
  </si>
  <si>
    <t>Star Health &amp; Allied Insurance Co Ltd.</t>
  </si>
  <si>
    <t>INE575P01011</t>
  </si>
  <si>
    <t>Vinati Organics Ltd.</t>
  </si>
  <si>
    <t>INE410B01037</t>
  </si>
  <si>
    <t>Whirlpool of India Ltd.</t>
  </si>
  <si>
    <t>INE716A01013</t>
  </si>
  <si>
    <t>Nippon Life India Asset Management Ltd.</t>
  </si>
  <si>
    <t>INE298J01013</t>
  </si>
  <si>
    <t>General Insurance Corporation of India</t>
  </si>
  <si>
    <t>INE481Y01014</t>
  </si>
  <si>
    <t>Blue Dart Express Ltd.</t>
  </si>
  <si>
    <t>INE233B01017</t>
  </si>
  <si>
    <t>FSN E-Commerce Ventures Ltd.</t>
  </si>
  <si>
    <t>INE388Y01029</t>
  </si>
  <si>
    <t>Trident Ltd.</t>
  </si>
  <si>
    <t>INE064C01022</t>
  </si>
  <si>
    <t>Alkyl Amines Chemicals Ltd.</t>
  </si>
  <si>
    <t>INE150B01039</t>
  </si>
  <si>
    <t>Fine Organic Industries Ltd.</t>
  </si>
  <si>
    <t>INE686Y01026</t>
  </si>
  <si>
    <t>Adani Total Gas Ltd.</t>
  </si>
  <si>
    <t>INE399L01023</t>
  </si>
  <si>
    <t>Tata Teleservices (Maharashtra) Ltd.</t>
  </si>
  <si>
    <t>INE517B01013</t>
  </si>
  <si>
    <t>Godrej Industries Ltd.</t>
  </si>
  <si>
    <t>INE233A01035</t>
  </si>
  <si>
    <t>ACC Ltd.</t>
  </si>
  <si>
    <t>INE012A01025</t>
  </si>
  <si>
    <t>The New India Assurance Company Ltd.</t>
  </si>
  <si>
    <t>INE470Y01017</t>
  </si>
  <si>
    <t>Procter &amp; Gamble Hygiene&amp;HealthCare Ltd.</t>
  </si>
  <si>
    <t>INE179A01014</t>
  </si>
  <si>
    <t>Clean Science and Technology Ltd.</t>
  </si>
  <si>
    <t>INE227W01023</t>
  </si>
  <si>
    <t>Life Insurance Corporation of India</t>
  </si>
  <si>
    <t>INE0J1Y01017</t>
  </si>
  <si>
    <t>Adani Wilmar Ltd.</t>
  </si>
  <si>
    <t>INE699H01024</t>
  </si>
  <si>
    <t>Edelweiss NIFTY Large Mid Cap 250 Index Fund</t>
  </si>
  <si>
    <t>PORTFOLIO STATEMENT OF EDELWEISS NIFTY MIDCAP150 MOMENTUM 50 INDEX FUND AS ON JUNE 30, 2023</t>
  </si>
  <si>
    <t>(An Open-ended Equity Scheme replicating Nifty Midcap150 Momentum 50 Index)</t>
  </si>
  <si>
    <t>Edelweiss Nifty Midcap 150 Momentum 50 Index Fund</t>
  </si>
  <si>
    <t>NIFTY Midcap 150 Momentum 50</t>
  </si>
  <si>
    <t>PORTFOLIO STATEMENT OF EDELWEISS MULTI ASSET ALLOCATION FUND AS ON JUNE 30, 2023</t>
  </si>
  <si>
    <t>(An open-ended scheme investing in Equity, Debt, Commodities and in units of REITs &amp; InvITs.)</t>
  </si>
  <si>
    <t>(b) Exchange Traded Commodity Derivatives</t>
  </si>
  <si>
    <t>SILVER-05Dec2023-MCX</t>
  </si>
  <si>
    <t>GOLD-05Dec2023-MCX</t>
  </si>
  <si>
    <t>SILVERMINI-30Nov2023-MCX1</t>
  </si>
  <si>
    <t>SILVERMINI-31Aug2023-MCX1</t>
  </si>
  <si>
    <t>GOLD-05Oct2023-MCX</t>
  </si>
  <si>
    <t>SILVER-05Sep2023-MCX</t>
  </si>
  <si>
    <t>6.35% HDB FIN A1 FX 169 RED 11-09-26**</t>
  </si>
  <si>
    <t>INE756I07DX5</t>
  </si>
  <si>
    <t>7.59% SIDBI NCD SR IX RED 10-02-2026**</t>
  </si>
  <si>
    <t>INE556F08KG3</t>
  </si>
  <si>
    <t>7.90% BAJAJ FIN LTD NCD RED 17-11-2025**</t>
  </si>
  <si>
    <t>INE296A07SF4</t>
  </si>
  <si>
    <t>As on*</t>
  </si>
  <si>
    <t>NA</t>
  </si>
  <si>
    <t>* NAV at the end of the month is not available as the first NAV was declared on 26 June 2023.</t>
  </si>
  <si>
    <t>Edelweiss Multi Asset Allocation Fund</t>
  </si>
  <si>
    <t>PORTFOLIO STATEMENT OF EDELWEISS RECENTLY LISTED IPO FUND AS ON JUNE 30, 2023</t>
  </si>
  <si>
    <t>(An open ended equity scheme following investment theme of investing in recently listed 100 companies or upcoming Initial Public Offer (IPOs).)</t>
  </si>
  <si>
    <t>Data Patterns (India) Ltd.</t>
  </si>
  <si>
    <t>INE0IX101010</t>
  </si>
  <si>
    <t>MTAR Technologies Ltd.</t>
  </si>
  <si>
    <t>INE864I01014</t>
  </si>
  <si>
    <t>C.E. Info Systems Ltd.</t>
  </si>
  <si>
    <t>INE0BV301023</t>
  </si>
  <si>
    <t>Krishna Inst of Medical Sciences Ltd.</t>
  </si>
  <si>
    <t>INE967H01017</t>
  </si>
  <si>
    <t>Ami Organics Ltd.</t>
  </si>
  <si>
    <t>INE00FF01017</t>
  </si>
  <si>
    <t>Fusion Micro Finance Ltd.</t>
  </si>
  <si>
    <t>INE139R01012</t>
  </si>
  <si>
    <t>Five Star Business Finance Ltd.</t>
  </si>
  <si>
    <t>INE128S01021</t>
  </si>
  <si>
    <t>Rainbow Children's Medicare Ltd.</t>
  </si>
  <si>
    <t>INE961O01016</t>
  </si>
  <si>
    <t>Global Health Ltd.</t>
  </si>
  <si>
    <t>INE474Q01031</t>
  </si>
  <si>
    <t>Tarsons Products Ltd.</t>
  </si>
  <si>
    <t>INE144Z01023</t>
  </si>
  <si>
    <t>Healthcare Equipment &amp; Supplies</t>
  </si>
  <si>
    <t>Syrma Sgs Technology Ltd.</t>
  </si>
  <si>
    <t>INE0DYJ01015</t>
  </si>
  <si>
    <t>Latent View Analytics Ltd.</t>
  </si>
  <si>
    <t>INE0I7C01011</t>
  </si>
  <si>
    <t>Landmark Cars Ltd.</t>
  </si>
  <si>
    <t>INE559R01029</t>
  </si>
  <si>
    <t>KFIN Technologies Pvt Ltd.</t>
  </si>
  <si>
    <t>INE138Y01010</t>
  </si>
  <si>
    <t>Home First Finance Company India Ltd.</t>
  </si>
  <si>
    <t>INE481N01025</t>
  </si>
  <si>
    <t>Campus Activewear Ltd.</t>
  </si>
  <si>
    <t>INE278Y01022</t>
  </si>
  <si>
    <t>Aptus Value Housing Finance India Ltd.</t>
  </si>
  <si>
    <t>INE852O01025</t>
  </si>
  <si>
    <t>Nuvoco Vistas Corporation Ltd.</t>
  </si>
  <si>
    <t>INE118D01016</t>
  </si>
  <si>
    <t>Indigo Paints Ltd.</t>
  </si>
  <si>
    <t>INE09VQ01012</t>
  </si>
  <si>
    <t>Vijaya Diagnostic Centre Ltd.</t>
  </si>
  <si>
    <t>INE043W01024</t>
  </si>
  <si>
    <t>Medplus Health Services Ltd.</t>
  </si>
  <si>
    <t>INE804L01022</t>
  </si>
  <si>
    <t>Dodla Dairy Ltd.</t>
  </si>
  <si>
    <t>INE021O01019</t>
  </si>
  <si>
    <t>Uniparts India Ltd.</t>
  </si>
  <si>
    <t>INE244O01017</t>
  </si>
  <si>
    <t>G R Infraprojects Ltd.</t>
  </si>
  <si>
    <t>INE201P01022</t>
  </si>
  <si>
    <t>Archean Chemical Industries Ltd.</t>
  </si>
  <si>
    <t>INE128X01021</t>
  </si>
  <si>
    <t>Mankind Pharma Ltd.</t>
  </si>
  <si>
    <t>INE634S01028</t>
  </si>
  <si>
    <t>Krsnaa Diagnostics Ltd.</t>
  </si>
  <si>
    <t>INE08LI01020</t>
  </si>
  <si>
    <t>Edelweiss Recently Listed IPO Fund</t>
  </si>
  <si>
    <t>PORTFOLIO STATEMENT OF EDELWEISS ETF - NIFTY BANK AS ON JUNE 30, 2023</t>
  </si>
  <si>
    <t>(An open ended scheme tracking Nifty Bank Index)</t>
  </si>
  <si>
    <t>Edelweiss ETF - Nifty Bank</t>
  </si>
  <si>
    <t>PORTFOLIO STATEMENT OF EDELWEISS NIFTY NEXT 50 INDEX FUND AS ON JUNE 30, 2023</t>
  </si>
  <si>
    <t>(An Open-ended Equity Scheme replicating Nifty Next 50 Index)</t>
  </si>
  <si>
    <t>Edelweiss Nifty Next 50 Index Fund</t>
  </si>
  <si>
    <t>Nifty Next 50 Index</t>
  </si>
  <si>
    <t>PORTFOLIO STATEMENT OF EDELWEISS AGGRESSIVE HYBRID FUND AS ON JUNE 30, 2023</t>
  </si>
  <si>
    <t>(An open ended hybrid scheme investing predominantly in equity and equity related instruments)</t>
  </si>
  <si>
    <t>Cholamandalam Financial Holdings Ltd.</t>
  </si>
  <si>
    <t>INE149A01033</t>
  </si>
  <si>
    <t>EDELWEISS-NIFTY 50-INDEX FUND</t>
  </si>
  <si>
    <t>INF754K01NB3</t>
  </si>
  <si>
    <t>Edelweiss Aggressive Hybrid Fund</t>
  </si>
  <si>
    <t>PORTFOLIO STATEMENT OF EDELWEISS NIFTY SMALLCAP 250 INDEX FUND AS ON JUNE 30, 2023</t>
  </si>
  <si>
    <t>(An Open-ended Equity Scheme replicating Nifty Smallcap 250 Index)</t>
  </si>
  <si>
    <t>Suzlon Energy Ltd.</t>
  </si>
  <si>
    <t>INE040H01021</t>
  </si>
  <si>
    <t>Cyient Ltd.</t>
  </si>
  <si>
    <t>INE136B01020</t>
  </si>
  <si>
    <t>Elgi Equipments Ltd.</t>
  </si>
  <si>
    <t>INE285A01027</t>
  </si>
  <si>
    <t>Jindal Stainless Ltd.</t>
  </si>
  <si>
    <t>INE220G01021</t>
  </si>
  <si>
    <t>REDINGTON LIMITED</t>
  </si>
  <si>
    <t>INE891D01026</t>
  </si>
  <si>
    <t>Sonata Software Ltd.</t>
  </si>
  <si>
    <t>INE269A01021</t>
  </si>
  <si>
    <t>Karur Vysya Bank Ltd.</t>
  </si>
  <si>
    <t>INE036D01028</t>
  </si>
  <si>
    <t>Radico Khaitan Ltd.</t>
  </si>
  <si>
    <t>INE944F01028</t>
  </si>
  <si>
    <t>Central Depository Services (I) Ltd.</t>
  </si>
  <si>
    <t>INE736A01011</t>
  </si>
  <si>
    <t>IIFL Finance Ltd.</t>
  </si>
  <si>
    <t>INE530B01024</t>
  </si>
  <si>
    <t>Blue Star Ltd.</t>
  </si>
  <si>
    <t>INE472A01039</t>
  </si>
  <si>
    <t>BSE Ltd.</t>
  </si>
  <si>
    <t>INE118H01025</t>
  </si>
  <si>
    <t>Gujarat State Petronet Ltd.</t>
  </si>
  <si>
    <t>INE246F01010</t>
  </si>
  <si>
    <t>Lakshmi Machine Works Ltd.</t>
  </si>
  <si>
    <t>INE269B01029</t>
  </si>
  <si>
    <t>Tanla Platforms Ltd.</t>
  </si>
  <si>
    <t>INE483C01032</t>
  </si>
  <si>
    <t>Amara Raja Batteries Ltd.</t>
  </si>
  <si>
    <t>INE885A01032</t>
  </si>
  <si>
    <t>Narayana Hrudayalaya ltd.</t>
  </si>
  <si>
    <t>INE410P01011</t>
  </si>
  <si>
    <t>Finolex Cables Ltd.</t>
  </si>
  <si>
    <t>INE235A01022</t>
  </si>
  <si>
    <t>Natco Pharma Ltd.</t>
  </si>
  <si>
    <t>INE987B01026</t>
  </si>
  <si>
    <t>Sanofi India Ltd.</t>
  </si>
  <si>
    <t>INE058A01010</t>
  </si>
  <si>
    <t>NCC Ltd.</t>
  </si>
  <si>
    <t>INE868B01028</t>
  </si>
  <si>
    <t>Castrol India Ltd.</t>
  </si>
  <si>
    <t>INE172A01027</t>
  </si>
  <si>
    <t>PNB Housing Finance Ltd.</t>
  </si>
  <si>
    <t>INE572E01012</t>
  </si>
  <si>
    <t>CIE Automotive India Ltd.</t>
  </si>
  <si>
    <t>INE536H01010</t>
  </si>
  <si>
    <t>Raymond Ltd.</t>
  </si>
  <si>
    <t>INE301A01014</t>
  </si>
  <si>
    <t>Rail Vikas Nigam Ltd.</t>
  </si>
  <si>
    <t>INE415G01027</t>
  </si>
  <si>
    <t>HFCL Ltd.</t>
  </si>
  <si>
    <t>INE548A01028</t>
  </si>
  <si>
    <t>Asahi India Glass Ltd.</t>
  </si>
  <si>
    <t>INE439A01020</t>
  </si>
  <si>
    <t>Poly Medicure Ltd.</t>
  </si>
  <si>
    <t>INE205C01021</t>
  </si>
  <si>
    <t>Finolex Industries Ltd.</t>
  </si>
  <si>
    <t>INE183A01024</t>
  </si>
  <si>
    <t>NMDC Steel Ltd.</t>
  </si>
  <si>
    <t>INE0NNS01018</t>
  </si>
  <si>
    <t>Piramal Pharma Ltd.</t>
  </si>
  <si>
    <t>INE0DK501011</t>
  </si>
  <si>
    <t>Tamilnad Mercantile Bank Ltd.</t>
  </si>
  <si>
    <t>INE668A01016</t>
  </si>
  <si>
    <t>V-Guard Industries Ltd.</t>
  </si>
  <si>
    <t>INE951I01027</t>
  </si>
  <si>
    <t>Capri Global Capital Ltd.</t>
  </si>
  <si>
    <t>INE180C01026</t>
  </si>
  <si>
    <t>Sapphire Foods India Ltd.</t>
  </si>
  <si>
    <t>INE806T01012</t>
  </si>
  <si>
    <t>CCL Products (India) Ltd.</t>
  </si>
  <si>
    <t>INE421D01022</t>
  </si>
  <si>
    <t>Century Textiles &amp; Industries Ltd.</t>
  </si>
  <si>
    <t>INE055A01016</t>
  </si>
  <si>
    <t>Paper, Forest &amp; Jute Products</t>
  </si>
  <si>
    <t>Kalpataru Projects International Ltd.</t>
  </si>
  <si>
    <t>INE220B01022</t>
  </si>
  <si>
    <t>CESC Ltd.</t>
  </si>
  <si>
    <t>INE486A01021</t>
  </si>
  <si>
    <t>Lemon Tree Hotels Ltd.</t>
  </si>
  <si>
    <t>INE970X01018</t>
  </si>
  <si>
    <t>EID Parry India Ltd.</t>
  </si>
  <si>
    <t>INE126A01031</t>
  </si>
  <si>
    <t>EIH Ltd.</t>
  </si>
  <si>
    <t>INE230A01023</t>
  </si>
  <si>
    <t>Cera Sanitaryware Ltd.</t>
  </si>
  <si>
    <t>INE739E01017</t>
  </si>
  <si>
    <t>Triveni Turbine Ltd.</t>
  </si>
  <si>
    <t>INE152M01016</t>
  </si>
  <si>
    <t>Hitachi Energy India Ltd.</t>
  </si>
  <si>
    <t>INE07Y701011</t>
  </si>
  <si>
    <t>Zensar Technologies Ltd.</t>
  </si>
  <si>
    <t>INE520A01027</t>
  </si>
  <si>
    <t>DCM Shriram Ltd.</t>
  </si>
  <si>
    <t>INE499A01024</t>
  </si>
  <si>
    <t>Brightcom Group Ltd.</t>
  </si>
  <si>
    <t>INE425B01027</t>
  </si>
  <si>
    <t>360 One Wam Ltd.</t>
  </si>
  <si>
    <t>INE466L01038</t>
  </si>
  <si>
    <t>Route Mobile Ltd.</t>
  </si>
  <si>
    <t>INE450U01017</t>
  </si>
  <si>
    <t>Aegis Logistics Ltd.</t>
  </si>
  <si>
    <t>INE208C01025</t>
  </si>
  <si>
    <t>Olectra Greentech Ltd.</t>
  </si>
  <si>
    <t>INE260D01016</t>
  </si>
  <si>
    <t>Firstsource Solutions Ltd.</t>
  </si>
  <si>
    <t>INE684F01012</t>
  </si>
  <si>
    <t>IRB Infrastructure Developers Ltd.</t>
  </si>
  <si>
    <t>INE821I01022</t>
  </si>
  <si>
    <t>Deepak Fertilizers &amp; Petrochem Corp Ltd.</t>
  </si>
  <si>
    <t>INE501A01019</t>
  </si>
  <si>
    <t>Vardhman Textiles Ltd.</t>
  </si>
  <si>
    <t>INE825A01020</t>
  </si>
  <si>
    <t>Mazagon Dock Shipbuilders Ltd.</t>
  </si>
  <si>
    <t>INE249Z01012</t>
  </si>
  <si>
    <t>Gujarat State Fertilizers &amp; Chem Ltd.</t>
  </si>
  <si>
    <t>INE026A01025</t>
  </si>
  <si>
    <t>Birla Corporation Ltd.</t>
  </si>
  <si>
    <t>INE340A01012</t>
  </si>
  <si>
    <t>Eclerx Services Ltd.</t>
  </si>
  <si>
    <t>INE738I01010</t>
  </si>
  <si>
    <t>Alembic Pharmaceuticals Ltd.</t>
  </si>
  <si>
    <t>INE901L01018</t>
  </si>
  <si>
    <t>Mahindra Lifespace Developers Ltd.</t>
  </si>
  <si>
    <t>INE813A01018</t>
  </si>
  <si>
    <t>Shree Renuka Sugars Ltd.</t>
  </si>
  <si>
    <t>INE087H01022</t>
  </si>
  <si>
    <t>Welspun Corp Ltd.</t>
  </si>
  <si>
    <t>INE191B01025</t>
  </si>
  <si>
    <t>Gujarat Pipavav Port Ltd.</t>
  </si>
  <si>
    <t>INE517F01014</t>
  </si>
  <si>
    <t>Chemplast Sanmar Ltd.</t>
  </si>
  <si>
    <t>INE488A01050</t>
  </si>
  <si>
    <t>Jubilant Ingrevia Ltd.</t>
  </si>
  <si>
    <t>INE0BY001018</t>
  </si>
  <si>
    <t>Rain Industries Ltd.</t>
  </si>
  <si>
    <t>INE855B01025</t>
  </si>
  <si>
    <t>UTI Asset Management Company Ltd.</t>
  </si>
  <si>
    <t>INE094J01016</t>
  </si>
  <si>
    <t>Engineers India Ltd.</t>
  </si>
  <si>
    <t>INE510A01028</t>
  </si>
  <si>
    <t>Suprajit Engineering Ltd.</t>
  </si>
  <si>
    <t>INE399C01030</t>
  </si>
  <si>
    <t>Jubilant Pharmova Ltd.</t>
  </si>
  <si>
    <t>INE700A01033</t>
  </si>
  <si>
    <t>BEML Ltd.</t>
  </si>
  <si>
    <t>INE258A01016</t>
  </si>
  <si>
    <t>Tata Investment Corporation Ltd.</t>
  </si>
  <si>
    <t>INE672A01018</t>
  </si>
  <si>
    <t>Aster DM Healthcare Ltd.</t>
  </si>
  <si>
    <t>INE914M01019</t>
  </si>
  <si>
    <t>Shoppers Stop Ltd.</t>
  </si>
  <si>
    <t>INE498B01024</t>
  </si>
  <si>
    <t>TTK Prestige Ltd.</t>
  </si>
  <si>
    <t>INE690A01028</t>
  </si>
  <si>
    <t>IDBI Bank Ltd.</t>
  </si>
  <si>
    <t>INE008A01015</t>
  </si>
  <si>
    <t>JM Financial Ltd.</t>
  </si>
  <si>
    <t>INE780C01023</t>
  </si>
  <si>
    <t>BASF India Ltd.</t>
  </si>
  <si>
    <t>INE373A01013</t>
  </si>
  <si>
    <t>Jyothy Labs Ltd.</t>
  </si>
  <si>
    <t>INE668F01031</t>
  </si>
  <si>
    <t>Household Products</t>
  </si>
  <si>
    <t>Indiabulls Real Estate Ltd.</t>
  </si>
  <si>
    <t>INE069I01010</t>
  </si>
  <si>
    <t>Bank of Maharashtra</t>
  </si>
  <si>
    <t>INE457A01014</t>
  </si>
  <si>
    <t>PCBL Ltd.</t>
  </si>
  <si>
    <t>INE602A01031</t>
  </si>
  <si>
    <t>Fertilizers &amp; Chemicals Travancore Ltd.</t>
  </si>
  <si>
    <t>INE188A01015</t>
  </si>
  <si>
    <t>Quess Corp Ltd.</t>
  </si>
  <si>
    <t>INE615P01015</t>
  </si>
  <si>
    <t>EPL Ltd.</t>
  </si>
  <si>
    <t>INE255A01020</t>
  </si>
  <si>
    <t>HEG Ltd.</t>
  </si>
  <si>
    <t>INE545A01016</t>
  </si>
  <si>
    <t>Eris Lifesciences Ltd.</t>
  </si>
  <si>
    <t>INE406M01024</t>
  </si>
  <si>
    <t>Galaxy Surfactants Ltd.</t>
  </si>
  <si>
    <t>INE600K01018</t>
  </si>
  <si>
    <t>National Buildings Construction Corporation Ltd.</t>
  </si>
  <si>
    <t>INE095N01031</t>
  </si>
  <si>
    <t>Prince Pipes And Fittings Ltd.</t>
  </si>
  <si>
    <t>INE689W01016</t>
  </si>
  <si>
    <t>Graphite India Ltd.</t>
  </si>
  <si>
    <t>INE371A01025</t>
  </si>
  <si>
    <t>Sterlite Technologies Ltd.</t>
  </si>
  <si>
    <t>INE089C01029</t>
  </si>
  <si>
    <t>Motilal Oswal Financial Services Ltd.</t>
  </si>
  <si>
    <t>INE338I01027</t>
  </si>
  <si>
    <t>Welspun India Ltd.</t>
  </si>
  <si>
    <t>INE192B01031</t>
  </si>
  <si>
    <t>TV18 Broadcast Ltd.</t>
  </si>
  <si>
    <t>INE886H01027</t>
  </si>
  <si>
    <t>RITES LTD.</t>
  </si>
  <si>
    <t>INE320J01015</t>
  </si>
  <si>
    <t>Nazara Technologies Limited</t>
  </si>
  <si>
    <t>INE418L01021</t>
  </si>
  <si>
    <t>Chalet Hotels Ltd.</t>
  </si>
  <si>
    <t>INE427F01016</t>
  </si>
  <si>
    <t>Restaurant Brands Asia Ltd.</t>
  </si>
  <si>
    <t>INE07T201019</t>
  </si>
  <si>
    <t>JK Paper Ltd.</t>
  </si>
  <si>
    <t>INE789E01012</t>
  </si>
  <si>
    <t>Triveni Engineering &amp; Industries Ltd.</t>
  </si>
  <si>
    <t>INE256C01024</t>
  </si>
  <si>
    <t>Kalyan Jewellers India Ltd.</t>
  </si>
  <si>
    <t>INE303R01014</t>
  </si>
  <si>
    <t>NLC India Ltd.</t>
  </si>
  <si>
    <t>INE589A01014</t>
  </si>
  <si>
    <t>KRBL Ltd.</t>
  </si>
  <si>
    <t>INE001B01026</t>
  </si>
  <si>
    <t>Balaji Amines Ltd.</t>
  </si>
  <si>
    <t>INE050E01027</t>
  </si>
  <si>
    <t>Jbm Auto Ltd.</t>
  </si>
  <si>
    <t>INE927D01044</t>
  </si>
  <si>
    <t>Godfrey Phillips India Ltd.</t>
  </si>
  <si>
    <t>INE260B01028</t>
  </si>
  <si>
    <t>Cigarettes &amp; Tobacco Products</t>
  </si>
  <si>
    <t>BOROSIL RENEWABLES LTD.</t>
  </si>
  <si>
    <t>INE666D01022</t>
  </si>
  <si>
    <t>Anupam Rasayan India Limited</t>
  </si>
  <si>
    <t>INE930P01018</t>
  </si>
  <si>
    <t>Ingersoll Rand (India) Ltd.</t>
  </si>
  <si>
    <t>INE177A01018</t>
  </si>
  <si>
    <t>KSB Ltd.</t>
  </si>
  <si>
    <t>INE999A01015</t>
  </si>
  <si>
    <t>Infibeam Avenues Ltd.</t>
  </si>
  <si>
    <t>INE483S01020</t>
  </si>
  <si>
    <t>BLS International Services Ltd.</t>
  </si>
  <si>
    <t>INE153T01027</t>
  </si>
  <si>
    <t>Zydus Wellness Ltd.</t>
  </si>
  <si>
    <t>INE768C01010</t>
  </si>
  <si>
    <t>SJVN Ltd.</t>
  </si>
  <si>
    <t>INE002L01015</t>
  </si>
  <si>
    <t>Housing &amp; Urban Development Corp Ltd.</t>
  </si>
  <si>
    <t>INE031A01017</t>
  </si>
  <si>
    <t>Cochin Shipyard Ltd.</t>
  </si>
  <si>
    <t>INE704P01017</t>
  </si>
  <si>
    <t>Polyplex Corporation Ltd.</t>
  </si>
  <si>
    <t>INE633B01018</t>
  </si>
  <si>
    <t>Sobha Ltd.</t>
  </si>
  <si>
    <t>INE671H01015</t>
  </si>
  <si>
    <t>Mahindra Holidays &amp; Resorts India Ltd.</t>
  </si>
  <si>
    <t>INE998I01010</t>
  </si>
  <si>
    <t>Greenpanel Industries Ltd.</t>
  </si>
  <si>
    <t>INE08ZM01014</t>
  </si>
  <si>
    <t>Rallis India Ltd.</t>
  </si>
  <si>
    <t>INE613A01020</t>
  </si>
  <si>
    <t>Laxmi Organic Industries Ltd.</t>
  </si>
  <si>
    <t>INE576O01020</t>
  </si>
  <si>
    <t>Swan Energy Ltd.</t>
  </si>
  <si>
    <t>INE665A01038</t>
  </si>
  <si>
    <t>Indian Overseas Bank</t>
  </si>
  <si>
    <t>INE565A01014</t>
  </si>
  <si>
    <t>Hinduja Global Solutions Ltd.</t>
  </si>
  <si>
    <t>INE170I01016</t>
  </si>
  <si>
    <t>Easy Trip Planners Ltd.</t>
  </si>
  <si>
    <t>INE07O001026</t>
  </si>
  <si>
    <t>Central Bank of India</t>
  </si>
  <si>
    <t>INE483A01010</t>
  </si>
  <si>
    <t>Bombay Burmah Trading Corporation Ltd.</t>
  </si>
  <si>
    <t>INE050A01025</t>
  </si>
  <si>
    <t>UCO Bank</t>
  </si>
  <si>
    <t>INE691A01018</t>
  </si>
  <si>
    <t>Gujarat Ambuja Exports Ltd.</t>
  </si>
  <si>
    <t>INE036B01030</t>
  </si>
  <si>
    <t>Vaibhav Global Ltd.</t>
  </si>
  <si>
    <t>INE884A01027</t>
  </si>
  <si>
    <t>Transport Corporation Of India Ltd.</t>
  </si>
  <si>
    <t>INE688A01022</t>
  </si>
  <si>
    <t>Network18 Media &amp; Investments Ltd.</t>
  </si>
  <si>
    <t>INE870H01013</t>
  </si>
  <si>
    <t>Prism Johnson Ltd.</t>
  </si>
  <si>
    <t>INE010A01011</t>
  </si>
  <si>
    <t>Just Dial Ltd.</t>
  </si>
  <si>
    <t>INE599M01018</t>
  </si>
  <si>
    <t>FDC Ltd.</t>
  </si>
  <si>
    <t>INE258B01022</t>
  </si>
  <si>
    <t>Avanti Feeds Ltd.</t>
  </si>
  <si>
    <t>INE871C01038</t>
  </si>
  <si>
    <t>Rossari Biotech Ltd.</t>
  </si>
  <si>
    <t>INE02A801020</t>
  </si>
  <si>
    <t>Rashtriya Chemicals and Fertilizers Ltd.</t>
  </si>
  <si>
    <t>INE027A01015</t>
  </si>
  <si>
    <t>Sun Pharma Advanced Research Co. Ltd.</t>
  </si>
  <si>
    <t>INE232I01014</t>
  </si>
  <si>
    <t>Sterling &amp; Wilson Renewable Energy Ltd.</t>
  </si>
  <si>
    <t>INE00M201021</t>
  </si>
  <si>
    <t>Kennametal India Ltd.</t>
  </si>
  <si>
    <t>INE717A01029</t>
  </si>
  <si>
    <t>Aarti Drugs Ltd.</t>
  </si>
  <si>
    <t>INE767A01016</t>
  </si>
  <si>
    <t>RattanIndia Enterprises Ltd.</t>
  </si>
  <si>
    <t>INE834M01019</t>
  </si>
  <si>
    <t>Godrej Agrovet Ltd.</t>
  </si>
  <si>
    <t>INE850D01014</t>
  </si>
  <si>
    <t>Sunteck Realty Ltd.</t>
  </si>
  <si>
    <t>INE805D01034</t>
  </si>
  <si>
    <t>Mangalore Refinery &amp; Petrochemicals Ltd.</t>
  </si>
  <si>
    <t>INE103A01014</t>
  </si>
  <si>
    <t>Meghmani Finechem Ltd.</t>
  </si>
  <si>
    <t>INE071N01016</t>
  </si>
  <si>
    <t>Varroc Engineering Ltd.</t>
  </si>
  <si>
    <t>INE665L01035</t>
  </si>
  <si>
    <t>Hle Glascoat Ltd.</t>
  </si>
  <si>
    <t>INE461D01028</t>
  </si>
  <si>
    <t>Sharda Cropchem Ltd.</t>
  </si>
  <si>
    <t>INE221J01015</t>
  </si>
  <si>
    <t>Gujarat Alkalies and Chemicals Ltd.</t>
  </si>
  <si>
    <t>INE186A01019</t>
  </si>
  <si>
    <t>LUX INDUSTRIES LTD</t>
  </si>
  <si>
    <t>INE150G01020</t>
  </si>
  <si>
    <t>Hikal Ltd.</t>
  </si>
  <si>
    <t>INE475B01022</t>
  </si>
  <si>
    <t>Shyam Metalics And Energy Ltd.</t>
  </si>
  <si>
    <t>INE810G01011</t>
  </si>
  <si>
    <t>ITI Ltd.</t>
  </si>
  <si>
    <t>INE248A01017</t>
  </si>
  <si>
    <t>UFLEX Ltd.</t>
  </si>
  <si>
    <t>INE516A01017</t>
  </si>
  <si>
    <t>Keystone Realtors Ltd.</t>
  </si>
  <si>
    <t>INE263M01029</t>
  </si>
  <si>
    <t>TCNS Clothing Company Ltd.</t>
  </si>
  <si>
    <t>INE778U01029</t>
  </si>
  <si>
    <t>IFB Industries Ltd.</t>
  </si>
  <si>
    <t>INE559A01017</t>
  </si>
  <si>
    <t>Jindal Worldwide Ltd.</t>
  </si>
  <si>
    <t>INE247D01039</t>
  </si>
  <si>
    <t>MMTC Ltd.</t>
  </si>
  <si>
    <t>INE123F01029</t>
  </si>
  <si>
    <t>Edelweiss Nifty Smallcap 250 Index Fund</t>
  </si>
  <si>
    <t>PORTFOLIO STATEMENT OF EDELWEISS MID CAP FUND AS ON JUNE 30, 2023</t>
  </si>
  <si>
    <t>(An open ended equity scheme predominantly investing in mid cap stocks)</t>
  </si>
  <si>
    <t>Edelweiss Mid Cap Fund</t>
  </si>
  <si>
    <t>PORTFOLIO STATEMENT OF EDELWEISS GOLD AND SILVER ETF FOF AS ON JUNE 30, 2023</t>
  </si>
  <si>
    <t>(An open-ended fund of funds scheme investing in units of Gold ETF and Silver ETF)</t>
  </si>
  <si>
    <t>ICICI PRUDENTIAL GOLD ETF</t>
  </si>
  <si>
    <t>INF109KC1NT3</t>
  </si>
  <si>
    <t>ADITYA BIRLA SUNLIFE SILVER ETF</t>
  </si>
  <si>
    <t>INF209KB19F6</t>
  </si>
  <si>
    <t>Edelweiss Gold and Silver ETF Fund of Fund</t>
  </si>
  <si>
    <t>PORTFOLIO STATEMENT OF EDELWEISS  LIQUID FUND AS ON JUNE 30, 2023</t>
  </si>
  <si>
    <t>(An open-ended liquid scheme)</t>
  </si>
  <si>
    <t>182 DAYS TBILL RED 20-07-2023</t>
  </si>
  <si>
    <t>IN002022Y435</t>
  </si>
  <si>
    <t>91 DAYS TBILL RED 03-08-2023</t>
  </si>
  <si>
    <t>IN002023X054</t>
  </si>
  <si>
    <t>182 DAYS TBILL RED 03-08-2023</t>
  </si>
  <si>
    <t>IN002022Y450</t>
  </si>
  <si>
    <t>182 DAYS TBILL RED 10-08-2023</t>
  </si>
  <si>
    <t>IN002022Y468</t>
  </si>
  <si>
    <t>91 DAYS TBILL RED 10-08-2023</t>
  </si>
  <si>
    <t>IN002023X062</t>
  </si>
  <si>
    <t>BANK OF BARODA CD RED 17-08-2023#**</t>
  </si>
  <si>
    <t>INE028A16CT7</t>
  </si>
  <si>
    <t>BANK OF BARODA CD RED 05-09-2023#**</t>
  </si>
  <si>
    <t>INE028A16DJ6</t>
  </si>
  <si>
    <t>CANARA BANK CD RED 26-09-2023#**</t>
  </si>
  <si>
    <t>INE476A16VW2</t>
  </si>
  <si>
    <t>PUNJAB NATIONAL BANK CD 17-08-23#**</t>
  </si>
  <si>
    <t>INE160A16NJ6</t>
  </si>
  <si>
    <t>ICICI BANK CD RED 11-09-2023#</t>
  </si>
  <si>
    <t>INE090A161Y3</t>
  </si>
  <si>
    <t>KOTAK MAHINDRA BANK CD RED 12-09-2023#**</t>
  </si>
  <si>
    <t>INE237A165Q4</t>
  </si>
  <si>
    <t>SIDBI CD RED 12-09-2023#**</t>
  </si>
  <si>
    <t>INE556F16AA0</t>
  </si>
  <si>
    <t>SIDBI CP RED 27-07-2023</t>
  </si>
  <si>
    <t>INE556F14JC2</t>
  </si>
  <si>
    <t>BOB FIN SOL LTD. CP RED 06-07-2023**</t>
  </si>
  <si>
    <t>INE027214407</t>
  </si>
  <si>
    <t>ICICI SECURITIES CP RED 26-07-2023**</t>
  </si>
  <si>
    <t>INE763G14PM8</t>
  </si>
  <si>
    <t>RELIANCE IND CP RED 31-07-2023**</t>
  </si>
  <si>
    <t>INE002A14KA0</t>
  </si>
  <si>
    <t>HERO FINCORP LTD CP RED 04-08-2023**</t>
  </si>
  <si>
    <t>INE957N14HF3</t>
  </si>
  <si>
    <t>RELIANCE RETAIL VENTURES CP RED 08-08-23**</t>
  </si>
  <si>
    <t>INE929O14AH1</t>
  </si>
  <si>
    <t>RELIANCE RETAIL VENT CP 01-09-23**</t>
  </si>
  <si>
    <t>INE929O14AL3</t>
  </si>
  <si>
    <t>NABARD CP RED 04-09-2023</t>
  </si>
  <si>
    <t>INE261F14KA1</t>
  </si>
  <si>
    <t>SIDBI CP RED 05-09-2023**</t>
  </si>
  <si>
    <t>INE556F14JG3</t>
  </si>
  <si>
    <t>BLUE STAR CP RED 13-09-2023**</t>
  </si>
  <si>
    <t>INE472A14NE1</t>
  </si>
  <si>
    <t>POWER FIN CORP CP RED 15-09-2023</t>
  </si>
  <si>
    <t>INE134E14AS6</t>
  </si>
  <si>
    <t>RELIANCE JIO INFO LTD CP 03-07-2023</t>
  </si>
  <si>
    <t>INE110L14RU1</t>
  </si>
  <si>
    <t>LIC HSG FIN CP RED 20-07-2023**</t>
  </si>
  <si>
    <t>INE115A14EG0</t>
  </si>
  <si>
    <t>ADITYA BIRLA FIN LTD CP RED 25-08-2023**</t>
  </si>
  <si>
    <t>INE860H140E0</t>
  </si>
  <si>
    <t>JM FIN PRODUCTS CP RED 30-08-2023**</t>
  </si>
  <si>
    <t>INE523H140R1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</si>
  <si>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</si>
  <si>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</si>
  <si>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</si>
  <si>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</si>
  <si>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</si>
  <si>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</si>
  <si>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</si>
  <si>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</si>
  <si>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</si>
  <si>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</si>
  <si>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</si>
  <si>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Direct Plan daily IDCW</t>
  </si>
  <si>
    <t>Retail Plan Daily IDCW</t>
  </si>
  <si>
    <t>Retail Plan Monthly IDCW</t>
  </si>
  <si>
    <t>Retail Plan Weekly IDCW</t>
  </si>
  <si>
    <t>Edelweiss Liquid Fund</t>
  </si>
  <si>
    <t>Liquid Fund</t>
  </si>
  <si>
    <t>PORTFOLIO STATEMENT OF EDELWEISS  ASEAN EQUITY OFF-SHORE FUND AS ON JUNE 30, 2023</t>
  </si>
  <si>
    <t>(An open ended fund of fund scheme investing in JPMorgan Funds – ASEAN Equity Fund)</t>
  </si>
  <si>
    <t>Foreign Securities and/or Overseas ETFs</t>
  </si>
  <si>
    <t>International  Mutual Fund Units</t>
  </si>
  <si>
    <t>JPM ASEAN EQUITY-I ACC USD</t>
  </si>
  <si>
    <t>LU0441852299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</si>
  <si>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</si>
  <si>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</si>
  <si>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Total value and percentage of Illiquiid Equity shares &amp; Equity related instruments</t>
  </si>
  <si>
    <t>Edelweiss ASEAN Equity Off-Shore Fund</t>
  </si>
  <si>
    <t>PORTFOLIO STATEMENT OF EDELWEISS  GREATER CHINA EQUITY OFF-SHORE FUND AS ON JUNE 30, 2023</t>
  </si>
  <si>
    <t>(An open ended fund of fund scheme investing in JPMorgan Funds – Greater China Fund)</t>
  </si>
  <si>
    <t>JPM GREATER CHINA-I-I2 USD</t>
  </si>
  <si>
    <t>LU1727356906</t>
  </si>
  <si>
    <t>Edelweiss Greater China Equity Off-Shore Fund</t>
  </si>
  <si>
    <t>PORTFOLIO STATEMENT OF EDELWEISS MSCI INDIA DOMESTIC &amp; WORLD HEALTHCARE 45 INDEX AS ON JUNE 30, 2023</t>
  </si>
  <si>
    <t>(An Open-ended Equity Scheme replicating MSCI India Domestic &amp; World Healthcare 45 Index)</t>
  </si>
  <si>
    <t xml:space="preserve">(c) Listed / Awaiting listing on International Stock Exchanges </t>
  </si>
  <si>
    <t>JOHNSON &amp; JOHNSON</t>
  </si>
  <si>
    <t>US4781601046</t>
  </si>
  <si>
    <t>Pharmaceuticals</t>
  </si>
  <si>
    <t>ELI LILLY &amp; CO</t>
  </si>
  <si>
    <t>US5324571083</t>
  </si>
  <si>
    <t>MERCK &amp; CO.INC</t>
  </si>
  <si>
    <t>US58933Y1055</t>
  </si>
  <si>
    <t>ABBVIE INC</t>
  </si>
  <si>
    <t>US00287Y1091</t>
  </si>
  <si>
    <t>Biotechnology</t>
  </si>
  <si>
    <t>NOVARTIS AG</t>
  </si>
  <si>
    <t>US66987V1098</t>
  </si>
  <si>
    <t>PFIZER INC</t>
  </si>
  <si>
    <t>US7170811035</t>
  </si>
  <si>
    <t>THERMO FISHER SCIENTIFIC INC</t>
  </si>
  <si>
    <t>US8835561023</t>
  </si>
  <si>
    <t>Life Sciences Tools &amp; Services</t>
  </si>
  <si>
    <t>ABBOTT LABORATORIES</t>
  </si>
  <si>
    <t>US0028241000</t>
  </si>
  <si>
    <t>Health Care Equipment &amp; Supplies</t>
  </si>
  <si>
    <t>DANAHER CORP</t>
  </si>
  <si>
    <t>US2358511028</t>
  </si>
  <si>
    <t>INTUITIVE SURGICAL INC</t>
  </si>
  <si>
    <t>US46120E6023</t>
  </si>
  <si>
    <t>AMGEN INC</t>
  </si>
  <si>
    <t>US0311621009</t>
  </si>
  <si>
    <t>MEDTRONIC PLC</t>
  </si>
  <si>
    <t>IE00BTN1Y115</t>
  </si>
  <si>
    <t>STRYKER CORP</t>
  </si>
  <si>
    <t>US8636671013</t>
  </si>
  <si>
    <t>GILEAD SCIENCES INC</t>
  </si>
  <si>
    <t>US3755581036</t>
  </si>
  <si>
    <t>VERTEX PHARMACEUTICALS INC</t>
  </si>
  <si>
    <t>US92532F1003</t>
  </si>
  <si>
    <t>BECTON DICKINSON AND CO</t>
  </si>
  <si>
    <t>US0758871091</t>
  </si>
  <si>
    <t>IQVIA HOLDINGS INC</t>
  </si>
  <si>
    <t>US46266C1053</t>
  </si>
  <si>
    <t>MODERNA INC</t>
  </si>
  <si>
    <t>US60770K1079</t>
  </si>
  <si>
    <t>PHARMACEUTICALS</t>
  </si>
  <si>
    <t>AGILENT TECHNOLOGIES INC</t>
  </si>
  <si>
    <t>US00846U1016</t>
  </si>
  <si>
    <t>ILLUMINA INC</t>
  </si>
  <si>
    <t>US4523271090</t>
  </si>
  <si>
    <t>Edelweiss MSCI India Domestic &amp; World Healthcare 45 Index Fund</t>
  </si>
  <si>
    <t>PORTFOLIO STATEMENT OF EDELWEISS  EUROPE DYNAMIC EQUITY OFF-SHORE FUND AS ON JUNE 30, 2023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</si>
  <si>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</si>
  <si>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</si>
  <si>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</si>
  <si>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</si>
  <si>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 EMERGING MARKETS OPPORTUNITIES EQUITY OFF-SHORE FUND AS ON JUNE 30, 2023</t>
  </si>
  <si>
    <t>(An open ended fund of fund scheme investing in JPMorgan Funds – Emerging Market Opportunities Fund)</t>
  </si>
  <si>
    <t>JPMORGAN ASSET MGM - EMG MKT OPPS I USD</t>
  </si>
  <si>
    <t>LU0431993749</t>
  </si>
  <si>
    <t>Edelweiss Emerging Markets Opportunities Equity Off-Shore Fund</t>
  </si>
  <si>
    <t>PORTFOLIO STATEMENT OF EDELWEISS  US VALUE EQUITY OFF-SHORE FUND AS ON JUNE 30, 2023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</si>
  <si>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</si>
  <si>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</si>
  <si>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</si>
  <si>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</si>
  <si>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 US TECHNOLOGY EQUITY FOF AS ON JUNE 30, 2023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</si>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</sst>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</numFmts>
  <fonts count="6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5" fillId="0" borderId="0"/>
  </cellStyleXfs>
  <cellXfs count="74">
    <xf numFmtId="0" fontId="0" fillId="0" borderId="0" xfId="0"/>
    <xf numFmtId="0" fontId="3" fillId="0" borderId="0" xfId="0" applyFont="1"/>
    <xf numFmtId="10" fontId="0" fillId="0" borderId="0" xfId="0" applyNumberFormat="1"/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0" fontId="3" fillId="0" borderId="5" xfId="0" applyFont="1" applyBorder="1"/>
    <xf numFmtId="164" fontId="3" fillId="0" borderId="5" xfId="0" applyNumberFormat="1" applyFont="1" applyBorder="1"/>
    <xf numFmtId="166" fontId="0" fillId="0" borderId="4" xfId="0" applyNumberFormat="1" applyBorder="1"/>
    <xf numFmtId="167" fontId="0" fillId="0" borderId="4" xfId="0" applyNumberForma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165" fontId="0" fillId="0" borderId="4" xfId="0" applyNumberForma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4" fontId="3" fillId="0" borderId="4" xfId="0" applyNumberFormat="1" applyFont="1" applyBorder="1"/>
    <xf numFmtId="0" fontId="0" fillId="0" borderId="0" xfId="0" applyAlignment="1">
      <alignment wrapText="1"/>
    </xf>
    <xf numFmtId="168" fontId="3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0" fontId="4" fillId="0" borderId="0" xfId="1"/>
    <xf numFmtId="166" fontId="3" fillId="0" borderId="4" xfId="0" applyNumberFormat="1" applyFont="1" applyBorder="1"/>
    <xf numFmtId="167" fontId="3" fillId="0" borderId="4" xfId="0" applyNumberFormat="1" applyFont="1" applyBorder="1"/>
    <xf numFmtId="4" fontId="0" fillId="0" borderId="0" xfId="0" applyNumberFormat="1"/>
    <xf numFmtId="4" fontId="3" fillId="0" borderId="7" xfId="0" applyNumberFormat="1" applyFont="1" applyBorder="1" applyAlignment="1">
      <alignment horizontal="right"/>
    </xf>
    <xf numFmtId="10" fontId="3" fillId="0" borderId="7" xfId="0" applyNumberFormat="1" applyFont="1" applyBorder="1" applyAlignment="1">
      <alignment horizontal="right"/>
    </xf>
    <xf numFmtId="166" fontId="0" fillId="0" borderId="0" xfId="0" applyNumberFormat="1"/>
    <xf numFmtId="0" fontId="0" fillId="0" borderId="7" xfId="0" applyBorder="1"/>
    <xf numFmtId="4" fontId="0" fillId="0" borderId="7" xfId="2" applyNumberFormat="1" applyFont="1" applyBorder="1"/>
    <xf numFmtId="4" fontId="0" fillId="0" borderId="7" xfId="0" applyNumberFormat="1" applyBorder="1"/>
    <xf numFmtId="15" fontId="0" fillId="0" borderId="7" xfId="0" applyNumberFormat="1" applyBorder="1"/>
    <xf numFmtId="0" fontId="0" fillId="0" borderId="7" xfId="0" applyBorder="1" applyAlignment="1">
      <alignment wrapText="1"/>
    </xf>
    <xf numFmtId="0" fontId="0" fillId="0" borderId="8" xfId="0" applyBorder="1"/>
    <xf numFmtId="0" fontId="3" fillId="0" borderId="0" xfId="0" applyFont="1" applyAlignment="1">
      <alignment wrapText="1"/>
    </xf>
    <xf numFmtId="0" fontId="0" fillId="0" borderId="8" xfId="0" applyBorder="1" applyAlignment="1">
      <alignment wrapText="1"/>
    </xf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  <xf numFmtId="0" fontId="3" fillId="0" borderId="7" xfId="0" applyFont="1" applyBorder="1"/>
    <xf numFmtId="0" fontId="4" fillId="0" borderId="7" xfId="1" applyBorder="1"/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45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104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89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213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213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161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129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B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109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workbookViewId="0">
      <selection activeCell="B4" sqref="B4"/>
    </sheetView>
  </sheetViews>
  <sheetFormatPr defaultRowHeight="14.4" x14ac:dyDescent="0.3"/>
  <cols>
    <col min="1" max="1" width="8.44140625" bestFit="1" customWidth="1"/>
    <col min="2" max="2" width="54" bestFit="1" customWidth="1"/>
    <col min="3" max="3" width="20.21875" bestFit="1" customWidth="1"/>
    <col min="4" max="4" width="38.21875" style="47" customWidth="1"/>
    <col min="5" max="5" width="21.44140625" bestFit="1" customWidth="1"/>
    <col min="6" max="6" width="38.88671875" style="47" customWidth="1"/>
    <col min="7" max="7" width="22" customWidth="1"/>
  </cols>
  <sheetData>
    <row r="1" spans="1:7" s="1" customFormat="1" x14ac:dyDescent="0.3">
      <c r="A1" s="66" t="s">
        <v>0</v>
      </c>
      <c r="B1" s="66"/>
      <c r="D1" s="64"/>
      <c r="F1" s="64"/>
    </row>
    <row r="2" spans="1:7" s="1" customFormat="1" x14ac:dyDescent="0.3">
      <c r="A2" s="66" t="s">
        <v>1</v>
      </c>
      <c r="B2" s="66"/>
      <c r="D2" s="64"/>
      <c r="F2" s="64"/>
    </row>
    <row r="3" spans="1:7" s="1" customFormat="1" x14ac:dyDescent="0.3">
      <c r="A3" s="70" t="s">
        <v>2</v>
      </c>
      <c r="B3" s="70" t="s">
        <v>3</v>
      </c>
      <c r="C3" s="58" t="s">
        <v>4</v>
      </c>
      <c r="D3" s="62" t="s">
        <v>5</v>
      </c>
      <c r="E3" s="58" t="s">
        <v>6</v>
      </c>
      <c r="F3" s="62" t="s">
        <v>5</v>
      </c>
      <c r="G3" s="58" t="s">
        <v>6</v>
      </c>
    </row>
    <row r="4" spans="1:7" ht="70.05" customHeight="1" x14ac:dyDescent="0.3">
      <c r="A4" s="58" t="s">
        <v>7</v>
      </c>
      <c r="B4" s="71" t="str">
        <f>HYPERLINK("[EDEL_Portfolio Monthly Notes 30-Jun-2023.xlsx]EDACBF!A1","Edelweiss Money Market Fund")</f>
        <v>Edelweiss Money Market Fund</v>
      </c>
      <c r="C4" s="58"/>
      <c r="D4" s="62" t="s">
        <v>8</v>
      </c>
      <c r="E4" s="58"/>
      <c r="F4" s="62" t="s">
        <v>9</v>
      </c>
      <c r="G4" s="58"/>
    </row>
    <row r="5" spans="1:7" ht="70.05" customHeight="1" x14ac:dyDescent="0.3">
      <c r="A5" s="58" t="s">
        <v>10</v>
      </c>
      <c r="B5" s="71" t="str">
        <f>HYPERLINK("[EDEL_Portfolio Monthly Notes 30-Jun-2023.xlsx]EDBE25!A1","BHARAT Bond ETF - April 2025")</f>
        <v>BHARAT Bond ETF - April 2025</v>
      </c>
      <c r="C5" s="58"/>
      <c r="D5" s="62" t="s">
        <v>11</v>
      </c>
      <c r="E5" s="58"/>
      <c r="F5" s="72" t="s">
        <v>12</v>
      </c>
      <c r="G5" s="73" t="s">
        <v>12</v>
      </c>
    </row>
    <row r="6" spans="1:7" ht="70.05" customHeight="1" x14ac:dyDescent="0.3">
      <c r="A6" s="58" t="s">
        <v>13</v>
      </c>
      <c r="B6" s="71" t="str">
        <f>HYPERLINK("[EDEL_Portfolio Monthly Notes 30-Jun-2023.xlsx]EDBE30!A1","BHARAT Bond ETF - April 2030")</f>
        <v>BHARAT Bond ETF - April 2030</v>
      </c>
      <c r="C6" s="58"/>
      <c r="D6" s="62" t="s">
        <v>14</v>
      </c>
      <c r="E6" s="58"/>
      <c r="F6" s="72" t="s">
        <v>12</v>
      </c>
      <c r="G6" s="73" t="s">
        <v>12</v>
      </c>
    </row>
    <row r="7" spans="1:7" ht="70.05" customHeight="1" x14ac:dyDescent="0.3">
      <c r="A7" s="58" t="s">
        <v>15</v>
      </c>
      <c r="B7" s="71" t="str">
        <f>HYPERLINK("[EDEL_Portfolio Monthly Notes 30-Jun-2023.xlsx]EDBE31!A1","BHARAT Bond ETF - April 2031")</f>
        <v>BHARAT Bond ETF - April 2031</v>
      </c>
      <c r="C7" s="58"/>
      <c r="D7" s="62" t="s">
        <v>16</v>
      </c>
      <c r="E7" s="58"/>
      <c r="F7" s="72" t="s">
        <v>12</v>
      </c>
      <c r="G7" s="73" t="s">
        <v>12</v>
      </c>
    </row>
    <row r="8" spans="1:7" ht="70.05" customHeight="1" x14ac:dyDescent="0.3">
      <c r="A8" s="58" t="s">
        <v>17</v>
      </c>
      <c r="B8" s="71" t="str">
        <f>HYPERLINK("[EDEL_Portfolio Monthly Notes 30-Jun-2023.xlsx]EDBE32!A1","BHARAT Bond ETF - April 2032")</f>
        <v>BHARAT Bond ETF - April 2032</v>
      </c>
      <c r="C8" s="58"/>
      <c r="D8" s="62" t="s">
        <v>18</v>
      </c>
      <c r="E8" s="58"/>
      <c r="F8" s="72" t="s">
        <v>12</v>
      </c>
      <c r="G8" s="73" t="s">
        <v>12</v>
      </c>
    </row>
    <row r="9" spans="1:7" ht="70.05" customHeight="1" x14ac:dyDescent="0.3">
      <c r="A9" s="58" t="s">
        <v>19</v>
      </c>
      <c r="B9" s="71" t="str">
        <f>HYPERLINK("[EDEL_Portfolio Monthly Notes 30-Jun-2023.xlsx]EDBE33!A1","BHARAT Bond ETF - April 2033")</f>
        <v>BHARAT Bond ETF - April 2033</v>
      </c>
      <c r="C9" s="58"/>
      <c r="D9" s="62" t="s">
        <v>20</v>
      </c>
      <c r="E9" s="58"/>
      <c r="F9" s="72" t="s">
        <v>12</v>
      </c>
      <c r="G9" s="73" t="s">
        <v>12</v>
      </c>
    </row>
    <row r="10" spans="1:7" ht="70.05" customHeight="1" x14ac:dyDescent="0.3">
      <c r="A10" s="58" t="s">
        <v>21</v>
      </c>
      <c r="B10" s="71" t="str">
        <f>HYPERLINK("[EDEL_Portfolio Monthly Notes 30-Jun-2023.xlsx]EDBPDF!A1","Edelweiss Banking and PSU Debt Fund")</f>
        <v>Edelweiss Banking and PSU Debt Fund</v>
      </c>
      <c r="C10" s="58"/>
      <c r="D10" s="62" t="s">
        <v>22</v>
      </c>
      <c r="E10" s="58"/>
      <c r="F10" s="62" t="s">
        <v>23</v>
      </c>
      <c r="G10" s="58"/>
    </row>
    <row r="11" spans="1:7" ht="70.05" customHeight="1" x14ac:dyDescent="0.3">
      <c r="A11" s="58" t="s">
        <v>24</v>
      </c>
      <c r="B11" s="71" t="str">
        <f>HYPERLINK("[EDEL_Portfolio Monthly Notes 30-Jun-2023.xlsx]EDCG27!A1","Edelweiss CRISIL IBX 50 50 Gilt Plus SDL June 2027 Index Fund")</f>
        <v>Edelweiss CRISIL IBX 50 50 Gilt Plus SDL June 2027 Index Fund</v>
      </c>
      <c r="C11" s="58"/>
      <c r="D11" s="62" t="s">
        <v>25</v>
      </c>
      <c r="E11" s="58"/>
      <c r="F11" s="72" t="s">
        <v>12</v>
      </c>
      <c r="G11" s="73" t="s">
        <v>12</v>
      </c>
    </row>
    <row r="12" spans="1:7" ht="70.05" customHeight="1" x14ac:dyDescent="0.3">
      <c r="A12" s="58" t="s">
        <v>26</v>
      </c>
      <c r="B12" s="71" t="str">
        <f>HYPERLINK("[EDEL_Portfolio Monthly Notes 30-Jun-2023.xlsx]EDCG28!A1","Edelweiss_CRISIL_IBX 50 50 Gilt Plus SDL Sep 2028 Index Fund")</f>
        <v>Edelweiss_CRISIL_IBX 50 50 Gilt Plus SDL Sep 2028 Index Fund</v>
      </c>
      <c r="C12" s="58"/>
      <c r="D12" s="62" t="s">
        <v>27</v>
      </c>
      <c r="E12" s="58"/>
      <c r="F12" s="72" t="s">
        <v>12</v>
      </c>
      <c r="G12" s="73" t="s">
        <v>12</v>
      </c>
    </row>
    <row r="13" spans="1:7" ht="70.05" customHeight="1" x14ac:dyDescent="0.3">
      <c r="A13" s="58" t="s">
        <v>28</v>
      </c>
      <c r="B13" s="71" t="str">
        <f>HYPERLINK("[EDEL_Portfolio Monthly Notes 30-Jun-2023.xlsx]EDCG37!A1","Edelweiss_CRISIL IBX 50 50 Gilt Plus SDL April 2037 Index Fund")</f>
        <v>Edelweiss_CRISIL IBX 50 50 Gilt Plus SDL April 2037 Index Fund</v>
      </c>
      <c r="C13" s="58"/>
      <c r="D13" s="62" t="s">
        <v>29</v>
      </c>
      <c r="E13" s="58"/>
      <c r="F13" s="72" t="s">
        <v>12</v>
      </c>
      <c r="G13" s="73" t="s">
        <v>12</v>
      </c>
    </row>
    <row r="14" spans="1:7" ht="70.05" customHeight="1" x14ac:dyDescent="0.3">
      <c r="A14" s="58" t="s">
        <v>30</v>
      </c>
      <c r="B14" s="71" t="str">
        <f>HYPERLINK("[EDEL_Portfolio Monthly Notes 30-Jun-2023.xlsx]EDCPSF!A1","Edelweiss CRL PSU PL SDL 50 50 Oct-25 FD")</f>
        <v>Edelweiss CRL PSU PL SDL 50 50 Oct-25 FD</v>
      </c>
      <c r="C14" s="58"/>
      <c r="D14" s="62" t="s">
        <v>31</v>
      </c>
      <c r="E14" s="58"/>
      <c r="F14" s="72" t="s">
        <v>12</v>
      </c>
      <c r="G14" s="73" t="s">
        <v>12</v>
      </c>
    </row>
    <row r="15" spans="1:7" ht="70.05" customHeight="1" x14ac:dyDescent="0.3">
      <c r="A15" s="58" t="s">
        <v>32</v>
      </c>
      <c r="B15" s="71" t="str">
        <f>HYPERLINK("[EDEL_Portfolio Monthly Notes 30-Jun-2023.xlsx]EDCSDF!A1","Edelweiss CRL IBX 50 50 Gilt Plus SDL Short Duration Index Fund")</f>
        <v>Edelweiss CRL IBX 50 50 Gilt Plus SDL Short Duration Index Fund</v>
      </c>
      <c r="C15" s="58"/>
      <c r="D15" s="62" t="s">
        <v>33</v>
      </c>
      <c r="E15" s="58"/>
      <c r="F15" s="72" t="s">
        <v>12</v>
      </c>
      <c r="G15" s="73" t="s">
        <v>12</v>
      </c>
    </row>
    <row r="16" spans="1:7" ht="70.05" customHeight="1" x14ac:dyDescent="0.3">
      <c r="A16" s="58" t="s">
        <v>34</v>
      </c>
      <c r="B16" s="71" t="str">
        <f>HYPERLINK("[EDEL_Portfolio Monthly Notes 30-Jun-2023.xlsx]EDFF25!A1","BHARAT Bond FOF - April 2025")</f>
        <v>BHARAT Bond FOF - April 2025</v>
      </c>
      <c r="C16" s="58"/>
      <c r="D16" s="62" t="s">
        <v>11</v>
      </c>
      <c r="E16" s="58"/>
      <c r="F16" s="72" t="s">
        <v>12</v>
      </c>
      <c r="G16" s="73" t="s">
        <v>12</v>
      </c>
    </row>
    <row r="17" spans="1:7" ht="70.05" customHeight="1" x14ac:dyDescent="0.3">
      <c r="A17" s="58" t="s">
        <v>35</v>
      </c>
      <c r="B17" s="71" t="str">
        <f>HYPERLINK("[EDEL_Portfolio Monthly Notes 30-Jun-2023.xlsx]EDFF30!A1","BHARAT Bond FOF - April 2030")</f>
        <v>BHARAT Bond FOF - April 2030</v>
      </c>
      <c r="C17" s="58"/>
      <c r="D17" s="62" t="s">
        <v>14</v>
      </c>
      <c r="E17" s="58"/>
      <c r="F17" s="72" t="s">
        <v>12</v>
      </c>
      <c r="G17" s="73" t="s">
        <v>12</v>
      </c>
    </row>
    <row r="18" spans="1:7" ht="70.05" customHeight="1" x14ac:dyDescent="0.3">
      <c r="A18" s="58" t="s">
        <v>36</v>
      </c>
      <c r="B18" s="71" t="str">
        <f>HYPERLINK("[EDEL_Portfolio Monthly Notes 30-Jun-2023.xlsx]EDFF31!A1","BHARAT Bond FOF - April 2031")</f>
        <v>BHARAT Bond FOF - April 2031</v>
      </c>
      <c r="C18" s="58"/>
      <c r="D18" s="62" t="s">
        <v>16</v>
      </c>
      <c r="E18" s="58"/>
      <c r="F18" s="72" t="s">
        <v>12</v>
      </c>
      <c r="G18" s="73" t="s">
        <v>12</v>
      </c>
    </row>
    <row r="19" spans="1:7" ht="70.05" customHeight="1" x14ac:dyDescent="0.3">
      <c r="A19" s="58" t="s">
        <v>37</v>
      </c>
      <c r="B19" s="71" t="str">
        <f>HYPERLINK("[EDEL_Portfolio Monthly Notes 30-Jun-2023.xlsx]EDFF32!A1","BHARAT Bond FOF - April 2032")</f>
        <v>BHARAT Bond FOF - April 2032</v>
      </c>
      <c r="C19" s="58"/>
      <c r="D19" s="62" t="s">
        <v>18</v>
      </c>
      <c r="E19" s="58"/>
      <c r="F19" s="72" t="s">
        <v>12</v>
      </c>
      <c r="G19" s="73" t="s">
        <v>12</v>
      </c>
    </row>
    <row r="20" spans="1:7" ht="70.05" customHeight="1" x14ac:dyDescent="0.3">
      <c r="A20" s="58" t="s">
        <v>38</v>
      </c>
      <c r="B20" s="71" t="str">
        <f>HYPERLINK("[EDEL_Portfolio Monthly Notes 30-Jun-2023.xlsx]EDFF33!A1","BHARAT Bond FOF - April 2033")</f>
        <v>BHARAT Bond FOF - April 2033</v>
      </c>
      <c r="C20" s="58"/>
      <c r="D20" s="62" t="s">
        <v>20</v>
      </c>
      <c r="E20" s="58"/>
      <c r="F20" s="72" t="s">
        <v>12</v>
      </c>
      <c r="G20" s="73" t="s">
        <v>12</v>
      </c>
    </row>
    <row r="21" spans="1:7" ht="70.05" customHeight="1" x14ac:dyDescent="0.3">
      <c r="A21" s="58" t="s">
        <v>39</v>
      </c>
      <c r="B21" s="71" t="str">
        <f>HYPERLINK("[EDEL_Portfolio Monthly Notes 30-Jun-2023.xlsx]EDGSEC!A1","Edelweiss Government Securities Fund")</f>
        <v>Edelweiss Government Securities Fund</v>
      </c>
      <c r="C21" s="58"/>
      <c r="D21" s="62" t="s">
        <v>40</v>
      </c>
      <c r="E21" s="58"/>
      <c r="F21" s="62" t="s">
        <v>41</v>
      </c>
      <c r="G21" s="58"/>
    </row>
    <row r="22" spans="1:7" ht="70.05" customHeight="1" x14ac:dyDescent="0.3">
      <c r="A22" s="58" t="s">
        <v>42</v>
      </c>
      <c r="B22" s="71" t="str">
        <f>HYPERLINK("[EDEL_Portfolio Monthly Notes 30-Jun-2023.xlsx]EDNP27!A1","Edelweiss Nifty PSU Bond Plus SDL Apr2027 50 50 Index")</f>
        <v>Edelweiss Nifty PSU Bond Plus SDL Apr2027 50 50 Index</v>
      </c>
      <c r="C22" s="58"/>
      <c r="D22" s="62" t="s">
        <v>43</v>
      </c>
      <c r="E22" s="58"/>
      <c r="F22" s="72" t="s">
        <v>12</v>
      </c>
      <c r="G22" s="73" t="s">
        <v>12</v>
      </c>
    </row>
    <row r="23" spans="1:7" ht="70.05" customHeight="1" x14ac:dyDescent="0.3">
      <c r="A23" s="58" t="s">
        <v>44</v>
      </c>
      <c r="B23" s="71" t="str">
        <f>HYPERLINK("[EDEL_Portfolio Monthly Notes 30-Jun-2023.xlsx]EDNPSF!A1","Edelweiss Nifty PSU Bond Plus SDL Apr2026 50 50 Index Fund")</f>
        <v>Edelweiss Nifty PSU Bond Plus SDL Apr2026 50 50 Index Fund</v>
      </c>
      <c r="C23" s="58"/>
      <c r="D23" s="62" t="s">
        <v>45</v>
      </c>
      <c r="E23" s="58"/>
      <c r="F23" s="72" t="s">
        <v>12</v>
      </c>
      <c r="G23" s="73" t="s">
        <v>12</v>
      </c>
    </row>
    <row r="24" spans="1:7" ht="70.05" customHeight="1" x14ac:dyDescent="0.3">
      <c r="A24" s="58" t="s">
        <v>46</v>
      </c>
      <c r="B24" s="71" t="str">
        <f>HYPERLINK("[EDEL_Portfolio Monthly Notes 30-Jun-2023.xlsx]EDONTF!A1","EDELWEISS OVERNIGHT FUND")</f>
        <v>EDELWEISS OVERNIGHT FUND</v>
      </c>
      <c r="C24" s="58"/>
      <c r="D24" s="62" t="s">
        <v>47</v>
      </c>
      <c r="E24" s="58"/>
      <c r="F24" s="72" t="s">
        <v>12</v>
      </c>
      <c r="G24" s="73" t="s">
        <v>12</v>
      </c>
    </row>
    <row r="25" spans="1:7" ht="70.05" customHeight="1" x14ac:dyDescent="0.3">
      <c r="A25" s="58" t="s">
        <v>48</v>
      </c>
      <c r="B25" s="71" t="str">
        <f>HYPERLINK("[EDEL_Portfolio Monthly Notes 30-Jun-2023.xlsx]EEARBF!A1","Edelweiss Arbitrage Fund")</f>
        <v>Edelweiss Arbitrage Fund</v>
      </c>
      <c r="C25" s="58"/>
      <c r="D25" s="62" t="s">
        <v>49</v>
      </c>
      <c r="E25" s="58"/>
      <c r="F25" s="72" t="s">
        <v>12</v>
      </c>
      <c r="G25" s="73" t="s">
        <v>12</v>
      </c>
    </row>
    <row r="26" spans="1:7" ht="70.05" customHeight="1" x14ac:dyDescent="0.3">
      <c r="A26" s="58" t="s">
        <v>50</v>
      </c>
      <c r="B26" s="71" t="str">
        <f>HYPERLINK("[EDEL_Portfolio Monthly Notes 30-Jun-2023.xlsx]EEARFD!A1","Edelweiss Balanced Advantage Fund")</f>
        <v>Edelweiss Balanced Advantage Fund</v>
      </c>
      <c r="C26" s="58"/>
      <c r="D26" s="62" t="s">
        <v>51</v>
      </c>
      <c r="E26" s="58"/>
      <c r="F26" s="72" t="s">
        <v>12</v>
      </c>
      <c r="G26" s="73" t="s">
        <v>12</v>
      </c>
    </row>
    <row r="27" spans="1:7" ht="70.05" customHeight="1" x14ac:dyDescent="0.3">
      <c r="A27" s="58" t="s">
        <v>52</v>
      </c>
      <c r="B27" s="71" t="str">
        <f>HYPERLINK("[EDEL_Portfolio Monthly Notes 30-Jun-2023.xlsx]EEDGEF!A1","Edelweiss Large Cap Fund")</f>
        <v>Edelweiss Large Cap Fund</v>
      </c>
      <c r="C27" s="58"/>
      <c r="D27" s="62" t="s">
        <v>53</v>
      </c>
      <c r="E27" s="58"/>
      <c r="F27" s="72" t="s">
        <v>12</v>
      </c>
      <c r="G27" s="73" t="s">
        <v>12</v>
      </c>
    </row>
    <row r="28" spans="1:7" ht="70.05" customHeight="1" x14ac:dyDescent="0.3">
      <c r="A28" s="58" t="s">
        <v>54</v>
      </c>
      <c r="B28" s="71" t="str">
        <f>HYPERLINK("[EDEL_Portfolio Monthly Notes 30-Jun-2023.xlsx]EEECRF!A1","Edelweiss Flexi-Cap Fund")</f>
        <v>Edelweiss Flexi-Cap Fund</v>
      </c>
      <c r="C28" s="58"/>
      <c r="D28" s="62" t="s">
        <v>55</v>
      </c>
      <c r="E28" s="58"/>
      <c r="F28" s="72" t="s">
        <v>12</v>
      </c>
      <c r="G28" s="73" t="s">
        <v>12</v>
      </c>
    </row>
    <row r="29" spans="1:7" ht="70.05" customHeight="1" x14ac:dyDescent="0.3">
      <c r="A29" s="58" t="s">
        <v>56</v>
      </c>
      <c r="B29" s="71" t="str">
        <f>HYPERLINK("[EDEL_Portfolio Monthly Notes 30-Jun-2023.xlsx]EEELSS!A1","Edelweiss Long Term Equity Fund")</f>
        <v>Edelweiss Long Term Equity Fund</v>
      </c>
      <c r="C29" s="58"/>
      <c r="D29" s="62" t="s">
        <v>55</v>
      </c>
      <c r="E29" s="58"/>
      <c r="F29" s="72" t="s">
        <v>12</v>
      </c>
      <c r="G29" s="73" t="s">
        <v>12</v>
      </c>
    </row>
    <row r="30" spans="1:7" ht="70.05" customHeight="1" x14ac:dyDescent="0.3">
      <c r="A30" s="58" t="s">
        <v>57</v>
      </c>
      <c r="B30" s="71" t="str">
        <f>HYPERLINK("[EDEL_Portfolio Monthly Notes 30-Jun-2023.xlsx]EEEQTF!A1","Edelweiss Large &amp; Mid Cap Fund")</f>
        <v>Edelweiss Large &amp; Mid Cap Fund</v>
      </c>
      <c r="C30" s="58"/>
      <c r="D30" s="62" t="s">
        <v>58</v>
      </c>
      <c r="E30" s="58"/>
      <c r="F30" s="72" t="s">
        <v>12</v>
      </c>
      <c r="G30" s="73" t="s">
        <v>12</v>
      </c>
    </row>
    <row r="31" spans="1:7" ht="70.05" customHeight="1" x14ac:dyDescent="0.3">
      <c r="A31" s="58" t="s">
        <v>59</v>
      </c>
      <c r="B31" s="71" t="str">
        <f>HYPERLINK("[EDEL_Portfolio Monthly Notes 30-Jun-2023.xlsx]EEESCF!A1","Edelweiss Small Cap Fund")</f>
        <v>Edelweiss Small Cap Fund</v>
      </c>
      <c r="C31" s="58"/>
      <c r="D31" s="62" t="s">
        <v>60</v>
      </c>
      <c r="E31" s="58"/>
      <c r="F31" s="72" t="s">
        <v>12</v>
      </c>
      <c r="G31" s="73" t="s">
        <v>12</v>
      </c>
    </row>
    <row r="32" spans="1:7" ht="70.05" customHeight="1" x14ac:dyDescent="0.3">
      <c r="A32" s="58" t="s">
        <v>61</v>
      </c>
      <c r="B32" s="71" t="str">
        <f>HYPERLINK("[EDEL_Portfolio Monthly Notes 30-Jun-2023.xlsx]EEESSF!A1","Edelweiss Equity Savings Fund")</f>
        <v>Edelweiss Equity Savings Fund</v>
      </c>
      <c r="C32" s="58"/>
      <c r="D32" s="62" t="s">
        <v>62</v>
      </c>
      <c r="E32" s="58"/>
      <c r="F32" s="72" t="s">
        <v>12</v>
      </c>
      <c r="G32" s="73" t="s">
        <v>12</v>
      </c>
    </row>
    <row r="33" spans="1:7" ht="70.05" customHeight="1" x14ac:dyDescent="0.3">
      <c r="A33" s="58" t="s">
        <v>63</v>
      </c>
      <c r="B33" s="71" t="str">
        <f>HYPERLINK("[EDEL_Portfolio Monthly Notes 30-Jun-2023.xlsx]EEFOCF!A1","Edelweiss Focused Equity Fund")</f>
        <v>Edelweiss Focused Equity Fund</v>
      </c>
      <c r="C33" s="58"/>
      <c r="D33" s="62" t="s">
        <v>55</v>
      </c>
      <c r="E33" s="58"/>
      <c r="F33" s="72" t="s">
        <v>12</v>
      </c>
      <c r="G33" s="73" t="s">
        <v>12</v>
      </c>
    </row>
    <row r="34" spans="1:7" ht="70.05" customHeight="1" x14ac:dyDescent="0.3">
      <c r="A34" s="58" t="s">
        <v>64</v>
      </c>
      <c r="B34" s="71" t="str">
        <f>HYPERLINK("[EDEL_Portfolio Monthly Notes 30-Jun-2023.xlsx]EEIF30!A1","Edelweiss Nifty 100 Quality 30 Index Fnd")</f>
        <v>Edelweiss Nifty 100 Quality 30 Index Fnd</v>
      </c>
      <c r="C34" s="58"/>
      <c r="D34" s="62" t="s">
        <v>65</v>
      </c>
      <c r="E34" s="58"/>
      <c r="F34" s="72" t="s">
        <v>12</v>
      </c>
      <c r="G34" s="73" t="s">
        <v>12</v>
      </c>
    </row>
    <row r="35" spans="1:7" ht="70.05" customHeight="1" x14ac:dyDescent="0.3">
      <c r="A35" s="58" t="s">
        <v>66</v>
      </c>
      <c r="B35" s="71" t="str">
        <f>HYPERLINK("[EDEL_Portfolio Monthly Notes 30-Jun-2023.xlsx]EEIF50!A1","Edelweiss Nifty 50 Index Fund")</f>
        <v>Edelweiss Nifty 50 Index Fund</v>
      </c>
      <c r="C35" s="58"/>
      <c r="D35" s="62" t="s">
        <v>67</v>
      </c>
      <c r="E35" s="58"/>
      <c r="F35" s="72" t="s">
        <v>12</v>
      </c>
      <c r="G35" s="73" t="s">
        <v>12</v>
      </c>
    </row>
    <row r="36" spans="1:7" ht="70.05" customHeight="1" x14ac:dyDescent="0.3">
      <c r="A36" s="58" t="s">
        <v>68</v>
      </c>
      <c r="B36" s="71" t="str">
        <f>HYPERLINK("[EDEL_Portfolio Monthly Notes 30-Jun-2023.xlsx]EELMIF!A1","Edelweiss NIFTY Large Mid Cap 250 Index Fund")</f>
        <v>Edelweiss NIFTY Large Mid Cap 250 Index Fund</v>
      </c>
      <c r="C36" s="58"/>
      <c r="D36" s="62" t="s">
        <v>58</v>
      </c>
      <c r="E36" s="58"/>
      <c r="F36" s="72" t="s">
        <v>12</v>
      </c>
      <c r="G36" s="73" t="s">
        <v>12</v>
      </c>
    </row>
    <row r="37" spans="1:7" ht="70.05" customHeight="1" x14ac:dyDescent="0.3">
      <c r="A37" s="58" t="s">
        <v>69</v>
      </c>
      <c r="B37" s="71" t="str">
        <f>HYPERLINK("[EDEL_Portfolio Monthly Notes 30-Jun-2023.xlsx]EEM150!A1","Edelweiss Nifty Midcap150 Momentum 50 Index Fund")</f>
        <v>Edelweiss Nifty Midcap150 Momentum 50 Index Fund</v>
      </c>
      <c r="C37" s="58"/>
      <c r="D37" s="62" t="s">
        <v>70</v>
      </c>
      <c r="E37" s="58"/>
      <c r="F37" s="72" t="s">
        <v>12</v>
      </c>
      <c r="G37" s="73" t="s">
        <v>12</v>
      </c>
    </row>
    <row r="38" spans="1:7" ht="70.05" customHeight="1" x14ac:dyDescent="0.3">
      <c r="A38" s="58" t="s">
        <v>71</v>
      </c>
      <c r="B38" s="71" t="str">
        <f>HYPERLINK("[EDEL_Portfolio Monthly Notes 30-Jun-2023.xlsx]EEMAAF!A1","Edelweiss Multi Asset Allocation Fund")</f>
        <v>Edelweiss Multi Asset Allocation Fund</v>
      </c>
      <c r="C38" s="58"/>
      <c r="D38" s="62" t="s">
        <v>72</v>
      </c>
      <c r="E38" s="58"/>
      <c r="F38" s="72" t="s">
        <v>12</v>
      </c>
      <c r="G38" s="73" t="s">
        <v>12</v>
      </c>
    </row>
    <row r="39" spans="1:7" ht="70.05" customHeight="1" x14ac:dyDescent="0.3">
      <c r="A39" s="58" t="s">
        <v>73</v>
      </c>
      <c r="B39" s="71" t="str">
        <f>HYPERLINK("[EDEL_Portfolio Monthly Notes 30-Jun-2023.xlsx]EEMOF1!A1","EDELWEISS RECENTLY LISTED IPO FUND")</f>
        <v>EDELWEISS RECENTLY LISTED IPO FUND</v>
      </c>
      <c r="C39" s="58"/>
      <c r="D39" s="62" t="s">
        <v>74</v>
      </c>
      <c r="E39" s="58"/>
      <c r="F39" s="72" t="s">
        <v>12</v>
      </c>
      <c r="G39" s="73" t="s">
        <v>12</v>
      </c>
    </row>
    <row r="40" spans="1:7" ht="70.05" customHeight="1" x14ac:dyDescent="0.3">
      <c r="A40" s="58" t="s">
        <v>75</v>
      </c>
      <c r="B40" s="71" t="str">
        <f>HYPERLINK("[EDEL_Portfolio Monthly Notes 30-Jun-2023.xlsx]EENFBA!A1","Edelweiss ETF - Nifty Bank")</f>
        <v>Edelweiss ETF - Nifty Bank</v>
      </c>
      <c r="C40" s="58"/>
      <c r="D40" s="62" t="s">
        <v>76</v>
      </c>
      <c r="E40" s="58"/>
      <c r="F40" s="72" t="s">
        <v>12</v>
      </c>
      <c r="G40" s="73" t="s">
        <v>12</v>
      </c>
    </row>
    <row r="41" spans="1:7" ht="70.05" customHeight="1" x14ac:dyDescent="0.3">
      <c r="A41" s="58" t="s">
        <v>77</v>
      </c>
      <c r="B41" s="71" t="str">
        <f>HYPERLINK("[EDEL_Portfolio Monthly Notes 30-Jun-2023.xlsx]EENN50!A1","Edelweiss Nifty Next 50 Index Fund")</f>
        <v>Edelweiss Nifty Next 50 Index Fund</v>
      </c>
      <c r="C41" s="58"/>
      <c r="D41" s="62" t="s">
        <v>78</v>
      </c>
      <c r="E41" s="58"/>
      <c r="F41" s="72" t="s">
        <v>12</v>
      </c>
      <c r="G41" s="73" t="s">
        <v>12</v>
      </c>
    </row>
    <row r="42" spans="1:7" ht="70.05" customHeight="1" x14ac:dyDescent="0.3">
      <c r="A42" s="58" t="s">
        <v>79</v>
      </c>
      <c r="B42" s="71" t="str">
        <f>HYPERLINK("[EDEL_Portfolio Monthly Notes 30-Jun-2023.xlsx]EEPRUA!A1","Edelweiss Aggressive Hybrid Fund")</f>
        <v>Edelweiss Aggressive Hybrid Fund</v>
      </c>
      <c r="C42" s="58"/>
      <c r="D42" s="62" t="s">
        <v>80</v>
      </c>
      <c r="E42" s="58"/>
      <c r="F42" s="72" t="s">
        <v>12</v>
      </c>
      <c r="G42" s="73" t="s">
        <v>12</v>
      </c>
    </row>
    <row r="43" spans="1:7" ht="70.05" customHeight="1" x14ac:dyDescent="0.3">
      <c r="A43" s="58" t="s">
        <v>81</v>
      </c>
      <c r="B43" s="71" t="str">
        <f>HYPERLINK("[EDEL_Portfolio Monthly Notes 30-Jun-2023.xlsx]EES250!A1","Edelweiss Nifty Smallcap 250 Index Fund")</f>
        <v>Edelweiss Nifty Smallcap 250 Index Fund</v>
      </c>
      <c r="C43" s="58"/>
      <c r="D43" s="62" t="s">
        <v>82</v>
      </c>
      <c r="E43" s="58"/>
      <c r="F43" s="72" t="s">
        <v>12</v>
      </c>
      <c r="G43" s="73" t="s">
        <v>12</v>
      </c>
    </row>
    <row r="44" spans="1:7" ht="70.05" customHeight="1" x14ac:dyDescent="0.3">
      <c r="A44" s="58" t="s">
        <v>83</v>
      </c>
      <c r="B44" s="71" t="str">
        <f>HYPERLINK("[EDEL_Portfolio Monthly Notes 30-Jun-2023.xlsx]EESMCF!A1","Edelweiss Mid Cap Fund")</f>
        <v>Edelweiss Mid Cap Fund</v>
      </c>
      <c r="C44" s="58"/>
      <c r="D44" s="62" t="s">
        <v>84</v>
      </c>
      <c r="E44" s="58"/>
      <c r="F44" s="72" t="s">
        <v>12</v>
      </c>
      <c r="G44" s="73" t="s">
        <v>12</v>
      </c>
    </row>
    <row r="45" spans="1:7" ht="70.05" customHeight="1" x14ac:dyDescent="0.3">
      <c r="A45" s="58" t="s">
        <v>85</v>
      </c>
      <c r="B45" s="71" t="str">
        <f>HYPERLINK("[EDEL_Portfolio Monthly Notes 30-Jun-2023.xlsx]EGSFOF!A1","Edelweiss Gold and Silver ETF FOF")</f>
        <v>Edelweiss Gold and Silver ETF FOF</v>
      </c>
      <c r="C45" s="58"/>
      <c r="D45" s="62" t="s">
        <v>86</v>
      </c>
      <c r="E45" s="58"/>
      <c r="F45" s="72" t="s">
        <v>12</v>
      </c>
      <c r="G45" s="73" t="s">
        <v>12</v>
      </c>
    </row>
    <row r="46" spans="1:7" ht="70.05" customHeight="1" x14ac:dyDescent="0.3">
      <c r="A46" s="58" t="s">
        <v>87</v>
      </c>
      <c r="B46" s="71" t="str">
        <f>HYPERLINK("[EDEL_Portfolio Monthly Notes 30-Jun-2023.xlsx]ELLIQF!A1","Edelweiss Liquid Fund")</f>
        <v>Edelweiss Liquid Fund</v>
      </c>
      <c r="C46" s="58"/>
      <c r="D46" s="62" t="s">
        <v>88</v>
      </c>
      <c r="E46" s="58"/>
      <c r="F46" s="62" t="s">
        <v>89</v>
      </c>
      <c r="G46" s="58"/>
    </row>
    <row r="47" spans="1:7" ht="70.05" customHeight="1" x14ac:dyDescent="0.3">
      <c r="A47" s="58" t="s">
        <v>90</v>
      </c>
      <c r="B47" s="71" t="str">
        <f>HYPERLINK("[EDEL_Portfolio Monthly Notes 30-Jun-2023.xlsx]EOASEF!A1","Edelweiss ASEAN Equity Off-shore Fund")</f>
        <v>Edelweiss ASEAN Equity Off-shore Fund</v>
      </c>
      <c r="C47" s="58"/>
      <c r="D47" s="62" t="s">
        <v>91</v>
      </c>
      <c r="E47" s="58"/>
      <c r="F47" s="72" t="s">
        <v>12</v>
      </c>
      <c r="G47" s="73" t="s">
        <v>12</v>
      </c>
    </row>
    <row r="48" spans="1:7" ht="70.05" customHeight="1" x14ac:dyDescent="0.3">
      <c r="A48" s="58" t="s">
        <v>92</v>
      </c>
      <c r="B48" s="71" t="str">
        <f>HYPERLINK("[EDEL_Portfolio Monthly Notes 30-Jun-2023.xlsx]EOCHIF!A1","Edelweiss Greater China Equity Off-shore Fund")</f>
        <v>Edelweiss Greater China Equity Off-shore Fund</v>
      </c>
      <c r="C48" s="58"/>
      <c r="D48" s="62" t="s">
        <v>93</v>
      </c>
      <c r="E48" s="58"/>
      <c r="F48" s="72" t="s">
        <v>12</v>
      </c>
      <c r="G48" s="73" t="s">
        <v>12</v>
      </c>
    </row>
    <row r="49" spans="1:7" ht="70.05" customHeight="1" x14ac:dyDescent="0.3">
      <c r="A49" s="58" t="s">
        <v>94</v>
      </c>
      <c r="B49" s="71" t="str">
        <f>HYPERLINK("[EDEL_Portfolio Monthly Notes 30-Jun-2023.xlsx]EODWHF!A1","Edelweiss MSCI (I) DM &amp; WD HC 45 ID Fund")</f>
        <v>Edelweiss MSCI (I) DM &amp; WD HC 45 ID Fund</v>
      </c>
      <c r="C49" s="58"/>
      <c r="D49" s="62" t="s">
        <v>95</v>
      </c>
      <c r="E49" s="58"/>
      <c r="F49" s="72" t="s">
        <v>12</v>
      </c>
      <c r="G49" s="73" t="s">
        <v>12</v>
      </c>
    </row>
    <row r="50" spans="1:7" ht="70.05" customHeight="1" x14ac:dyDescent="0.3">
      <c r="A50" s="58" t="s">
        <v>96</v>
      </c>
      <c r="B50" s="71" t="str">
        <f>HYPERLINK("[EDEL_Portfolio Monthly Notes 30-Jun-2023.xlsx]EOEDOF!A1","Edelweiss Europe Dynamic Equity Offshore Fund")</f>
        <v>Edelweiss Europe Dynamic Equity Offshore Fund</v>
      </c>
      <c r="C50" s="58"/>
      <c r="D50" s="62" t="s">
        <v>97</v>
      </c>
      <c r="E50" s="58"/>
      <c r="F50" s="72" t="s">
        <v>12</v>
      </c>
      <c r="G50" s="73" t="s">
        <v>12</v>
      </c>
    </row>
    <row r="51" spans="1:7" ht="70.05" customHeight="1" x14ac:dyDescent="0.3">
      <c r="A51" s="58" t="s">
        <v>98</v>
      </c>
      <c r="B51" s="71" t="str">
        <f>HYPERLINK("[EDEL_Portfolio Monthly Notes 30-Jun-2023.xlsx]EOEMOP!A1","Edelweiss Emerging Markets Opportunities Equity Offshore Fund")</f>
        <v>Edelweiss Emerging Markets Opportunities Equity Offshore Fund</v>
      </c>
      <c r="C51" s="58"/>
      <c r="D51" s="62" t="s">
        <v>99</v>
      </c>
      <c r="E51" s="58"/>
      <c r="F51" s="72" t="s">
        <v>12</v>
      </c>
      <c r="G51" s="73" t="s">
        <v>12</v>
      </c>
    </row>
    <row r="52" spans="1:7" ht="70.05" customHeight="1" x14ac:dyDescent="0.3">
      <c r="A52" s="58" t="s">
        <v>100</v>
      </c>
      <c r="B52" s="71" t="str">
        <f>HYPERLINK("[EDEL_Portfolio Monthly Notes 30-Jun-2023.xlsx]EOUSEF!A1","Edelweiss US Value Equity Off-shore Fund")</f>
        <v>Edelweiss US Value Equity Off-shore Fund</v>
      </c>
      <c r="C52" s="58"/>
      <c r="D52" s="62" t="s">
        <v>101</v>
      </c>
      <c r="E52" s="58"/>
      <c r="F52" s="72" t="s">
        <v>12</v>
      </c>
      <c r="G52" s="73" t="s">
        <v>12</v>
      </c>
    </row>
    <row r="53" spans="1:7" ht="70.05" customHeight="1" x14ac:dyDescent="0.3">
      <c r="A53" s="58" t="s">
        <v>102</v>
      </c>
      <c r="B53" s="71" t="str">
        <f>HYPERLINK("[EDEL_Portfolio Monthly Notes 30-Jun-2023.xlsx]EOUSTF!A1","EDELWEISS US TECHNOLOGY EQUITY FOF")</f>
        <v>EDELWEISS US TECHNOLOGY EQUITY FOF</v>
      </c>
      <c r="C53" s="58"/>
      <c r="D53" s="62" t="s">
        <v>103</v>
      </c>
      <c r="E53" s="58"/>
      <c r="F53" s="72" t="s">
        <v>12</v>
      </c>
      <c r="G53" s="73" t="s">
        <v>12</v>
      </c>
    </row>
  </sheetData>
  <mergeCells count="2">
    <mergeCell ref="A1:B1"/>
    <mergeCell ref="A2:B2"/>
  </mergeCells>
  <pageMargins left="0.7" right="0.7" top="0.75" bottom="0.75" header="0.3" footer="0.3"/>
  <pageSetup orientation="portrait"/>
  <headerFooter>
    <oddHeader>&amp;L&amp;"Arial"&amp;1 &amp;K0078D7INTERNAL#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2"/>
  <sheetViews>
    <sheetView showGridLines="0" workbookViewId="0">
      <pane ySplit="4" topLeftCell="A17" activePane="bottomLeft" state="frozen"/>
      <selection activeCell="E97" sqref="E97"/>
      <selection pane="bottomLeft" activeCell="B8" sqref="B8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663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28.5" customHeight="1" x14ac:dyDescent="0.3">
      <c r="A2" s="67" t="s">
        <v>664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6" t="s">
        <v>202</v>
      </c>
      <c r="B8" s="30"/>
      <c r="C8" s="30"/>
      <c r="D8" s="13"/>
      <c r="E8" s="14"/>
      <c r="F8" s="15"/>
      <c r="G8" s="15"/>
    </row>
    <row r="9" spans="1:8" x14ac:dyDescent="0.3">
      <c r="A9" s="16" t="s">
        <v>644</v>
      </c>
      <c r="B9" s="30"/>
      <c r="C9" s="30"/>
      <c r="D9" s="13"/>
      <c r="E9" s="14"/>
      <c r="F9" s="15"/>
      <c r="G9" s="15"/>
    </row>
    <row r="10" spans="1:8" x14ac:dyDescent="0.3">
      <c r="A10" s="16" t="s">
        <v>122</v>
      </c>
      <c r="B10" s="30"/>
      <c r="C10" s="30"/>
      <c r="D10" s="13"/>
      <c r="E10" s="35" t="s">
        <v>114</v>
      </c>
      <c r="F10" s="36" t="s">
        <v>114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297</v>
      </c>
      <c r="B12" s="30"/>
      <c r="C12" s="30"/>
      <c r="D12" s="13"/>
      <c r="E12" s="14"/>
      <c r="F12" s="15"/>
      <c r="G12" s="15"/>
    </row>
    <row r="13" spans="1:8" x14ac:dyDescent="0.3">
      <c r="A13" s="12" t="s">
        <v>620</v>
      </c>
      <c r="B13" s="30" t="s">
        <v>621</v>
      </c>
      <c r="C13" s="30" t="s">
        <v>119</v>
      </c>
      <c r="D13" s="13">
        <v>8100000</v>
      </c>
      <c r="E13" s="14">
        <v>8183.05</v>
      </c>
      <c r="F13" s="15">
        <v>0.39200000000000002</v>
      </c>
      <c r="G13" s="15">
        <v>7.2033487490000006E-2</v>
      </c>
    </row>
    <row r="14" spans="1:8" x14ac:dyDescent="0.3">
      <c r="A14" s="12" t="s">
        <v>665</v>
      </c>
      <c r="B14" s="30" t="s">
        <v>666</v>
      </c>
      <c r="C14" s="30" t="s">
        <v>119</v>
      </c>
      <c r="D14" s="13">
        <v>2000000</v>
      </c>
      <c r="E14" s="14">
        <v>2005.19</v>
      </c>
      <c r="F14" s="15">
        <v>9.6100000000000005E-2</v>
      </c>
      <c r="G14" s="15">
        <v>7.2272676036000003E-2</v>
      </c>
    </row>
    <row r="15" spans="1:8" x14ac:dyDescent="0.3">
      <c r="A15" s="12" t="s">
        <v>667</v>
      </c>
      <c r="B15" s="30" t="s">
        <v>668</v>
      </c>
      <c r="C15" s="30" t="s">
        <v>119</v>
      </c>
      <c r="D15" s="13">
        <v>500000</v>
      </c>
      <c r="E15" s="14">
        <v>479.42</v>
      </c>
      <c r="F15" s="15">
        <v>2.3E-2</v>
      </c>
      <c r="G15" s="15">
        <v>7.2613384569999995E-2</v>
      </c>
    </row>
    <row r="16" spans="1:8" x14ac:dyDescent="0.3">
      <c r="A16" s="16" t="s">
        <v>122</v>
      </c>
      <c r="B16" s="31"/>
      <c r="C16" s="31"/>
      <c r="D16" s="17"/>
      <c r="E16" s="18">
        <v>10667.66</v>
      </c>
      <c r="F16" s="19">
        <v>0.5111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16" t="s">
        <v>645</v>
      </c>
      <c r="B18" s="30"/>
      <c r="C18" s="30"/>
      <c r="D18" s="13"/>
      <c r="E18" s="14"/>
      <c r="F18" s="15"/>
      <c r="G18" s="15"/>
    </row>
    <row r="19" spans="1:7" x14ac:dyDescent="0.3">
      <c r="A19" s="12" t="s">
        <v>669</v>
      </c>
      <c r="B19" s="30" t="s">
        <v>670</v>
      </c>
      <c r="C19" s="30" t="s">
        <v>119</v>
      </c>
      <c r="D19" s="13">
        <v>5000000</v>
      </c>
      <c r="E19" s="14">
        <v>5238.5</v>
      </c>
      <c r="F19" s="15">
        <v>0.25090000000000001</v>
      </c>
      <c r="G19" s="15">
        <v>7.4700239005999994E-2</v>
      </c>
    </row>
    <row r="20" spans="1:7" x14ac:dyDescent="0.3">
      <c r="A20" s="12" t="s">
        <v>671</v>
      </c>
      <c r="B20" s="30" t="s">
        <v>672</v>
      </c>
      <c r="C20" s="30" t="s">
        <v>119</v>
      </c>
      <c r="D20" s="13">
        <v>2000000</v>
      </c>
      <c r="E20" s="14">
        <v>2063.7800000000002</v>
      </c>
      <c r="F20" s="15">
        <v>9.8900000000000002E-2</v>
      </c>
      <c r="G20" s="15">
        <v>7.4885812289000001E-2</v>
      </c>
    </row>
    <row r="21" spans="1:7" x14ac:dyDescent="0.3">
      <c r="A21" s="12" t="s">
        <v>673</v>
      </c>
      <c r="B21" s="30" t="s">
        <v>674</v>
      </c>
      <c r="C21" s="30" t="s">
        <v>119</v>
      </c>
      <c r="D21" s="13">
        <v>1000000</v>
      </c>
      <c r="E21" s="14">
        <v>1026.3900000000001</v>
      </c>
      <c r="F21" s="15">
        <v>4.9200000000000001E-2</v>
      </c>
      <c r="G21" s="15">
        <v>7.4733412942000005E-2</v>
      </c>
    </row>
    <row r="22" spans="1:7" x14ac:dyDescent="0.3">
      <c r="A22" s="12" t="s">
        <v>675</v>
      </c>
      <c r="B22" s="30" t="s">
        <v>676</v>
      </c>
      <c r="C22" s="30" t="s">
        <v>119</v>
      </c>
      <c r="D22" s="13">
        <v>500000</v>
      </c>
      <c r="E22" s="14">
        <v>530.87</v>
      </c>
      <c r="F22" s="15">
        <v>2.5399999999999999E-2</v>
      </c>
      <c r="G22" s="15">
        <v>7.4700239005999994E-2</v>
      </c>
    </row>
    <row r="23" spans="1:7" x14ac:dyDescent="0.3">
      <c r="A23" s="12" t="s">
        <v>677</v>
      </c>
      <c r="B23" s="30" t="s">
        <v>678</v>
      </c>
      <c r="C23" s="30" t="s">
        <v>119</v>
      </c>
      <c r="D23" s="13">
        <v>500000</v>
      </c>
      <c r="E23" s="14">
        <v>515.59</v>
      </c>
      <c r="F23" s="15">
        <v>2.47E-2</v>
      </c>
      <c r="G23" s="15">
        <v>7.5165757604000003E-2</v>
      </c>
    </row>
    <row r="24" spans="1:7" x14ac:dyDescent="0.3">
      <c r="A24" s="16" t="s">
        <v>122</v>
      </c>
      <c r="B24" s="31"/>
      <c r="C24" s="31"/>
      <c r="D24" s="17"/>
      <c r="E24" s="18">
        <v>9375.1299999999992</v>
      </c>
      <c r="F24" s="19">
        <v>0.4491</v>
      </c>
      <c r="G24" s="20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2"/>
      <c r="B26" s="30"/>
      <c r="C26" s="30"/>
      <c r="D26" s="13"/>
      <c r="E26" s="14"/>
      <c r="F26" s="15"/>
      <c r="G26" s="15"/>
    </row>
    <row r="27" spans="1:7" x14ac:dyDescent="0.3">
      <c r="A27" s="16" t="s">
        <v>300</v>
      </c>
      <c r="B27" s="30"/>
      <c r="C27" s="30"/>
      <c r="D27" s="13"/>
      <c r="E27" s="14"/>
      <c r="F27" s="15"/>
      <c r="G27" s="15"/>
    </row>
    <row r="28" spans="1:7" x14ac:dyDescent="0.3">
      <c r="A28" s="16" t="s">
        <v>122</v>
      </c>
      <c r="B28" s="30"/>
      <c r="C28" s="30"/>
      <c r="D28" s="13"/>
      <c r="E28" s="35" t="s">
        <v>114</v>
      </c>
      <c r="F28" s="36" t="s">
        <v>114</v>
      </c>
      <c r="G28" s="15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16" t="s">
        <v>301</v>
      </c>
      <c r="B30" s="30"/>
      <c r="C30" s="30"/>
      <c r="D30" s="13"/>
      <c r="E30" s="14"/>
      <c r="F30" s="15"/>
      <c r="G30" s="15"/>
    </row>
    <row r="31" spans="1:7" x14ac:dyDescent="0.3">
      <c r="A31" s="16" t="s">
        <v>122</v>
      </c>
      <c r="B31" s="30"/>
      <c r="C31" s="30"/>
      <c r="D31" s="13"/>
      <c r="E31" s="35" t="s">
        <v>114</v>
      </c>
      <c r="F31" s="36" t="s">
        <v>114</v>
      </c>
      <c r="G31" s="15"/>
    </row>
    <row r="32" spans="1:7" x14ac:dyDescent="0.3">
      <c r="A32" s="12"/>
      <c r="B32" s="30"/>
      <c r="C32" s="30"/>
      <c r="D32" s="13"/>
      <c r="E32" s="14"/>
      <c r="F32" s="15"/>
      <c r="G32" s="15"/>
    </row>
    <row r="33" spans="1:7" x14ac:dyDescent="0.3">
      <c r="A33" s="21" t="s">
        <v>152</v>
      </c>
      <c r="B33" s="32"/>
      <c r="C33" s="32"/>
      <c r="D33" s="22"/>
      <c r="E33" s="18">
        <v>20042.79</v>
      </c>
      <c r="F33" s="19">
        <v>0.96020000000000005</v>
      </c>
      <c r="G33" s="20"/>
    </row>
    <row r="34" spans="1:7" x14ac:dyDescent="0.3">
      <c r="A34" s="12"/>
      <c r="B34" s="30"/>
      <c r="C34" s="30"/>
      <c r="D34" s="13"/>
      <c r="E34" s="14"/>
      <c r="F34" s="15"/>
      <c r="G34" s="15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16" t="s">
        <v>153</v>
      </c>
      <c r="B36" s="30"/>
      <c r="C36" s="30"/>
      <c r="D36" s="13"/>
      <c r="E36" s="14"/>
      <c r="F36" s="15"/>
      <c r="G36" s="15"/>
    </row>
    <row r="37" spans="1:7" x14ac:dyDescent="0.3">
      <c r="A37" s="12" t="s">
        <v>154</v>
      </c>
      <c r="B37" s="30"/>
      <c r="C37" s="30"/>
      <c r="D37" s="13"/>
      <c r="E37" s="14">
        <v>514.71</v>
      </c>
      <c r="F37" s="15">
        <v>2.47E-2</v>
      </c>
      <c r="G37" s="15">
        <v>6.7666000000000004E-2</v>
      </c>
    </row>
    <row r="38" spans="1:7" x14ac:dyDescent="0.3">
      <c r="A38" s="16" t="s">
        <v>122</v>
      </c>
      <c r="B38" s="31"/>
      <c r="C38" s="31"/>
      <c r="D38" s="17"/>
      <c r="E38" s="18">
        <v>514.71</v>
      </c>
      <c r="F38" s="19">
        <v>2.47E-2</v>
      </c>
      <c r="G38" s="20"/>
    </row>
    <row r="39" spans="1:7" x14ac:dyDescent="0.3">
      <c r="A39" s="12"/>
      <c r="B39" s="30"/>
      <c r="C39" s="30"/>
      <c r="D39" s="13"/>
      <c r="E39" s="14"/>
      <c r="F39" s="15"/>
      <c r="G39" s="15"/>
    </row>
    <row r="40" spans="1:7" x14ac:dyDescent="0.3">
      <c r="A40" s="21" t="s">
        <v>152</v>
      </c>
      <c r="B40" s="32"/>
      <c r="C40" s="32"/>
      <c r="D40" s="22"/>
      <c r="E40" s="18">
        <v>514.71</v>
      </c>
      <c r="F40" s="19">
        <v>2.47E-2</v>
      </c>
      <c r="G40" s="20"/>
    </row>
    <row r="41" spans="1:7" x14ac:dyDescent="0.3">
      <c r="A41" s="12" t="s">
        <v>155</v>
      </c>
      <c r="B41" s="30"/>
      <c r="C41" s="30"/>
      <c r="D41" s="13"/>
      <c r="E41" s="14">
        <v>318.9281431</v>
      </c>
      <c r="F41" s="15">
        <v>1.5277000000000001E-2</v>
      </c>
      <c r="G41" s="15"/>
    </row>
    <row r="42" spans="1:7" x14ac:dyDescent="0.3">
      <c r="A42" s="12" t="s">
        <v>156</v>
      </c>
      <c r="B42" s="30"/>
      <c r="C42" s="30"/>
      <c r="D42" s="13"/>
      <c r="E42" s="23">
        <v>-0.90814309999999998</v>
      </c>
      <c r="F42" s="24">
        <v>-1.7699999999999999E-4</v>
      </c>
      <c r="G42" s="15">
        <v>6.7666000000000004E-2</v>
      </c>
    </row>
    <row r="43" spans="1:7" x14ac:dyDescent="0.3">
      <c r="A43" s="25" t="s">
        <v>157</v>
      </c>
      <c r="B43" s="33"/>
      <c r="C43" s="33"/>
      <c r="D43" s="26"/>
      <c r="E43" s="27">
        <v>20875.52</v>
      </c>
      <c r="F43" s="28">
        <v>1</v>
      </c>
      <c r="G43" s="28"/>
    </row>
    <row r="45" spans="1:7" x14ac:dyDescent="0.3">
      <c r="A45" s="1" t="s">
        <v>159</v>
      </c>
    </row>
    <row r="48" spans="1:7" x14ac:dyDescent="0.3">
      <c r="A48" s="1" t="s">
        <v>160</v>
      </c>
    </row>
    <row r="49" spans="1:5" x14ac:dyDescent="0.3">
      <c r="A49" s="47" t="s">
        <v>161</v>
      </c>
      <c r="B49" s="34" t="s">
        <v>114</v>
      </c>
    </row>
    <row r="50" spans="1:5" x14ac:dyDescent="0.3">
      <c r="A50" t="s">
        <v>162</v>
      </c>
    </row>
    <row r="51" spans="1:5" x14ac:dyDescent="0.3">
      <c r="A51" t="s">
        <v>163</v>
      </c>
      <c r="B51" t="s">
        <v>164</v>
      </c>
      <c r="C51" t="s">
        <v>164</v>
      </c>
    </row>
    <row r="52" spans="1:5" x14ac:dyDescent="0.3">
      <c r="B52" s="48">
        <v>45077</v>
      </c>
      <c r="C52" s="48">
        <v>45107</v>
      </c>
    </row>
    <row r="53" spans="1:5" x14ac:dyDescent="0.3">
      <c r="A53" t="s">
        <v>658</v>
      </c>
      <c r="B53">
        <v>10.569699999999999</v>
      </c>
      <c r="C53">
        <v>10.5871</v>
      </c>
      <c r="E53" s="2"/>
    </row>
    <row r="54" spans="1:5" x14ac:dyDescent="0.3">
      <c r="A54" t="s">
        <v>169</v>
      </c>
      <c r="B54">
        <v>10.569900000000001</v>
      </c>
      <c r="C54">
        <v>10.587300000000001</v>
      </c>
      <c r="E54" s="2"/>
    </row>
    <row r="55" spans="1:5" x14ac:dyDescent="0.3">
      <c r="A55" t="s">
        <v>659</v>
      </c>
      <c r="B55">
        <v>10.553900000000001</v>
      </c>
      <c r="C55">
        <v>10.569000000000001</v>
      </c>
      <c r="E55" s="2"/>
    </row>
    <row r="56" spans="1:5" x14ac:dyDescent="0.3">
      <c r="A56" t="s">
        <v>627</v>
      </c>
      <c r="B56">
        <v>10.553900000000001</v>
      </c>
      <c r="C56">
        <v>10.569100000000001</v>
      </c>
      <c r="E56" s="2"/>
    </row>
    <row r="57" spans="1:5" x14ac:dyDescent="0.3">
      <c r="E57" s="2"/>
    </row>
    <row r="58" spans="1:5" x14ac:dyDescent="0.3">
      <c r="A58" t="s">
        <v>179</v>
      </c>
      <c r="B58" s="34" t="s">
        <v>114</v>
      </c>
    </row>
    <row r="59" spans="1:5" x14ac:dyDescent="0.3">
      <c r="A59" t="s">
        <v>180</v>
      </c>
      <c r="B59" s="34" t="s">
        <v>114</v>
      </c>
    </row>
    <row r="60" spans="1:5" ht="28.95" customHeight="1" x14ac:dyDescent="0.3">
      <c r="A60" s="47" t="s">
        <v>181</v>
      </c>
      <c r="B60" s="34" t="s">
        <v>114</v>
      </c>
    </row>
    <row r="61" spans="1:5" ht="28.95" customHeight="1" x14ac:dyDescent="0.3">
      <c r="A61" s="47" t="s">
        <v>182</v>
      </c>
      <c r="B61" s="34" t="s">
        <v>114</v>
      </c>
    </row>
    <row r="62" spans="1:5" x14ac:dyDescent="0.3">
      <c r="A62" t="s">
        <v>183</v>
      </c>
      <c r="B62" s="49">
        <v>4.3550449999999996</v>
      </c>
    </row>
    <row r="63" spans="1:5" ht="43.5" customHeight="1" x14ac:dyDescent="0.3">
      <c r="A63" s="47" t="s">
        <v>184</v>
      </c>
      <c r="B63" s="34" t="s">
        <v>114</v>
      </c>
    </row>
    <row r="64" spans="1:5" ht="28.95" customHeight="1" x14ac:dyDescent="0.3">
      <c r="A64" s="47" t="s">
        <v>185</v>
      </c>
      <c r="B64" s="34" t="s">
        <v>114</v>
      </c>
    </row>
    <row r="65" spans="1:2" ht="28.95" customHeight="1" x14ac:dyDescent="0.3">
      <c r="A65" s="47" t="s">
        <v>186</v>
      </c>
      <c r="B65" s="49">
        <v>2117.3141343000002</v>
      </c>
    </row>
    <row r="66" spans="1:2" x14ac:dyDescent="0.3">
      <c r="A66" t="s">
        <v>187</v>
      </c>
      <c r="B66" s="34" t="s">
        <v>114</v>
      </c>
    </row>
    <row r="67" spans="1:2" x14ac:dyDescent="0.3">
      <c r="A67" t="s">
        <v>188</v>
      </c>
      <c r="B67" s="34" t="s">
        <v>114</v>
      </c>
    </row>
    <row r="70" spans="1:2" x14ac:dyDescent="0.3">
      <c r="A70" t="s">
        <v>189</v>
      </c>
    </row>
    <row r="71" spans="1:2" ht="58.05" customHeight="1" x14ac:dyDescent="0.3">
      <c r="A71" s="58" t="s">
        <v>190</v>
      </c>
      <c r="B71" s="62" t="s">
        <v>679</v>
      </c>
    </row>
    <row r="72" spans="1:2" ht="43.5" customHeight="1" x14ac:dyDescent="0.3">
      <c r="A72" s="58" t="s">
        <v>192</v>
      </c>
      <c r="B72" s="62" t="s">
        <v>680</v>
      </c>
    </row>
    <row r="73" spans="1:2" x14ac:dyDescent="0.3">
      <c r="A73" s="58"/>
      <c r="B73" s="58"/>
    </row>
    <row r="74" spans="1:2" x14ac:dyDescent="0.3">
      <c r="A74" s="58" t="s">
        <v>194</v>
      </c>
      <c r="B74" s="59">
        <v>7.32125127081021</v>
      </c>
    </row>
    <row r="75" spans="1:2" x14ac:dyDescent="0.3">
      <c r="A75" s="58"/>
      <c r="B75" s="58"/>
    </row>
    <row r="76" spans="1:2" x14ac:dyDescent="0.3">
      <c r="A76" s="58" t="s">
        <v>195</v>
      </c>
      <c r="B76" s="60">
        <v>3.7467000000000001</v>
      </c>
    </row>
    <row r="77" spans="1:2" x14ac:dyDescent="0.3">
      <c r="A77" s="58" t="s">
        <v>196</v>
      </c>
      <c r="B77" s="60">
        <v>4.429273407469374</v>
      </c>
    </row>
    <row r="78" spans="1:2" x14ac:dyDescent="0.3">
      <c r="A78" s="58"/>
      <c r="B78" s="58"/>
    </row>
    <row r="79" spans="1:2" x14ac:dyDescent="0.3">
      <c r="A79" s="58" t="s">
        <v>197</v>
      </c>
      <c r="B79" s="61">
        <v>45107</v>
      </c>
    </row>
    <row r="81" spans="1:4" ht="70.05" customHeight="1" x14ac:dyDescent="0.3">
      <c r="A81" s="63" t="s">
        <v>198</v>
      </c>
      <c r="B81" s="63" t="s">
        <v>199</v>
      </c>
      <c r="C81" s="63" t="s">
        <v>5</v>
      </c>
      <c r="D81" s="63" t="s">
        <v>6</v>
      </c>
    </row>
    <row r="82" spans="1:4" ht="70.05" customHeight="1" x14ac:dyDescent="0.3">
      <c r="A82" s="63" t="s">
        <v>681</v>
      </c>
      <c r="B82" s="63"/>
      <c r="C82" s="63" t="s">
        <v>27</v>
      </c>
      <c r="D82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3"/>
  <sheetViews>
    <sheetView showGridLines="0" workbookViewId="0">
      <pane ySplit="4" topLeftCell="A5" activePane="bottomLeft" state="frozen"/>
      <selection activeCell="E97" sqref="E97"/>
      <selection pane="bottomLeft" activeCell="B11" sqref="B11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682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28.5" customHeight="1" x14ac:dyDescent="0.3">
      <c r="A2" s="67" t="s">
        <v>683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6" t="s">
        <v>202</v>
      </c>
      <c r="B8" s="30"/>
      <c r="C8" s="30"/>
      <c r="D8" s="13"/>
      <c r="E8" s="14"/>
      <c r="F8" s="15"/>
      <c r="G8" s="15"/>
    </row>
    <row r="9" spans="1:8" x14ac:dyDescent="0.3">
      <c r="A9" s="16" t="s">
        <v>644</v>
      </c>
      <c r="B9" s="30"/>
      <c r="C9" s="30"/>
      <c r="D9" s="13"/>
      <c r="E9" s="14"/>
      <c r="F9" s="15"/>
      <c r="G9" s="15"/>
    </row>
    <row r="10" spans="1:8" x14ac:dyDescent="0.3">
      <c r="A10" s="16" t="s">
        <v>122</v>
      </c>
      <c r="B10" s="30"/>
      <c r="C10" s="30"/>
      <c r="D10" s="13"/>
      <c r="E10" s="35" t="s">
        <v>114</v>
      </c>
      <c r="F10" s="36" t="s">
        <v>114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297</v>
      </c>
      <c r="B12" s="30"/>
      <c r="C12" s="30"/>
      <c r="D12" s="13"/>
      <c r="E12" s="14"/>
      <c r="F12" s="15"/>
      <c r="G12" s="15"/>
    </row>
    <row r="13" spans="1:8" x14ac:dyDescent="0.3">
      <c r="A13" s="12" t="s">
        <v>684</v>
      </c>
      <c r="B13" s="30" t="s">
        <v>685</v>
      </c>
      <c r="C13" s="30" t="s">
        <v>119</v>
      </c>
      <c r="D13" s="13">
        <v>30000000</v>
      </c>
      <c r="E13" s="14">
        <v>30483.599999999999</v>
      </c>
      <c r="F13" s="15">
        <v>0.38550000000000001</v>
      </c>
      <c r="G13" s="15">
        <v>7.3506318301999996E-2</v>
      </c>
    </row>
    <row r="14" spans="1:8" x14ac:dyDescent="0.3">
      <c r="A14" s="12" t="s">
        <v>686</v>
      </c>
      <c r="B14" s="30" t="s">
        <v>687</v>
      </c>
      <c r="C14" s="30" t="s">
        <v>119</v>
      </c>
      <c r="D14" s="13">
        <v>14500000</v>
      </c>
      <c r="E14" s="14">
        <v>14862.98</v>
      </c>
      <c r="F14" s="15">
        <v>0.188</v>
      </c>
      <c r="G14" s="15">
        <v>7.3677281856000004E-2</v>
      </c>
    </row>
    <row r="15" spans="1:8" x14ac:dyDescent="0.3">
      <c r="A15" s="16" t="s">
        <v>122</v>
      </c>
      <c r="B15" s="31"/>
      <c r="C15" s="31"/>
      <c r="D15" s="17"/>
      <c r="E15" s="18">
        <v>45346.58</v>
      </c>
      <c r="F15" s="19">
        <v>0.57350000000000001</v>
      </c>
      <c r="G15" s="20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645</v>
      </c>
      <c r="B17" s="30"/>
      <c r="C17" s="30"/>
      <c r="D17" s="13"/>
      <c r="E17" s="14"/>
      <c r="F17" s="15"/>
      <c r="G17" s="15"/>
    </row>
    <row r="18" spans="1:7" x14ac:dyDescent="0.3">
      <c r="A18" s="12" t="s">
        <v>688</v>
      </c>
      <c r="B18" s="30" t="s">
        <v>689</v>
      </c>
      <c r="C18" s="30" t="s">
        <v>119</v>
      </c>
      <c r="D18" s="13">
        <v>12000000</v>
      </c>
      <c r="E18" s="14">
        <v>12408.98</v>
      </c>
      <c r="F18" s="15">
        <v>0.15690000000000001</v>
      </c>
      <c r="G18" s="15">
        <v>7.5651082495999999E-2</v>
      </c>
    </row>
    <row r="19" spans="1:7" x14ac:dyDescent="0.3">
      <c r="A19" s="12" t="s">
        <v>690</v>
      </c>
      <c r="B19" s="30" t="s">
        <v>691</v>
      </c>
      <c r="C19" s="30" t="s">
        <v>119</v>
      </c>
      <c r="D19" s="13">
        <v>5000000</v>
      </c>
      <c r="E19" s="14">
        <v>5236.62</v>
      </c>
      <c r="F19" s="15">
        <v>6.6199999999999995E-2</v>
      </c>
      <c r="G19" s="15">
        <v>7.5947723841000001E-2</v>
      </c>
    </row>
    <row r="20" spans="1:7" x14ac:dyDescent="0.3">
      <c r="A20" s="12" t="s">
        <v>692</v>
      </c>
      <c r="B20" s="30" t="s">
        <v>693</v>
      </c>
      <c r="C20" s="30" t="s">
        <v>119</v>
      </c>
      <c r="D20" s="13">
        <v>5000000</v>
      </c>
      <c r="E20" s="14">
        <v>5192.84</v>
      </c>
      <c r="F20" s="15">
        <v>6.5699999999999995E-2</v>
      </c>
      <c r="G20" s="15">
        <v>7.5651082495999999E-2</v>
      </c>
    </row>
    <row r="21" spans="1:7" x14ac:dyDescent="0.3">
      <c r="A21" s="12" t="s">
        <v>694</v>
      </c>
      <c r="B21" s="30" t="s">
        <v>695</v>
      </c>
      <c r="C21" s="30" t="s">
        <v>119</v>
      </c>
      <c r="D21" s="13">
        <v>4323700</v>
      </c>
      <c r="E21" s="14">
        <v>4427.7</v>
      </c>
      <c r="F21" s="15">
        <v>5.6000000000000001E-2</v>
      </c>
      <c r="G21" s="15">
        <v>7.5938388349999997E-2</v>
      </c>
    </row>
    <row r="22" spans="1:7" x14ac:dyDescent="0.3">
      <c r="A22" s="12" t="s">
        <v>696</v>
      </c>
      <c r="B22" s="30" t="s">
        <v>697</v>
      </c>
      <c r="C22" s="30" t="s">
        <v>119</v>
      </c>
      <c r="D22" s="13">
        <v>3000000</v>
      </c>
      <c r="E22" s="14">
        <v>3100.31</v>
      </c>
      <c r="F22" s="15">
        <v>3.9199999999999999E-2</v>
      </c>
      <c r="G22" s="15">
        <v>7.5651082495999999E-2</v>
      </c>
    </row>
    <row r="23" spans="1:7" x14ac:dyDescent="0.3">
      <c r="A23" s="12" t="s">
        <v>698</v>
      </c>
      <c r="B23" s="30" t="s">
        <v>699</v>
      </c>
      <c r="C23" s="30" t="s">
        <v>119</v>
      </c>
      <c r="D23" s="13">
        <v>1000000</v>
      </c>
      <c r="E23" s="14">
        <v>1000.84</v>
      </c>
      <c r="F23" s="15">
        <v>1.2699999999999999E-2</v>
      </c>
      <c r="G23" s="15">
        <v>7.5973655971999995E-2</v>
      </c>
    </row>
    <row r="24" spans="1:7" x14ac:dyDescent="0.3">
      <c r="A24" s="12" t="s">
        <v>700</v>
      </c>
      <c r="B24" s="30" t="s">
        <v>701</v>
      </c>
      <c r="C24" s="30" t="s">
        <v>119</v>
      </c>
      <c r="D24" s="13">
        <v>500000</v>
      </c>
      <c r="E24" s="14">
        <v>521.21</v>
      </c>
      <c r="F24" s="15">
        <v>6.6E-3</v>
      </c>
      <c r="G24" s="15">
        <v>7.5947723841000001E-2</v>
      </c>
    </row>
    <row r="25" spans="1:7" x14ac:dyDescent="0.3">
      <c r="A25" s="12" t="s">
        <v>702</v>
      </c>
      <c r="B25" s="30" t="s">
        <v>703</v>
      </c>
      <c r="C25" s="30" t="s">
        <v>119</v>
      </c>
      <c r="D25" s="13">
        <v>500000</v>
      </c>
      <c r="E25" s="14">
        <v>521.14</v>
      </c>
      <c r="F25" s="15">
        <v>6.6E-3</v>
      </c>
      <c r="G25" s="15">
        <v>7.5651082495999999E-2</v>
      </c>
    </row>
    <row r="26" spans="1:7" x14ac:dyDescent="0.3">
      <c r="A26" s="16" t="s">
        <v>122</v>
      </c>
      <c r="B26" s="31"/>
      <c r="C26" s="31"/>
      <c r="D26" s="17"/>
      <c r="E26" s="18">
        <v>32409.64</v>
      </c>
      <c r="F26" s="19">
        <v>0.40989999999999999</v>
      </c>
      <c r="G26" s="20"/>
    </row>
    <row r="27" spans="1:7" x14ac:dyDescent="0.3">
      <c r="A27" s="12"/>
      <c r="B27" s="30"/>
      <c r="C27" s="30"/>
      <c r="D27" s="13"/>
      <c r="E27" s="14"/>
      <c r="F27" s="15"/>
      <c r="G27" s="15"/>
    </row>
    <row r="28" spans="1:7" x14ac:dyDescent="0.3">
      <c r="A28" s="12"/>
      <c r="B28" s="30"/>
      <c r="C28" s="30"/>
      <c r="D28" s="13"/>
      <c r="E28" s="14"/>
      <c r="F28" s="15"/>
      <c r="G28" s="15"/>
    </row>
    <row r="29" spans="1:7" x14ac:dyDescent="0.3">
      <c r="A29" s="16" t="s">
        <v>300</v>
      </c>
      <c r="B29" s="30"/>
      <c r="C29" s="30"/>
      <c r="D29" s="13"/>
      <c r="E29" s="14"/>
      <c r="F29" s="15"/>
      <c r="G29" s="15"/>
    </row>
    <row r="30" spans="1:7" x14ac:dyDescent="0.3">
      <c r="A30" s="16" t="s">
        <v>122</v>
      </c>
      <c r="B30" s="30"/>
      <c r="C30" s="30"/>
      <c r="D30" s="13"/>
      <c r="E30" s="35" t="s">
        <v>114</v>
      </c>
      <c r="F30" s="36" t="s">
        <v>114</v>
      </c>
      <c r="G30" s="15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16" t="s">
        <v>301</v>
      </c>
      <c r="B32" s="30"/>
      <c r="C32" s="30"/>
      <c r="D32" s="13"/>
      <c r="E32" s="14"/>
      <c r="F32" s="15"/>
      <c r="G32" s="15"/>
    </row>
    <row r="33" spans="1:7" x14ac:dyDescent="0.3">
      <c r="A33" s="16" t="s">
        <v>122</v>
      </c>
      <c r="B33" s="30"/>
      <c r="C33" s="30"/>
      <c r="D33" s="13"/>
      <c r="E33" s="35" t="s">
        <v>114</v>
      </c>
      <c r="F33" s="36" t="s">
        <v>114</v>
      </c>
      <c r="G33" s="15"/>
    </row>
    <row r="34" spans="1:7" x14ac:dyDescent="0.3">
      <c r="A34" s="12"/>
      <c r="B34" s="30"/>
      <c r="C34" s="30"/>
      <c r="D34" s="13"/>
      <c r="E34" s="14"/>
      <c r="F34" s="15"/>
      <c r="G34" s="15"/>
    </row>
    <row r="35" spans="1:7" x14ac:dyDescent="0.3">
      <c r="A35" s="21" t="s">
        <v>152</v>
      </c>
      <c r="B35" s="32"/>
      <c r="C35" s="32"/>
      <c r="D35" s="22"/>
      <c r="E35" s="18">
        <v>77756.22</v>
      </c>
      <c r="F35" s="19">
        <v>0.98340000000000005</v>
      </c>
      <c r="G35" s="20"/>
    </row>
    <row r="36" spans="1:7" x14ac:dyDescent="0.3">
      <c r="A36" s="12"/>
      <c r="B36" s="30"/>
      <c r="C36" s="30"/>
      <c r="D36" s="13"/>
      <c r="E36" s="14"/>
      <c r="F36" s="15"/>
      <c r="G36" s="15"/>
    </row>
    <row r="37" spans="1:7" x14ac:dyDescent="0.3">
      <c r="A37" s="12"/>
      <c r="B37" s="30"/>
      <c r="C37" s="30"/>
      <c r="D37" s="13"/>
      <c r="E37" s="14"/>
      <c r="F37" s="15"/>
      <c r="G37" s="15"/>
    </row>
    <row r="38" spans="1:7" x14ac:dyDescent="0.3">
      <c r="A38" s="16" t="s">
        <v>153</v>
      </c>
      <c r="B38" s="30"/>
      <c r="C38" s="30"/>
      <c r="D38" s="13"/>
      <c r="E38" s="14"/>
      <c r="F38" s="15"/>
      <c r="G38" s="15"/>
    </row>
    <row r="39" spans="1:7" x14ac:dyDescent="0.3">
      <c r="A39" s="12" t="s">
        <v>154</v>
      </c>
      <c r="B39" s="30"/>
      <c r="C39" s="30"/>
      <c r="D39" s="13"/>
      <c r="E39" s="14">
        <v>520.71</v>
      </c>
      <c r="F39" s="15">
        <v>6.6E-3</v>
      </c>
      <c r="G39" s="15">
        <v>6.7666000000000004E-2</v>
      </c>
    </row>
    <row r="40" spans="1:7" x14ac:dyDescent="0.3">
      <c r="A40" s="16" t="s">
        <v>122</v>
      </c>
      <c r="B40" s="31"/>
      <c r="C40" s="31"/>
      <c r="D40" s="17"/>
      <c r="E40" s="18">
        <v>520.71</v>
      </c>
      <c r="F40" s="19">
        <v>6.6E-3</v>
      </c>
      <c r="G40" s="20"/>
    </row>
    <row r="41" spans="1:7" x14ac:dyDescent="0.3">
      <c r="A41" s="12"/>
      <c r="B41" s="30"/>
      <c r="C41" s="30"/>
      <c r="D41" s="13"/>
      <c r="E41" s="14"/>
      <c r="F41" s="15"/>
      <c r="G41" s="15"/>
    </row>
    <row r="42" spans="1:7" x14ac:dyDescent="0.3">
      <c r="A42" s="21" t="s">
        <v>152</v>
      </c>
      <c r="B42" s="32"/>
      <c r="C42" s="32"/>
      <c r="D42" s="22"/>
      <c r="E42" s="18">
        <v>520.71</v>
      </c>
      <c r="F42" s="19">
        <v>6.6E-3</v>
      </c>
      <c r="G42" s="20"/>
    </row>
    <row r="43" spans="1:7" x14ac:dyDescent="0.3">
      <c r="A43" s="12" t="s">
        <v>155</v>
      </c>
      <c r="B43" s="30"/>
      <c r="C43" s="30"/>
      <c r="D43" s="13"/>
      <c r="E43" s="14">
        <v>1010.8932389</v>
      </c>
      <c r="F43" s="15">
        <v>1.2784E-2</v>
      </c>
      <c r="G43" s="15"/>
    </row>
    <row r="44" spans="1:7" x14ac:dyDescent="0.3">
      <c r="A44" s="12" t="s">
        <v>156</v>
      </c>
      <c r="B44" s="30"/>
      <c r="C44" s="30"/>
      <c r="D44" s="13"/>
      <c r="E44" s="23">
        <v>-213.46323889999999</v>
      </c>
      <c r="F44" s="24">
        <v>-2.784E-3</v>
      </c>
      <c r="G44" s="15">
        <v>6.7666000000000004E-2</v>
      </c>
    </row>
    <row r="45" spans="1:7" x14ac:dyDescent="0.3">
      <c r="A45" s="25" t="s">
        <v>157</v>
      </c>
      <c r="B45" s="33"/>
      <c r="C45" s="33"/>
      <c r="D45" s="26"/>
      <c r="E45" s="27">
        <v>79074.36</v>
      </c>
      <c r="F45" s="28">
        <v>1</v>
      </c>
      <c r="G45" s="28"/>
    </row>
    <row r="47" spans="1:7" x14ac:dyDescent="0.3">
      <c r="A47" s="1" t="s">
        <v>159</v>
      </c>
    </row>
    <row r="50" spans="1:5" x14ac:dyDescent="0.3">
      <c r="A50" s="1" t="s">
        <v>160</v>
      </c>
    </row>
    <row r="51" spans="1:5" x14ac:dyDescent="0.3">
      <c r="A51" s="47" t="s">
        <v>161</v>
      </c>
      <c r="B51" s="34" t="s">
        <v>114</v>
      </c>
    </row>
    <row r="52" spans="1:5" x14ac:dyDescent="0.3">
      <c r="A52" t="s">
        <v>162</v>
      </c>
    </row>
    <row r="53" spans="1:5" x14ac:dyDescent="0.3">
      <c r="A53" t="s">
        <v>163</v>
      </c>
      <c r="B53" t="s">
        <v>164</v>
      </c>
      <c r="C53" t="s">
        <v>164</v>
      </c>
    </row>
    <row r="54" spans="1:5" x14ac:dyDescent="0.3">
      <c r="B54" s="48">
        <v>45077</v>
      </c>
      <c r="C54" s="48">
        <v>45107</v>
      </c>
    </row>
    <row r="55" spans="1:5" x14ac:dyDescent="0.3">
      <c r="A55" t="s">
        <v>658</v>
      </c>
      <c r="B55">
        <v>10.845700000000001</v>
      </c>
      <c r="C55">
        <v>10.8132</v>
      </c>
      <c r="E55" s="2"/>
    </row>
    <row r="56" spans="1:5" x14ac:dyDescent="0.3">
      <c r="A56" t="s">
        <v>169</v>
      </c>
      <c r="B56">
        <v>10.845599999999999</v>
      </c>
      <c r="C56">
        <v>10.8131</v>
      </c>
      <c r="E56" s="2"/>
    </row>
    <row r="57" spans="1:5" x14ac:dyDescent="0.3">
      <c r="A57" t="s">
        <v>659</v>
      </c>
      <c r="B57">
        <v>10.825799999999999</v>
      </c>
      <c r="C57">
        <v>10.790900000000001</v>
      </c>
      <c r="E57" s="2"/>
    </row>
    <row r="58" spans="1:5" x14ac:dyDescent="0.3">
      <c r="A58" t="s">
        <v>627</v>
      </c>
      <c r="B58">
        <v>10.825699999999999</v>
      </c>
      <c r="C58">
        <v>10.790900000000001</v>
      </c>
      <c r="E58" s="2"/>
    </row>
    <row r="59" spans="1:5" x14ac:dyDescent="0.3">
      <c r="E59" s="2"/>
    </row>
    <row r="60" spans="1:5" x14ac:dyDescent="0.3">
      <c r="A60" t="s">
        <v>179</v>
      </c>
      <c r="B60" s="34" t="s">
        <v>114</v>
      </c>
    </row>
    <row r="61" spans="1:5" x14ac:dyDescent="0.3">
      <c r="A61" t="s">
        <v>180</v>
      </c>
      <c r="B61" s="34" t="s">
        <v>114</v>
      </c>
    </row>
    <row r="62" spans="1:5" ht="28.95" customHeight="1" x14ac:dyDescent="0.3">
      <c r="A62" s="47" t="s">
        <v>181</v>
      </c>
      <c r="B62" s="34" t="s">
        <v>114</v>
      </c>
    </row>
    <row r="63" spans="1:5" ht="28.95" customHeight="1" x14ac:dyDescent="0.3">
      <c r="A63" s="47" t="s">
        <v>182</v>
      </c>
      <c r="B63" s="34" t="s">
        <v>114</v>
      </c>
    </row>
    <row r="64" spans="1:5" x14ac:dyDescent="0.3">
      <c r="A64" t="s">
        <v>183</v>
      </c>
      <c r="B64" s="49">
        <v>13.054180000000001</v>
      </c>
    </row>
    <row r="65" spans="1:2" ht="43.5" customHeight="1" x14ac:dyDescent="0.3">
      <c r="A65" s="47" t="s">
        <v>184</v>
      </c>
      <c r="B65" s="34" t="s">
        <v>114</v>
      </c>
    </row>
    <row r="66" spans="1:2" ht="28.95" customHeight="1" x14ac:dyDescent="0.3">
      <c r="A66" s="47" t="s">
        <v>185</v>
      </c>
      <c r="B66" s="34" t="s">
        <v>114</v>
      </c>
    </row>
    <row r="67" spans="1:2" ht="28.95" customHeight="1" x14ac:dyDescent="0.3">
      <c r="A67" s="47" t="s">
        <v>186</v>
      </c>
      <c r="B67" s="34" t="s">
        <v>114</v>
      </c>
    </row>
    <row r="68" spans="1:2" x14ac:dyDescent="0.3">
      <c r="A68" t="s">
        <v>187</v>
      </c>
      <c r="B68" s="34" t="s">
        <v>114</v>
      </c>
    </row>
    <row r="69" spans="1:2" x14ac:dyDescent="0.3">
      <c r="A69" t="s">
        <v>188</v>
      </c>
      <c r="B69" s="34" t="s">
        <v>114</v>
      </c>
    </row>
    <row r="71" spans="1:2" x14ac:dyDescent="0.3">
      <c r="A71" t="s">
        <v>189</v>
      </c>
    </row>
    <row r="72" spans="1:2" ht="58.05" customHeight="1" x14ac:dyDescent="0.3">
      <c r="A72" s="58" t="s">
        <v>190</v>
      </c>
      <c r="B72" s="62" t="s">
        <v>704</v>
      </c>
    </row>
    <row r="73" spans="1:2" ht="43.5" customHeight="1" x14ac:dyDescent="0.3">
      <c r="A73" s="58" t="s">
        <v>192</v>
      </c>
      <c r="B73" s="62" t="s">
        <v>705</v>
      </c>
    </row>
    <row r="74" spans="1:2" x14ac:dyDescent="0.3">
      <c r="A74" s="58"/>
      <c r="B74" s="58"/>
    </row>
    <row r="75" spans="1:2" x14ac:dyDescent="0.3">
      <c r="A75" s="58" t="s">
        <v>194</v>
      </c>
      <c r="B75" s="59">
        <v>7.447023693288914</v>
      </c>
    </row>
    <row r="76" spans="1:2" x14ac:dyDescent="0.3">
      <c r="A76" s="58"/>
      <c r="B76" s="58"/>
    </row>
    <row r="77" spans="1:2" x14ac:dyDescent="0.3">
      <c r="A77" s="58" t="s">
        <v>195</v>
      </c>
      <c r="B77" s="60">
        <v>8.4931000000000001</v>
      </c>
    </row>
    <row r="78" spans="1:2" x14ac:dyDescent="0.3">
      <c r="A78" s="58" t="s">
        <v>196</v>
      </c>
      <c r="B78" s="60">
        <v>13.222833964998969</v>
      </c>
    </row>
    <row r="79" spans="1:2" x14ac:dyDescent="0.3">
      <c r="A79" s="58"/>
      <c r="B79" s="58"/>
    </row>
    <row r="80" spans="1:2" x14ac:dyDescent="0.3">
      <c r="A80" s="58" t="s">
        <v>197</v>
      </c>
      <c r="B80" s="61">
        <v>45107</v>
      </c>
    </row>
    <row r="82" spans="1:4" ht="70.05" customHeight="1" x14ac:dyDescent="0.3">
      <c r="A82" s="63" t="s">
        <v>198</v>
      </c>
      <c r="B82" s="63" t="s">
        <v>199</v>
      </c>
      <c r="C82" s="63" t="s">
        <v>5</v>
      </c>
      <c r="D82" s="63" t="s">
        <v>6</v>
      </c>
    </row>
    <row r="83" spans="1:4" ht="70.05" customHeight="1" x14ac:dyDescent="0.3">
      <c r="A83" s="63" t="s">
        <v>706</v>
      </c>
      <c r="B83" s="63"/>
      <c r="C83" s="63" t="s">
        <v>29</v>
      </c>
      <c r="D83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3"/>
  <sheetViews>
    <sheetView showGridLines="0" workbookViewId="0">
      <pane ySplit="4" topLeftCell="A5" activePane="bottomLeft" state="frozen"/>
      <selection activeCell="E97" sqref="E97"/>
      <selection pane="bottomLeft" activeCell="B12" sqref="B12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707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34.049999999999997" customHeight="1" x14ac:dyDescent="0.3">
      <c r="A2" s="67" t="s">
        <v>708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202</v>
      </c>
      <c r="B9" s="30"/>
      <c r="C9" s="30"/>
      <c r="D9" s="13"/>
      <c r="E9" s="14"/>
      <c r="F9" s="15"/>
      <c r="G9" s="15"/>
    </row>
    <row r="10" spans="1:8" x14ac:dyDescent="0.3">
      <c r="A10" s="16" t="s">
        <v>203</v>
      </c>
      <c r="B10" s="30"/>
      <c r="C10" s="30"/>
      <c r="D10" s="13"/>
      <c r="E10" s="14"/>
      <c r="F10" s="15"/>
      <c r="G10" s="15"/>
    </row>
    <row r="11" spans="1:8" x14ac:dyDescent="0.3">
      <c r="A11" s="12" t="s">
        <v>709</v>
      </c>
      <c r="B11" s="30" t="s">
        <v>710</v>
      </c>
      <c r="C11" s="30" t="s">
        <v>209</v>
      </c>
      <c r="D11" s="13">
        <v>6000000</v>
      </c>
      <c r="E11" s="14">
        <v>5983.64</v>
      </c>
      <c r="F11" s="15">
        <v>7.3599999999999999E-2</v>
      </c>
      <c r="G11" s="15">
        <v>7.3450000000000001E-2</v>
      </c>
    </row>
    <row r="12" spans="1:8" x14ac:dyDescent="0.3">
      <c r="A12" s="12" t="s">
        <v>711</v>
      </c>
      <c r="B12" s="30" t="s">
        <v>712</v>
      </c>
      <c r="C12" s="30" t="s">
        <v>218</v>
      </c>
      <c r="D12" s="13">
        <v>5500000</v>
      </c>
      <c r="E12" s="14">
        <v>5467.48</v>
      </c>
      <c r="F12" s="15">
        <v>6.7299999999999999E-2</v>
      </c>
      <c r="G12" s="15">
        <v>7.5566999999999995E-2</v>
      </c>
    </row>
    <row r="13" spans="1:8" x14ac:dyDescent="0.3">
      <c r="A13" s="12" t="s">
        <v>713</v>
      </c>
      <c r="B13" s="30" t="s">
        <v>714</v>
      </c>
      <c r="C13" s="30" t="s">
        <v>209</v>
      </c>
      <c r="D13" s="13">
        <v>5000000</v>
      </c>
      <c r="E13" s="14">
        <v>5058.2700000000004</v>
      </c>
      <c r="F13" s="15">
        <v>6.2199999999999998E-2</v>
      </c>
      <c r="G13" s="15">
        <v>7.5075000000000003E-2</v>
      </c>
    </row>
    <row r="14" spans="1:8" x14ac:dyDescent="0.3">
      <c r="A14" s="12" t="s">
        <v>715</v>
      </c>
      <c r="B14" s="30" t="s">
        <v>716</v>
      </c>
      <c r="C14" s="30" t="s">
        <v>209</v>
      </c>
      <c r="D14" s="13">
        <v>5000000</v>
      </c>
      <c r="E14" s="14">
        <v>4826.47</v>
      </c>
      <c r="F14" s="15">
        <v>5.9400000000000001E-2</v>
      </c>
      <c r="G14" s="15">
        <v>7.5550000000000006E-2</v>
      </c>
    </row>
    <row r="15" spans="1:8" x14ac:dyDescent="0.3">
      <c r="A15" s="12" t="s">
        <v>717</v>
      </c>
      <c r="B15" s="30" t="s">
        <v>718</v>
      </c>
      <c r="C15" s="30" t="s">
        <v>209</v>
      </c>
      <c r="D15" s="13">
        <v>4000000</v>
      </c>
      <c r="E15" s="14">
        <v>3999.1</v>
      </c>
      <c r="F15" s="15">
        <v>4.9200000000000001E-2</v>
      </c>
      <c r="G15" s="15">
        <v>7.3599999999999999E-2</v>
      </c>
    </row>
    <row r="16" spans="1:8" x14ac:dyDescent="0.3">
      <c r="A16" s="12" t="s">
        <v>719</v>
      </c>
      <c r="B16" s="30" t="s">
        <v>720</v>
      </c>
      <c r="C16" s="30" t="s">
        <v>209</v>
      </c>
      <c r="D16" s="13">
        <v>3000000</v>
      </c>
      <c r="E16" s="14">
        <v>2939.93</v>
      </c>
      <c r="F16" s="15">
        <v>3.6200000000000003E-2</v>
      </c>
      <c r="G16" s="15">
        <v>7.4950000000000003E-2</v>
      </c>
    </row>
    <row r="17" spans="1:7" x14ac:dyDescent="0.3">
      <c r="A17" s="12" t="s">
        <v>721</v>
      </c>
      <c r="B17" s="30" t="s">
        <v>722</v>
      </c>
      <c r="C17" s="30" t="s">
        <v>218</v>
      </c>
      <c r="D17" s="13">
        <v>2500000</v>
      </c>
      <c r="E17" s="14">
        <v>2502.7199999999998</v>
      </c>
      <c r="F17" s="15">
        <v>3.0800000000000001E-2</v>
      </c>
      <c r="G17" s="15">
        <v>7.4200000000000002E-2</v>
      </c>
    </row>
    <row r="18" spans="1:7" x14ac:dyDescent="0.3">
      <c r="A18" s="12" t="s">
        <v>723</v>
      </c>
      <c r="B18" s="30" t="s">
        <v>724</v>
      </c>
      <c r="C18" s="30" t="s">
        <v>218</v>
      </c>
      <c r="D18" s="13">
        <v>2500000</v>
      </c>
      <c r="E18" s="14">
        <v>2481.1799999999998</v>
      </c>
      <c r="F18" s="15">
        <v>3.0499999999999999E-2</v>
      </c>
      <c r="G18" s="15">
        <v>7.5550000000000006E-2</v>
      </c>
    </row>
    <row r="19" spans="1:7" x14ac:dyDescent="0.3">
      <c r="A19" s="12" t="s">
        <v>725</v>
      </c>
      <c r="B19" s="30" t="s">
        <v>726</v>
      </c>
      <c r="C19" s="30" t="s">
        <v>209</v>
      </c>
      <c r="D19" s="13">
        <v>2000000</v>
      </c>
      <c r="E19" s="14">
        <v>1989.36</v>
      </c>
      <c r="F19" s="15">
        <v>2.4500000000000001E-2</v>
      </c>
      <c r="G19" s="15">
        <v>7.4050000000000005E-2</v>
      </c>
    </row>
    <row r="20" spans="1:7" x14ac:dyDescent="0.3">
      <c r="A20" s="12" t="s">
        <v>727</v>
      </c>
      <c r="B20" s="30" t="s">
        <v>728</v>
      </c>
      <c r="C20" s="30" t="s">
        <v>209</v>
      </c>
      <c r="D20" s="13">
        <v>2000000</v>
      </c>
      <c r="E20" s="14">
        <v>1988.76</v>
      </c>
      <c r="F20" s="15">
        <v>2.4500000000000001E-2</v>
      </c>
      <c r="G20" s="15">
        <v>7.485E-2</v>
      </c>
    </row>
    <row r="21" spans="1:7" x14ac:dyDescent="0.3">
      <c r="A21" s="12" t="s">
        <v>729</v>
      </c>
      <c r="B21" s="30" t="s">
        <v>730</v>
      </c>
      <c r="C21" s="30" t="s">
        <v>209</v>
      </c>
      <c r="D21" s="13">
        <v>500000</v>
      </c>
      <c r="E21" s="14">
        <v>511.15</v>
      </c>
      <c r="F21" s="15">
        <v>6.3E-3</v>
      </c>
      <c r="G21" s="15">
        <v>7.5200000000000003E-2</v>
      </c>
    </row>
    <row r="22" spans="1:7" x14ac:dyDescent="0.3">
      <c r="A22" s="12" t="s">
        <v>731</v>
      </c>
      <c r="B22" s="30" t="s">
        <v>732</v>
      </c>
      <c r="C22" s="30" t="s">
        <v>209</v>
      </c>
      <c r="D22" s="13">
        <v>500000</v>
      </c>
      <c r="E22" s="14">
        <v>508.29</v>
      </c>
      <c r="F22" s="15">
        <v>6.3E-3</v>
      </c>
      <c r="G22" s="15">
        <v>7.4200000000000002E-2</v>
      </c>
    </row>
    <row r="23" spans="1:7" x14ac:dyDescent="0.3">
      <c r="A23" s="12" t="s">
        <v>733</v>
      </c>
      <c r="B23" s="30" t="s">
        <v>734</v>
      </c>
      <c r="C23" s="30" t="s">
        <v>209</v>
      </c>
      <c r="D23" s="13">
        <v>500000</v>
      </c>
      <c r="E23" s="14">
        <v>497.05</v>
      </c>
      <c r="F23" s="15">
        <v>6.1000000000000004E-3</v>
      </c>
      <c r="G23" s="15">
        <v>7.5550000000000006E-2</v>
      </c>
    </row>
    <row r="24" spans="1:7" x14ac:dyDescent="0.3">
      <c r="A24" s="12" t="s">
        <v>735</v>
      </c>
      <c r="B24" s="30" t="s">
        <v>736</v>
      </c>
      <c r="C24" s="30" t="s">
        <v>218</v>
      </c>
      <c r="D24" s="13">
        <v>500000</v>
      </c>
      <c r="E24" s="14">
        <v>496.19</v>
      </c>
      <c r="F24" s="15">
        <v>6.1000000000000004E-3</v>
      </c>
      <c r="G24" s="15">
        <v>7.5565999999999994E-2</v>
      </c>
    </row>
    <row r="25" spans="1:7" x14ac:dyDescent="0.3">
      <c r="A25" s="16" t="s">
        <v>122</v>
      </c>
      <c r="B25" s="31"/>
      <c r="C25" s="31"/>
      <c r="D25" s="17"/>
      <c r="E25" s="18">
        <v>39249.589999999997</v>
      </c>
      <c r="F25" s="19">
        <v>0.48299999999999998</v>
      </c>
      <c r="G25" s="20"/>
    </row>
    <row r="26" spans="1:7" x14ac:dyDescent="0.3">
      <c r="A26" s="16" t="s">
        <v>645</v>
      </c>
      <c r="B26" s="30"/>
      <c r="C26" s="30"/>
      <c r="D26" s="13"/>
      <c r="E26" s="14"/>
      <c r="F26" s="15"/>
      <c r="G26" s="15"/>
    </row>
    <row r="27" spans="1:7" x14ac:dyDescent="0.3">
      <c r="A27" s="12" t="s">
        <v>737</v>
      </c>
      <c r="B27" s="30" t="s">
        <v>738</v>
      </c>
      <c r="C27" s="30" t="s">
        <v>119</v>
      </c>
      <c r="D27" s="13">
        <v>7000000</v>
      </c>
      <c r="E27" s="14">
        <v>7100.07</v>
      </c>
      <c r="F27" s="15">
        <v>8.7300000000000003E-2</v>
      </c>
      <c r="G27" s="15">
        <v>7.4037904163999996E-2</v>
      </c>
    </row>
    <row r="28" spans="1:7" x14ac:dyDescent="0.3">
      <c r="A28" s="12" t="s">
        <v>739</v>
      </c>
      <c r="B28" s="30" t="s">
        <v>740</v>
      </c>
      <c r="C28" s="30" t="s">
        <v>119</v>
      </c>
      <c r="D28" s="13">
        <v>5000000</v>
      </c>
      <c r="E28" s="14">
        <v>5085.04</v>
      </c>
      <c r="F28" s="15">
        <v>6.2600000000000003E-2</v>
      </c>
      <c r="G28" s="15">
        <v>7.3929089330000003E-2</v>
      </c>
    </row>
    <row r="29" spans="1:7" x14ac:dyDescent="0.3">
      <c r="A29" s="12" t="s">
        <v>741</v>
      </c>
      <c r="B29" s="30" t="s">
        <v>742</v>
      </c>
      <c r="C29" s="30" t="s">
        <v>119</v>
      </c>
      <c r="D29" s="13">
        <v>2500000</v>
      </c>
      <c r="E29" s="14">
        <v>2547.7399999999998</v>
      </c>
      <c r="F29" s="15">
        <v>3.1300000000000001E-2</v>
      </c>
      <c r="G29" s="15">
        <v>7.4308410631999999E-2</v>
      </c>
    </row>
    <row r="30" spans="1:7" x14ac:dyDescent="0.3">
      <c r="A30" s="12" t="s">
        <v>743</v>
      </c>
      <c r="B30" s="30" t="s">
        <v>744</v>
      </c>
      <c r="C30" s="30" t="s">
        <v>119</v>
      </c>
      <c r="D30" s="13">
        <v>2500000</v>
      </c>
      <c r="E30" s="14">
        <v>2546.59</v>
      </c>
      <c r="F30" s="15">
        <v>3.1300000000000001E-2</v>
      </c>
      <c r="G30" s="15">
        <v>7.4290790400000001E-2</v>
      </c>
    </row>
    <row r="31" spans="1:7" x14ac:dyDescent="0.3">
      <c r="A31" s="12" t="s">
        <v>745</v>
      </c>
      <c r="B31" s="30" t="s">
        <v>746</v>
      </c>
      <c r="C31" s="30" t="s">
        <v>119</v>
      </c>
      <c r="D31" s="13">
        <v>2500000</v>
      </c>
      <c r="E31" s="14">
        <v>2546.14</v>
      </c>
      <c r="F31" s="15">
        <v>3.1300000000000001E-2</v>
      </c>
      <c r="G31" s="15">
        <v>7.4553035842000001E-2</v>
      </c>
    </row>
    <row r="32" spans="1:7" x14ac:dyDescent="0.3">
      <c r="A32" s="12" t="s">
        <v>747</v>
      </c>
      <c r="B32" s="30" t="s">
        <v>748</v>
      </c>
      <c r="C32" s="30" t="s">
        <v>119</v>
      </c>
      <c r="D32" s="13">
        <v>2500000</v>
      </c>
      <c r="E32" s="14">
        <v>2541.56</v>
      </c>
      <c r="F32" s="15">
        <v>3.1300000000000001E-2</v>
      </c>
      <c r="G32" s="15">
        <v>7.4248295140000004E-2</v>
      </c>
    </row>
    <row r="33" spans="1:7" x14ac:dyDescent="0.3">
      <c r="A33" s="12" t="s">
        <v>749</v>
      </c>
      <c r="B33" s="30" t="s">
        <v>750</v>
      </c>
      <c r="C33" s="30" t="s">
        <v>119</v>
      </c>
      <c r="D33" s="13">
        <v>2500000</v>
      </c>
      <c r="E33" s="14">
        <v>2536.54</v>
      </c>
      <c r="F33" s="15">
        <v>3.1199999999999999E-2</v>
      </c>
      <c r="G33" s="15">
        <v>7.4202691405999999E-2</v>
      </c>
    </row>
    <row r="34" spans="1:7" x14ac:dyDescent="0.3">
      <c r="A34" s="12" t="s">
        <v>751</v>
      </c>
      <c r="B34" s="30" t="s">
        <v>752</v>
      </c>
      <c r="C34" s="30" t="s">
        <v>119</v>
      </c>
      <c r="D34" s="13">
        <v>2500000</v>
      </c>
      <c r="E34" s="14">
        <v>2527.17</v>
      </c>
      <c r="F34" s="15">
        <v>3.1099999999999999E-2</v>
      </c>
      <c r="G34" s="15">
        <v>7.3824425025000001E-2</v>
      </c>
    </row>
    <row r="35" spans="1:7" x14ac:dyDescent="0.3">
      <c r="A35" s="12" t="s">
        <v>753</v>
      </c>
      <c r="B35" s="30" t="s">
        <v>754</v>
      </c>
      <c r="C35" s="30" t="s">
        <v>119</v>
      </c>
      <c r="D35" s="13">
        <v>2000000</v>
      </c>
      <c r="E35" s="14">
        <v>2033.29</v>
      </c>
      <c r="F35" s="15">
        <v>2.5000000000000001E-2</v>
      </c>
      <c r="G35" s="15">
        <v>7.4135324025000005E-2</v>
      </c>
    </row>
    <row r="36" spans="1:7" x14ac:dyDescent="0.3">
      <c r="A36" s="12" t="s">
        <v>755</v>
      </c>
      <c r="B36" s="30" t="s">
        <v>756</v>
      </c>
      <c r="C36" s="30" t="s">
        <v>119</v>
      </c>
      <c r="D36" s="13">
        <v>2000000</v>
      </c>
      <c r="E36" s="14">
        <v>2033.02</v>
      </c>
      <c r="F36" s="15">
        <v>2.5000000000000001E-2</v>
      </c>
      <c r="G36" s="15">
        <v>7.4019249800999998E-2</v>
      </c>
    </row>
    <row r="37" spans="1:7" x14ac:dyDescent="0.3">
      <c r="A37" s="12" t="s">
        <v>757</v>
      </c>
      <c r="B37" s="30" t="s">
        <v>758</v>
      </c>
      <c r="C37" s="30" t="s">
        <v>119</v>
      </c>
      <c r="D37" s="13">
        <v>2000000</v>
      </c>
      <c r="E37" s="14">
        <v>2027.51</v>
      </c>
      <c r="F37" s="15">
        <v>2.4899999999999999E-2</v>
      </c>
      <c r="G37" s="15">
        <v>7.4202691405999999E-2</v>
      </c>
    </row>
    <row r="38" spans="1:7" x14ac:dyDescent="0.3">
      <c r="A38" s="12" t="s">
        <v>759</v>
      </c>
      <c r="B38" s="30" t="s">
        <v>760</v>
      </c>
      <c r="C38" s="30" t="s">
        <v>119</v>
      </c>
      <c r="D38" s="13">
        <v>1000000</v>
      </c>
      <c r="E38" s="14">
        <v>1019.58</v>
      </c>
      <c r="F38" s="15">
        <v>1.2500000000000001E-2</v>
      </c>
      <c r="G38" s="15">
        <v>7.4393404369999999E-2</v>
      </c>
    </row>
    <row r="39" spans="1:7" x14ac:dyDescent="0.3">
      <c r="A39" s="12" t="s">
        <v>761</v>
      </c>
      <c r="B39" s="30" t="s">
        <v>762</v>
      </c>
      <c r="C39" s="30" t="s">
        <v>119</v>
      </c>
      <c r="D39" s="13">
        <v>1000000</v>
      </c>
      <c r="E39" s="14">
        <v>1017.46</v>
      </c>
      <c r="F39" s="15">
        <v>1.2500000000000001E-2</v>
      </c>
      <c r="G39" s="15">
        <v>7.3975723583999994E-2</v>
      </c>
    </row>
    <row r="40" spans="1:7" x14ac:dyDescent="0.3">
      <c r="A40" s="12" t="s">
        <v>763</v>
      </c>
      <c r="B40" s="30" t="s">
        <v>764</v>
      </c>
      <c r="C40" s="30" t="s">
        <v>119</v>
      </c>
      <c r="D40" s="13">
        <v>1000000</v>
      </c>
      <c r="E40" s="14">
        <v>1017.26</v>
      </c>
      <c r="F40" s="15">
        <v>1.2500000000000001E-2</v>
      </c>
      <c r="G40" s="15">
        <v>7.4306337656000004E-2</v>
      </c>
    </row>
    <row r="41" spans="1:7" x14ac:dyDescent="0.3">
      <c r="A41" s="12" t="s">
        <v>765</v>
      </c>
      <c r="B41" s="30" t="s">
        <v>766</v>
      </c>
      <c r="C41" s="30" t="s">
        <v>119</v>
      </c>
      <c r="D41" s="13">
        <v>1000000</v>
      </c>
      <c r="E41" s="14">
        <v>977.9</v>
      </c>
      <c r="F41" s="15">
        <v>1.2E-2</v>
      </c>
      <c r="G41" s="15">
        <v>7.3617184025000004E-2</v>
      </c>
    </row>
    <row r="42" spans="1:7" x14ac:dyDescent="0.3">
      <c r="A42" s="12" t="s">
        <v>767</v>
      </c>
      <c r="B42" s="30" t="s">
        <v>768</v>
      </c>
      <c r="C42" s="30" t="s">
        <v>119</v>
      </c>
      <c r="D42" s="13">
        <v>500000</v>
      </c>
      <c r="E42" s="14">
        <v>509.37</v>
      </c>
      <c r="F42" s="15">
        <v>6.3E-3</v>
      </c>
      <c r="G42" s="15">
        <v>7.4290790400000001E-2</v>
      </c>
    </row>
    <row r="43" spans="1:7" x14ac:dyDescent="0.3">
      <c r="A43" s="12" t="s">
        <v>769</v>
      </c>
      <c r="B43" s="30" t="s">
        <v>770</v>
      </c>
      <c r="C43" s="30" t="s">
        <v>119</v>
      </c>
      <c r="D43" s="13">
        <v>500000</v>
      </c>
      <c r="E43" s="14">
        <v>509.27</v>
      </c>
      <c r="F43" s="15">
        <v>6.3E-3</v>
      </c>
      <c r="G43" s="15">
        <v>7.4306337656000004E-2</v>
      </c>
    </row>
    <row r="44" spans="1:7" x14ac:dyDescent="0.3">
      <c r="A44" s="12" t="s">
        <v>771</v>
      </c>
      <c r="B44" s="30" t="s">
        <v>772</v>
      </c>
      <c r="C44" s="30" t="s">
        <v>119</v>
      </c>
      <c r="D44" s="13">
        <v>500000</v>
      </c>
      <c r="E44" s="14">
        <v>507.58</v>
      </c>
      <c r="F44" s="15">
        <v>6.1999999999999998E-3</v>
      </c>
      <c r="G44" s="15">
        <v>7.4038940521999996E-2</v>
      </c>
    </row>
    <row r="45" spans="1:7" x14ac:dyDescent="0.3">
      <c r="A45" s="16" t="s">
        <v>122</v>
      </c>
      <c r="B45" s="31"/>
      <c r="C45" s="31"/>
      <c r="D45" s="17"/>
      <c r="E45" s="18">
        <v>39083.089999999997</v>
      </c>
      <c r="F45" s="19">
        <v>0.48060000000000003</v>
      </c>
      <c r="G45" s="20"/>
    </row>
    <row r="46" spans="1:7" x14ac:dyDescent="0.3">
      <c r="A46" s="12"/>
      <c r="B46" s="30"/>
      <c r="C46" s="30"/>
      <c r="D46" s="13"/>
      <c r="E46" s="14"/>
      <c r="F46" s="15"/>
      <c r="G46" s="15"/>
    </row>
    <row r="47" spans="1:7" x14ac:dyDescent="0.3">
      <c r="A47" s="12"/>
      <c r="B47" s="30"/>
      <c r="C47" s="30"/>
      <c r="D47" s="13"/>
      <c r="E47" s="14"/>
      <c r="F47" s="15"/>
      <c r="G47" s="15"/>
    </row>
    <row r="48" spans="1:7" x14ac:dyDescent="0.3">
      <c r="A48" s="16" t="s">
        <v>300</v>
      </c>
      <c r="B48" s="30"/>
      <c r="C48" s="30"/>
      <c r="D48" s="13"/>
      <c r="E48" s="14"/>
      <c r="F48" s="15"/>
      <c r="G48" s="15"/>
    </row>
    <row r="49" spans="1:7" x14ac:dyDescent="0.3">
      <c r="A49" s="16" t="s">
        <v>122</v>
      </c>
      <c r="B49" s="30"/>
      <c r="C49" s="30"/>
      <c r="D49" s="13"/>
      <c r="E49" s="35" t="s">
        <v>114</v>
      </c>
      <c r="F49" s="36" t="s">
        <v>114</v>
      </c>
      <c r="G49" s="15"/>
    </row>
    <row r="50" spans="1:7" x14ac:dyDescent="0.3">
      <c r="A50" s="12"/>
      <c r="B50" s="30"/>
      <c r="C50" s="30"/>
      <c r="D50" s="13"/>
      <c r="E50" s="14"/>
      <c r="F50" s="15"/>
      <c r="G50" s="15"/>
    </row>
    <row r="51" spans="1:7" x14ac:dyDescent="0.3">
      <c r="A51" s="16" t="s">
        <v>301</v>
      </c>
      <c r="B51" s="30"/>
      <c r="C51" s="30"/>
      <c r="D51" s="13"/>
      <c r="E51" s="14"/>
      <c r="F51" s="15"/>
      <c r="G51" s="15"/>
    </row>
    <row r="52" spans="1:7" x14ac:dyDescent="0.3">
      <c r="A52" s="16" t="s">
        <v>122</v>
      </c>
      <c r="B52" s="30"/>
      <c r="C52" s="30"/>
      <c r="D52" s="13"/>
      <c r="E52" s="35" t="s">
        <v>114</v>
      </c>
      <c r="F52" s="36" t="s">
        <v>114</v>
      </c>
      <c r="G52" s="15"/>
    </row>
    <row r="53" spans="1:7" x14ac:dyDescent="0.3">
      <c r="A53" s="12"/>
      <c r="B53" s="30"/>
      <c r="C53" s="30"/>
      <c r="D53" s="13"/>
      <c r="E53" s="14"/>
      <c r="F53" s="15"/>
      <c r="G53" s="15"/>
    </row>
    <row r="54" spans="1:7" x14ac:dyDescent="0.3">
      <c r="A54" s="21" t="s">
        <v>152</v>
      </c>
      <c r="B54" s="32"/>
      <c r="C54" s="32"/>
      <c r="D54" s="22"/>
      <c r="E54" s="18">
        <v>78332.679999999993</v>
      </c>
      <c r="F54" s="19">
        <v>0.96360000000000001</v>
      </c>
      <c r="G54" s="20"/>
    </row>
    <row r="55" spans="1:7" x14ac:dyDescent="0.3">
      <c r="A55" s="12"/>
      <c r="B55" s="30"/>
      <c r="C55" s="30"/>
      <c r="D55" s="13"/>
      <c r="E55" s="14"/>
      <c r="F55" s="15"/>
      <c r="G55" s="15"/>
    </row>
    <row r="56" spans="1:7" x14ac:dyDescent="0.3">
      <c r="A56" s="12"/>
      <c r="B56" s="30"/>
      <c r="C56" s="30"/>
      <c r="D56" s="13"/>
      <c r="E56" s="14"/>
      <c r="F56" s="15"/>
      <c r="G56" s="15"/>
    </row>
    <row r="57" spans="1:7" x14ac:dyDescent="0.3">
      <c r="A57" s="16" t="s">
        <v>153</v>
      </c>
      <c r="B57" s="30"/>
      <c r="C57" s="30"/>
      <c r="D57" s="13"/>
      <c r="E57" s="14"/>
      <c r="F57" s="15"/>
      <c r="G57" s="15"/>
    </row>
    <row r="58" spans="1:7" x14ac:dyDescent="0.3">
      <c r="A58" s="12" t="s">
        <v>154</v>
      </c>
      <c r="B58" s="30"/>
      <c r="C58" s="30"/>
      <c r="D58" s="13"/>
      <c r="E58" s="14">
        <v>688.62</v>
      </c>
      <c r="F58" s="15">
        <v>8.5000000000000006E-3</v>
      </c>
      <c r="G58" s="15">
        <v>6.7666000000000004E-2</v>
      </c>
    </row>
    <row r="59" spans="1:7" x14ac:dyDescent="0.3">
      <c r="A59" s="16" t="s">
        <v>122</v>
      </c>
      <c r="B59" s="31"/>
      <c r="C59" s="31"/>
      <c r="D59" s="17"/>
      <c r="E59" s="18">
        <v>688.62</v>
      </c>
      <c r="F59" s="19">
        <v>8.5000000000000006E-3</v>
      </c>
      <c r="G59" s="20"/>
    </row>
    <row r="60" spans="1:7" x14ac:dyDescent="0.3">
      <c r="A60" s="12"/>
      <c r="B60" s="30"/>
      <c r="C60" s="30"/>
      <c r="D60" s="13"/>
      <c r="E60" s="14"/>
      <c r="F60" s="15"/>
      <c r="G60" s="15"/>
    </row>
    <row r="61" spans="1:7" x14ac:dyDescent="0.3">
      <c r="A61" s="21" t="s">
        <v>152</v>
      </c>
      <c r="B61" s="32"/>
      <c r="C61" s="32"/>
      <c r="D61" s="22"/>
      <c r="E61" s="18">
        <v>688.62</v>
      </c>
      <c r="F61" s="19">
        <v>8.5000000000000006E-3</v>
      </c>
      <c r="G61" s="20"/>
    </row>
    <row r="62" spans="1:7" x14ac:dyDescent="0.3">
      <c r="A62" s="12" t="s">
        <v>155</v>
      </c>
      <c r="B62" s="30"/>
      <c r="C62" s="30"/>
      <c r="D62" s="13"/>
      <c r="E62" s="14">
        <v>2275.728713</v>
      </c>
      <c r="F62" s="15">
        <v>2.7994999999999999E-2</v>
      </c>
      <c r="G62" s="15"/>
    </row>
    <row r="63" spans="1:7" x14ac:dyDescent="0.3">
      <c r="A63" s="12" t="s">
        <v>156</v>
      </c>
      <c r="B63" s="30"/>
      <c r="C63" s="30"/>
      <c r="D63" s="13"/>
      <c r="E63" s="23">
        <v>-8.5787130000000005</v>
      </c>
      <c r="F63" s="24">
        <v>-9.5000000000000005E-5</v>
      </c>
      <c r="G63" s="15">
        <v>6.7666000000000004E-2</v>
      </c>
    </row>
    <row r="64" spans="1:7" x14ac:dyDescent="0.3">
      <c r="A64" s="25" t="s">
        <v>157</v>
      </c>
      <c r="B64" s="33"/>
      <c r="C64" s="33"/>
      <c r="D64" s="26"/>
      <c r="E64" s="27">
        <v>81288.45</v>
      </c>
      <c r="F64" s="28">
        <v>1</v>
      </c>
      <c r="G64" s="28"/>
    </row>
    <row r="66" spans="1:5" x14ac:dyDescent="0.3">
      <c r="A66" s="1" t="s">
        <v>159</v>
      </c>
    </row>
    <row r="69" spans="1:5" x14ac:dyDescent="0.3">
      <c r="A69" s="1" t="s">
        <v>160</v>
      </c>
    </row>
    <row r="70" spans="1:5" x14ac:dyDescent="0.3">
      <c r="A70" s="47" t="s">
        <v>161</v>
      </c>
      <c r="B70" s="34" t="s">
        <v>114</v>
      </c>
    </row>
    <row r="71" spans="1:5" x14ac:dyDescent="0.3">
      <c r="A71" t="s">
        <v>162</v>
      </c>
    </row>
    <row r="72" spans="1:5" x14ac:dyDescent="0.3">
      <c r="A72" t="s">
        <v>163</v>
      </c>
      <c r="B72" t="s">
        <v>164</v>
      </c>
      <c r="C72" t="s">
        <v>164</v>
      </c>
    </row>
    <row r="73" spans="1:5" x14ac:dyDescent="0.3">
      <c r="B73" s="48">
        <v>45077</v>
      </c>
      <c r="C73" s="48">
        <v>45107</v>
      </c>
    </row>
    <row r="74" spans="1:5" x14ac:dyDescent="0.3">
      <c r="A74" t="s">
        <v>658</v>
      </c>
      <c r="B74">
        <v>10.5189</v>
      </c>
      <c r="C74">
        <v>10.556100000000001</v>
      </c>
      <c r="E74" s="2"/>
    </row>
    <row r="75" spans="1:5" x14ac:dyDescent="0.3">
      <c r="A75" t="s">
        <v>169</v>
      </c>
      <c r="B75">
        <v>10.519399999999999</v>
      </c>
      <c r="C75">
        <v>10.5566</v>
      </c>
      <c r="E75" s="2"/>
    </row>
    <row r="76" spans="1:5" x14ac:dyDescent="0.3">
      <c r="A76" t="s">
        <v>659</v>
      </c>
      <c r="B76">
        <v>10.4938</v>
      </c>
      <c r="C76">
        <v>10.529199999999999</v>
      </c>
      <c r="E76" s="2"/>
    </row>
    <row r="77" spans="1:5" x14ac:dyDescent="0.3">
      <c r="A77" t="s">
        <v>627</v>
      </c>
      <c r="B77">
        <v>10.494199999999999</v>
      </c>
      <c r="C77">
        <v>10.5296</v>
      </c>
      <c r="E77" s="2"/>
    </row>
    <row r="78" spans="1:5" x14ac:dyDescent="0.3">
      <c r="E78" s="2"/>
    </row>
    <row r="79" spans="1:5" x14ac:dyDescent="0.3">
      <c r="A79" t="s">
        <v>179</v>
      </c>
      <c r="B79" s="34" t="s">
        <v>114</v>
      </c>
    </row>
    <row r="80" spans="1:5" x14ac:dyDescent="0.3">
      <c r="A80" t="s">
        <v>180</v>
      </c>
      <c r="B80" s="34" t="s">
        <v>114</v>
      </c>
    </row>
    <row r="81" spans="1:2" ht="28.95" customHeight="1" x14ac:dyDescent="0.3">
      <c r="A81" s="47" t="s">
        <v>181</v>
      </c>
      <c r="B81" s="34" t="s">
        <v>114</v>
      </c>
    </row>
    <row r="82" spans="1:2" ht="28.95" customHeight="1" x14ac:dyDescent="0.3">
      <c r="A82" s="47" t="s">
        <v>182</v>
      </c>
      <c r="B82" s="34" t="s">
        <v>114</v>
      </c>
    </row>
    <row r="83" spans="1:2" x14ac:dyDescent="0.3">
      <c r="A83" t="s">
        <v>183</v>
      </c>
      <c r="B83" s="49">
        <v>2.0248189999999999</v>
      </c>
    </row>
    <row r="84" spans="1:2" ht="43.5" customHeight="1" x14ac:dyDescent="0.3">
      <c r="A84" s="47" t="s">
        <v>184</v>
      </c>
      <c r="B84" s="34" t="s">
        <v>114</v>
      </c>
    </row>
    <row r="85" spans="1:2" ht="28.95" customHeight="1" x14ac:dyDescent="0.3">
      <c r="A85" s="47" t="s">
        <v>185</v>
      </c>
      <c r="B85" s="34" t="s">
        <v>114</v>
      </c>
    </row>
    <row r="86" spans="1:2" ht="28.95" customHeight="1" x14ac:dyDescent="0.3">
      <c r="A86" s="47" t="s">
        <v>186</v>
      </c>
      <c r="B86" s="34" t="s">
        <v>114</v>
      </c>
    </row>
    <row r="87" spans="1:2" x14ac:dyDescent="0.3">
      <c r="A87" t="s">
        <v>187</v>
      </c>
      <c r="B87" s="34" t="s">
        <v>114</v>
      </c>
    </row>
    <row r="88" spans="1:2" x14ac:dyDescent="0.3">
      <c r="A88" t="s">
        <v>188</v>
      </c>
      <c r="B88" s="34" t="s">
        <v>114</v>
      </c>
    </row>
    <row r="91" spans="1:2" x14ac:dyDescent="0.3">
      <c r="A91" t="s">
        <v>189</v>
      </c>
    </row>
    <row r="92" spans="1:2" x14ac:dyDescent="0.3">
      <c r="A92" s="58" t="s">
        <v>190</v>
      </c>
      <c r="B92" s="58" t="s">
        <v>773</v>
      </c>
    </row>
    <row r="93" spans="1:2" x14ac:dyDescent="0.3">
      <c r="A93" s="58" t="s">
        <v>192</v>
      </c>
      <c r="B93" s="58" t="s">
        <v>774</v>
      </c>
    </row>
    <row r="94" spans="1:2" x14ac:dyDescent="0.3">
      <c r="A94" s="58"/>
      <c r="B94" s="58"/>
    </row>
    <row r="95" spans="1:2" x14ac:dyDescent="0.3">
      <c r="A95" s="58" t="s">
        <v>194</v>
      </c>
      <c r="B95" s="59">
        <v>7.436606342854911</v>
      </c>
    </row>
    <row r="96" spans="1:2" x14ac:dyDescent="0.3">
      <c r="A96" s="58"/>
      <c r="B96" s="58"/>
    </row>
    <row r="97" spans="1:4" x14ac:dyDescent="0.3">
      <c r="A97" s="58" t="s">
        <v>195</v>
      </c>
      <c r="B97" s="60">
        <v>1.9267000000000001</v>
      </c>
    </row>
    <row r="98" spans="1:4" x14ac:dyDescent="0.3">
      <c r="A98" s="58" t="s">
        <v>196</v>
      </c>
      <c r="B98" s="60">
        <v>2.0848553363759081</v>
      </c>
    </row>
    <row r="99" spans="1:4" x14ac:dyDescent="0.3">
      <c r="A99" s="58"/>
      <c r="B99" s="58"/>
    </row>
    <row r="100" spans="1:4" x14ac:dyDescent="0.3">
      <c r="A100" s="58" t="s">
        <v>197</v>
      </c>
      <c r="B100" s="61">
        <v>45107</v>
      </c>
    </row>
    <row r="102" spans="1:4" ht="70.05" customHeight="1" x14ac:dyDescent="0.3">
      <c r="A102" s="63" t="s">
        <v>198</v>
      </c>
      <c r="B102" s="63" t="s">
        <v>199</v>
      </c>
      <c r="C102" s="63" t="s">
        <v>5</v>
      </c>
      <c r="D102" s="63" t="s">
        <v>6</v>
      </c>
    </row>
    <row r="103" spans="1:4" ht="70.05" customHeight="1" x14ac:dyDescent="0.3">
      <c r="A103" s="63" t="s">
        <v>775</v>
      </c>
      <c r="B103" s="63"/>
      <c r="C103" s="63" t="s">
        <v>31</v>
      </c>
      <c r="D103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79"/>
  <sheetViews>
    <sheetView showGridLines="0" workbookViewId="0">
      <pane ySplit="4" topLeftCell="A5" activePane="bottomLeft" state="frozen"/>
      <selection activeCell="E97" sqref="E97"/>
      <selection pane="bottomLeft" activeCell="B11" sqref="B11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776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777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6" t="s">
        <v>202</v>
      </c>
      <c r="B8" s="30"/>
      <c r="C8" s="30"/>
      <c r="D8" s="13"/>
      <c r="E8" s="14"/>
      <c r="F8" s="15"/>
      <c r="G8" s="15"/>
    </row>
    <row r="9" spans="1:8" x14ac:dyDescent="0.3">
      <c r="A9" s="16" t="s">
        <v>644</v>
      </c>
      <c r="B9" s="30"/>
      <c r="C9" s="30"/>
      <c r="D9" s="13"/>
      <c r="E9" s="14"/>
      <c r="F9" s="15"/>
      <c r="G9" s="15"/>
    </row>
    <row r="10" spans="1:8" x14ac:dyDescent="0.3">
      <c r="A10" s="16" t="s">
        <v>122</v>
      </c>
      <c r="B10" s="30"/>
      <c r="C10" s="30"/>
      <c r="D10" s="13"/>
      <c r="E10" s="35" t="s">
        <v>114</v>
      </c>
      <c r="F10" s="36" t="s">
        <v>114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297</v>
      </c>
      <c r="B12" s="30"/>
      <c r="C12" s="30"/>
      <c r="D12" s="13"/>
      <c r="E12" s="14"/>
      <c r="F12" s="15"/>
      <c r="G12" s="15"/>
    </row>
    <row r="13" spans="1:8" x14ac:dyDescent="0.3">
      <c r="A13" s="12" t="s">
        <v>298</v>
      </c>
      <c r="B13" s="30" t="s">
        <v>299</v>
      </c>
      <c r="C13" s="30" t="s">
        <v>119</v>
      </c>
      <c r="D13" s="13">
        <v>8000000</v>
      </c>
      <c r="E13" s="14">
        <v>7988.72</v>
      </c>
      <c r="F13" s="15">
        <v>0.38140000000000002</v>
      </c>
      <c r="G13" s="15">
        <v>7.1068720700000004E-2</v>
      </c>
    </row>
    <row r="14" spans="1:8" x14ac:dyDescent="0.3">
      <c r="A14" s="12" t="s">
        <v>620</v>
      </c>
      <c r="B14" s="30" t="s">
        <v>621</v>
      </c>
      <c r="C14" s="30" t="s">
        <v>119</v>
      </c>
      <c r="D14" s="13">
        <v>6000000</v>
      </c>
      <c r="E14" s="14">
        <v>6061.52</v>
      </c>
      <c r="F14" s="15">
        <v>0.28939999999999999</v>
      </c>
      <c r="G14" s="15">
        <v>7.2033487490000006E-2</v>
      </c>
    </row>
    <row r="15" spans="1:8" x14ac:dyDescent="0.3">
      <c r="A15" s="16" t="s">
        <v>122</v>
      </c>
      <c r="B15" s="31"/>
      <c r="C15" s="31"/>
      <c r="D15" s="17"/>
      <c r="E15" s="18">
        <v>14050.24</v>
      </c>
      <c r="F15" s="19">
        <v>0.67079999999999995</v>
      </c>
      <c r="G15" s="20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645</v>
      </c>
      <c r="B17" s="30"/>
      <c r="C17" s="30"/>
      <c r="D17" s="13"/>
      <c r="E17" s="14"/>
      <c r="F17" s="15"/>
      <c r="G17" s="15"/>
    </row>
    <row r="18" spans="1:7" x14ac:dyDescent="0.3">
      <c r="A18" s="12" t="s">
        <v>778</v>
      </c>
      <c r="B18" s="30" t="s">
        <v>779</v>
      </c>
      <c r="C18" s="30" t="s">
        <v>119</v>
      </c>
      <c r="D18" s="13">
        <v>3000000</v>
      </c>
      <c r="E18" s="14">
        <v>3031.02</v>
      </c>
      <c r="F18" s="15">
        <v>0.1447</v>
      </c>
      <c r="G18" s="15">
        <v>7.3879347242000001E-2</v>
      </c>
    </row>
    <row r="19" spans="1:7" x14ac:dyDescent="0.3">
      <c r="A19" s="12" t="s">
        <v>780</v>
      </c>
      <c r="B19" s="30" t="s">
        <v>781</v>
      </c>
      <c r="C19" s="30" t="s">
        <v>119</v>
      </c>
      <c r="D19" s="13">
        <v>2500000</v>
      </c>
      <c r="E19" s="14">
        <v>2527.1999999999998</v>
      </c>
      <c r="F19" s="15">
        <v>0.1207</v>
      </c>
      <c r="G19" s="15">
        <v>7.3701114220000002E-2</v>
      </c>
    </row>
    <row r="20" spans="1:7" x14ac:dyDescent="0.3">
      <c r="A20" s="16" t="s">
        <v>122</v>
      </c>
      <c r="B20" s="31"/>
      <c r="C20" s="31"/>
      <c r="D20" s="17"/>
      <c r="E20" s="18">
        <v>5558.22</v>
      </c>
      <c r="F20" s="19">
        <v>0.26540000000000002</v>
      </c>
      <c r="G20" s="20"/>
    </row>
    <row r="21" spans="1:7" x14ac:dyDescent="0.3">
      <c r="A21" s="12"/>
      <c r="B21" s="30"/>
      <c r="C21" s="30"/>
      <c r="D21" s="13"/>
      <c r="E21" s="14"/>
      <c r="F21" s="15"/>
      <c r="G21" s="15"/>
    </row>
    <row r="22" spans="1:7" x14ac:dyDescent="0.3">
      <c r="A22" s="12"/>
      <c r="B22" s="30"/>
      <c r="C22" s="30"/>
      <c r="D22" s="13"/>
      <c r="E22" s="14"/>
      <c r="F22" s="15"/>
      <c r="G22" s="15"/>
    </row>
    <row r="23" spans="1:7" x14ac:dyDescent="0.3">
      <c r="A23" s="16" t="s">
        <v>300</v>
      </c>
      <c r="B23" s="30"/>
      <c r="C23" s="30"/>
      <c r="D23" s="13"/>
      <c r="E23" s="14"/>
      <c r="F23" s="15"/>
      <c r="G23" s="15"/>
    </row>
    <row r="24" spans="1:7" x14ac:dyDescent="0.3">
      <c r="A24" s="16" t="s">
        <v>122</v>
      </c>
      <c r="B24" s="30"/>
      <c r="C24" s="30"/>
      <c r="D24" s="13"/>
      <c r="E24" s="35" t="s">
        <v>114</v>
      </c>
      <c r="F24" s="36" t="s">
        <v>114</v>
      </c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301</v>
      </c>
      <c r="B26" s="30"/>
      <c r="C26" s="30"/>
      <c r="D26" s="13"/>
      <c r="E26" s="14"/>
      <c r="F26" s="15"/>
      <c r="G26" s="15"/>
    </row>
    <row r="27" spans="1:7" x14ac:dyDescent="0.3">
      <c r="A27" s="16" t="s">
        <v>122</v>
      </c>
      <c r="B27" s="30"/>
      <c r="C27" s="30"/>
      <c r="D27" s="13"/>
      <c r="E27" s="35" t="s">
        <v>114</v>
      </c>
      <c r="F27" s="36" t="s">
        <v>114</v>
      </c>
      <c r="G27" s="15"/>
    </row>
    <row r="28" spans="1:7" x14ac:dyDescent="0.3">
      <c r="A28" s="12"/>
      <c r="B28" s="30"/>
      <c r="C28" s="30"/>
      <c r="D28" s="13"/>
      <c r="E28" s="14"/>
      <c r="F28" s="15"/>
      <c r="G28" s="15"/>
    </row>
    <row r="29" spans="1:7" x14ac:dyDescent="0.3">
      <c r="A29" s="21" t="s">
        <v>152</v>
      </c>
      <c r="B29" s="32"/>
      <c r="C29" s="32"/>
      <c r="D29" s="22"/>
      <c r="E29" s="18">
        <v>19608.46</v>
      </c>
      <c r="F29" s="19">
        <v>0.93620000000000003</v>
      </c>
      <c r="G29" s="20"/>
    </row>
    <row r="30" spans="1:7" x14ac:dyDescent="0.3">
      <c r="A30" s="12"/>
      <c r="B30" s="30"/>
      <c r="C30" s="30"/>
      <c r="D30" s="13"/>
      <c r="E30" s="14"/>
      <c r="F30" s="15"/>
      <c r="G30" s="15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16" t="s">
        <v>153</v>
      </c>
      <c r="B32" s="30"/>
      <c r="C32" s="30"/>
      <c r="D32" s="13"/>
      <c r="E32" s="14"/>
      <c r="F32" s="15"/>
      <c r="G32" s="15"/>
    </row>
    <row r="33" spans="1:7" x14ac:dyDescent="0.3">
      <c r="A33" s="12" t="s">
        <v>154</v>
      </c>
      <c r="B33" s="30"/>
      <c r="C33" s="30"/>
      <c r="D33" s="13"/>
      <c r="E33" s="14">
        <v>902.5</v>
      </c>
      <c r="F33" s="15">
        <v>4.3099999999999999E-2</v>
      </c>
      <c r="G33" s="15">
        <v>6.7666000000000004E-2</v>
      </c>
    </row>
    <row r="34" spans="1:7" x14ac:dyDescent="0.3">
      <c r="A34" s="16" t="s">
        <v>122</v>
      </c>
      <c r="B34" s="31"/>
      <c r="C34" s="31"/>
      <c r="D34" s="17"/>
      <c r="E34" s="18">
        <v>902.5</v>
      </c>
      <c r="F34" s="19">
        <v>4.3099999999999999E-2</v>
      </c>
      <c r="G34" s="20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21" t="s">
        <v>152</v>
      </c>
      <c r="B36" s="32"/>
      <c r="C36" s="32"/>
      <c r="D36" s="22"/>
      <c r="E36" s="18">
        <v>902.5</v>
      </c>
      <c r="F36" s="19">
        <v>4.3099999999999999E-2</v>
      </c>
      <c r="G36" s="20"/>
    </row>
    <row r="37" spans="1:7" x14ac:dyDescent="0.3">
      <c r="A37" s="12" t="s">
        <v>155</v>
      </c>
      <c r="B37" s="30"/>
      <c r="C37" s="30"/>
      <c r="D37" s="13"/>
      <c r="E37" s="14">
        <v>424.03397740000003</v>
      </c>
      <c r="F37" s="15">
        <v>2.0246E-2</v>
      </c>
      <c r="G37" s="15"/>
    </row>
    <row r="38" spans="1:7" x14ac:dyDescent="0.3">
      <c r="A38" s="12" t="s">
        <v>156</v>
      </c>
      <c r="B38" s="30"/>
      <c r="C38" s="30"/>
      <c r="D38" s="13"/>
      <c r="E38" s="14">
        <v>8.1060225999999993</v>
      </c>
      <c r="F38" s="15">
        <v>4.5399999999999998E-4</v>
      </c>
      <c r="G38" s="15">
        <v>6.7666000000000004E-2</v>
      </c>
    </row>
    <row r="39" spans="1:7" x14ac:dyDescent="0.3">
      <c r="A39" s="25" t="s">
        <v>157</v>
      </c>
      <c r="B39" s="33"/>
      <c r="C39" s="33"/>
      <c r="D39" s="26"/>
      <c r="E39" s="27">
        <v>20943.099999999999</v>
      </c>
      <c r="F39" s="28">
        <v>1</v>
      </c>
      <c r="G39" s="28"/>
    </row>
    <row r="41" spans="1:7" x14ac:dyDescent="0.3">
      <c r="A41" s="1" t="s">
        <v>159</v>
      </c>
    </row>
    <row r="44" spans="1:7" x14ac:dyDescent="0.3">
      <c r="A44" s="1" t="s">
        <v>160</v>
      </c>
    </row>
    <row r="45" spans="1:7" x14ac:dyDescent="0.3">
      <c r="A45" s="47" t="s">
        <v>161</v>
      </c>
      <c r="B45" s="34" t="s">
        <v>114</v>
      </c>
    </row>
    <row r="46" spans="1:7" x14ac:dyDescent="0.3">
      <c r="A46" t="s">
        <v>162</v>
      </c>
    </row>
    <row r="47" spans="1:7" x14ac:dyDescent="0.3">
      <c r="A47" t="s">
        <v>163</v>
      </c>
      <c r="B47" t="s">
        <v>164</v>
      </c>
      <c r="C47" t="s">
        <v>164</v>
      </c>
    </row>
    <row r="48" spans="1:7" x14ac:dyDescent="0.3">
      <c r="B48" s="48">
        <v>45077</v>
      </c>
      <c r="C48" s="48">
        <v>45107</v>
      </c>
    </row>
    <row r="49" spans="1:5" x14ac:dyDescent="0.3">
      <c r="A49" t="s">
        <v>658</v>
      </c>
      <c r="B49">
        <v>10.3089</v>
      </c>
      <c r="C49">
        <v>10.335699999999999</v>
      </c>
      <c r="E49" s="2"/>
    </row>
    <row r="50" spans="1:5" x14ac:dyDescent="0.3">
      <c r="A50" t="s">
        <v>169</v>
      </c>
      <c r="B50">
        <v>10.308999999999999</v>
      </c>
      <c r="C50">
        <v>10.335800000000001</v>
      </c>
      <c r="E50" s="2"/>
    </row>
    <row r="51" spans="1:5" x14ac:dyDescent="0.3">
      <c r="A51" t="s">
        <v>659</v>
      </c>
      <c r="B51">
        <v>10.2944</v>
      </c>
      <c r="C51">
        <v>10.317399999999999</v>
      </c>
      <c r="E51" s="2"/>
    </row>
    <row r="52" spans="1:5" x14ac:dyDescent="0.3">
      <c r="A52" t="s">
        <v>627</v>
      </c>
      <c r="B52">
        <v>10.294499999999999</v>
      </c>
      <c r="C52">
        <v>10.317500000000001</v>
      </c>
      <c r="E52" s="2"/>
    </row>
    <row r="53" spans="1:5" x14ac:dyDescent="0.3">
      <c r="E53" s="2"/>
    </row>
    <row r="54" spans="1:5" x14ac:dyDescent="0.3">
      <c r="A54" t="s">
        <v>179</v>
      </c>
      <c r="B54" s="34" t="s">
        <v>114</v>
      </c>
    </row>
    <row r="55" spans="1:5" x14ac:dyDescent="0.3">
      <c r="A55" t="s">
        <v>180</v>
      </c>
      <c r="B55" s="34" t="s">
        <v>114</v>
      </c>
    </row>
    <row r="56" spans="1:5" ht="28.95" customHeight="1" x14ac:dyDescent="0.3">
      <c r="A56" s="47" t="s">
        <v>181</v>
      </c>
      <c r="B56" s="34" t="s">
        <v>114</v>
      </c>
    </row>
    <row r="57" spans="1:5" ht="28.95" customHeight="1" x14ac:dyDescent="0.3">
      <c r="A57" s="47" t="s">
        <v>182</v>
      </c>
      <c r="B57" s="34" t="s">
        <v>114</v>
      </c>
    </row>
    <row r="58" spans="1:5" x14ac:dyDescent="0.3">
      <c r="A58" t="s">
        <v>183</v>
      </c>
      <c r="B58" s="49">
        <v>2.7039049999999998</v>
      </c>
    </row>
    <row r="59" spans="1:5" ht="43.5" customHeight="1" x14ac:dyDescent="0.3">
      <c r="A59" s="47" t="s">
        <v>184</v>
      </c>
      <c r="B59" s="34" t="s">
        <v>114</v>
      </c>
    </row>
    <row r="60" spans="1:5" ht="28.95" customHeight="1" x14ac:dyDescent="0.3">
      <c r="A60" s="47" t="s">
        <v>185</v>
      </c>
      <c r="B60" s="34" t="s">
        <v>114</v>
      </c>
    </row>
    <row r="61" spans="1:5" ht="28.95" customHeight="1" x14ac:dyDescent="0.3">
      <c r="A61" s="47" t="s">
        <v>186</v>
      </c>
      <c r="B61" s="49">
        <v>4134.0732963</v>
      </c>
    </row>
    <row r="62" spans="1:5" x14ac:dyDescent="0.3">
      <c r="A62" t="s">
        <v>187</v>
      </c>
      <c r="B62" s="34" t="s">
        <v>114</v>
      </c>
    </row>
    <row r="63" spans="1:5" x14ac:dyDescent="0.3">
      <c r="A63" t="s">
        <v>188</v>
      </c>
      <c r="B63" s="34" t="s">
        <v>114</v>
      </c>
    </row>
    <row r="67" spans="1:4" x14ac:dyDescent="0.3">
      <c r="A67" t="s">
        <v>189</v>
      </c>
    </row>
    <row r="68" spans="1:4" ht="72.45" customHeight="1" x14ac:dyDescent="0.3">
      <c r="A68" s="58" t="s">
        <v>190</v>
      </c>
      <c r="B68" s="62" t="s">
        <v>782</v>
      </c>
    </row>
    <row r="69" spans="1:4" x14ac:dyDescent="0.3">
      <c r="A69" s="58" t="s">
        <v>192</v>
      </c>
      <c r="B69" s="58" t="s">
        <v>783</v>
      </c>
    </row>
    <row r="70" spans="1:4" x14ac:dyDescent="0.3">
      <c r="A70" s="58"/>
      <c r="B70" s="58"/>
    </row>
    <row r="71" spans="1:4" x14ac:dyDescent="0.3">
      <c r="A71" s="58" t="s">
        <v>194</v>
      </c>
      <c r="B71" s="59">
        <v>7.195258257163438</v>
      </c>
    </row>
    <row r="72" spans="1:4" x14ac:dyDescent="0.3">
      <c r="A72" s="58"/>
      <c r="B72" s="58"/>
    </row>
    <row r="73" spans="1:4" x14ac:dyDescent="0.3">
      <c r="A73" s="58" t="s">
        <v>195</v>
      </c>
      <c r="B73" s="60">
        <v>2.4457</v>
      </c>
    </row>
    <row r="74" spans="1:4" x14ac:dyDescent="0.3">
      <c r="A74" s="58" t="s">
        <v>196</v>
      </c>
      <c r="B74" s="60">
        <v>2.7524825728813962</v>
      </c>
    </row>
    <row r="75" spans="1:4" x14ac:dyDescent="0.3">
      <c r="A75" s="58"/>
      <c r="B75" s="58"/>
    </row>
    <row r="76" spans="1:4" x14ac:dyDescent="0.3">
      <c r="A76" s="58" t="s">
        <v>197</v>
      </c>
      <c r="B76" s="61">
        <v>45107</v>
      </c>
    </row>
    <row r="78" spans="1:4" ht="70.05" customHeight="1" x14ac:dyDescent="0.3">
      <c r="A78" s="63" t="s">
        <v>198</v>
      </c>
      <c r="B78" s="63" t="s">
        <v>199</v>
      </c>
      <c r="C78" s="63" t="s">
        <v>5</v>
      </c>
      <c r="D78" s="63" t="s">
        <v>6</v>
      </c>
    </row>
    <row r="79" spans="1:4" ht="70.05" customHeight="1" x14ac:dyDescent="0.3">
      <c r="A79" s="63" t="s">
        <v>784</v>
      </c>
      <c r="B79" s="63"/>
      <c r="C79" s="63" t="s">
        <v>33</v>
      </c>
      <c r="D79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2"/>
  <sheetViews>
    <sheetView showGridLines="0" workbookViewId="0">
      <pane ySplit="4" topLeftCell="A5" activePane="bottomLeft" state="frozen"/>
      <selection activeCell="E97" sqref="E97"/>
      <selection pane="bottomLeft" activeCell="B9" sqref="B9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785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786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787</v>
      </c>
      <c r="B10" s="30"/>
      <c r="C10" s="30"/>
      <c r="D10" s="13"/>
      <c r="E10" s="14"/>
      <c r="F10" s="15"/>
      <c r="G10" s="15"/>
    </row>
    <row r="11" spans="1:8" x14ac:dyDescent="0.3">
      <c r="A11" s="12" t="s">
        <v>788</v>
      </c>
      <c r="B11" s="30" t="s">
        <v>789</v>
      </c>
      <c r="C11" s="30"/>
      <c r="D11" s="13">
        <v>43886627.000000007</v>
      </c>
      <c r="E11" s="14">
        <v>499135.77</v>
      </c>
      <c r="F11" s="15">
        <v>1.004</v>
      </c>
      <c r="G11" s="15"/>
    </row>
    <row r="12" spans="1:8" x14ac:dyDescent="0.3">
      <c r="A12" s="16" t="s">
        <v>122</v>
      </c>
      <c r="B12" s="31"/>
      <c r="C12" s="31"/>
      <c r="D12" s="17"/>
      <c r="E12" s="18">
        <v>499135.77</v>
      </c>
      <c r="F12" s="19">
        <v>1.004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21" t="s">
        <v>152</v>
      </c>
      <c r="B14" s="32"/>
      <c r="C14" s="32"/>
      <c r="D14" s="22"/>
      <c r="E14" s="18">
        <v>499135.77</v>
      </c>
      <c r="F14" s="19">
        <v>1.004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6" t="s">
        <v>153</v>
      </c>
      <c r="B16" s="30"/>
      <c r="C16" s="30"/>
      <c r="D16" s="13"/>
      <c r="E16" s="14"/>
      <c r="F16" s="15"/>
      <c r="G16" s="15"/>
    </row>
    <row r="17" spans="1:7" x14ac:dyDescent="0.3">
      <c r="A17" s="12" t="s">
        <v>154</v>
      </c>
      <c r="B17" s="30"/>
      <c r="C17" s="30"/>
      <c r="D17" s="13"/>
      <c r="E17" s="14">
        <v>1140.3699999999999</v>
      </c>
      <c r="F17" s="15">
        <v>2.3E-3</v>
      </c>
      <c r="G17" s="15">
        <v>6.7666000000000004E-2</v>
      </c>
    </row>
    <row r="18" spans="1:7" x14ac:dyDescent="0.3">
      <c r="A18" s="16" t="s">
        <v>122</v>
      </c>
      <c r="B18" s="31"/>
      <c r="C18" s="31"/>
      <c r="D18" s="17"/>
      <c r="E18" s="18">
        <v>1140.3699999999999</v>
      </c>
      <c r="F18" s="19">
        <v>2.3E-3</v>
      </c>
      <c r="G18" s="20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21" t="s">
        <v>152</v>
      </c>
      <c r="B20" s="32"/>
      <c r="C20" s="32"/>
      <c r="D20" s="22"/>
      <c r="E20" s="18">
        <v>1140.3699999999999</v>
      </c>
      <c r="F20" s="19">
        <v>2.3E-3</v>
      </c>
      <c r="G20" s="20"/>
    </row>
    <row r="21" spans="1:7" x14ac:dyDescent="0.3">
      <c r="A21" s="12" t="s">
        <v>155</v>
      </c>
      <c r="B21" s="30"/>
      <c r="C21" s="30"/>
      <c r="D21" s="13"/>
      <c r="E21" s="14">
        <v>0.21140819999999999</v>
      </c>
      <c r="F21" s="15">
        <v>0</v>
      </c>
      <c r="G21" s="15"/>
    </row>
    <row r="22" spans="1:7" x14ac:dyDescent="0.3">
      <c r="A22" s="12" t="s">
        <v>156</v>
      </c>
      <c r="B22" s="30"/>
      <c r="C22" s="30"/>
      <c r="D22" s="13"/>
      <c r="E22" s="23">
        <v>-3132.1214082000001</v>
      </c>
      <c r="F22" s="24">
        <v>-6.3E-3</v>
      </c>
      <c r="G22" s="15">
        <v>6.7666000000000004E-2</v>
      </c>
    </row>
    <row r="23" spans="1:7" x14ac:dyDescent="0.3">
      <c r="A23" s="25" t="s">
        <v>157</v>
      </c>
      <c r="B23" s="33"/>
      <c r="C23" s="33"/>
      <c r="D23" s="26"/>
      <c r="E23" s="27">
        <v>497144.23</v>
      </c>
      <c r="F23" s="28">
        <v>1</v>
      </c>
      <c r="G23" s="28"/>
    </row>
    <row r="28" spans="1:7" x14ac:dyDescent="0.3">
      <c r="A28" s="1" t="s">
        <v>160</v>
      </c>
    </row>
    <row r="29" spans="1:7" x14ac:dyDescent="0.3">
      <c r="A29" s="47" t="s">
        <v>161</v>
      </c>
      <c r="B29" s="34" t="s">
        <v>114</v>
      </c>
    </row>
    <row r="30" spans="1:7" x14ac:dyDescent="0.3">
      <c r="A30" t="s">
        <v>162</v>
      </c>
    </row>
    <row r="31" spans="1:7" x14ac:dyDescent="0.3">
      <c r="A31" t="s">
        <v>163</v>
      </c>
      <c r="B31" t="s">
        <v>164</v>
      </c>
      <c r="C31" t="s">
        <v>164</v>
      </c>
    </row>
    <row r="32" spans="1:7" x14ac:dyDescent="0.3">
      <c r="B32" s="48">
        <v>45077</v>
      </c>
      <c r="C32" s="48">
        <v>45107</v>
      </c>
    </row>
    <row r="33" spans="1:5" x14ac:dyDescent="0.3">
      <c r="A33" t="s">
        <v>168</v>
      </c>
      <c r="B33">
        <v>11.2742</v>
      </c>
      <c r="C33">
        <v>11.3485</v>
      </c>
      <c r="E33" s="2"/>
    </row>
    <row r="34" spans="1:5" x14ac:dyDescent="0.3">
      <c r="A34" t="s">
        <v>169</v>
      </c>
      <c r="B34">
        <v>11.2742</v>
      </c>
      <c r="C34">
        <v>11.3485</v>
      </c>
      <c r="E34" s="2"/>
    </row>
    <row r="35" spans="1:5" x14ac:dyDescent="0.3">
      <c r="A35" t="s">
        <v>626</v>
      </c>
      <c r="B35">
        <v>11.2742</v>
      </c>
      <c r="C35">
        <v>11.3485</v>
      </c>
      <c r="E35" s="2"/>
    </row>
    <row r="36" spans="1:5" x14ac:dyDescent="0.3">
      <c r="A36" t="s">
        <v>627</v>
      </c>
      <c r="B36">
        <v>11.2742</v>
      </c>
      <c r="C36">
        <v>11.3485</v>
      </c>
      <c r="E36" s="2"/>
    </row>
    <row r="37" spans="1:5" x14ac:dyDescent="0.3">
      <c r="E37" s="2"/>
    </row>
    <row r="38" spans="1:5" x14ac:dyDescent="0.3">
      <c r="A38" t="s">
        <v>179</v>
      </c>
      <c r="B38" s="34" t="s">
        <v>114</v>
      </c>
    </row>
    <row r="39" spans="1:5" x14ac:dyDescent="0.3">
      <c r="A39" t="s">
        <v>180</v>
      </c>
      <c r="B39" s="34" t="s">
        <v>114</v>
      </c>
    </row>
    <row r="40" spans="1:5" ht="28.95" customHeight="1" x14ac:dyDescent="0.3">
      <c r="A40" s="47" t="s">
        <v>181</v>
      </c>
      <c r="B40" s="34" t="s">
        <v>114</v>
      </c>
    </row>
    <row r="41" spans="1:5" ht="28.95" customHeight="1" x14ac:dyDescent="0.3">
      <c r="A41" s="47" t="s">
        <v>182</v>
      </c>
      <c r="B41" s="34" t="s">
        <v>114</v>
      </c>
    </row>
    <row r="42" spans="1:5" x14ac:dyDescent="0.3">
      <c r="A42" t="s">
        <v>183</v>
      </c>
      <c r="B42" s="49">
        <v>1.2E-5</v>
      </c>
    </row>
    <row r="43" spans="1:5" ht="43.5" customHeight="1" x14ac:dyDescent="0.3">
      <c r="A43" s="47" t="s">
        <v>184</v>
      </c>
      <c r="B43" s="34" t="s">
        <v>114</v>
      </c>
    </row>
    <row r="44" spans="1:5" ht="28.95" customHeight="1" x14ac:dyDescent="0.3">
      <c r="A44" s="47" t="s">
        <v>185</v>
      </c>
      <c r="B44" s="34" t="s">
        <v>114</v>
      </c>
    </row>
    <row r="45" spans="1:5" ht="28.95" customHeight="1" x14ac:dyDescent="0.3">
      <c r="A45" s="47" t="s">
        <v>186</v>
      </c>
      <c r="B45" s="34" t="s">
        <v>114</v>
      </c>
    </row>
    <row r="46" spans="1:5" x14ac:dyDescent="0.3">
      <c r="A46" t="s">
        <v>187</v>
      </c>
      <c r="B46" s="34" t="s">
        <v>114</v>
      </c>
    </row>
    <row r="47" spans="1:5" x14ac:dyDescent="0.3">
      <c r="A47" t="s">
        <v>188</v>
      </c>
      <c r="B47" s="34" t="s">
        <v>114</v>
      </c>
    </row>
    <row r="50" spans="1:4" x14ac:dyDescent="0.3">
      <c r="A50" t="s">
        <v>189</v>
      </c>
    </row>
    <row r="51" spans="1:4" x14ac:dyDescent="0.3">
      <c r="A51" s="58" t="s">
        <v>190</v>
      </c>
      <c r="B51" s="58" t="s">
        <v>790</v>
      </c>
    </row>
    <row r="52" spans="1:4" x14ac:dyDescent="0.3">
      <c r="A52" s="58" t="s">
        <v>192</v>
      </c>
      <c r="B52" s="58" t="s">
        <v>791</v>
      </c>
    </row>
    <row r="53" spans="1:4" x14ac:dyDescent="0.3">
      <c r="A53" s="58"/>
      <c r="B53" s="58"/>
    </row>
    <row r="54" spans="1:4" x14ac:dyDescent="0.3">
      <c r="A54" s="58" t="s">
        <v>194</v>
      </c>
      <c r="B54" s="59">
        <v>7.4480052318507113</v>
      </c>
    </row>
    <row r="55" spans="1:4" x14ac:dyDescent="0.3">
      <c r="A55" s="58"/>
      <c r="B55" s="58"/>
    </row>
    <row r="56" spans="1:4" x14ac:dyDescent="0.3">
      <c r="A56" s="58" t="s">
        <v>195</v>
      </c>
      <c r="B56" s="60">
        <v>0</v>
      </c>
    </row>
    <row r="57" spans="1:4" x14ac:dyDescent="0.3">
      <c r="A57" s="58" t="s">
        <v>196</v>
      </c>
      <c r="B57" s="60">
        <v>1.666839928975465</v>
      </c>
    </row>
    <row r="58" spans="1:4" x14ac:dyDescent="0.3">
      <c r="A58" s="58"/>
      <c r="B58" s="58"/>
    </row>
    <row r="59" spans="1:4" x14ac:dyDescent="0.3">
      <c r="A59" s="58" t="s">
        <v>197</v>
      </c>
      <c r="B59" s="61">
        <v>45107</v>
      </c>
    </row>
    <row r="61" spans="1:4" ht="70.05" customHeight="1" x14ac:dyDescent="0.3">
      <c r="A61" s="63" t="s">
        <v>198</v>
      </c>
      <c r="B61" s="63" t="s">
        <v>199</v>
      </c>
      <c r="C61" s="63" t="s">
        <v>5</v>
      </c>
      <c r="D61" s="63" t="s">
        <v>6</v>
      </c>
    </row>
    <row r="62" spans="1:4" ht="70.05" customHeight="1" x14ac:dyDescent="0.3">
      <c r="A62" s="63" t="s">
        <v>790</v>
      </c>
      <c r="B62" s="63"/>
      <c r="C62" s="63" t="s">
        <v>11</v>
      </c>
      <c r="D62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63"/>
  <sheetViews>
    <sheetView showGridLines="0" workbookViewId="0">
      <pane ySplit="4" topLeftCell="A5" activePane="bottomLeft" state="frozen"/>
      <selection activeCell="E97" sqref="E97"/>
      <selection pane="bottomLeft" activeCell="B10" sqref="B10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792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793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787</v>
      </c>
      <c r="B10" s="30"/>
      <c r="C10" s="30"/>
      <c r="D10" s="13"/>
      <c r="E10" s="14"/>
      <c r="F10" s="15"/>
      <c r="G10" s="15"/>
    </row>
    <row r="11" spans="1:8" x14ac:dyDescent="0.3">
      <c r="A11" s="12" t="s">
        <v>794</v>
      </c>
      <c r="B11" s="30" t="s">
        <v>795</v>
      </c>
      <c r="C11" s="30"/>
      <c r="D11" s="13">
        <v>51730410.002099998</v>
      </c>
      <c r="E11" s="14">
        <v>666235.94999999995</v>
      </c>
      <c r="F11" s="15">
        <v>0.99919999999999998</v>
      </c>
      <c r="G11" s="15"/>
    </row>
    <row r="12" spans="1:8" x14ac:dyDescent="0.3">
      <c r="A12" s="16" t="s">
        <v>122</v>
      </c>
      <c r="B12" s="31"/>
      <c r="C12" s="31"/>
      <c r="D12" s="17"/>
      <c r="E12" s="18">
        <v>666235.94999999995</v>
      </c>
      <c r="F12" s="19">
        <v>0.99919999999999998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21" t="s">
        <v>152</v>
      </c>
      <c r="B14" s="32"/>
      <c r="C14" s="32"/>
      <c r="D14" s="22"/>
      <c r="E14" s="18">
        <v>666235.94999999995</v>
      </c>
      <c r="F14" s="19">
        <v>0.99919999999999998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6" t="s">
        <v>153</v>
      </c>
      <c r="B16" s="30"/>
      <c r="C16" s="30"/>
      <c r="D16" s="13"/>
      <c r="E16" s="14"/>
      <c r="F16" s="15"/>
      <c r="G16" s="15"/>
    </row>
    <row r="17" spans="1:7" x14ac:dyDescent="0.3">
      <c r="A17" s="12" t="s">
        <v>154</v>
      </c>
      <c r="B17" s="30"/>
      <c r="C17" s="30"/>
      <c r="D17" s="13"/>
      <c r="E17" s="14">
        <v>695.61</v>
      </c>
      <c r="F17" s="15">
        <v>1E-3</v>
      </c>
      <c r="G17" s="15">
        <v>6.7666000000000004E-2</v>
      </c>
    </row>
    <row r="18" spans="1:7" x14ac:dyDescent="0.3">
      <c r="A18" s="16" t="s">
        <v>122</v>
      </c>
      <c r="B18" s="31"/>
      <c r="C18" s="31"/>
      <c r="D18" s="17"/>
      <c r="E18" s="18">
        <v>695.61</v>
      </c>
      <c r="F18" s="19">
        <v>1E-3</v>
      </c>
      <c r="G18" s="20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21" t="s">
        <v>152</v>
      </c>
      <c r="B20" s="32"/>
      <c r="C20" s="32"/>
      <c r="D20" s="22"/>
      <c r="E20" s="18">
        <v>695.61</v>
      </c>
      <c r="F20" s="19">
        <v>1E-3</v>
      </c>
      <c r="G20" s="20"/>
    </row>
    <row r="21" spans="1:7" x14ac:dyDescent="0.3">
      <c r="A21" s="12" t="s">
        <v>155</v>
      </c>
      <c r="B21" s="30"/>
      <c r="C21" s="30"/>
      <c r="D21" s="13"/>
      <c r="E21" s="14">
        <v>0.12895709999999999</v>
      </c>
      <c r="F21" s="15">
        <v>0</v>
      </c>
      <c r="G21" s="15"/>
    </row>
    <row r="22" spans="1:7" x14ac:dyDescent="0.3">
      <c r="A22" s="12" t="s">
        <v>156</v>
      </c>
      <c r="B22" s="30"/>
      <c r="C22" s="30"/>
      <c r="D22" s="13"/>
      <c r="E22" s="23">
        <v>-174.23895709999999</v>
      </c>
      <c r="F22" s="24">
        <v>-2.0000000000000001E-4</v>
      </c>
      <c r="G22" s="15">
        <v>6.7666000000000004E-2</v>
      </c>
    </row>
    <row r="23" spans="1:7" x14ac:dyDescent="0.3">
      <c r="A23" s="25" t="s">
        <v>157</v>
      </c>
      <c r="B23" s="33"/>
      <c r="C23" s="33"/>
      <c r="D23" s="26"/>
      <c r="E23" s="27">
        <v>666757.44999999995</v>
      </c>
      <c r="F23" s="28">
        <v>1</v>
      </c>
      <c r="G23" s="28"/>
    </row>
    <row r="28" spans="1:7" x14ac:dyDescent="0.3">
      <c r="A28" s="1" t="s">
        <v>160</v>
      </c>
    </row>
    <row r="29" spans="1:7" x14ac:dyDescent="0.3">
      <c r="A29" s="47" t="s">
        <v>161</v>
      </c>
      <c r="B29" s="34" t="s">
        <v>114</v>
      </c>
    </row>
    <row r="30" spans="1:7" x14ac:dyDescent="0.3">
      <c r="A30" t="s">
        <v>162</v>
      </c>
    </row>
    <row r="31" spans="1:7" x14ac:dyDescent="0.3">
      <c r="A31" t="s">
        <v>163</v>
      </c>
      <c r="B31" t="s">
        <v>164</v>
      </c>
      <c r="C31" t="s">
        <v>164</v>
      </c>
    </row>
    <row r="32" spans="1:7" x14ac:dyDescent="0.3">
      <c r="B32" s="48">
        <v>45077</v>
      </c>
      <c r="C32" s="48">
        <v>45107</v>
      </c>
    </row>
    <row r="33" spans="1:5" x14ac:dyDescent="0.3">
      <c r="A33" t="s">
        <v>168</v>
      </c>
      <c r="B33">
        <v>12.8527</v>
      </c>
      <c r="C33">
        <v>12.8514</v>
      </c>
      <c r="E33" s="2"/>
    </row>
    <row r="34" spans="1:5" x14ac:dyDescent="0.3">
      <c r="A34" t="s">
        <v>169</v>
      </c>
      <c r="B34">
        <v>12.8527</v>
      </c>
      <c r="C34">
        <v>12.8514</v>
      </c>
      <c r="E34" s="2"/>
    </row>
    <row r="35" spans="1:5" x14ac:dyDescent="0.3">
      <c r="A35" t="s">
        <v>626</v>
      </c>
      <c r="B35">
        <v>12.8527</v>
      </c>
      <c r="C35">
        <v>12.8514</v>
      </c>
      <c r="E35" s="2"/>
    </row>
    <row r="36" spans="1:5" x14ac:dyDescent="0.3">
      <c r="A36" t="s">
        <v>627</v>
      </c>
      <c r="B36">
        <v>12.8527</v>
      </c>
      <c r="C36">
        <v>12.8514</v>
      </c>
      <c r="E36" s="2"/>
    </row>
    <row r="37" spans="1:5" x14ac:dyDescent="0.3">
      <c r="E37" s="2"/>
    </row>
    <row r="38" spans="1:5" x14ac:dyDescent="0.3">
      <c r="A38" t="s">
        <v>179</v>
      </c>
      <c r="B38" s="34" t="s">
        <v>114</v>
      </c>
    </row>
    <row r="39" spans="1:5" x14ac:dyDescent="0.3">
      <c r="A39" t="s">
        <v>180</v>
      </c>
      <c r="B39" s="34" t="s">
        <v>114</v>
      </c>
    </row>
    <row r="40" spans="1:5" ht="28.95" customHeight="1" x14ac:dyDescent="0.3">
      <c r="A40" s="47" t="s">
        <v>181</v>
      </c>
      <c r="B40" s="34" t="s">
        <v>114</v>
      </c>
    </row>
    <row r="41" spans="1:5" ht="28.95" customHeight="1" x14ac:dyDescent="0.3">
      <c r="A41" s="47" t="s">
        <v>182</v>
      </c>
      <c r="B41" s="34" t="s">
        <v>114</v>
      </c>
    </row>
    <row r="42" spans="1:5" x14ac:dyDescent="0.3">
      <c r="A42" t="s">
        <v>183</v>
      </c>
      <c r="B42" s="49">
        <v>5.0000000000000004E-6</v>
      </c>
    </row>
    <row r="43" spans="1:5" ht="43.5" customHeight="1" x14ac:dyDescent="0.3">
      <c r="A43" s="47" t="s">
        <v>184</v>
      </c>
      <c r="B43" s="34" t="s">
        <v>114</v>
      </c>
    </row>
    <row r="44" spans="1:5" ht="28.95" customHeight="1" x14ac:dyDescent="0.3">
      <c r="A44" s="47" t="s">
        <v>185</v>
      </c>
      <c r="B44" s="34" t="s">
        <v>114</v>
      </c>
    </row>
    <row r="45" spans="1:5" ht="28.95" customHeight="1" x14ac:dyDescent="0.3">
      <c r="A45" s="47" t="s">
        <v>186</v>
      </c>
      <c r="B45" s="34" t="s">
        <v>114</v>
      </c>
    </row>
    <row r="46" spans="1:5" x14ac:dyDescent="0.3">
      <c r="A46" t="s">
        <v>187</v>
      </c>
      <c r="B46" s="34" t="s">
        <v>114</v>
      </c>
    </row>
    <row r="47" spans="1:5" x14ac:dyDescent="0.3">
      <c r="A47" t="s">
        <v>188</v>
      </c>
      <c r="B47" s="34" t="s">
        <v>114</v>
      </c>
    </row>
    <row r="51" spans="1:4" x14ac:dyDescent="0.3">
      <c r="A51" t="s">
        <v>189</v>
      </c>
    </row>
    <row r="52" spans="1:4" x14ac:dyDescent="0.3">
      <c r="A52" s="58" t="s">
        <v>190</v>
      </c>
      <c r="B52" s="58" t="s">
        <v>796</v>
      </c>
    </row>
    <row r="53" spans="1:4" x14ac:dyDescent="0.3">
      <c r="A53" s="58" t="s">
        <v>192</v>
      </c>
      <c r="B53" s="58" t="s">
        <v>791</v>
      </c>
    </row>
    <row r="54" spans="1:4" x14ac:dyDescent="0.3">
      <c r="A54" s="58"/>
      <c r="B54" s="58"/>
    </row>
    <row r="55" spans="1:4" x14ac:dyDescent="0.3">
      <c r="A55" s="58" t="s">
        <v>194</v>
      </c>
      <c r="B55" s="59">
        <v>7.4148952003382922</v>
      </c>
    </row>
    <row r="56" spans="1:4" x14ac:dyDescent="0.3">
      <c r="A56" s="58"/>
      <c r="B56" s="58"/>
    </row>
    <row r="57" spans="1:4" x14ac:dyDescent="0.3">
      <c r="A57" s="58" t="s">
        <v>195</v>
      </c>
      <c r="B57" s="60">
        <v>0</v>
      </c>
    </row>
    <row r="58" spans="1:4" x14ac:dyDescent="0.3">
      <c r="A58" s="58" t="s">
        <v>196</v>
      </c>
      <c r="B58" s="60">
        <v>6.3919931710159492</v>
      </c>
    </row>
    <row r="59" spans="1:4" x14ac:dyDescent="0.3">
      <c r="A59" s="58"/>
      <c r="B59" s="58"/>
    </row>
    <row r="60" spans="1:4" x14ac:dyDescent="0.3">
      <c r="A60" s="58" t="s">
        <v>197</v>
      </c>
      <c r="B60" s="61">
        <v>45107</v>
      </c>
    </row>
    <row r="62" spans="1:4" ht="70.05" customHeight="1" x14ac:dyDescent="0.3">
      <c r="A62" s="63" t="s">
        <v>198</v>
      </c>
      <c r="B62" s="63" t="s">
        <v>199</v>
      </c>
      <c r="C62" s="63" t="s">
        <v>5</v>
      </c>
      <c r="D62" s="63" t="s">
        <v>6</v>
      </c>
    </row>
    <row r="63" spans="1:4" ht="70.05" customHeight="1" x14ac:dyDescent="0.3">
      <c r="A63" s="63" t="s">
        <v>796</v>
      </c>
      <c r="B63" s="63"/>
      <c r="C63" s="63" t="s">
        <v>14</v>
      </c>
      <c r="D63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2"/>
  <sheetViews>
    <sheetView showGridLines="0" workbookViewId="0">
      <pane ySplit="4" topLeftCell="A5" activePane="bottomLeft" state="frozen"/>
      <selection activeCell="E97" sqref="E97"/>
      <selection pane="bottomLeft" activeCell="B6" sqref="B6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797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798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787</v>
      </c>
      <c r="B10" s="30"/>
      <c r="C10" s="30"/>
      <c r="D10" s="13"/>
      <c r="E10" s="14"/>
      <c r="F10" s="15"/>
      <c r="G10" s="15"/>
    </row>
    <row r="11" spans="1:8" x14ac:dyDescent="0.3">
      <c r="A11" s="12" t="s">
        <v>799</v>
      </c>
      <c r="B11" s="30" t="s">
        <v>800</v>
      </c>
      <c r="C11" s="30"/>
      <c r="D11" s="13">
        <v>38367512.999999993</v>
      </c>
      <c r="E11" s="14">
        <v>442346.73</v>
      </c>
      <c r="F11" s="15">
        <v>0.99780000000000002</v>
      </c>
      <c r="G11" s="15"/>
    </row>
    <row r="12" spans="1:8" x14ac:dyDescent="0.3">
      <c r="A12" s="16" t="s">
        <v>122</v>
      </c>
      <c r="B12" s="31"/>
      <c r="C12" s="31"/>
      <c r="D12" s="17"/>
      <c r="E12" s="18">
        <v>442346.73</v>
      </c>
      <c r="F12" s="19">
        <v>0.99780000000000002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21" t="s">
        <v>152</v>
      </c>
      <c r="B14" s="32"/>
      <c r="C14" s="32"/>
      <c r="D14" s="22"/>
      <c r="E14" s="18">
        <v>442346.73</v>
      </c>
      <c r="F14" s="19">
        <v>0.99780000000000002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6" t="s">
        <v>153</v>
      </c>
      <c r="B16" s="30"/>
      <c r="C16" s="30"/>
      <c r="D16" s="13"/>
      <c r="E16" s="14"/>
      <c r="F16" s="15"/>
      <c r="G16" s="15"/>
    </row>
    <row r="17" spans="1:7" x14ac:dyDescent="0.3">
      <c r="A17" s="12" t="s">
        <v>154</v>
      </c>
      <c r="B17" s="30"/>
      <c r="C17" s="30"/>
      <c r="D17" s="13"/>
      <c r="E17" s="14">
        <v>629.65</v>
      </c>
      <c r="F17" s="15">
        <v>1.4E-3</v>
      </c>
      <c r="G17" s="15">
        <v>6.7666000000000004E-2</v>
      </c>
    </row>
    <row r="18" spans="1:7" x14ac:dyDescent="0.3">
      <c r="A18" s="16" t="s">
        <v>122</v>
      </c>
      <c r="B18" s="31"/>
      <c r="C18" s="31"/>
      <c r="D18" s="17"/>
      <c r="E18" s="18">
        <v>629.65</v>
      </c>
      <c r="F18" s="19">
        <v>1.4E-3</v>
      </c>
      <c r="G18" s="20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21" t="s">
        <v>152</v>
      </c>
      <c r="B20" s="32"/>
      <c r="C20" s="32"/>
      <c r="D20" s="22"/>
      <c r="E20" s="18">
        <v>629.65</v>
      </c>
      <c r="F20" s="19">
        <v>1.4E-3</v>
      </c>
      <c r="G20" s="20"/>
    </row>
    <row r="21" spans="1:7" x14ac:dyDescent="0.3">
      <c r="A21" s="12" t="s">
        <v>155</v>
      </c>
      <c r="B21" s="30"/>
      <c r="C21" s="30"/>
      <c r="D21" s="13"/>
      <c r="E21" s="14">
        <v>0.1167285</v>
      </c>
      <c r="F21" s="15">
        <v>0</v>
      </c>
      <c r="G21" s="15"/>
    </row>
    <row r="22" spans="1:7" x14ac:dyDescent="0.3">
      <c r="A22" s="12" t="s">
        <v>156</v>
      </c>
      <c r="B22" s="30"/>
      <c r="C22" s="30"/>
      <c r="D22" s="13"/>
      <c r="E22" s="14">
        <v>333.41327150000001</v>
      </c>
      <c r="F22" s="15">
        <v>8.0000000000000004E-4</v>
      </c>
      <c r="G22" s="15">
        <v>6.7666000000000004E-2</v>
      </c>
    </row>
    <row r="23" spans="1:7" x14ac:dyDescent="0.3">
      <c r="A23" s="25" t="s">
        <v>157</v>
      </c>
      <c r="B23" s="33"/>
      <c r="C23" s="33"/>
      <c r="D23" s="26"/>
      <c r="E23" s="27">
        <v>443309.91</v>
      </c>
      <c r="F23" s="28">
        <v>1</v>
      </c>
      <c r="G23" s="28"/>
    </row>
    <row r="28" spans="1:7" x14ac:dyDescent="0.3">
      <c r="A28" s="1" t="s">
        <v>160</v>
      </c>
    </row>
    <row r="29" spans="1:7" x14ac:dyDescent="0.3">
      <c r="A29" s="47" t="s">
        <v>161</v>
      </c>
      <c r="B29" s="34" t="s">
        <v>114</v>
      </c>
    </row>
    <row r="30" spans="1:7" x14ac:dyDescent="0.3">
      <c r="A30" t="s">
        <v>162</v>
      </c>
    </row>
    <row r="31" spans="1:7" x14ac:dyDescent="0.3">
      <c r="A31" t="s">
        <v>163</v>
      </c>
      <c r="B31" t="s">
        <v>164</v>
      </c>
      <c r="C31" t="s">
        <v>164</v>
      </c>
    </row>
    <row r="32" spans="1:7" x14ac:dyDescent="0.3">
      <c r="B32" s="48">
        <v>45077</v>
      </c>
      <c r="C32" s="48">
        <v>45107</v>
      </c>
    </row>
    <row r="33" spans="1:5" x14ac:dyDescent="0.3">
      <c r="A33" t="s">
        <v>168</v>
      </c>
      <c r="B33">
        <v>11.4565</v>
      </c>
      <c r="C33">
        <v>11.5068</v>
      </c>
      <c r="E33" s="2"/>
    </row>
    <row r="34" spans="1:5" x14ac:dyDescent="0.3">
      <c r="A34" t="s">
        <v>169</v>
      </c>
      <c r="B34">
        <v>11.4565</v>
      </c>
      <c r="C34">
        <v>11.5068</v>
      </c>
      <c r="E34" s="2"/>
    </row>
    <row r="35" spans="1:5" x14ac:dyDescent="0.3">
      <c r="A35" t="s">
        <v>626</v>
      </c>
      <c r="B35">
        <v>11.4565</v>
      </c>
      <c r="C35">
        <v>11.5068</v>
      </c>
      <c r="E35" s="2"/>
    </row>
    <row r="36" spans="1:5" x14ac:dyDescent="0.3">
      <c r="A36" t="s">
        <v>627</v>
      </c>
      <c r="B36">
        <v>11.4565</v>
      </c>
      <c r="C36">
        <v>11.5068</v>
      </c>
      <c r="E36" s="2"/>
    </row>
    <row r="37" spans="1:5" x14ac:dyDescent="0.3">
      <c r="E37" s="2"/>
    </row>
    <row r="38" spans="1:5" x14ac:dyDescent="0.3">
      <c r="A38" t="s">
        <v>179</v>
      </c>
      <c r="B38" s="34" t="s">
        <v>114</v>
      </c>
    </row>
    <row r="39" spans="1:5" x14ac:dyDescent="0.3">
      <c r="A39" t="s">
        <v>180</v>
      </c>
      <c r="B39" s="34" t="s">
        <v>114</v>
      </c>
    </row>
    <row r="40" spans="1:5" ht="28.95" customHeight="1" x14ac:dyDescent="0.3">
      <c r="A40" s="47" t="s">
        <v>181</v>
      </c>
      <c r="B40" s="34" t="s">
        <v>114</v>
      </c>
    </row>
    <row r="41" spans="1:5" ht="28.95" customHeight="1" x14ac:dyDescent="0.3">
      <c r="A41" s="47" t="s">
        <v>182</v>
      </c>
      <c r="B41" s="34" t="s">
        <v>114</v>
      </c>
    </row>
    <row r="42" spans="1:5" x14ac:dyDescent="0.3">
      <c r="A42" t="s">
        <v>183</v>
      </c>
      <c r="B42" s="49">
        <v>6.9999999999999999E-6</v>
      </c>
    </row>
    <row r="43" spans="1:5" ht="43.5" customHeight="1" x14ac:dyDescent="0.3">
      <c r="A43" s="47" t="s">
        <v>184</v>
      </c>
      <c r="B43" s="34" t="s">
        <v>114</v>
      </c>
    </row>
    <row r="44" spans="1:5" ht="28.95" customHeight="1" x14ac:dyDescent="0.3">
      <c r="A44" s="47" t="s">
        <v>185</v>
      </c>
      <c r="B44" s="34" t="s">
        <v>114</v>
      </c>
    </row>
    <row r="45" spans="1:5" ht="28.95" customHeight="1" x14ac:dyDescent="0.3">
      <c r="A45" s="47" t="s">
        <v>186</v>
      </c>
      <c r="B45" s="34" t="s">
        <v>114</v>
      </c>
    </row>
    <row r="46" spans="1:5" x14ac:dyDescent="0.3">
      <c r="A46" t="s">
        <v>187</v>
      </c>
      <c r="B46" s="34" t="s">
        <v>114</v>
      </c>
    </row>
    <row r="47" spans="1:5" x14ac:dyDescent="0.3">
      <c r="A47" t="s">
        <v>188</v>
      </c>
      <c r="B47" s="34" t="s">
        <v>114</v>
      </c>
    </row>
    <row r="50" spans="1:4" x14ac:dyDescent="0.3">
      <c r="A50" t="s">
        <v>189</v>
      </c>
    </row>
    <row r="51" spans="1:4" x14ac:dyDescent="0.3">
      <c r="A51" s="58" t="s">
        <v>190</v>
      </c>
      <c r="B51" s="58" t="s">
        <v>801</v>
      </c>
    </row>
    <row r="52" spans="1:4" x14ac:dyDescent="0.3">
      <c r="A52" s="58" t="s">
        <v>192</v>
      </c>
      <c r="B52" s="58" t="s">
        <v>791</v>
      </c>
    </row>
    <row r="53" spans="1:4" x14ac:dyDescent="0.3">
      <c r="A53" s="58"/>
      <c r="B53" s="58"/>
    </row>
    <row r="54" spans="1:4" x14ac:dyDescent="0.3">
      <c r="A54" s="58" t="s">
        <v>194</v>
      </c>
      <c r="B54" s="59">
        <v>7.4017244673633424</v>
      </c>
    </row>
    <row r="55" spans="1:4" x14ac:dyDescent="0.3">
      <c r="A55" s="58"/>
      <c r="B55" s="58"/>
    </row>
    <row r="56" spans="1:4" x14ac:dyDescent="0.3">
      <c r="A56" s="58" t="s">
        <v>195</v>
      </c>
      <c r="B56" s="60">
        <v>0</v>
      </c>
    </row>
    <row r="57" spans="1:4" x14ac:dyDescent="0.3">
      <c r="A57" s="58" t="s">
        <v>196</v>
      </c>
      <c r="B57" s="60">
        <v>7.4736450766415006</v>
      </c>
    </row>
    <row r="58" spans="1:4" x14ac:dyDescent="0.3">
      <c r="A58" s="58"/>
      <c r="B58" s="58"/>
    </row>
    <row r="59" spans="1:4" x14ac:dyDescent="0.3">
      <c r="A59" s="58" t="s">
        <v>197</v>
      </c>
      <c r="B59" s="61">
        <v>45107</v>
      </c>
    </row>
    <row r="61" spans="1:4" ht="70.05" customHeight="1" x14ac:dyDescent="0.3">
      <c r="A61" s="63" t="s">
        <v>198</v>
      </c>
      <c r="B61" s="63" t="s">
        <v>199</v>
      </c>
      <c r="C61" s="63" t="s">
        <v>5</v>
      </c>
      <c r="D61" s="63" t="s">
        <v>6</v>
      </c>
    </row>
    <row r="62" spans="1:4" ht="70.05" customHeight="1" x14ac:dyDescent="0.3">
      <c r="A62" s="63" t="s">
        <v>801</v>
      </c>
      <c r="B62" s="63"/>
      <c r="C62" s="63" t="s">
        <v>16</v>
      </c>
      <c r="D62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62"/>
  <sheetViews>
    <sheetView showGridLines="0" workbookViewId="0">
      <pane ySplit="4" topLeftCell="A5" activePane="bottomLeft" state="frozen"/>
      <selection activeCell="E97" sqref="E97"/>
      <selection pane="bottomLeft" activeCell="B9" sqref="B9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802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803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787</v>
      </c>
      <c r="B10" s="30"/>
      <c r="C10" s="30"/>
      <c r="D10" s="13"/>
      <c r="E10" s="14"/>
      <c r="F10" s="15"/>
      <c r="G10" s="15"/>
    </row>
    <row r="11" spans="1:8" x14ac:dyDescent="0.3">
      <c r="A11" s="12" t="s">
        <v>804</v>
      </c>
      <c r="B11" s="30" t="s">
        <v>805</v>
      </c>
      <c r="C11" s="30"/>
      <c r="D11" s="13">
        <v>38617179.000000007</v>
      </c>
      <c r="E11" s="14">
        <v>415505.4</v>
      </c>
      <c r="F11" s="15">
        <v>1.0004</v>
      </c>
      <c r="G11" s="15"/>
    </row>
    <row r="12" spans="1:8" x14ac:dyDescent="0.3">
      <c r="A12" s="16" t="s">
        <v>122</v>
      </c>
      <c r="B12" s="31"/>
      <c r="C12" s="31"/>
      <c r="D12" s="17"/>
      <c r="E12" s="18">
        <v>415505.4</v>
      </c>
      <c r="F12" s="19">
        <v>1.0004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21" t="s">
        <v>152</v>
      </c>
      <c r="B14" s="32"/>
      <c r="C14" s="32"/>
      <c r="D14" s="22"/>
      <c r="E14" s="18">
        <v>415505.4</v>
      </c>
      <c r="F14" s="19">
        <v>1.0004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6" t="s">
        <v>153</v>
      </c>
      <c r="B16" s="30"/>
      <c r="C16" s="30"/>
      <c r="D16" s="13"/>
      <c r="E16" s="14"/>
      <c r="F16" s="15"/>
      <c r="G16" s="15"/>
    </row>
    <row r="17" spans="1:7" x14ac:dyDescent="0.3">
      <c r="A17" s="12" t="s">
        <v>154</v>
      </c>
      <c r="B17" s="30"/>
      <c r="C17" s="30"/>
      <c r="D17" s="13"/>
      <c r="E17" s="14">
        <v>226.87</v>
      </c>
      <c r="F17" s="15">
        <v>5.0000000000000001E-4</v>
      </c>
      <c r="G17" s="15">
        <v>6.7666000000000004E-2</v>
      </c>
    </row>
    <row r="18" spans="1:7" x14ac:dyDescent="0.3">
      <c r="A18" s="16" t="s">
        <v>122</v>
      </c>
      <c r="B18" s="31"/>
      <c r="C18" s="31"/>
      <c r="D18" s="17"/>
      <c r="E18" s="18">
        <v>226.87</v>
      </c>
      <c r="F18" s="19">
        <v>5.0000000000000001E-4</v>
      </c>
      <c r="G18" s="20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21" t="s">
        <v>152</v>
      </c>
      <c r="B20" s="32"/>
      <c r="C20" s="32"/>
      <c r="D20" s="22"/>
      <c r="E20" s="18">
        <v>226.87</v>
      </c>
      <c r="F20" s="19">
        <v>5.0000000000000001E-4</v>
      </c>
      <c r="G20" s="20"/>
    </row>
    <row r="21" spans="1:7" x14ac:dyDescent="0.3">
      <c r="A21" s="12" t="s">
        <v>155</v>
      </c>
      <c r="B21" s="30"/>
      <c r="C21" s="30"/>
      <c r="D21" s="13"/>
      <c r="E21" s="14">
        <v>4.2059300000000001E-2</v>
      </c>
      <c r="F21" s="15">
        <v>0</v>
      </c>
      <c r="G21" s="15"/>
    </row>
    <row r="22" spans="1:7" x14ac:dyDescent="0.3">
      <c r="A22" s="12" t="s">
        <v>156</v>
      </c>
      <c r="B22" s="30"/>
      <c r="C22" s="30"/>
      <c r="D22" s="13"/>
      <c r="E22" s="23">
        <v>-394.96205930000002</v>
      </c>
      <c r="F22" s="24">
        <v>-8.9999999999999998E-4</v>
      </c>
      <c r="G22" s="15">
        <v>6.7666000000000004E-2</v>
      </c>
    </row>
    <row r="23" spans="1:7" x14ac:dyDescent="0.3">
      <c r="A23" s="25" t="s">
        <v>157</v>
      </c>
      <c r="B23" s="33"/>
      <c r="C23" s="33"/>
      <c r="D23" s="26"/>
      <c r="E23" s="27">
        <v>415337.35</v>
      </c>
      <c r="F23" s="28">
        <v>1</v>
      </c>
      <c r="G23" s="28"/>
    </row>
    <row r="28" spans="1:7" x14ac:dyDescent="0.3">
      <c r="A28" s="1" t="s">
        <v>160</v>
      </c>
    </row>
    <row r="29" spans="1:7" x14ac:dyDescent="0.3">
      <c r="A29" s="47" t="s">
        <v>161</v>
      </c>
      <c r="B29" s="34" t="s">
        <v>114</v>
      </c>
    </row>
    <row r="30" spans="1:7" x14ac:dyDescent="0.3">
      <c r="A30" t="s">
        <v>162</v>
      </c>
    </row>
    <row r="31" spans="1:7" x14ac:dyDescent="0.3">
      <c r="A31" t="s">
        <v>163</v>
      </c>
      <c r="B31" t="s">
        <v>164</v>
      </c>
      <c r="C31" t="s">
        <v>164</v>
      </c>
    </row>
    <row r="32" spans="1:7" x14ac:dyDescent="0.3">
      <c r="B32" s="48">
        <v>45077</v>
      </c>
      <c r="C32" s="48">
        <v>45107</v>
      </c>
    </row>
    <row r="33" spans="1:5" x14ac:dyDescent="0.3">
      <c r="A33" t="s">
        <v>168</v>
      </c>
      <c r="B33">
        <v>10.785600000000001</v>
      </c>
      <c r="C33">
        <v>10.7456</v>
      </c>
      <c r="E33" s="2"/>
    </row>
    <row r="34" spans="1:5" x14ac:dyDescent="0.3">
      <c r="A34" t="s">
        <v>169</v>
      </c>
      <c r="B34">
        <v>10.785600000000001</v>
      </c>
      <c r="C34">
        <v>10.7456</v>
      </c>
      <c r="E34" s="2"/>
    </row>
    <row r="35" spans="1:5" x14ac:dyDescent="0.3">
      <c r="A35" t="s">
        <v>626</v>
      </c>
      <c r="B35">
        <v>10.785600000000001</v>
      </c>
      <c r="C35">
        <v>10.7456</v>
      </c>
      <c r="E35" s="2"/>
    </row>
    <row r="36" spans="1:5" x14ac:dyDescent="0.3">
      <c r="A36" t="s">
        <v>627</v>
      </c>
      <c r="B36">
        <v>10.785600000000001</v>
      </c>
      <c r="C36">
        <v>10.7456</v>
      </c>
      <c r="E36" s="2"/>
    </row>
    <row r="37" spans="1:5" x14ac:dyDescent="0.3">
      <c r="E37" s="2"/>
    </row>
    <row r="38" spans="1:5" x14ac:dyDescent="0.3">
      <c r="A38" t="s">
        <v>179</v>
      </c>
      <c r="B38" s="34" t="s">
        <v>114</v>
      </c>
    </row>
    <row r="39" spans="1:5" x14ac:dyDescent="0.3">
      <c r="A39" t="s">
        <v>180</v>
      </c>
      <c r="B39" s="34" t="s">
        <v>114</v>
      </c>
    </row>
    <row r="40" spans="1:5" ht="28.95" customHeight="1" x14ac:dyDescent="0.3">
      <c r="A40" s="47" t="s">
        <v>181</v>
      </c>
      <c r="B40" s="34" t="s">
        <v>114</v>
      </c>
    </row>
    <row r="41" spans="1:5" ht="28.95" customHeight="1" x14ac:dyDescent="0.3">
      <c r="A41" s="47" t="s">
        <v>182</v>
      </c>
      <c r="B41" s="34" t="s">
        <v>114</v>
      </c>
    </row>
    <row r="42" spans="1:5" x14ac:dyDescent="0.3">
      <c r="A42" t="s">
        <v>183</v>
      </c>
      <c r="B42" s="49">
        <v>1.9999999999999999E-6</v>
      </c>
    </row>
    <row r="43" spans="1:5" ht="43.5" customHeight="1" x14ac:dyDescent="0.3">
      <c r="A43" s="47" t="s">
        <v>184</v>
      </c>
      <c r="B43" s="34" t="s">
        <v>114</v>
      </c>
    </row>
    <row r="44" spans="1:5" ht="28.95" customHeight="1" x14ac:dyDescent="0.3">
      <c r="A44" s="47" t="s">
        <v>185</v>
      </c>
      <c r="B44" s="34" t="s">
        <v>114</v>
      </c>
    </row>
    <row r="45" spans="1:5" ht="28.95" customHeight="1" x14ac:dyDescent="0.3">
      <c r="A45" s="47" t="s">
        <v>186</v>
      </c>
      <c r="B45" s="34" t="s">
        <v>114</v>
      </c>
    </row>
    <row r="46" spans="1:5" x14ac:dyDescent="0.3">
      <c r="A46" t="s">
        <v>187</v>
      </c>
      <c r="B46" s="34" t="s">
        <v>114</v>
      </c>
    </row>
    <row r="47" spans="1:5" x14ac:dyDescent="0.3">
      <c r="A47" t="s">
        <v>188</v>
      </c>
      <c r="B47" s="34" t="s">
        <v>114</v>
      </c>
    </row>
    <row r="50" spans="1:4" x14ac:dyDescent="0.3">
      <c r="A50" t="s">
        <v>189</v>
      </c>
    </row>
    <row r="51" spans="1:4" x14ac:dyDescent="0.3">
      <c r="A51" s="58" t="s">
        <v>190</v>
      </c>
      <c r="B51" s="58" t="s">
        <v>806</v>
      </c>
    </row>
    <row r="52" spans="1:4" x14ac:dyDescent="0.3">
      <c r="A52" s="58" t="s">
        <v>192</v>
      </c>
      <c r="B52" s="58" t="s">
        <v>791</v>
      </c>
    </row>
    <row r="53" spans="1:4" x14ac:dyDescent="0.3">
      <c r="A53" s="58"/>
      <c r="B53" s="58"/>
    </row>
    <row r="54" spans="1:4" x14ac:dyDescent="0.3">
      <c r="A54" s="58" t="s">
        <v>194</v>
      </c>
      <c r="B54" s="59">
        <v>7.4223638516215509</v>
      </c>
    </row>
    <row r="55" spans="1:4" x14ac:dyDescent="0.3">
      <c r="A55" s="58"/>
      <c r="B55" s="58"/>
    </row>
    <row r="56" spans="1:4" x14ac:dyDescent="0.3">
      <c r="A56" s="58" t="s">
        <v>195</v>
      </c>
      <c r="B56" s="60">
        <v>0</v>
      </c>
    </row>
    <row r="57" spans="1:4" x14ac:dyDescent="0.3">
      <c r="A57" s="58" t="s">
        <v>196</v>
      </c>
      <c r="B57" s="60">
        <v>8.6837991896444287</v>
      </c>
    </row>
    <row r="58" spans="1:4" x14ac:dyDescent="0.3">
      <c r="A58" s="58"/>
      <c r="B58" s="58"/>
    </row>
    <row r="59" spans="1:4" x14ac:dyDescent="0.3">
      <c r="A59" s="58" t="s">
        <v>197</v>
      </c>
      <c r="B59" s="61">
        <v>45107</v>
      </c>
    </row>
    <row r="61" spans="1:4" ht="70.05" customHeight="1" x14ac:dyDescent="0.3">
      <c r="A61" s="63" t="s">
        <v>198</v>
      </c>
      <c r="B61" s="63" t="s">
        <v>199</v>
      </c>
      <c r="C61" s="63" t="s">
        <v>5</v>
      </c>
      <c r="D61" s="63" t="s">
        <v>6</v>
      </c>
    </row>
    <row r="62" spans="1:4" ht="70.05" customHeight="1" x14ac:dyDescent="0.3">
      <c r="A62" s="63" t="s">
        <v>807</v>
      </c>
      <c r="B62" s="63"/>
      <c r="C62" s="63" t="s">
        <v>18</v>
      </c>
      <c r="D62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78"/>
  <sheetViews>
    <sheetView showGridLines="0" workbookViewId="0">
      <pane ySplit="4" topLeftCell="A5" activePane="bottomLeft" state="frozen"/>
      <selection activeCell="E97" sqref="E97"/>
      <selection pane="bottomLeft" activeCell="B12" sqref="B12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808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809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6" t="s">
        <v>202</v>
      </c>
      <c r="B8" s="30"/>
      <c r="C8" s="30"/>
      <c r="D8" s="13"/>
      <c r="E8" s="14"/>
      <c r="F8" s="15"/>
      <c r="G8" s="15"/>
    </row>
    <row r="9" spans="1:8" x14ac:dyDescent="0.3">
      <c r="A9" s="16" t="s">
        <v>644</v>
      </c>
      <c r="B9" s="30"/>
      <c r="C9" s="30"/>
      <c r="D9" s="13"/>
      <c r="E9" s="14"/>
      <c r="F9" s="15"/>
      <c r="G9" s="15"/>
    </row>
    <row r="10" spans="1:8" x14ac:dyDescent="0.3">
      <c r="A10" s="16" t="s">
        <v>122</v>
      </c>
      <c r="B10" s="30"/>
      <c r="C10" s="30"/>
      <c r="D10" s="13"/>
      <c r="E10" s="35" t="s">
        <v>114</v>
      </c>
      <c r="F10" s="36" t="s">
        <v>114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297</v>
      </c>
      <c r="B12" s="30"/>
      <c r="C12" s="30"/>
      <c r="D12" s="13"/>
      <c r="E12" s="14"/>
      <c r="F12" s="15"/>
      <c r="G12" s="15"/>
    </row>
    <row r="13" spans="1:8" x14ac:dyDescent="0.3">
      <c r="A13" s="12" t="s">
        <v>598</v>
      </c>
      <c r="B13" s="30" t="s">
        <v>599</v>
      </c>
      <c r="C13" s="30" t="s">
        <v>119</v>
      </c>
      <c r="D13" s="13">
        <v>500000</v>
      </c>
      <c r="E13" s="14">
        <v>503.56</v>
      </c>
      <c r="F13" s="15">
        <v>2.7000000000000001E-3</v>
      </c>
      <c r="G13" s="15">
        <v>7.2785312761999996E-2</v>
      </c>
    </row>
    <row r="14" spans="1:8" x14ac:dyDescent="0.3">
      <c r="A14" s="16" t="s">
        <v>122</v>
      </c>
      <c r="B14" s="31"/>
      <c r="C14" s="31"/>
      <c r="D14" s="17"/>
      <c r="E14" s="18">
        <v>503.56</v>
      </c>
      <c r="F14" s="19">
        <v>2.7000000000000001E-3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300</v>
      </c>
      <c r="B17" s="30"/>
      <c r="C17" s="30"/>
      <c r="D17" s="13"/>
      <c r="E17" s="14"/>
      <c r="F17" s="15"/>
      <c r="G17" s="15"/>
    </row>
    <row r="18" spans="1:7" x14ac:dyDescent="0.3">
      <c r="A18" s="16" t="s">
        <v>122</v>
      </c>
      <c r="B18" s="30"/>
      <c r="C18" s="30"/>
      <c r="D18" s="13"/>
      <c r="E18" s="35" t="s">
        <v>114</v>
      </c>
      <c r="F18" s="36" t="s">
        <v>114</v>
      </c>
      <c r="G18" s="15"/>
    </row>
    <row r="19" spans="1:7" x14ac:dyDescent="0.3">
      <c r="A19" s="12"/>
      <c r="B19" s="30"/>
      <c r="C19" s="30"/>
      <c r="D19" s="13"/>
      <c r="E19" s="14"/>
      <c r="F19" s="15"/>
      <c r="G19" s="15"/>
    </row>
    <row r="20" spans="1:7" x14ac:dyDescent="0.3">
      <c r="A20" s="16" t="s">
        <v>301</v>
      </c>
      <c r="B20" s="30"/>
      <c r="C20" s="30"/>
      <c r="D20" s="13"/>
      <c r="E20" s="14"/>
      <c r="F20" s="15"/>
      <c r="G20" s="15"/>
    </row>
    <row r="21" spans="1:7" x14ac:dyDescent="0.3">
      <c r="A21" s="16" t="s">
        <v>122</v>
      </c>
      <c r="B21" s="30"/>
      <c r="C21" s="30"/>
      <c r="D21" s="13"/>
      <c r="E21" s="35" t="s">
        <v>114</v>
      </c>
      <c r="F21" s="36" t="s">
        <v>114</v>
      </c>
      <c r="G21" s="15"/>
    </row>
    <row r="22" spans="1:7" x14ac:dyDescent="0.3">
      <c r="A22" s="12"/>
      <c r="B22" s="30"/>
      <c r="C22" s="30"/>
      <c r="D22" s="13"/>
      <c r="E22" s="14"/>
      <c r="F22" s="15"/>
      <c r="G22" s="15"/>
    </row>
    <row r="23" spans="1:7" x14ac:dyDescent="0.3">
      <c r="A23" s="21" t="s">
        <v>152</v>
      </c>
      <c r="B23" s="32"/>
      <c r="C23" s="32"/>
      <c r="D23" s="22"/>
      <c r="E23" s="18">
        <v>503.56</v>
      </c>
      <c r="F23" s="19">
        <v>2.7000000000000001E-3</v>
      </c>
      <c r="G23" s="20"/>
    </row>
    <row r="24" spans="1:7" x14ac:dyDescent="0.3">
      <c r="A24" s="12"/>
      <c r="B24" s="30"/>
      <c r="C24" s="30"/>
      <c r="D24" s="13"/>
      <c r="E24" s="14"/>
      <c r="F24" s="15"/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787</v>
      </c>
      <c r="B26" s="30"/>
      <c r="C26" s="30"/>
      <c r="D26" s="13"/>
      <c r="E26" s="14"/>
      <c r="F26" s="15"/>
      <c r="G26" s="15"/>
    </row>
    <row r="27" spans="1:7" x14ac:dyDescent="0.3">
      <c r="A27" s="12" t="s">
        <v>810</v>
      </c>
      <c r="B27" s="30" t="s">
        <v>811</v>
      </c>
      <c r="C27" s="30"/>
      <c r="D27" s="13">
        <v>17787653</v>
      </c>
      <c r="E27" s="14">
        <v>186599.6</v>
      </c>
      <c r="F27" s="15">
        <v>1.0012000000000001</v>
      </c>
      <c r="G27" s="15"/>
    </row>
    <row r="28" spans="1:7" x14ac:dyDescent="0.3">
      <c r="A28" s="16" t="s">
        <v>122</v>
      </c>
      <c r="B28" s="31"/>
      <c r="C28" s="31"/>
      <c r="D28" s="17"/>
      <c r="E28" s="18">
        <v>186599.6</v>
      </c>
      <c r="F28" s="19">
        <v>1.0012000000000001</v>
      </c>
      <c r="G28" s="20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21" t="s">
        <v>152</v>
      </c>
      <c r="B30" s="32"/>
      <c r="C30" s="32"/>
      <c r="D30" s="22"/>
      <c r="E30" s="18">
        <v>186599.6</v>
      </c>
      <c r="F30" s="19">
        <v>1.0012000000000001</v>
      </c>
      <c r="G30" s="20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16" t="s">
        <v>153</v>
      </c>
      <c r="B32" s="30"/>
      <c r="C32" s="30"/>
      <c r="D32" s="13"/>
      <c r="E32" s="14"/>
      <c r="F32" s="15"/>
      <c r="G32" s="15"/>
    </row>
    <row r="33" spans="1:7" x14ac:dyDescent="0.3">
      <c r="A33" s="12" t="s">
        <v>154</v>
      </c>
      <c r="B33" s="30"/>
      <c r="C33" s="30"/>
      <c r="D33" s="13"/>
      <c r="E33" s="14">
        <v>64.959999999999994</v>
      </c>
      <c r="F33" s="15">
        <v>2.9999999999999997E-4</v>
      </c>
      <c r="G33" s="15">
        <v>6.7666000000000004E-2</v>
      </c>
    </row>
    <row r="34" spans="1:7" x14ac:dyDescent="0.3">
      <c r="A34" s="16" t="s">
        <v>122</v>
      </c>
      <c r="B34" s="31"/>
      <c r="C34" s="31"/>
      <c r="D34" s="17"/>
      <c r="E34" s="18">
        <v>64.959999999999994</v>
      </c>
      <c r="F34" s="19">
        <v>2.9999999999999997E-4</v>
      </c>
      <c r="G34" s="20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21" t="s">
        <v>152</v>
      </c>
      <c r="B36" s="32"/>
      <c r="C36" s="32"/>
      <c r="D36" s="22"/>
      <c r="E36" s="18">
        <v>64.959999999999994</v>
      </c>
      <c r="F36" s="19">
        <v>2.9999999999999997E-4</v>
      </c>
      <c r="G36" s="20"/>
    </row>
    <row r="37" spans="1:7" x14ac:dyDescent="0.3">
      <c r="A37" s="12" t="s">
        <v>155</v>
      </c>
      <c r="B37" s="30"/>
      <c r="C37" s="30"/>
      <c r="D37" s="13"/>
      <c r="E37" s="14">
        <v>13.0195434</v>
      </c>
      <c r="F37" s="15">
        <v>6.8999999999999997E-5</v>
      </c>
      <c r="G37" s="15"/>
    </row>
    <row r="38" spans="1:7" x14ac:dyDescent="0.3">
      <c r="A38" s="12" t="s">
        <v>156</v>
      </c>
      <c r="B38" s="30"/>
      <c r="C38" s="30"/>
      <c r="D38" s="13"/>
      <c r="E38" s="23">
        <v>-803.47954340000001</v>
      </c>
      <c r="F38" s="24">
        <v>-4.2690000000000002E-3</v>
      </c>
      <c r="G38" s="15">
        <v>6.7666000000000004E-2</v>
      </c>
    </row>
    <row r="39" spans="1:7" x14ac:dyDescent="0.3">
      <c r="A39" s="25" t="s">
        <v>157</v>
      </c>
      <c r="B39" s="33"/>
      <c r="C39" s="33"/>
      <c r="D39" s="26"/>
      <c r="E39" s="27">
        <v>186377.66</v>
      </c>
      <c r="F39" s="28">
        <v>1</v>
      </c>
      <c r="G39" s="28"/>
    </row>
    <row r="41" spans="1:7" x14ac:dyDescent="0.3">
      <c r="A41" s="1" t="s">
        <v>159</v>
      </c>
    </row>
    <row r="44" spans="1:7" x14ac:dyDescent="0.3">
      <c r="A44" s="1" t="s">
        <v>160</v>
      </c>
    </row>
    <row r="45" spans="1:7" x14ac:dyDescent="0.3">
      <c r="A45" s="47" t="s">
        <v>161</v>
      </c>
      <c r="B45" s="34" t="s">
        <v>114</v>
      </c>
    </row>
    <row r="46" spans="1:7" x14ac:dyDescent="0.3">
      <c r="A46" t="s">
        <v>162</v>
      </c>
    </row>
    <row r="47" spans="1:7" x14ac:dyDescent="0.3">
      <c r="A47" t="s">
        <v>163</v>
      </c>
      <c r="B47" t="s">
        <v>164</v>
      </c>
      <c r="C47" t="s">
        <v>164</v>
      </c>
    </row>
    <row r="48" spans="1:7" x14ac:dyDescent="0.3">
      <c r="B48" s="48">
        <v>45077</v>
      </c>
      <c r="C48" s="48">
        <v>45107</v>
      </c>
    </row>
    <row r="49" spans="1:5" x14ac:dyDescent="0.3">
      <c r="A49" t="s">
        <v>658</v>
      </c>
      <c r="B49">
        <v>10.526300000000001</v>
      </c>
      <c r="C49">
        <v>10.521599999999999</v>
      </c>
      <c r="E49" s="2"/>
    </row>
    <row r="50" spans="1:5" x14ac:dyDescent="0.3">
      <c r="A50" t="s">
        <v>169</v>
      </c>
      <c r="B50">
        <v>10.526300000000001</v>
      </c>
      <c r="C50">
        <v>10.521599999999999</v>
      </c>
      <c r="E50" s="2"/>
    </row>
    <row r="51" spans="1:5" x14ac:dyDescent="0.3">
      <c r="A51" t="s">
        <v>659</v>
      </c>
      <c r="B51">
        <v>10.526300000000001</v>
      </c>
      <c r="C51">
        <v>10.521599999999999</v>
      </c>
      <c r="E51" s="2"/>
    </row>
    <row r="52" spans="1:5" x14ac:dyDescent="0.3">
      <c r="A52" t="s">
        <v>627</v>
      </c>
      <c r="B52">
        <v>10.526300000000001</v>
      </c>
      <c r="C52">
        <v>10.521599999999999</v>
      </c>
      <c r="E52" s="2"/>
    </row>
    <row r="53" spans="1:5" x14ac:dyDescent="0.3">
      <c r="E53" s="2"/>
    </row>
    <row r="54" spans="1:5" x14ac:dyDescent="0.3">
      <c r="A54" t="s">
        <v>179</v>
      </c>
      <c r="B54" s="34" t="s">
        <v>114</v>
      </c>
    </row>
    <row r="55" spans="1:5" x14ac:dyDescent="0.3">
      <c r="A55" t="s">
        <v>180</v>
      </c>
      <c r="B55" s="34" t="s">
        <v>114</v>
      </c>
    </row>
    <row r="56" spans="1:5" ht="28.95" customHeight="1" x14ac:dyDescent="0.3">
      <c r="A56" s="47" t="s">
        <v>181</v>
      </c>
      <c r="B56" s="34" t="s">
        <v>114</v>
      </c>
    </row>
    <row r="57" spans="1:5" ht="28.95" customHeight="1" x14ac:dyDescent="0.3">
      <c r="A57" s="47" t="s">
        <v>182</v>
      </c>
      <c r="B57" s="34" t="s">
        <v>114</v>
      </c>
    </row>
    <row r="58" spans="1:5" x14ac:dyDescent="0.3">
      <c r="A58" t="s">
        <v>183</v>
      </c>
      <c r="B58" s="49">
        <v>2.4725E-2</v>
      </c>
    </row>
    <row r="59" spans="1:5" ht="43.5" customHeight="1" x14ac:dyDescent="0.3">
      <c r="A59" s="47" t="s">
        <v>184</v>
      </c>
      <c r="B59" s="34" t="s">
        <v>114</v>
      </c>
    </row>
    <row r="60" spans="1:5" ht="28.95" customHeight="1" x14ac:dyDescent="0.3">
      <c r="A60" s="47" t="s">
        <v>185</v>
      </c>
      <c r="B60" s="34" t="s">
        <v>114</v>
      </c>
    </row>
    <row r="61" spans="1:5" ht="28.95" customHeight="1" x14ac:dyDescent="0.3">
      <c r="A61" s="47" t="s">
        <v>186</v>
      </c>
      <c r="B61" s="34" t="s">
        <v>114</v>
      </c>
    </row>
    <row r="62" spans="1:5" x14ac:dyDescent="0.3">
      <c r="A62" t="s">
        <v>187</v>
      </c>
      <c r="B62" s="34" t="s">
        <v>114</v>
      </c>
    </row>
    <row r="63" spans="1:5" x14ac:dyDescent="0.3">
      <c r="A63" t="s">
        <v>188</v>
      </c>
      <c r="B63" s="34" t="s">
        <v>114</v>
      </c>
    </row>
    <row r="66" spans="1:4" x14ac:dyDescent="0.3">
      <c r="A66" t="s">
        <v>189</v>
      </c>
    </row>
    <row r="67" spans="1:4" x14ac:dyDescent="0.3">
      <c r="A67" s="58" t="s">
        <v>190</v>
      </c>
      <c r="B67" s="58" t="s">
        <v>812</v>
      </c>
    </row>
    <row r="68" spans="1:4" x14ac:dyDescent="0.3">
      <c r="A68" s="58" t="s">
        <v>192</v>
      </c>
      <c r="B68" s="58" t="s">
        <v>791</v>
      </c>
    </row>
    <row r="69" spans="1:4" x14ac:dyDescent="0.3">
      <c r="A69" s="58"/>
      <c r="B69" s="58"/>
    </row>
    <row r="70" spans="1:4" x14ac:dyDescent="0.3">
      <c r="A70" s="58" t="s">
        <v>194</v>
      </c>
      <c r="B70" s="59">
        <v>7.4167810971085188</v>
      </c>
    </row>
    <row r="71" spans="1:4" x14ac:dyDescent="0.3">
      <c r="A71" s="58"/>
      <c r="B71" s="58"/>
    </row>
    <row r="72" spans="1:4" x14ac:dyDescent="0.3">
      <c r="A72" s="58" t="s">
        <v>195</v>
      </c>
      <c r="B72" s="60">
        <v>1.8499999999999999E-2</v>
      </c>
    </row>
    <row r="73" spans="1:4" x14ac:dyDescent="0.3">
      <c r="A73" s="58" t="s">
        <v>196</v>
      </c>
      <c r="B73" s="60">
        <v>9.605237245824517</v>
      </c>
    </row>
    <row r="74" spans="1:4" x14ac:dyDescent="0.3">
      <c r="A74" s="58"/>
      <c r="B74" s="58"/>
    </row>
    <row r="75" spans="1:4" x14ac:dyDescent="0.3">
      <c r="A75" s="58" t="s">
        <v>197</v>
      </c>
      <c r="B75" s="61">
        <v>45107</v>
      </c>
    </row>
    <row r="77" spans="1:4" ht="70.05" customHeight="1" x14ac:dyDescent="0.3">
      <c r="A77" s="63" t="s">
        <v>198</v>
      </c>
      <c r="B77" s="63" t="s">
        <v>199</v>
      </c>
      <c r="C77" s="63" t="s">
        <v>5</v>
      </c>
      <c r="D77" s="63" t="s">
        <v>6</v>
      </c>
    </row>
    <row r="78" spans="1:4" ht="70.05" customHeight="1" x14ac:dyDescent="0.3">
      <c r="A78" s="63" t="s">
        <v>813</v>
      </c>
      <c r="B78" s="63"/>
      <c r="C78" s="63" t="s">
        <v>20</v>
      </c>
      <c r="D78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05"/>
  <sheetViews>
    <sheetView showGridLines="0" workbookViewId="0">
      <pane ySplit="4" topLeftCell="A5" activePane="bottomLeft" state="frozen"/>
      <selection activeCell="E97" sqref="E97"/>
      <selection pane="bottomLeft" activeCell="B10" sqref="B10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814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815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6" t="s">
        <v>202</v>
      </c>
      <c r="B8" s="30"/>
      <c r="C8" s="30"/>
      <c r="D8" s="13"/>
      <c r="E8" s="14"/>
      <c r="F8" s="15"/>
      <c r="G8" s="15"/>
    </row>
    <row r="9" spans="1:8" x14ac:dyDescent="0.3">
      <c r="A9" s="16" t="s">
        <v>644</v>
      </c>
      <c r="B9" s="30"/>
      <c r="C9" s="30"/>
      <c r="D9" s="13"/>
      <c r="E9" s="14"/>
      <c r="F9" s="15"/>
      <c r="G9" s="15"/>
    </row>
    <row r="10" spans="1:8" x14ac:dyDescent="0.3">
      <c r="A10" s="16" t="s">
        <v>122</v>
      </c>
      <c r="B10" s="30"/>
      <c r="C10" s="30"/>
      <c r="D10" s="13"/>
      <c r="E10" s="35" t="s">
        <v>114</v>
      </c>
      <c r="F10" s="36" t="s">
        <v>114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297</v>
      </c>
      <c r="B12" s="30"/>
      <c r="C12" s="30"/>
      <c r="D12" s="13"/>
      <c r="E12" s="14"/>
      <c r="F12" s="15"/>
      <c r="G12" s="15"/>
    </row>
    <row r="13" spans="1:8" x14ac:dyDescent="0.3">
      <c r="A13" s="12" t="s">
        <v>620</v>
      </c>
      <c r="B13" s="30" t="s">
        <v>621</v>
      </c>
      <c r="C13" s="30" t="s">
        <v>119</v>
      </c>
      <c r="D13" s="13">
        <v>4000000</v>
      </c>
      <c r="E13" s="14">
        <v>4041.01</v>
      </c>
      <c r="F13" s="15">
        <v>0.2903</v>
      </c>
      <c r="G13" s="15">
        <v>7.2033487490000006E-2</v>
      </c>
    </row>
    <row r="14" spans="1:8" x14ac:dyDescent="0.3">
      <c r="A14" s="12" t="s">
        <v>600</v>
      </c>
      <c r="B14" s="30" t="s">
        <v>601</v>
      </c>
      <c r="C14" s="30" t="s">
        <v>119</v>
      </c>
      <c r="D14" s="13">
        <v>4000000</v>
      </c>
      <c r="E14" s="14">
        <v>4040.72</v>
      </c>
      <c r="F14" s="15">
        <v>0.2903</v>
      </c>
      <c r="G14" s="15">
        <v>7.2367944704000001E-2</v>
      </c>
    </row>
    <row r="15" spans="1:8" x14ac:dyDescent="0.3">
      <c r="A15" s="12" t="s">
        <v>598</v>
      </c>
      <c r="B15" s="30" t="s">
        <v>599</v>
      </c>
      <c r="C15" s="30" t="s">
        <v>119</v>
      </c>
      <c r="D15" s="13">
        <v>1500000</v>
      </c>
      <c r="E15" s="14">
        <v>1510.67</v>
      </c>
      <c r="F15" s="15">
        <v>0.1085</v>
      </c>
      <c r="G15" s="15">
        <v>7.2785312761999996E-2</v>
      </c>
    </row>
    <row r="16" spans="1:8" x14ac:dyDescent="0.3">
      <c r="A16" s="16" t="s">
        <v>122</v>
      </c>
      <c r="B16" s="31"/>
      <c r="C16" s="31"/>
      <c r="D16" s="17"/>
      <c r="E16" s="18">
        <v>9592.4</v>
      </c>
      <c r="F16" s="19">
        <v>0.68910000000000005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16" t="s">
        <v>645</v>
      </c>
      <c r="B18" s="30"/>
      <c r="C18" s="30"/>
      <c r="D18" s="13"/>
      <c r="E18" s="14"/>
      <c r="F18" s="15"/>
      <c r="G18" s="15"/>
    </row>
    <row r="19" spans="1:7" x14ac:dyDescent="0.3">
      <c r="A19" s="12" t="s">
        <v>816</v>
      </c>
      <c r="B19" s="30" t="s">
        <v>817</v>
      </c>
      <c r="C19" s="30" t="s">
        <v>119</v>
      </c>
      <c r="D19" s="13">
        <v>9100</v>
      </c>
      <c r="E19" s="14">
        <v>9.52</v>
      </c>
      <c r="F19" s="15">
        <v>6.9999999999999999E-4</v>
      </c>
      <c r="G19" s="15">
        <v>7.5027854059999996E-2</v>
      </c>
    </row>
    <row r="20" spans="1:7" x14ac:dyDescent="0.3">
      <c r="A20" s="16" t="s">
        <v>122</v>
      </c>
      <c r="B20" s="31"/>
      <c r="C20" s="31"/>
      <c r="D20" s="17"/>
      <c r="E20" s="18">
        <v>9.52</v>
      </c>
      <c r="F20" s="19">
        <v>6.9999999999999999E-4</v>
      </c>
      <c r="G20" s="20"/>
    </row>
    <row r="21" spans="1:7" x14ac:dyDescent="0.3">
      <c r="A21" s="12"/>
      <c r="B21" s="30"/>
      <c r="C21" s="30"/>
      <c r="D21" s="13"/>
      <c r="E21" s="14"/>
      <c r="F21" s="15"/>
      <c r="G21" s="15"/>
    </row>
    <row r="22" spans="1:7" x14ac:dyDescent="0.3">
      <c r="A22" s="12"/>
      <c r="B22" s="30"/>
      <c r="C22" s="30"/>
      <c r="D22" s="13"/>
      <c r="E22" s="14"/>
      <c r="F22" s="15"/>
      <c r="G22" s="15"/>
    </row>
    <row r="23" spans="1:7" x14ac:dyDescent="0.3">
      <c r="A23" s="16" t="s">
        <v>300</v>
      </c>
      <c r="B23" s="30"/>
      <c r="C23" s="30"/>
      <c r="D23" s="13"/>
      <c r="E23" s="14"/>
      <c r="F23" s="15"/>
      <c r="G23" s="15"/>
    </row>
    <row r="24" spans="1:7" x14ac:dyDescent="0.3">
      <c r="A24" s="16" t="s">
        <v>122</v>
      </c>
      <c r="B24" s="30"/>
      <c r="C24" s="30"/>
      <c r="D24" s="13"/>
      <c r="E24" s="35" t="s">
        <v>114</v>
      </c>
      <c r="F24" s="36" t="s">
        <v>114</v>
      </c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301</v>
      </c>
      <c r="B26" s="30"/>
      <c r="C26" s="30"/>
      <c r="D26" s="13"/>
      <c r="E26" s="14"/>
      <c r="F26" s="15"/>
      <c r="G26" s="15"/>
    </row>
    <row r="27" spans="1:7" x14ac:dyDescent="0.3">
      <c r="A27" s="16" t="s">
        <v>122</v>
      </c>
      <c r="B27" s="30"/>
      <c r="C27" s="30"/>
      <c r="D27" s="13"/>
      <c r="E27" s="35" t="s">
        <v>114</v>
      </c>
      <c r="F27" s="36" t="s">
        <v>114</v>
      </c>
      <c r="G27" s="15"/>
    </row>
    <row r="28" spans="1:7" x14ac:dyDescent="0.3">
      <c r="A28" s="12"/>
      <c r="B28" s="30"/>
      <c r="C28" s="30"/>
      <c r="D28" s="13"/>
      <c r="E28" s="14"/>
      <c r="F28" s="15"/>
      <c r="G28" s="15"/>
    </row>
    <row r="29" spans="1:7" x14ac:dyDescent="0.3">
      <c r="A29" s="21" t="s">
        <v>152</v>
      </c>
      <c r="B29" s="32"/>
      <c r="C29" s="32"/>
      <c r="D29" s="22"/>
      <c r="E29" s="18">
        <v>9601.92</v>
      </c>
      <c r="F29" s="19">
        <v>0.68979999999999997</v>
      </c>
      <c r="G29" s="20"/>
    </row>
    <row r="30" spans="1:7" x14ac:dyDescent="0.3">
      <c r="A30" s="12"/>
      <c r="B30" s="30"/>
      <c r="C30" s="30"/>
      <c r="D30" s="13"/>
      <c r="E30" s="14"/>
      <c r="F30" s="15"/>
      <c r="G30" s="15"/>
    </row>
    <row r="31" spans="1:7" x14ac:dyDescent="0.3">
      <c r="A31" s="16" t="s">
        <v>115</v>
      </c>
      <c r="B31" s="30"/>
      <c r="C31" s="30"/>
      <c r="D31" s="13"/>
      <c r="E31" s="14"/>
      <c r="F31" s="15"/>
      <c r="G31" s="15"/>
    </row>
    <row r="32" spans="1:7" x14ac:dyDescent="0.3">
      <c r="A32" s="12"/>
      <c r="B32" s="30"/>
      <c r="C32" s="30"/>
      <c r="D32" s="13"/>
      <c r="E32" s="14"/>
      <c r="F32" s="15"/>
      <c r="G32" s="15"/>
    </row>
    <row r="33" spans="1:7" x14ac:dyDescent="0.3">
      <c r="A33" s="16" t="s">
        <v>116</v>
      </c>
      <c r="B33" s="30"/>
      <c r="C33" s="30"/>
      <c r="D33" s="13"/>
      <c r="E33" s="14"/>
      <c r="F33" s="15"/>
      <c r="G33" s="15"/>
    </row>
    <row r="34" spans="1:7" x14ac:dyDescent="0.3">
      <c r="A34" s="12" t="s">
        <v>818</v>
      </c>
      <c r="B34" s="30" t="s">
        <v>819</v>
      </c>
      <c r="C34" s="30" t="s">
        <v>119</v>
      </c>
      <c r="D34" s="13">
        <v>1000000</v>
      </c>
      <c r="E34" s="14">
        <v>997.85</v>
      </c>
      <c r="F34" s="15">
        <v>7.17E-2</v>
      </c>
      <c r="G34" s="15">
        <v>6.5628000000000006E-2</v>
      </c>
    </row>
    <row r="35" spans="1:7" x14ac:dyDescent="0.3">
      <c r="A35" s="12" t="s">
        <v>820</v>
      </c>
      <c r="B35" s="30" t="s">
        <v>821</v>
      </c>
      <c r="C35" s="30" t="s">
        <v>119</v>
      </c>
      <c r="D35" s="13">
        <v>500000</v>
      </c>
      <c r="E35" s="14">
        <v>499.55</v>
      </c>
      <c r="F35" s="15">
        <v>3.5900000000000001E-2</v>
      </c>
      <c r="G35" s="15">
        <v>6.6235000000000002E-2</v>
      </c>
    </row>
    <row r="36" spans="1:7" x14ac:dyDescent="0.3">
      <c r="A36" s="16" t="s">
        <v>122</v>
      </c>
      <c r="B36" s="31"/>
      <c r="C36" s="31"/>
      <c r="D36" s="17"/>
      <c r="E36" s="18">
        <v>1497.4</v>
      </c>
      <c r="F36" s="19">
        <v>0.1076</v>
      </c>
      <c r="G36" s="20"/>
    </row>
    <row r="37" spans="1:7" x14ac:dyDescent="0.3">
      <c r="A37" s="12"/>
      <c r="B37" s="30"/>
      <c r="C37" s="30"/>
      <c r="D37" s="13"/>
      <c r="E37" s="14"/>
      <c r="F37" s="15"/>
      <c r="G37" s="15"/>
    </row>
    <row r="38" spans="1:7" x14ac:dyDescent="0.3">
      <c r="A38" s="21" t="s">
        <v>152</v>
      </c>
      <c r="B38" s="32"/>
      <c r="C38" s="32"/>
      <c r="D38" s="22"/>
      <c r="E38" s="18">
        <v>1497.4</v>
      </c>
      <c r="F38" s="19">
        <v>0.1076</v>
      </c>
      <c r="G38" s="20"/>
    </row>
    <row r="39" spans="1:7" x14ac:dyDescent="0.3">
      <c r="A39" s="12"/>
      <c r="B39" s="30"/>
      <c r="C39" s="30"/>
      <c r="D39" s="13"/>
      <c r="E39" s="14"/>
      <c r="F39" s="15"/>
      <c r="G39" s="15"/>
    </row>
    <row r="40" spans="1:7" x14ac:dyDescent="0.3">
      <c r="A40" s="12"/>
      <c r="B40" s="30"/>
      <c r="C40" s="30"/>
      <c r="D40" s="13"/>
      <c r="E40" s="14"/>
      <c r="F40" s="15"/>
      <c r="G40" s="15"/>
    </row>
    <row r="41" spans="1:7" x14ac:dyDescent="0.3">
      <c r="A41" s="16" t="s">
        <v>153</v>
      </c>
      <c r="B41" s="30"/>
      <c r="C41" s="30"/>
      <c r="D41" s="13"/>
      <c r="E41" s="14"/>
      <c r="F41" s="15"/>
      <c r="G41" s="15"/>
    </row>
    <row r="42" spans="1:7" x14ac:dyDescent="0.3">
      <c r="A42" s="12" t="s">
        <v>154</v>
      </c>
      <c r="B42" s="30"/>
      <c r="C42" s="30"/>
      <c r="D42" s="13"/>
      <c r="E42" s="14">
        <v>2125.8200000000002</v>
      </c>
      <c r="F42" s="15">
        <v>0.1527</v>
      </c>
      <c r="G42" s="15">
        <v>6.7666000000000004E-2</v>
      </c>
    </row>
    <row r="43" spans="1:7" x14ac:dyDescent="0.3">
      <c r="A43" s="16" t="s">
        <v>122</v>
      </c>
      <c r="B43" s="31"/>
      <c r="C43" s="31"/>
      <c r="D43" s="17"/>
      <c r="E43" s="18">
        <v>2125.8200000000002</v>
      </c>
      <c r="F43" s="19">
        <v>0.1527</v>
      </c>
      <c r="G43" s="20"/>
    </row>
    <row r="44" spans="1:7" x14ac:dyDescent="0.3">
      <c r="A44" s="12"/>
      <c r="B44" s="30"/>
      <c r="C44" s="30"/>
      <c r="D44" s="13"/>
      <c r="E44" s="14"/>
      <c r="F44" s="15"/>
      <c r="G44" s="15"/>
    </row>
    <row r="45" spans="1:7" x14ac:dyDescent="0.3">
      <c r="A45" s="21" t="s">
        <v>152</v>
      </c>
      <c r="B45" s="32"/>
      <c r="C45" s="32"/>
      <c r="D45" s="22"/>
      <c r="E45" s="18">
        <v>2125.8200000000002</v>
      </c>
      <c r="F45" s="19">
        <v>0.1527</v>
      </c>
      <c r="G45" s="20"/>
    </row>
    <row r="46" spans="1:7" x14ac:dyDescent="0.3">
      <c r="A46" s="12" t="s">
        <v>155</v>
      </c>
      <c r="B46" s="30"/>
      <c r="C46" s="30"/>
      <c r="D46" s="13"/>
      <c r="E46" s="14">
        <v>165.2559306</v>
      </c>
      <c r="F46" s="15">
        <v>1.1872000000000001E-2</v>
      </c>
      <c r="G46" s="15"/>
    </row>
    <row r="47" spans="1:7" x14ac:dyDescent="0.3">
      <c r="A47" s="12" t="s">
        <v>156</v>
      </c>
      <c r="B47" s="30"/>
      <c r="C47" s="30"/>
      <c r="D47" s="13"/>
      <c r="E47" s="14">
        <v>529.39406940000003</v>
      </c>
      <c r="F47" s="15">
        <v>3.8027999999999999E-2</v>
      </c>
      <c r="G47" s="15">
        <v>6.7666000000000004E-2</v>
      </c>
    </row>
    <row r="48" spans="1:7" x14ac:dyDescent="0.3">
      <c r="A48" s="25" t="s">
        <v>157</v>
      </c>
      <c r="B48" s="33"/>
      <c r="C48" s="33"/>
      <c r="D48" s="26"/>
      <c r="E48" s="27">
        <v>13919.79</v>
      </c>
      <c r="F48" s="28">
        <v>1</v>
      </c>
      <c r="G48" s="28"/>
    </row>
    <row r="50" spans="1:5" x14ac:dyDescent="0.3">
      <c r="A50" s="1" t="s">
        <v>159</v>
      </c>
    </row>
    <row r="53" spans="1:5" x14ac:dyDescent="0.3">
      <c r="A53" s="1" t="s">
        <v>160</v>
      </c>
    </row>
    <row r="54" spans="1:5" x14ac:dyDescent="0.3">
      <c r="A54" s="47" t="s">
        <v>161</v>
      </c>
      <c r="B54" s="34" t="s">
        <v>114</v>
      </c>
    </row>
    <row r="55" spans="1:5" x14ac:dyDescent="0.3">
      <c r="A55" t="s">
        <v>162</v>
      </c>
    </row>
    <row r="56" spans="1:5" x14ac:dyDescent="0.3">
      <c r="A56" t="s">
        <v>163</v>
      </c>
      <c r="B56" t="s">
        <v>164</v>
      </c>
      <c r="C56" t="s">
        <v>164</v>
      </c>
    </row>
    <row r="57" spans="1:5" x14ac:dyDescent="0.3">
      <c r="B57" s="48">
        <v>45077</v>
      </c>
      <c r="C57" s="48">
        <v>45107</v>
      </c>
    </row>
    <row r="58" spans="1:5" x14ac:dyDescent="0.3">
      <c r="A58" t="s">
        <v>165</v>
      </c>
      <c r="B58" t="s">
        <v>167</v>
      </c>
      <c r="C58" t="s">
        <v>167</v>
      </c>
      <c r="E58" s="2"/>
    </row>
    <row r="59" spans="1:5" x14ac:dyDescent="0.3">
      <c r="A59" t="s">
        <v>166</v>
      </c>
      <c r="B59" t="s">
        <v>167</v>
      </c>
      <c r="C59" t="s">
        <v>167</v>
      </c>
      <c r="E59" s="2"/>
    </row>
    <row r="60" spans="1:5" x14ac:dyDescent="0.3">
      <c r="A60" t="s">
        <v>622</v>
      </c>
      <c r="B60" t="s">
        <v>167</v>
      </c>
      <c r="C60" t="s">
        <v>167</v>
      </c>
      <c r="E60" s="2"/>
    </row>
    <row r="61" spans="1:5" x14ac:dyDescent="0.3">
      <c r="A61" t="s">
        <v>168</v>
      </c>
      <c r="B61">
        <v>22.116499999999998</v>
      </c>
      <c r="C61">
        <v>22.095500000000001</v>
      </c>
      <c r="E61" s="2"/>
    </row>
    <row r="62" spans="1:5" x14ac:dyDescent="0.3">
      <c r="A62" t="s">
        <v>169</v>
      </c>
      <c r="B62">
        <v>22.028300000000002</v>
      </c>
      <c r="C62">
        <v>22.007400000000001</v>
      </c>
      <c r="E62" s="2"/>
    </row>
    <row r="63" spans="1:5" x14ac:dyDescent="0.3">
      <c r="A63" t="s">
        <v>623</v>
      </c>
      <c r="B63">
        <v>16.6754</v>
      </c>
      <c r="C63">
        <v>16.623799999999999</v>
      </c>
      <c r="E63" s="2"/>
    </row>
    <row r="64" spans="1:5" x14ac:dyDescent="0.3">
      <c r="A64" t="s">
        <v>624</v>
      </c>
      <c r="B64">
        <v>15.9407</v>
      </c>
      <c r="C64">
        <v>15.8813</v>
      </c>
      <c r="E64" s="2"/>
    </row>
    <row r="65" spans="1:5" x14ac:dyDescent="0.3">
      <c r="A65" t="s">
        <v>173</v>
      </c>
      <c r="B65">
        <v>21.084900000000001</v>
      </c>
      <c r="C65">
        <v>21.0535</v>
      </c>
      <c r="E65" s="2"/>
    </row>
    <row r="66" spans="1:5" x14ac:dyDescent="0.3">
      <c r="A66" t="s">
        <v>177</v>
      </c>
      <c r="B66" t="s">
        <v>167</v>
      </c>
      <c r="C66" t="s">
        <v>167</v>
      </c>
      <c r="E66" s="2"/>
    </row>
    <row r="67" spans="1:5" x14ac:dyDescent="0.3">
      <c r="A67" t="s">
        <v>625</v>
      </c>
      <c r="B67" t="s">
        <v>167</v>
      </c>
      <c r="C67" t="s">
        <v>167</v>
      </c>
      <c r="E67" s="2"/>
    </row>
    <row r="68" spans="1:5" x14ac:dyDescent="0.3">
      <c r="A68" t="s">
        <v>626</v>
      </c>
      <c r="B68">
        <v>21.075500000000002</v>
      </c>
      <c r="C68">
        <v>21.0442</v>
      </c>
      <c r="E68" s="2"/>
    </row>
    <row r="69" spans="1:5" x14ac:dyDescent="0.3">
      <c r="A69" t="s">
        <v>627</v>
      </c>
      <c r="B69">
        <v>21.089500000000001</v>
      </c>
      <c r="C69">
        <v>21.0581</v>
      </c>
      <c r="E69" s="2"/>
    </row>
    <row r="70" spans="1:5" x14ac:dyDescent="0.3">
      <c r="A70" t="s">
        <v>628</v>
      </c>
      <c r="B70">
        <v>10.396599999999999</v>
      </c>
      <c r="C70">
        <v>10.364800000000001</v>
      </c>
      <c r="E70" s="2"/>
    </row>
    <row r="71" spans="1:5" x14ac:dyDescent="0.3">
      <c r="A71" t="s">
        <v>629</v>
      </c>
      <c r="B71">
        <v>10.309799999999999</v>
      </c>
      <c r="C71">
        <v>10.2799</v>
      </c>
      <c r="E71" s="2"/>
    </row>
    <row r="72" spans="1:5" x14ac:dyDescent="0.3">
      <c r="A72" t="s">
        <v>178</v>
      </c>
      <c r="E72" s="2"/>
    </row>
    <row r="74" spans="1:5" x14ac:dyDescent="0.3">
      <c r="A74" t="s">
        <v>630</v>
      </c>
    </row>
    <row r="76" spans="1:5" x14ac:dyDescent="0.3">
      <c r="A76" s="50" t="s">
        <v>631</v>
      </c>
      <c r="B76" s="50" t="s">
        <v>632</v>
      </c>
      <c r="C76" s="50" t="s">
        <v>633</v>
      </c>
      <c r="D76" s="50" t="s">
        <v>634</v>
      </c>
    </row>
    <row r="77" spans="1:5" x14ac:dyDescent="0.3">
      <c r="A77" s="50" t="s">
        <v>822</v>
      </c>
      <c r="B77" s="50"/>
      <c r="C77" s="50">
        <v>3.5858399999999999E-2</v>
      </c>
      <c r="D77" s="50">
        <v>3.5858399999999999E-2</v>
      </c>
    </row>
    <row r="78" spans="1:5" x14ac:dyDescent="0.3">
      <c r="A78" s="50" t="s">
        <v>636</v>
      </c>
      <c r="B78" s="50"/>
      <c r="C78" s="50">
        <v>4.4384E-2</v>
      </c>
      <c r="D78" s="50">
        <v>4.4384E-2</v>
      </c>
    </row>
    <row r="79" spans="1:5" x14ac:dyDescent="0.3">
      <c r="A79" s="50" t="s">
        <v>823</v>
      </c>
      <c r="B79" s="50"/>
      <c r="C79" s="50">
        <v>1.63506E-2</v>
      </c>
      <c r="D79" s="50">
        <v>1.63506E-2</v>
      </c>
    </row>
    <row r="80" spans="1:5" x14ac:dyDescent="0.3">
      <c r="A80" s="50" t="s">
        <v>638</v>
      </c>
      <c r="B80" s="50"/>
      <c r="C80" s="50">
        <v>1.46438E-2</v>
      </c>
      <c r="D80" s="50">
        <v>1.46438E-2</v>
      </c>
    </row>
    <row r="82" spans="1:2" x14ac:dyDescent="0.3">
      <c r="A82" t="s">
        <v>180</v>
      </c>
      <c r="B82" s="34" t="s">
        <v>114</v>
      </c>
    </row>
    <row r="83" spans="1:2" ht="28.95" customHeight="1" x14ac:dyDescent="0.3">
      <c r="A83" s="47" t="s">
        <v>181</v>
      </c>
      <c r="B83" s="34" t="s">
        <v>114</v>
      </c>
    </row>
    <row r="84" spans="1:2" ht="28.95" customHeight="1" x14ac:dyDescent="0.3">
      <c r="A84" s="47" t="s">
        <v>182</v>
      </c>
      <c r="B84" s="34" t="s">
        <v>114</v>
      </c>
    </row>
    <row r="85" spans="1:2" x14ac:dyDescent="0.3">
      <c r="A85" t="s">
        <v>183</v>
      </c>
      <c r="B85" s="49">
        <v>4.9438560000000003</v>
      </c>
    </row>
    <row r="86" spans="1:2" ht="43.5" customHeight="1" x14ac:dyDescent="0.3">
      <c r="A86" s="47" t="s">
        <v>184</v>
      </c>
      <c r="B86" s="34" t="s">
        <v>114</v>
      </c>
    </row>
    <row r="87" spans="1:2" ht="28.95" customHeight="1" x14ac:dyDescent="0.3">
      <c r="A87" s="47" t="s">
        <v>185</v>
      </c>
      <c r="B87" s="34" t="s">
        <v>114</v>
      </c>
    </row>
    <row r="88" spans="1:2" ht="28.95" customHeight="1" x14ac:dyDescent="0.3">
      <c r="A88" s="47" t="s">
        <v>186</v>
      </c>
      <c r="B88" s="34" t="s">
        <v>114</v>
      </c>
    </row>
    <row r="89" spans="1:2" x14ac:dyDescent="0.3">
      <c r="A89" t="s">
        <v>187</v>
      </c>
      <c r="B89" s="34" t="s">
        <v>114</v>
      </c>
    </row>
    <row r="90" spans="1:2" x14ac:dyDescent="0.3">
      <c r="A90" t="s">
        <v>188</v>
      </c>
      <c r="B90" s="34" t="s">
        <v>114</v>
      </c>
    </row>
    <row r="93" spans="1:2" x14ac:dyDescent="0.3">
      <c r="A93" t="s">
        <v>189</v>
      </c>
    </row>
    <row r="94" spans="1:2" x14ac:dyDescent="0.3">
      <c r="A94" s="58" t="s">
        <v>190</v>
      </c>
      <c r="B94" s="58" t="s">
        <v>824</v>
      </c>
    </row>
    <row r="95" spans="1:2" x14ac:dyDescent="0.3">
      <c r="A95" s="58" t="s">
        <v>192</v>
      </c>
      <c r="B95" s="58" t="s">
        <v>825</v>
      </c>
    </row>
    <row r="96" spans="1:2" x14ac:dyDescent="0.3">
      <c r="A96" s="58"/>
      <c r="B96" s="58"/>
    </row>
    <row r="97" spans="1:6" x14ac:dyDescent="0.3">
      <c r="A97" s="58" t="s">
        <v>194</v>
      </c>
      <c r="B97" s="59">
        <v>7.0726624825779378</v>
      </c>
    </row>
    <row r="98" spans="1:6" x14ac:dyDescent="0.3">
      <c r="A98" s="58"/>
      <c r="B98" s="58"/>
    </row>
    <row r="99" spans="1:6" x14ac:dyDescent="0.3">
      <c r="A99" s="58" t="s">
        <v>195</v>
      </c>
      <c r="B99" s="60">
        <v>3.8302</v>
      </c>
    </row>
    <row r="100" spans="1:6" x14ac:dyDescent="0.3">
      <c r="A100" s="58" t="s">
        <v>196</v>
      </c>
      <c r="B100" s="39">
        <v>5.0531470915901107</v>
      </c>
    </row>
    <row r="101" spans="1:6" x14ac:dyDescent="0.3">
      <c r="A101" s="58"/>
      <c r="B101" s="58"/>
    </row>
    <row r="102" spans="1:6" x14ac:dyDescent="0.3">
      <c r="A102" s="58" t="s">
        <v>197</v>
      </c>
      <c r="B102" s="61">
        <v>45107</v>
      </c>
    </row>
    <row r="104" spans="1:6" ht="70.05" customHeight="1" x14ac:dyDescent="0.3">
      <c r="A104" s="63" t="s">
        <v>198</v>
      </c>
      <c r="B104" s="63" t="s">
        <v>199</v>
      </c>
      <c r="C104" s="63" t="s">
        <v>5</v>
      </c>
      <c r="D104" s="63" t="s">
        <v>6</v>
      </c>
      <c r="E104" s="63" t="s">
        <v>5</v>
      </c>
      <c r="F104" s="63" t="s">
        <v>6</v>
      </c>
    </row>
    <row r="105" spans="1:6" ht="70.05" customHeight="1" x14ac:dyDescent="0.3">
      <c r="A105" s="63" t="s">
        <v>824</v>
      </c>
      <c r="B105" s="63"/>
      <c r="C105" s="63" t="s">
        <v>40</v>
      </c>
      <c r="D105" s="63"/>
      <c r="E105" s="63" t="s">
        <v>41</v>
      </c>
      <c r="F105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0"/>
  <sheetViews>
    <sheetView showGridLines="0" workbookViewId="0">
      <pane ySplit="4" topLeftCell="A83" activePane="bottomLeft" state="frozen"/>
      <selection activeCell="E97" sqref="E97"/>
      <selection pane="bottomLeft" activeCell="B7" sqref="B7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104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105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115</v>
      </c>
      <c r="B9" s="30"/>
      <c r="C9" s="30"/>
      <c r="D9" s="13"/>
      <c r="E9" s="14"/>
      <c r="F9" s="15"/>
      <c r="G9" s="15"/>
    </row>
    <row r="10" spans="1:8" x14ac:dyDescent="0.3">
      <c r="A10" s="12"/>
      <c r="B10" s="30"/>
      <c r="C10" s="30"/>
      <c r="D10" s="13"/>
      <c r="E10" s="14"/>
      <c r="F10" s="15"/>
      <c r="G10" s="15"/>
    </row>
    <row r="11" spans="1:8" x14ac:dyDescent="0.3">
      <c r="A11" s="16" t="s">
        <v>116</v>
      </c>
      <c r="B11" s="30"/>
      <c r="C11" s="30"/>
      <c r="D11" s="13"/>
      <c r="E11" s="14"/>
      <c r="F11" s="15"/>
      <c r="G11" s="15"/>
    </row>
    <row r="12" spans="1:8" x14ac:dyDescent="0.3">
      <c r="A12" s="12" t="s">
        <v>117</v>
      </c>
      <c r="B12" s="30" t="s">
        <v>118</v>
      </c>
      <c r="C12" s="30" t="s">
        <v>119</v>
      </c>
      <c r="D12" s="13">
        <v>2500000</v>
      </c>
      <c r="E12" s="14">
        <v>2491.44</v>
      </c>
      <c r="F12" s="15">
        <v>6.8500000000000005E-2</v>
      </c>
      <c r="G12" s="15">
        <v>6.6003000000000006E-2</v>
      </c>
    </row>
    <row r="13" spans="1:8" x14ac:dyDescent="0.3">
      <c r="A13" s="12" t="s">
        <v>120</v>
      </c>
      <c r="B13" s="30" t="s">
        <v>121</v>
      </c>
      <c r="C13" s="30" t="s">
        <v>119</v>
      </c>
      <c r="D13" s="13">
        <v>1000000</v>
      </c>
      <c r="E13" s="14">
        <v>971.03</v>
      </c>
      <c r="F13" s="15">
        <v>2.6700000000000002E-2</v>
      </c>
      <c r="G13" s="15">
        <v>6.8500000000000005E-2</v>
      </c>
    </row>
    <row r="14" spans="1:8" x14ac:dyDescent="0.3">
      <c r="A14" s="16" t="s">
        <v>122</v>
      </c>
      <c r="B14" s="31"/>
      <c r="C14" s="31"/>
      <c r="D14" s="17"/>
      <c r="E14" s="18">
        <v>3462.47</v>
      </c>
      <c r="F14" s="19">
        <v>9.5200000000000007E-2</v>
      </c>
      <c r="G14" s="20"/>
    </row>
    <row r="15" spans="1:8" x14ac:dyDescent="0.3">
      <c r="A15" s="16" t="s">
        <v>123</v>
      </c>
      <c r="B15" s="30"/>
      <c r="C15" s="30"/>
      <c r="D15" s="13"/>
      <c r="E15" s="14"/>
      <c r="F15" s="15"/>
      <c r="G15" s="15"/>
    </row>
    <row r="16" spans="1:8" x14ac:dyDescent="0.3">
      <c r="A16" s="12" t="s">
        <v>124</v>
      </c>
      <c r="B16" s="30" t="s">
        <v>125</v>
      </c>
      <c r="C16" s="30" t="s">
        <v>126</v>
      </c>
      <c r="D16" s="13">
        <v>2500000</v>
      </c>
      <c r="E16" s="14">
        <v>2477.35</v>
      </c>
      <c r="F16" s="15">
        <v>6.8099999999999994E-2</v>
      </c>
      <c r="G16" s="15">
        <v>6.9530999999999996E-2</v>
      </c>
    </row>
    <row r="17" spans="1:7" x14ac:dyDescent="0.3">
      <c r="A17" s="12" t="s">
        <v>127</v>
      </c>
      <c r="B17" s="30" t="s">
        <v>128</v>
      </c>
      <c r="C17" s="30" t="s">
        <v>129</v>
      </c>
      <c r="D17" s="13">
        <v>2500000</v>
      </c>
      <c r="E17" s="14">
        <v>2466.2199999999998</v>
      </c>
      <c r="F17" s="15">
        <v>6.7799999999999999E-2</v>
      </c>
      <c r="G17" s="15">
        <v>6.8496000000000001E-2</v>
      </c>
    </row>
    <row r="18" spans="1:7" x14ac:dyDescent="0.3">
      <c r="A18" s="12" t="s">
        <v>130</v>
      </c>
      <c r="B18" s="30" t="s">
        <v>131</v>
      </c>
      <c r="C18" s="30" t="s">
        <v>132</v>
      </c>
      <c r="D18" s="13">
        <v>2500000</v>
      </c>
      <c r="E18" s="14">
        <v>2465.92</v>
      </c>
      <c r="F18" s="15">
        <v>6.7799999999999999E-2</v>
      </c>
      <c r="G18" s="15">
        <v>6.9097000000000006E-2</v>
      </c>
    </row>
    <row r="19" spans="1:7" x14ac:dyDescent="0.3">
      <c r="A19" s="12" t="s">
        <v>133</v>
      </c>
      <c r="B19" s="30" t="s">
        <v>134</v>
      </c>
      <c r="C19" s="30" t="s">
        <v>126</v>
      </c>
      <c r="D19" s="13">
        <v>2500000</v>
      </c>
      <c r="E19" s="14">
        <v>2434.9299999999998</v>
      </c>
      <c r="F19" s="15">
        <v>6.7000000000000004E-2</v>
      </c>
      <c r="G19" s="15">
        <v>7.2249999999999995E-2</v>
      </c>
    </row>
    <row r="20" spans="1:7" x14ac:dyDescent="0.3">
      <c r="A20" s="12" t="s">
        <v>135</v>
      </c>
      <c r="B20" s="30" t="s">
        <v>136</v>
      </c>
      <c r="C20" s="30" t="s">
        <v>129</v>
      </c>
      <c r="D20" s="13">
        <v>2500000</v>
      </c>
      <c r="E20" s="14">
        <v>2372.4699999999998</v>
      </c>
      <c r="F20" s="15">
        <v>6.5199999999999994E-2</v>
      </c>
      <c r="G20" s="15">
        <v>7.2400000000000006E-2</v>
      </c>
    </row>
    <row r="21" spans="1:7" x14ac:dyDescent="0.3">
      <c r="A21" s="12" t="s">
        <v>137</v>
      </c>
      <c r="B21" s="30" t="s">
        <v>138</v>
      </c>
      <c r="C21" s="30" t="s">
        <v>126</v>
      </c>
      <c r="D21" s="13">
        <v>2500000</v>
      </c>
      <c r="E21" s="14">
        <v>2347.63</v>
      </c>
      <c r="F21" s="15">
        <v>6.4600000000000005E-2</v>
      </c>
      <c r="G21" s="15">
        <v>7.3800000000000004E-2</v>
      </c>
    </row>
    <row r="22" spans="1:7" x14ac:dyDescent="0.3">
      <c r="A22" s="12" t="s">
        <v>139</v>
      </c>
      <c r="B22" s="30" t="s">
        <v>140</v>
      </c>
      <c r="C22" s="30" t="s">
        <v>126</v>
      </c>
      <c r="D22" s="13">
        <v>2500000</v>
      </c>
      <c r="E22" s="14">
        <v>2340.79</v>
      </c>
      <c r="F22" s="15">
        <v>6.4399999999999999E-2</v>
      </c>
      <c r="G22" s="15">
        <v>7.4551000000000006E-2</v>
      </c>
    </row>
    <row r="23" spans="1:7" x14ac:dyDescent="0.3">
      <c r="A23" s="16" t="s">
        <v>122</v>
      </c>
      <c r="B23" s="31"/>
      <c r="C23" s="31"/>
      <c r="D23" s="17"/>
      <c r="E23" s="18">
        <v>16905.310000000001</v>
      </c>
      <c r="F23" s="19">
        <v>0.46489999999999998</v>
      </c>
      <c r="G23" s="20"/>
    </row>
    <row r="24" spans="1:7" x14ac:dyDescent="0.3">
      <c r="A24" s="12"/>
      <c r="B24" s="30"/>
      <c r="C24" s="30"/>
      <c r="D24" s="13"/>
      <c r="E24" s="14"/>
      <c r="F24" s="15"/>
      <c r="G24" s="15"/>
    </row>
    <row r="25" spans="1:7" x14ac:dyDescent="0.3">
      <c r="A25" s="16" t="s">
        <v>141</v>
      </c>
      <c r="B25" s="30"/>
      <c r="C25" s="30"/>
      <c r="D25" s="13"/>
      <c r="E25" s="14"/>
      <c r="F25" s="15"/>
      <c r="G25" s="15"/>
    </row>
    <row r="26" spans="1:7" x14ac:dyDescent="0.3">
      <c r="A26" s="12" t="s">
        <v>142</v>
      </c>
      <c r="B26" s="30" t="s">
        <v>143</v>
      </c>
      <c r="C26" s="30" t="s">
        <v>126</v>
      </c>
      <c r="D26" s="13">
        <v>2500000</v>
      </c>
      <c r="E26" s="14">
        <v>2468.2399999999998</v>
      </c>
      <c r="F26" s="15">
        <v>6.7900000000000002E-2</v>
      </c>
      <c r="G26" s="15">
        <v>7.2249999999999995E-2</v>
      </c>
    </row>
    <row r="27" spans="1:7" x14ac:dyDescent="0.3">
      <c r="A27" s="12" t="s">
        <v>144</v>
      </c>
      <c r="B27" s="30" t="s">
        <v>145</v>
      </c>
      <c r="C27" s="30" t="s">
        <v>126</v>
      </c>
      <c r="D27" s="13">
        <v>2500000</v>
      </c>
      <c r="E27" s="14">
        <v>2457.52</v>
      </c>
      <c r="F27" s="15">
        <v>6.7599999999999993E-2</v>
      </c>
      <c r="G27" s="15">
        <v>7.0111999999999994E-2</v>
      </c>
    </row>
    <row r="28" spans="1:7" x14ac:dyDescent="0.3">
      <c r="A28" s="12" t="s">
        <v>146</v>
      </c>
      <c r="B28" s="30" t="s">
        <v>147</v>
      </c>
      <c r="C28" s="30" t="s">
        <v>126</v>
      </c>
      <c r="D28" s="13">
        <v>2500000</v>
      </c>
      <c r="E28" s="14">
        <v>2447.4699999999998</v>
      </c>
      <c r="F28" s="15">
        <v>6.7299999999999999E-2</v>
      </c>
      <c r="G28" s="15">
        <v>7.6799999999999993E-2</v>
      </c>
    </row>
    <row r="29" spans="1:7" x14ac:dyDescent="0.3">
      <c r="A29" s="12" t="s">
        <v>148</v>
      </c>
      <c r="B29" s="30" t="s">
        <v>149</v>
      </c>
      <c r="C29" s="30" t="s">
        <v>126</v>
      </c>
      <c r="D29" s="13">
        <v>2500000</v>
      </c>
      <c r="E29" s="14">
        <v>2415.4499999999998</v>
      </c>
      <c r="F29" s="15">
        <v>6.6400000000000001E-2</v>
      </c>
      <c r="G29" s="15">
        <v>7.3849999999999999E-2</v>
      </c>
    </row>
    <row r="30" spans="1:7" x14ac:dyDescent="0.3">
      <c r="A30" s="12" t="s">
        <v>150</v>
      </c>
      <c r="B30" s="30" t="s">
        <v>151</v>
      </c>
      <c r="C30" s="30" t="s">
        <v>126</v>
      </c>
      <c r="D30" s="13">
        <v>2500000</v>
      </c>
      <c r="E30" s="14">
        <v>2366.83</v>
      </c>
      <c r="F30" s="15">
        <v>6.5100000000000005E-2</v>
      </c>
      <c r="G30" s="15">
        <v>7.7499999999999999E-2</v>
      </c>
    </row>
    <row r="31" spans="1:7" x14ac:dyDescent="0.3">
      <c r="A31" s="16" t="s">
        <v>122</v>
      </c>
      <c r="B31" s="31"/>
      <c r="C31" s="31"/>
      <c r="D31" s="17"/>
      <c r="E31" s="18">
        <v>12155.51</v>
      </c>
      <c r="F31" s="19">
        <v>0.33429999999999999</v>
      </c>
      <c r="G31" s="20"/>
    </row>
    <row r="32" spans="1:7" x14ac:dyDescent="0.3">
      <c r="A32" s="12"/>
      <c r="B32" s="30"/>
      <c r="C32" s="30"/>
      <c r="D32" s="13"/>
      <c r="E32" s="14"/>
      <c r="F32" s="15"/>
      <c r="G32" s="15"/>
    </row>
    <row r="33" spans="1:7" x14ac:dyDescent="0.3">
      <c r="A33" s="21" t="s">
        <v>152</v>
      </c>
      <c r="B33" s="32"/>
      <c r="C33" s="32"/>
      <c r="D33" s="22"/>
      <c r="E33" s="18">
        <v>32523.29</v>
      </c>
      <c r="F33" s="19">
        <v>0.89439999999999997</v>
      </c>
      <c r="G33" s="20"/>
    </row>
    <row r="34" spans="1:7" x14ac:dyDescent="0.3">
      <c r="A34" s="12"/>
      <c r="B34" s="30"/>
      <c r="C34" s="30"/>
      <c r="D34" s="13"/>
      <c r="E34" s="14"/>
      <c r="F34" s="15"/>
      <c r="G34" s="15"/>
    </row>
    <row r="35" spans="1:7" x14ac:dyDescent="0.3">
      <c r="A35" s="12"/>
      <c r="B35" s="30"/>
      <c r="C35" s="30"/>
      <c r="D35" s="13"/>
      <c r="E35" s="14"/>
      <c r="F35" s="15"/>
      <c r="G35" s="15"/>
    </row>
    <row r="36" spans="1:7" x14ac:dyDescent="0.3">
      <c r="A36" s="16" t="s">
        <v>153</v>
      </c>
      <c r="B36" s="30"/>
      <c r="C36" s="30"/>
      <c r="D36" s="13"/>
      <c r="E36" s="14"/>
      <c r="F36" s="15"/>
      <c r="G36" s="15"/>
    </row>
    <row r="37" spans="1:7" x14ac:dyDescent="0.3">
      <c r="A37" s="12" t="s">
        <v>154</v>
      </c>
      <c r="B37" s="30"/>
      <c r="C37" s="30"/>
      <c r="D37" s="13"/>
      <c r="E37" s="14">
        <v>4103.72</v>
      </c>
      <c r="F37" s="15">
        <v>0.1129</v>
      </c>
      <c r="G37" s="15">
        <v>6.7666000000000004E-2</v>
      </c>
    </row>
    <row r="38" spans="1:7" x14ac:dyDescent="0.3">
      <c r="A38" s="16" t="s">
        <v>122</v>
      </c>
      <c r="B38" s="31"/>
      <c r="C38" s="31"/>
      <c r="D38" s="17"/>
      <c r="E38" s="18">
        <v>4103.72</v>
      </c>
      <c r="F38" s="19">
        <v>0.1129</v>
      </c>
      <c r="G38" s="20"/>
    </row>
    <row r="39" spans="1:7" x14ac:dyDescent="0.3">
      <c r="A39" s="12"/>
      <c r="B39" s="30"/>
      <c r="C39" s="30"/>
      <c r="D39" s="13"/>
      <c r="E39" s="14"/>
      <c r="F39" s="15"/>
      <c r="G39" s="15"/>
    </row>
    <row r="40" spans="1:7" x14ac:dyDescent="0.3">
      <c r="A40" s="21" t="s">
        <v>152</v>
      </c>
      <c r="B40" s="32"/>
      <c r="C40" s="32"/>
      <c r="D40" s="22"/>
      <c r="E40" s="18">
        <v>4103.72</v>
      </c>
      <c r="F40" s="19">
        <v>0.1129</v>
      </c>
      <c r="G40" s="20"/>
    </row>
    <row r="41" spans="1:7" x14ac:dyDescent="0.3">
      <c r="A41" s="12" t="s">
        <v>155</v>
      </c>
      <c r="B41" s="30"/>
      <c r="C41" s="30"/>
      <c r="D41" s="13"/>
      <c r="E41" s="14">
        <v>0.76077300000000003</v>
      </c>
      <c r="F41" s="15">
        <v>2.0000000000000002E-5</v>
      </c>
      <c r="G41" s="15"/>
    </row>
    <row r="42" spans="1:7" x14ac:dyDescent="0.3">
      <c r="A42" s="12" t="s">
        <v>156</v>
      </c>
      <c r="B42" s="30"/>
      <c r="C42" s="30"/>
      <c r="D42" s="13"/>
      <c r="E42" s="23">
        <v>-266.600773</v>
      </c>
      <c r="F42" s="24">
        <v>-7.3200000000000001E-3</v>
      </c>
      <c r="G42" s="15">
        <v>6.7666000000000004E-2</v>
      </c>
    </row>
    <row r="43" spans="1:7" x14ac:dyDescent="0.3">
      <c r="A43" s="25" t="s">
        <v>157</v>
      </c>
      <c r="B43" s="33"/>
      <c r="C43" s="33"/>
      <c r="D43" s="26"/>
      <c r="E43" s="27">
        <v>36361.17</v>
      </c>
      <c r="F43" s="28">
        <v>1</v>
      </c>
      <c r="G43" s="28"/>
    </row>
    <row r="45" spans="1:7" x14ac:dyDescent="0.3">
      <c r="A45" s="1" t="s">
        <v>158</v>
      </c>
    </row>
    <row r="46" spans="1:7" x14ac:dyDescent="0.3">
      <c r="A46" s="1" t="s">
        <v>159</v>
      </c>
    </row>
    <row r="48" spans="1:7" x14ac:dyDescent="0.3">
      <c r="A48" s="1" t="s">
        <v>160</v>
      </c>
    </row>
    <row r="49" spans="1:5" x14ac:dyDescent="0.3">
      <c r="A49" s="47" t="s">
        <v>161</v>
      </c>
      <c r="B49" s="34" t="s">
        <v>114</v>
      </c>
    </row>
    <row r="50" spans="1:5" x14ac:dyDescent="0.3">
      <c r="A50" t="s">
        <v>162</v>
      </c>
    </row>
    <row r="51" spans="1:5" x14ac:dyDescent="0.3">
      <c r="A51" t="s">
        <v>163</v>
      </c>
      <c r="B51" t="s">
        <v>164</v>
      </c>
      <c r="C51" t="s">
        <v>164</v>
      </c>
    </row>
    <row r="52" spans="1:5" x14ac:dyDescent="0.3">
      <c r="B52" s="48">
        <v>45077</v>
      </c>
      <c r="C52" s="48">
        <v>45107</v>
      </c>
    </row>
    <row r="53" spans="1:5" x14ac:dyDescent="0.3">
      <c r="A53" t="s">
        <v>165</v>
      </c>
      <c r="B53">
        <v>26.882100000000001</v>
      </c>
      <c r="C53">
        <v>27.031099999999999</v>
      </c>
      <c r="E53" s="2"/>
    </row>
    <row r="54" spans="1:5" x14ac:dyDescent="0.3">
      <c r="A54" t="s">
        <v>166</v>
      </c>
      <c r="B54" t="s">
        <v>167</v>
      </c>
      <c r="C54" t="s">
        <v>167</v>
      </c>
      <c r="E54" s="2"/>
    </row>
    <row r="55" spans="1:5" x14ac:dyDescent="0.3">
      <c r="A55" t="s">
        <v>168</v>
      </c>
      <c r="B55">
        <v>26.8855</v>
      </c>
      <c r="C55">
        <v>27.034500000000001</v>
      </c>
      <c r="E55" s="2"/>
    </row>
    <row r="56" spans="1:5" x14ac:dyDescent="0.3">
      <c r="A56" t="s">
        <v>169</v>
      </c>
      <c r="B56">
        <v>25.0716</v>
      </c>
      <c r="C56">
        <v>25.2105</v>
      </c>
      <c r="E56" s="2"/>
    </row>
    <row r="57" spans="1:5" x14ac:dyDescent="0.3">
      <c r="A57" t="s">
        <v>170</v>
      </c>
      <c r="B57" t="s">
        <v>167</v>
      </c>
      <c r="C57" t="s">
        <v>167</v>
      </c>
      <c r="E57" s="2"/>
    </row>
    <row r="58" spans="1:5" x14ac:dyDescent="0.3">
      <c r="A58" t="s">
        <v>171</v>
      </c>
      <c r="B58">
        <v>21.168299999999999</v>
      </c>
      <c r="C58">
        <v>21.273099999999999</v>
      </c>
      <c r="E58" s="2"/>
    </row>
    <row r="59" spans="1:5" x14ac:dyDescent="0.3">
      <c r="A59" t="s">
        <v>172</v>
      </c>
      <c r="B59" t="s">
        <v>167</v>
      </c>
      <c r="C59" t="s">
        <v>167</v>
      </c>
      <c r="E59" s="2"/>
    </row>
    <row r="60" spans="1:5" x14ac:dyDescent="0.3">
      <c r="A60" t="s">
        <v>173</v>
      </c>
      <c r="B60">
        <v>24.529800000000002</v>
      </c>
      <c r="C60">
        <v>24.651399999999999</v>
      </c>
      <c r="E60" s="2"/>
    </row>
    <row r="61" spans="1:5" x14ac:dyDescent="0.3">
      <c r="A61" t="s">
        <v>174</v>
      </c>
      <c r="B61" t="s">
        <v>167</v>
      </c>
      <c r="C61" t="s">
        <v>167</v>
      </c>
      <c r="E61" s="2"/>
    </row>
    <row r="62" spans="1:5" x14ac:dyDescent="0.3">
      <c r="A62" t="s">
        <v>175</v>
      </c>
      <c r="B62">
        <v>24.735199999999999</v>
      </c>
      <c r="C62">
        <v>24.857800000000001</v>
      </c>
      <c r="E62" s="2"/>
    </row>
    <row r="63" spans="1:5" x14ac:dyDescent="0.3">
      <c r="A63" t="s">
        <v>176</v>
      </c>
      <c r="B63">
        <v>23.266999999999999</v>
      </c>
      <c r="C63">
        <v>23.382400000000001</v>
      </c>
      <c r="E63" s="2"/>
    </row>
    <row r="64" spans="1:5" x14ac:dyDescent="0.3">
      <c r="A64" t="s">
        <v>177</v>
      </c>
      <c r="B64" t="s">
        <v>167</v>
      </c>
      <c r="C64" t="s">
        <v>167</v>
      </c>
      <c r="E64" s="2"/>
    </row>
    <row r="65" spans="1:5" x14ac:dyDescent="0.3">
      <c r="A65" t="s">
        <v>178</v>
      </c>
      <c r="E65" s="2"/>
    </row>
    <row r="67" spans="1:5" x14ac:dyDescent="0.3">
      <c r="A67" t="s">
        <v>179</v>
      </c>
      <c r="B67" s="34" t="s">
        <v>114</v>
      </c>
    </row>
    <row r="68" spans="1:5" x14ac:dyDescent="0.3">
      <c r="A68" t="s">
        <v>180</v>
      </c>
      <c r="B68" s="34" t="s">
        <v>114</v>
      </c>
    </row>
    <row r="69" spans="1:5" ht="28.95" customHeight="1" x14ac:dyDescent="0.3">
      <c r="A69" s="47" t="s">
        <v>181</v>
      </c>
      <c r="B69" s="34" t="s">
        <v>114</v>
      </c>
    </row>
    <row r="70" spans="1:5" ht="28.95" customHeight="1" x14ac:dyDescent="0.3">
      <c r="A70" s="47" t="s">
        <v>182</v>
      </c>
      <c r="B70" s="34" t="s">
        <v>114</v>
      </c>
    </row>
    <row r="71" spans="1:5" x14ac:dyDescent="0.3">
      <c r="A71" t="s">
        <v>183</v>
      </c>
      <c r="B71" s="49">
        <v>0.36693900000000002</v>
      </c>
    </row>
    <row r="72" spans="1:5" ht="43.5" customHeight="1" x14ac:dyDescent="0.3">
      <c r="A72" s="47" t="s">
        <v>184</v>
      </c>
      <c r="B72" s="34" t="s">
        <v>114</v>
      </c>
    </row>
    <row r="73" spans="1:5" ht="28.95" customHeight="1" x14ac:dyDescent="0.3">
      <c r="A73" s="47" t="s">
        <v>185</v>
      </c>
      <c r="B73" s="34" t="s">
        <v>114</v>
      </c>
    </row>
    <row r="74" spans="1:5" ht="28.95" customHeight="1" x14ac:dyDescent="0.3">
      <c r="A74" s="47" t="s">
        <v>186</v>
      </c>
      <c r="B74" s="34" t="s">
        <v>114</v>
      </c>
    </row>
    <row r="75" spans="1:5" x14ac:dyDescent="0.3">
      <c r="A75" t="s">
        <v>187</v>
      </c>
      <c r="B75" s="34" t="s">
        <v>114</v>
      </c>
    </row>
    <row r="76" spans="1:5" x14ac:dyDescent="0.3">
      <c r="A76" t="s">
        <v>188</v>
      </c>
      <c r="B76" s="34" t="s">
        <v>114</v>
      </c>
    </row>
    <row r="78" spans="1:5" x14ac:dyDescent="0.3">
      <c r="A78" t="s">
        <v>189</v>
      </c>
    </row>
    <row r="79" spans="1:5" x14ac:dyDescent="0.3">
      <c r="A79" s="58" t="s">
        <v>190</v>
      </c>
      <c r="B79" s="58" t="s">
        <v>191</v>
      </c>
    </row>
    <row r="80" spans="1:5" x14ac:dyDescent="0.3">
      <c r="A80" s="58" t="s">
        <v>192</v>
      </c>
      <c r="B80" s="58" t="s">
        <v>193</v>
      </c>
    </row>
    <row r="81" spans="1:6" x14ac:dyDescent="0.3">
      <c r="A81" s="58"/>
      <c r="B81" s="58"/>
    </row>
    <row r="82" spans="1:6" x14ac:dyDescent="0.3">
      <c r="A82" s="58" t="s">
        <v>194</v>
      </c>
      <c r="B82" s="59">
        <v>7.1455646316407497</v>
      </c>
    </row>
    <row r="83" spans="1:6" x14ac:dyDescent="0.3">
      <c r="A83" s="58"/>
      <c r="B83" s="58"/>
    </row>
    <row r="84" spans="1:6" x14ac:dyDescent="0.3">
      <c r="A84" s="58" t="s">
        <v>195</v>
      </c>
      <c r="B84" s="60">
        <v>0.36959999999999998</v>
      </c>
    </row>
    <row r="85" spans="1:6" x14ac:dyDescent="0.3">
      <c r="A85" s="58" t="s">
        <v>196</v>
      </c>
      <c r="B85" s="60">
        <v>0.36687965037677001</v>
      </c>
    </row>
    <row r="86" spans="1:6" x14ac:dyDescent="0.3">
      <c r="A86" s="58"/>
      <c r="B86" s="58"/>
    </row>
    <row r="87" spans="1:6" x14ac:dyDescent="0.3">
      <c r="A87" s="58" t="s">
        <v>197</v>
      </c>
      <c r="B87" s="61">
        <v>45107</v>
      </c>
    </row>
    <row r="89" spans="1:6" ht="70.05" customHeight="1" x14ac:dyDescent="0.3">
      <c r="A89" s="63" t="s">
        <v>198</v>
      </c>
      <c r="B89" s="63" t="s">
        <v>199</v>
      </c>
      <c r="C89" s="63" t="s">
        <v>5</v>
      </c>
      <c r="D89" s="63" t="s">
        <v>6</v>
      </c>
      <c r="E89" s="63" t="s">
        <v>5</v>
      </c>
      <c r="F89" s="63" t="s">
        <v>6</v>
      </c>
    </row>
    <row r="90" spans="1:6" ht="70.05" customHeight="1" x14ac:dyDescent="0.3">
      <c r="A90" s="63" t="s">
        <v>191</v>
      </c>
      <c r="B90" s="63"/>
      <c r="C90" s="63" t="s">
        <v>8</v>
      </c>
      <c r="D90" s="63"/>
      <c r="E90" s="63" t="s">
        <v>9</v>
      </c>
      <c r="F90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21"/>
  <sheetViews>
    <sheetView showGridLines="0" workbookViewId="0">
      <pane ySplit="4" topLeftCell="A5" activePane="bottomLeft" state="frozen"/>
      <selection activeCell="E97" sqref="E97"/>
      <selection pane="bottomLeft" activeCell="A10" sqref="A10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826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827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202</v>
      </c>
      <c r="B9" s="30"/>
      <c r="C9" s="30"/>
      <c r="D9" s="13"/>
      <c r="E9" s="14"/>
      <c r="F9" s="15"/>
      <c r="G9" s="15"/>
    </row>
    <row r="10" spans="1:8" x14ac:dyDescent="0.3">
      <c r="A10" s="16" t="s">
        <v>203</v>
      </c>
      <c r="B10" s="30"/>
      <c r="C10" s="30"/>
      <c r="D10" s="13"/>
      <c r="E10" s="14"/>
      <c r="F10" s="15"/>
      <c r="G10" s="15"/>
    </row>
    <row r="11" spans="1:8" x14ac:dyDescent="0.3">
      <c r="A11" s="12" t="s">
        <v>828</v>
      </c>
      <c r="B11" s="30" t="s">
        <v>829</v>
      </c>
      <c r="C11" s="30" t="s">
        <v>209</v>
      </c>
      <c r="D11" s="13">
        <v>21000000</v>
      </c>
      <c r="E11" s="14">
        <v>20130.89</v>
      </c>
      <c r="F11" s="15">
        <v>5.9799999999999999E-2</v>
      </c>
      <c r="G11" s="15">
        <v>7.4649999999999994E-2</v>
      </c>
    </row>
    <row r="12" spans="1:8" x14ac:dyDescent="0.3">
      <c r="A12" s="12" t="s">
        <v>830</v>
      </c>
      <c r="B12" s="30" t="s">
        <v>831</v>
      </c>
      <c r="C12" s="30" t="s">
        <v>209</v>
      </c>
      <c r="D12" s="13">
        <v>20000000</v>
      </c>
      <c r="E12" s="14">
        <v>19914.78</v>
      </c>
      <c r="F12" s="15">
        <v>5.91E-2</v>
      </c>
      <c r="G12" s="15">
        <v>7.4799000000000004E-2</v>
      </c>
    </row>
    <row r="13" spans="1:8" x14ac:dyDescent="0.3">
      <c r="A13" s="12" t="s">
        <v>832</v>
      </c>
      <c r="B13" s="30" t="s">
        <v>833</v>
      </c>
      <c r="C13" s="30" t="s">
        <v>209</v>
      </c>
      <c r="D13" s="13">
        <v>19500000</v>
      </c>
      <c r="E13" s="14">
        <v>19725.240000000002</v>
      </c>
      <c r="F13" s="15">
        <v>5.8500000000000003E-2</v>
      </c>
      <c r="G13" s="15">
        <v>7.4607999999999994E-2</v>
      </c>
    </row>
    <row r="14" spans="1:8" x14ac:dyDescent="0.3">
      <c r="A14" s="12" t="s">
        <v>834</v>
      </c>
      <c r="B14" s="30" t="s">
        <v>835</v>
      </c>
      <c r="C14" s="30" t="s">
        <v>209</v>
      </c>
      <c r="D14" s="13">
        <v>16000000</v>
      </c>
      <c r="E14" s="14">
        <v>15893.9</v>
      </c>
      <c r="F14" s="15">
        <v>4.7199999999999999E-2</v>
      </c>
      <c r="G14" s="15">
        <v>7.5300000000000006E-2</v>
      </c>
    </row>
    <row r="15" spans="1:8" x14ac:dyDescent="0.3">
      <c r="A15" s="12" t="s">
        <v>836</v>
      </c>
      <c r="B15" s="30" t="s">
        <v>837</v>
      </c>
      <c r="C15" s="30" t="s">
        <v>209</v>
      </c>
      <c r="D15" s="13">
        <v>15000000</v>
      </c>
      <c r="E15" s="14">
        <v>15168.77</v>
      </c>
      <c r="F15" s="15">
        <v>4.4999999999999998E-2</v>
      </c>
      <c r="G15" s="15">
        <v>7.5286000000000006E-2</v>
      </c>
    </row>
    <row r="16" spans="1:8" x14ac:dyDescent="0.3">
      <c r="A16" s="12" t="s">
        <v>838</v>
      </c>
      <c r="B16" s="30" t="s">
        <v>839</v>
      </c>
      <c r="C16" s="30" t="s">
        <v>209</v>
      </c>
      <c r="D16" s="13">
        <v>11000000</v>
      </c>
      <c r="E16" s="14">
        <v>11177.74</v>
      </c>
      <c r="F16" s="15">
        <v>3.32E-2</v>
      </c>
      <c r="G16" s="15">
        <v>7.3549000000000003E-2</v>
      </c>
    </row>
    <row r="17" spans="1:7" x14ac:dyDescent="0.3">
      <c r="A17" s="12" t="s">
        <v>840</v>
      </c>
      <c r="B17" s="30" t="s">
        <v>841</v>
      </c>
      <c r="C17" s="30" t="s">
        <v>209</v>
      </c>
      <c r="D17" s="13">
        <v>9200000</v>
      </c>
      <c r="E17" s="14">
        <v>9319.67</v>
      </c>
      <c r="F17" s="15">
        <v>2.7699999999999999E-2</v>
      </c>
      <c r="G17" s="15">
        <v>7.5199000000000002E-2</v>
      </c>
    </row>
    <row r="18" spans="1:7" x14ac:dyDescent="0.3">
      <c r="A18" s="12" t="s">
        <v>842</v>
      </c>
      <c r="B18" s="30" t="s">
        <v>843</v>
      </c>
      <c r="C18" s="30" t="s">
        <v>209</v>
      </c>
      <c r="D18" s="13">
        <v>4000000</v>
      </c>
      <c r="E18" s="14">
        <v>4010.46</v>
      </c>
      <c r="F18" s="15">
        <v>1.1900000000000001E-2</v>
      </c>
      <c r="G18" s="15">
        <v>7.4300000000000005E-2</v>
      </c>
    </row>
    <row r="19" spans="1:7" x14ac:dyDescent="0.3">
      <c r="A19" s="12" t="s">
        <v>844</v>
      </c>
      <c r="B19" s="30" t="s">
        <v>845</v>
      </c>
      <c r="C19" s="30" t="s">
        <v>209</v>
      </c>
      <c r="D19" s="13">
        <v>3000000</v>
      </c>
      <c r="E19" s="14">
        <v>2978.9</v>
      </c>
      <c r="F19" s="15">
        <v>8.8000000000000005E-3</v>
      </c>
      <c r="G19" s="15">
        <v>7.46E-2</v>
      </c>
    </row>
    <row r="20" spans="1:7" x14ac:dyDescent="0.3">
      <c r="A20" s="12" t="s">
        <v>846</v>
      </c>
      <c r="B20" s="30" t="s">
        <v>847</v>
      </c>
      <c r="C20" s="30" t="s">
        <v>206</v>
      </c>
      <c r="D20" s="13">
        <v>3000000</v>
      </c>
      <c r="E20" s="14">
        <v>2974.45</v>
      </c>
      <c r="F20" s="15">
        <v>8.8000000000000005E-3</v>
      </c>
      <c r="G20" s="15">
        <v>7.3874999999999996E-2</v>
      </c>
    </row>
    <row r="21" spans="1:7" x14ac:dyDescent="0.3">
      <c r="A21" s="12" t="s">
        <v>848</v>
      </c>
      <c r="B21" s="30" t="s">
        <v>849</v>
      </c>
      <c r="C21" s="30" t="s">
        <v>209</v>
      </c>
      <c r="D21" s="13">
        <v>2700000</v>
      </c>
      <c r="E21" s="14">
        <v>2766.79</v>
      </c>
      <c r="F21" s="15">
        <v>8.2000000000000007E-3</v>
      </c>
      <c r="G21" s="15">
        <v>7.4997999999999995E-2</v>
      </c>
    </row>
    <row r="22" spans="1:7" x14ac:dyDescent="0.3">
      <c r="A22" s="12" t="s">
        <v>850</v>
      </c>
      <c r="B22" s="30" t="s">
        <v>851</v>
      </c>
      <c r="C22" s="30" t="s">
        <v>209</v>
      </c>
      <c r="D22" s="13">
        <v>2500000</v>
      </c>
      <c r="E22" s="14">
        <v>2602.65</v>
      </c>
      <c r="F22" s="15">
        <v>7.7000000000000002E-3</v>
      </c>
      <c r="G22" s="15">
        <v>7.3800000000000004E-2</v>
      </c>
    </row>
    <row r="23" spans="1:7" x14ac:dyDescent="0.3">
      <c r="A23" s="12" t="s">
        <v>852</v>
      </c>
      <c r="B23" s="30" t="s">
        <v>853</v>
      </c>
      <c r="C23" s="30" t="s">
        <v>209</v>
      </c>
      <c r="D23" s="13">
        <v>2500000</v>
      </c>
      <c r="E23" s="14">
        <v>2505.15</v>
      </c>
      <c r="F23" s="15">
        <v>7.4000000000000003E-3</v>
      </c>
      <c r="G23" s="15">
        <v>7.4300000000000005E-2</v>
      </c>
    </row>
    <row r="24" spans="1:7" x14ac:dyDescent="0.3">
      <c r="A24" s="12" t="s">
        <v>854</v>
      </c>
      <c r="B24" s="30" t="s">
        <v>855</v>
      </c>
      <c r="C24" s="30" t="s">
        <v>218</v>
      </c>
      <c r="D24" s="13">
        <v>2000000</v>
      </c>
      <c r="E24" s="14">
        <v>2007.68</v>
      </c>
      <c r="F24" s="15">
        <v>6.0000000000000001E-3</v>
      </c>
      <c r="G24" s="15">
        <v>7.3450000000000001E-2</v>
      </c>
    </row>
    <row r="25" spans="1:7" x14ac:dyDescent="0.3">
      <c r="A25" s="12" t="s">
        <v>856</v>
      </c>
      <c r="B25" s="30" t="s">
        <v>857</v>
      </c>
      <c r="C25" s="30" t="s">
        <v>218</v>
      </c>
      <c r="D25" s="13">
        <v>1500000</v>
      </c>
      <c r="E25" s="14">
        <v>1587.96</v>
      </c>
      <c r="F25" s="15">
        <v>4.7000000000000002E-3</v>
      </c>
      <c r="G25" s="15">
        <v>7.3549000000000003E-2</v>
      </c>
    </row>
    <row r="26" spans="1:7" x14ac:dyDescent="0.3">
      <c r="A26" s="12" t="s">
        <v>858</v>
      </c>
      <c r="B26" s="30" t="s">
        <v>859</v>
      </c>
      <c r="C26" s="30" t="s">
        <v>209</v>
      </c>
      <c r="D26" s="13">
        <v>500000</v>
      </c>
      <c r="E26" s="14">
        <v>523.79</v>
      </c>
      <c r="F26" s="15">
        <v>1.6000000000000001E-3</v>
      </c>
      <c r="G26" s="15">
        <v>7.4085999999999999E-2</v>
      </c>
    </row>
    <row r="27" spans="1:7" x14ac:dyDescent="0.3">
      <c r="A27" s="12" t="s">
        <v>860</v>
      </c>
      <c r="B27" s="30" t="s">
        <v>861</v>
      </c>
      <c r="C27" s="30" t="s">
        <v>209</v>
      </c>
      <c r="D27" s="13">
        <v>500000</v>
      </c>
      <c r="E27" s="14">
        <v>478.74</v>
      </c>
      <c r="F27" s="15">
        <v>1.4E-3</v>
      </c>
      <c r="G27" s="15">
        <v>7.4450000000000002E-2</v>
      </c>
    </row>
    <row r="28" spans="1:7" x14ac:dyDescent="0.3">
      <c r="A28" s="16" t="s">
        <v>122</v>
      </c>
      <c r="B28" s="31"/>
      <c r="C28" s="31"/>
      <c r="D28" s="17"/>
      <c r="E28" s="18">
        <v>133767.56</v>
      </c>
      <c r="F28" s="19">
        <v>0.39700000000000002</v>
      </c>
      <c r="G28" s="20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16" t="s">
        <v>297</v>
      </c>
      <c r="B30" s="30"/>
      <c r="C30" s="30"/>
      <c r="D30" s="13"/>
      <c r="E30" s="14"/>
      <c r="F30" s="15"/>
      <c r="G30" s="15"/>
    </row>
    <row r="31" spans="1:7" x14ac:dyDescent="0.3">
      <c r="A31" s="12" t="s">
        <v>862</v>
      </c>
      <c r="B31" s="30" t="s">
        <v>863</v>
      </c>
      <c r="C31" s="30" t="s">
        <v>119</v>
      </c>
      <c r="D31" s="13">
        <v>25000000</v>
      </c>
      <c r="E31" s="14">
        <v>24024.25</v>
      </c>
      <c r="F31" s="15">
        <v>7.1300000000000002E-2</v>
      </c>
      <c r="G31" s="15">
        <v>7.1821242943999997E-2</v>
      </c>
    </row>
    <row r="32" spans="1:7" x14ac:dyDescent="0.3">
      <c r="A32" s="16" t="s">
        <v>122</v>
      </c>
      <c r="B32" s="31"/>
      <c r="C32" s="31"/>
      <c r="D32" s="17"/>
      <c r="E32" s="18">
        <v>24024.25</v>
      </c>
      <c r="F32" s="19">
        <v>7.1300000000000002E-2</v>
      </c>
      <c r="G32" s="20"/>
    </row>
    <row r="33" spans="1:7" x14ac:dyDescent="0.3">
      <c r="A33" s="16" t="s">
        <v>645</v>
      </c>
      <c r="B33" s="30"/>
      <c r="C33" s="30"/>
      <c r="D33" s="13"/>
      <c r="E33" s="14"/>
      <c r="F33" s="15"/>
      <c r="G33" s="15"/>
    </row>
    <row r="34" spans="1:7" x14ac:dyDescent="0.3">
      <c r="A34" s="12" t="s">
        <v>864</v>
      </c>
      <c r="B34" s="30" t="s">
        <v>865</v>
      </c>
      <c r="C34" s="30" t="s">
        <v>119</v>
      </c>
      <c r="D34" s="13">
        <v>23000000</v>
      </c>
      <c r="E34" s="14">
        <v>22508.880000000001</v>
      </c>
      <c r="F34" s="15">
        <v>6.6799999999999998E-2</v>
      </c>
      <c r="G34" s="15">
        <v>7.3671064760999994E-2</v>
      </c>
    </row>
    <row r="35" spans="1:7" x14ac:dyDescent="0.3">
      <c r="A35" s="12" t="s">
        <v>866</v>
      </c>
      <c r="B35" s="30" t="s">
        <v>867</v>
      </c>
      <c r="C35" s="30" t="s">
        <v>119</v>
      </c>
      <c r="D35" s="13">
        <v>10500000</v>
      </c>
      <c r="E35" s="14">
        <v>10659.19</v>
      </c>
      <c r="F35" s="15">
        <v>3.1600000000000003E-2</v>
      </c>
      <c r="G35" s="15">
        <v>7.4294936323999999E-2</v>
      </c>
    </row>
    <row r="36" spans="1:7" x14ac:dyDescent="0.3">
      <c r="A36" s="12" t="s">
        <v>868</v>
      </c>
      <c r="B36" s="30" t="s">
        <v>869</v>
      </c>
      <c r="C36" s="30" t="s">
        <v>119</v>
      </c>
      <c r="D36" s="13">
        <v>10000000</v>
      </c>
      <c r="E36" s="14">
        <v>9978.42</v>
      </c>
      <c r="F36" s="15">
        <v>2.9600000000000001E-2</v>
      </c>
      <c r="G36" s="15">
        <v>7.3994377569E-2</v>
      </c>
    </row>
    <row r="37" spans="1:7" x14ac:dyDescent="0.3">
      <c r="A37" s="12" t="s">
        <v>870</v>
      </c>
      <c r="B37" s="30" t="s">
        <v>871</v>
      </c>
      <c r="C37" s="30" t="s">
        <v>119</v>
      </c>
      <c r="D37" s="13">
        <v>9500000</v>
      </c>
      <c r="E37" s="14">
        <v>9663.1</v>
      </c>
      <c r="F37" s="15">
        <v>2.87E-2</v>
      </c>
      <c r="G37" s="15">
        <v>7.3896964100000004E-2</v>
      </c>
    </row>
    <row r="38" spans="1:7" x14ac:dyDescent="0.3">
      <c r="A38" s="12" t="s">
        <v>872</v>
      </c>
      <c r="B38" s="30" t="s">
        <v>873</v>
      </c>
      <c r="C38" s="30" t="s">
        <v>119</v>
      </c>
      <c r="D38" s="13">
        <v>9000000</v>
      </c>
      <c r="E38" s="14">
        <v>9177.2800000000007</v>
      </c>
      <c r="F38" s="15">
        <v>2.7199999999999998E-2</v>
      </c>
      <c r="G38" s="15">
        <v>7.3701114220000002E-2</v>
      </c>
    </row>
    <row r="39" spans="1:7" x14ac:dyDescent="0.3">
      <c r="A39" s="12" t="s">
        <v>874</v>
      </c>
      <c r="B39" s="30" t="s">
        <v>875</v>
      </c>
      <c r="C39" s="30" t="s">
        <v>119</v>
      </c>
      <c r="D39" s="13">
        <v>7500000</v>
      </c>
      <c r="E39" s="14">
        <v>7750.28</v>
      </c>
      <c r="F39" s="15">
        <v>2.3E-2</v>
      </c>
      <c r="G39" s="15">
        <v>7.4085577161000005E-2</v>
      </c>
    </row>
    <row r="40" spans="1:7" x14ac:dyDescent="0.3">
      <c r="A40" s="12" t="s">
        <v>876</v>
      </c>
      <c r="B40" s="30" t="s">
        <v>877</v>
      </c>
      <c r="C40" s="30" t="s">
        <v>119</v>
      </c>
      <c r="D40" s="13">
        <v>7500000</v>
      </c>
      <c r="E40" s="14">
        <v>7620.33</v>
      </c>
      <c r="F40" s="15">
        <v>2.2599999999999999E-2</v>
      </c>
      <c r="G40" s="15">
        <v>7.3701114220000002E-2</v>
      </c>
    </row>
    <row r="41" spans="1:7" x14ac:dyDescent="0.3">
      <c r="A41" s="12" t="s">
        <v>878</v>
      </c>
      <c r="B41" s="30" t="s">
        <v>879</v>
      </c>
      <c r="C41" s="30" t="s">
        <v>119</v>
      </c>
      <c r="D41" s="13">
        <v>6500000</v>
      </c>
      <c r="E41" s="14">
        <v>6632.66</v>
      </c>
      <c r="F41" s="15">
        <v>1.9699999999999999E-2</v>
      </c>
      <c r="G41" s="15">
        <v>7.4087649924000007E-2</v>
      </c>
    </row>
    <row r="42" spans="1:7" x14ac:dyDescent="0.3">
      <c r="A42" s="12" t="s">
        <v>880</v>
      </c>
      <c r="B42" s="30" t="s">
        <v>881</v>
      </c>
      <c r="C42" s="30" t="s">
        <v>119</v>
      </c>
      <c r="D42" s="13">
        <v>6000000</v>
      </c>
      <c r="E42" s="14">
        <v>6094.81</v>
      </c>
      <c r="F42" s="15">
        <v>1.8100000000000002E-2</v>
      </c>
      <c r="G42" s="15">
        <v>7.4087649924000007E-2</v>
      </c>
    </row>
    <row r="43" spans="1:7" x14ac:dyDescent="0.3">
      <c r="A43" s="12" t="s">
        <v>778</v>
      </c>
      <c r="B43" s="30" t="s">
        <v>779</v>
      </c>
      <c r="C43" s="30" t="s">
        <v>119</v>
      </c>
      <c r="D43" s="13">
        <v>6000000</v>
      </c>
      <c r="E43" s="14">
        <v>6062.03</v>
      </c>
      <c r="F43" s="15">
        <v>1.7999999999999999E-2</v>
      </c>
      <c r="G43" s="15">
        <v>7.3879347242000001E-2</v>
      </c>
    </row>
    <row r="44" spans="1:7" x14ac:dyDescent="0.3">
      <c r="A44" s="12" t="s">
        <v>882</v>
      </c>
      <c r="B44" s="30" t="s">
        <v>883</v>
      </c>
      <c r="C44" s="30" t="s">
        <v>119</v>
      </c>
      <c r="D44" s="13">
        <v>5500000</v>
      </c>
      <c r="E44" s="14">
        <v>5560.19</v>
      </c>
      <c r="F44" s="15">
        <v>1.6500000000000001E-2</v>
      </c>
      <c r="G44" s="15">
        <v>7.3886601225000001E-2</v>
      </c>
    </row>
    <row r="45" spans="1:7" x14ac:dyDescent="0.3">
      <c r="A45" s="12" t="s">
        <v>884</v>
      </c>
      <c r="B45" s="30" t="s">
        <v>885</v>
      </c>
      <c r="C45" s="30" t="s">
        <v>119</v>
      </c>
      <c r="D45" s="13">
        <v>5500000</v>
      </c>
      <c r="E45" s="14">
        <v>5556.36</v>
      </c>
      <c r="F45" s="15">
        <v>1.6500000000000001E-2</v>
      </c>
      <c r="G45" s="15">
        <v>7.3909399616000002E-2</v>
      </c>
    </row>
    <row r="46" spans="1:7" x14ac:dyDescent="0.3">
      <c r="A46" s="12" t="s">
        <v>886</v>
      </c>
      <c r="B46" s="30" t="s">
        <v>887</v>
      </c>
      <c r="C46" s="30" t="s">
        <v>119</v>
      </c>
      <c r="D46" s="13">
        <v>5000000</v>
      </c>
      <c r="E46" s="14">
        <v>5075.78</v>
      </c>
      <c r="F46" s="15">
        <v>1.5100000000000001E-2</v>
      </c>
      <c r="G46" s="15">
        <v>7.3886601225000001E-2</v>
      </c>
    </row>
    <row r="47" spans="1:7" x14ac:dyDescent="0.3">
      <c r="A47" s="12" t="s">
        <v>888</v>
      </c>
      <c r="B47" s="30" t="s">
        <v>889</v>
      </c>
      <c r="C47" s="30" t="s">
        <v>119</v>
      </c>
      <c r="D47" s="13">
        <v>5000000</v>
      </c>
      <c r="E47" s="14">
        <v>5061.7</v>
      </c>
      <c r="F47" s="15">
        <v>1.4999999999999999E-2</v>
      </c>
      <c r="G47" s="15">
        <v>7.3839968906000003E-2</v>
      </c>
    </row>
    <row r="48" spans="1:7" x14ac:dyDescent="0.3">
      <c r="A48" s="12" t="s">
        <v>890</v>
      </c>
      <c r="B48" s="30" t="s">
        <v>891</v>
      </c>
      <c r="C48" s="30" t="s">
        <v>119</v>
      </c>
      <c r="D48" s="13">
        <v>5000000</v>
      </c>
      <c r="E48" s="14">
        <v>5055.87</v>
      </c>
      <c r="F48" s="15">
        <v>1.4999999999999999E-2</v>
      </c>
      <c r="G48" s="15">
        <v>7.3810953752000003E-2</v>
      </c>
    </row>
    <row r="49" spans="1:7" x14ac:dyDescent="0.3">
      <c r="A49" s="12" t="s">
        <v>892</v>
      </c>
      <c r="B49" s="30" t="s">
        <v>893</v>
      </c>
      <c r="C49" s="30" t="s">
        <v>119</v>
      </c>
      <c r="D49" s="13">
        <v>5000000</v>
      </c>
      <c r="E49" s="14">
        <v>5052.29</v>
      </c>
      <c r="F49" s="15">
        <v>1.4999999999999999E-2</v>
      </c>
      <c r="G49" s="15">
        <v>7.3839968906000003E-2</v>
      </c>
    </row>
    <row r="50" spans="1:7" x14ac:dyDescent="0.3">
      <c r="A50" s="12" t="s">
        <v>894</v>
      </c>
      <c r="B50" s="30" t="s">
        <v>895</v>
      </c>
      <c r="C50" s="30" t="s">
        <v>119</v>
      </c>
      <c r="D50" s="13">
        <v>5000000</v>
      </c>
      <c r="E50" s="14">
        <v>5044.62</v>
      </c>
      <c r="F50" s="15">
        <v>1.4999999999999999E-2</v>
      </c>
      <c r="G50" s="15">
        <v>7.3927016720000002E-2</v>
      </c>
    </row>
    <row r="51" spans="1:7" x14ac:dyDescent="0.3">
      <c r="A51" s="12" t="s">
        <v>896</v>
      </c>
      <c r="B51" s="30" t="s">
        <v>897</v>
      </c>
      <c r="C51" s="30" t="s">
        <v>119</v>
      </c>
      <c r="D51" s="13">
        <v>5000000</v>
      </c>
      <c r="E51" s="14">
        <v>5021.49</v>
      </c>
      <c r="F51" s="15">
        <v>1.49E-2</v>
      </c>
      <c r="G51" s="15">
        <v>7.3699041830000006E-2</v>
      </c>
    </row>
    <row r="52" spans="1:7" x14ac:dyDescent="0.3">
      <c r="A52" s="12" t="s">
        <v>898</v>
      </c>
      <c r="B52" s="30" t="s">
        <v>899</v>
      </c>
      <c r="C52" s="30" t="s">
        <v>119</v>
      </c>
      <c r="D52" s="13">
        <v>4500000</v>
      </c>
      <c r="E52" s="14">
        <v>4540.83</v>
      </c>
      <c r="F52" s="15">
        <v>1.35E-2</v>
      </c>
      <c r="G52" s="15">
        <v>7.4294936323999999E-2</v>
      </c>
    </row>
    <row r="53" spans="1:7" x14ac:dyDescent="0.3">
      <c r="A53" s="12" t="s">
        <v>900</v>
      </c>
      <c r="B53" s="30" t="s">
        <v>901</v>
      </c>
      <c r="C53" s="30" t="s">
        <v>119</v>
      </c>
      <c r="D53" s="13">
        <v>4500000</v>
      </c>
      <c r="E53" s="14">
        <v>4424.29</v>
      </c>
      <c r="F53" s="15">
        <v>1.3100000000000001E-2</v>
      </c>
      <c r="G53" s="15">
        <v>7.3690752289999994E-2</v>
      </c>
    </row>
    <row r="54" spans="1:7" x14ac:dyDescent="0.3">
      <c r="A54" s="12" t="s">
        <v>902</v>
      </c>
      <c r="B54" s="30" t="s">
        <v>903</v>
      </c>
      <c r="C54" s="30" t="s">
        <v>119</v>
      </c>
      <c r="D54" s="13">
        <v>4000000</v>
      </c>
      <c r="E54" s="14">
        <v>4043.09</v>
      </c>
      <c r="F54" s="15">
        <v>1.2E-2</v>
      </c>
      <c r="G54" s="15">
        <v>7.4045158681999998E-2</v>
      </c>
    </row>
    <row r="55" spans="1:7" x14ac:dyDescent="0.3">
      <c r="A55" s="12" t="s">
        <v>904</v>
      </c>
      <c r="B55" s="30" t="s">
        <v>905</v>
      </c>
      <c r="C55" s="30" t="s">
        <v>119</v>
      </c>
      <c r="D55" s="13">
        <v>2500000</v>
      </c>
      <c r="E55" s="14">
        <v>2547</v>
      </c>
      <c r="F55" s="15">
        <v>7.6E-3</v>
      </c>
      <c r="G55" s="15">
        <v>7.3886601225000001E-2</v>
      </c>
    </row>
    <row r="56" spans="1:7" x14ac:dyDescent="0.3">
      <c r="A56" s="12" t="s">
        <v>906</v>
      </c>
      <c r="B56" s="30" t="s">
        <v>907</v>
      </c>
      <c r="C56" s="30" t="s">
        <v>119</v>
      </c>
      <c r="D56" s="13">
        <v>2500000</v>
      </c>
      <c r="E56" s="14">
        <v>2527.91</v>
      </c>
      <c r="F56" s="15">
        <v>7.4999999999999997E-3</v>
      </c>
      <c r="G56" s="15">
        <v>7.3701114220000002E-2</v>
      </c>
    </row>
    <row r="57" spans="1:7" x14ac:dyDescent="0.3">
      <c r="A57" s="12" t="s">
        <v>908</v>
      </c>
      <c r="B57" s="30" t="s">
        <v>909</v>
      </c>
      <c r="C57" s="30" t="s">
        <v>119</v>
      </c>
      <c r="D57" s="13">
        <v>2500000</v>
      </c>
      <c r="E57" s="14">
        <v>2492.46</v>
      </c>
      <c r="F57" s="15">
        <v>7.4000000000000003E-3</v>
      </c>
      <c r="G57" s="15">
        <v>7.3994377569E-2</v>
      </c>
    </row>
    <row r="58" spans="1:7" x14ac:dyDescent="0.3">
      <c r="A58" s="12" t="s">
        <v>910</v>
      </c>
      <c r="B58" s="30" t="s">
        <v>911</v>
      </c>
      <c r="C58" s="30" t="s">
        <v>119</v>
      </c>
      <c r="D58" s="13">
        <v>2500000</v>
      </c>
      <c r="E58" s="14">
        <v>2492.0300000000002</v>
      </c>
      <c r="F58" s="15">
        <v>7.4000000000000003E-3</v>
      </c>
      <c r="G58" s="15">
        <v>7.3845150225000003E-2</v>
      </c>
    </row>
    <row r="59" spans="1:7" x14ac:dyDescent="0.3">
      <c r="A59" s="12" t="s">
        <v>912</v>
      </c>
      <c r="B59" s="30" t="s">
        <v>913</v>
      </c>
      <c r="C59" s="30" t="s">
        <v>119</v>
      </c>
      <c r="D59" s="13">
        <v>2000000</v>
      </c>
      <c r="E59" s="14">
        <v>1996.05</v>
      </c>
      <c r="F59" s="15">
        <v>5.8999999999999999E-3</v>
      </c>
      <c r="G59" s="15">
        <v>7.4035831449E-2</v>
      </c>
    </row>
    <row r="60" spans="1:7" x14ac:dyDescent="0.3">
      <c r="A60" s="12" t="s">
        <v>646</v>
      </c>
      <c r="B60" s="30" t="s">
        <v>647</v>
      </c>
      <c r="C60" s="30" t="s">
        <v>119</v>
      </c>
      <c r="D60" s="13">
        <v>2000000</v>
      </c>
      <c r="E60" s="14">
        <v>1994.3</v>
      </c>
      <c r="F60" s="15">
        <v>5.8999999999999999E-3</v>
      </c>
      <c r="G60" s="15">
        <v>7.3834787599999993E-2</v>
      </c>
    </row>
    <row r="61" spans="1:7" x14ac:dyDescent="0.3">
      <c r="A61" s="12" t="s">
        <v>914</v>
      </c>
      <c r="B61" s="30" t="s">
        <v>915</v>
      </c>
      <c r="C61" s="30" t="s">
        <v>119</v>
      </c>
      <c r="D61" s="13">
        <v>1500000</v>
      </c>
      <c r="E61" s="14">
        <v>1517.32</v>
      </c>
      <c r="F61" s="15">
        <v>4.4999999999999997E-3</v>
      </c>
      <c r="G61" s="15">
        <v>7.3886601225000001E-2</v>
      </c>
    </row>
    <row r="62" spans="1:7" x14ac:dyDescent="0.3">
      <c r="A62" s="12" t="s">
        <v>916</v>
      </c>
      <c r="B62" s="30" t="s">
        <v>917</v>
      </c>
      <c r="C62" s="30" t="s">
        <v>119</v>
      </c>
      <c r="D62" s="13">
        <v>1500000</v>
      </c>
      <c r="E62" s="14">
        <v>1495.14</v>
      </c>
      <c r="F62" s="15">
        <v>4.4000000000000003E-3</v>
      </c>
      <c r="G62" s="15">
        <v>7.3759141952000007E-2</v>
      </c>
    </row>
    <row r="63" spans="1:7" x14ac:dyDescent="0.3">
      <c r="A63" s="12" t="s">
        <v>918</v>
      </c>
      <c r="B63" s="30" t="s">
        <v>919</v>
      </c>
      <c r="C63" s="30" t="s">
        <v>119</v>
      </c>
      <c r="D63" s="13">
        <v>1000000</v>
      </c>
      <c r="E63" s="14">
        <v>1011.56</v>
      </c>
      <c r="F63" s="15">
        <v>3.0000000000000001E-3</v>
      </c>
      <c r="G63" s="15">
        <v>7.4087649924000007E-2</v>
      </c>
    </row>
    <row r="64" spans="1:7" x14ac:dyDescent="0.3">
      <c r="A64" s="16" t="s">
        <v>122</v>
      </c>
      <c r="B64" s="31"/>
      <c r="C64" s="31"/>
      <c r="D64" s="17"/>
      <c r="E64" s="18">
        <v>168657.26</v>
      </c>
      <c r="F64" s="19">
        <v>0.50049999999999994</v>
      </c>
      <c r="G64" s="20"/>
    </row>
    <row r="65" spans="1:7" x14ac:dyDescent="0.3">
      <c r="A65" s="12"/>
      <c r="B65" s="30"/>
      <c r="C65" s="30"/>
      <c r="D65" s="13"/>
      <c r="E65" s="14"/>
      <c r="F65" s="15"/>
      <c r="G65" s="15"/>
    </row>
    <row r="66" spans="1:7" x14ac:dyDescent="0.3">
      <c r="A66" s="12"/>
      <c r="B66" s="30"/>
      <c r="C66" s="30"/>
      <c r="D66" s="13"/>
      <c r="E66" s="14"/>
      <c r="F66" s="15"/>
      <c r="G66" s="15"/>
    </row>
    <row r="67" spans="1:7" x14ac:dyDescent="0.3">
      <c r="A67" s="16" t="s">
        <v>300</v>
      </c>
      <c r="B67" s="30"/>
      <c r="C67" s="30"/>
      <c r="D67" s="13"/>
      <c r="E67" s="14"/>
      <c r="F67" s="15"/>
      <c r="G67" s="15"/>
    </row>
    <row r="68" spans="1:7" x14ac:dyDescent="0.3">
      <c r="A68" s="16" t="s">
        <v>122</v>
      </c>
      <c r="B68" s="30"/>
      <c r="C68" s="30"/>
      <c r="D68" s="13"/>
      <c r="E68" s="35" t="s">
        <v>114</v>
      </c>
      <c r="F68" s="36" t="s">
        <v>114</v>
      </c>
      <c r="G68" s="15"/>
    </row>
    <row r="69" spans="1:7" x14ac:dyDescent="0.3">
      <c r="A69" s="12"/>
      <c r="B69" s="30"/>
      <c r="C69" s="30"/>
      <c r="D69" s="13"/>
      <c r="E69" s="14"/>
      <c r="F69" s="15"/>
      <c r="G69" s="15"/>
    </row>
    <row r="70" spans="1:7" x14ac:dyDescent="0.3">
      <c r="A70" s="16" t="s">
        <v>301</v>
      </c>
      <c r="B70" s="30"/>
      <c r="C70" s="30"/>
      <c r="D70" s="13"/>
      <c r="E70" s="14"/>
      <c r="F70" s="15"/>
      <c r="G70" s="15"/>
    </row>
    <row r="71" spans="1:7" x14ac:dyDescent="0.3">
      <c r="A71" s="16" t="s">
        <v>122</v>
      </c>
      <c r="B71" s="30"/>
      <c r="C71" s="30"/>
      <c r="D71" s="13"/>
      <c r="E71" s="35" t="s">
        <v>114</v>
      </c>
      <c r="F71" s="36" t="s">
        <v>114</v>
      </c>
      <c r="G71" s="15"/>
    </row>
    <row r="72" spans="1:7" x14ac:dyDescent="0.3">
      <c r="A72" s="12"/>
      <c r="B72" s="30"/>
      <c r="C72" s="30"/>
      <c r="D72" s="13"/>
      <c r="E72" s="14"/>
      <c r="F72" s="15"/>
      <c r="G72" s="15"/>
    </row>
    <row r="73" spans="1:7" x14ac:dyDescent="0.3">
      <c r="A73" s="21" t="s">
        <v>152</v>
      </c>
      <c r="B73" s="32"/>
      <c r="C73" s="32"/>
      <c r="D73" s="22"/>
      <c r="E73" s="18">
        <v>326449.07</v>
      </c>
      <c r="F73" s="19">
        <v>0.96879999999999999</v>
      </c>
      <c r="G73" s="20"/>
    </row>
    <row r="74" spans="1:7" x14ac:dyDescent="0.3">
      <c r="A74" s="12"/>
      <c r="B74" s="30"/>
      <c r="C74" s="30"/>
      <c r="D74" s="13"/>
      <c r="E74" s="14"/>
      <c r="F74" s="15"/>
      <c r="G74" s="15"/>
    </row>
    <row r="75" spans="1:7" x14ac:dyDescent="0.3">
      <c r="A75" s="12"/>
      <c r="B75" s="30"/>
      <c r="C75" s="30"/>
      <c r="D75" s="13"/>
      <c r="E75" s="14"/>
      <c r="F75" s="15"/>
      <c r="G75" s="15"/>
    </row>
    <row r="76" spans="1:7" x14ac:dyDescent="0.3">
      <c r="A76" s="16" t="s">
        <v>153</v>
      </c>
      <c r="B76" s="30"/>
      <c r="C76" s="30"/>
      <c r="D76" s="13"/>
      <c r="E76" s="14"/>
      <c r="F76" s="15"/>
      <c r="G76" s="15"/>
    </row>
    <row r="77" spans="1:7" x14ac:dyDescent="0.3">
      <c r="A77" s="12" t="s">
        <v>154</v>
      </c>
      <c r="B77" s="30"/>
      <c r="C77" s="30"/>
      <c r="D77" s="13"/>
      <c r="E77" s="14">
        <v>2530.59</v>
      </c>
      <c r="F77" s="15">
        <v>7.4999999999999997E-3</v>
      </c>
      <c r="G77" s="15">
        <v>6.7666000000000004E-2</v>
      </c>
    </row>
    <row r="78" spans="1:7" x14ac:dyDescent="0.3">
      <c r="A78" s="16" t="s">
        <v>122</v>
      </c>
      <c r="B78" s="31"/>
      <c r="C78" s="31"/>
      <c r="D78" s="17"/>
      <c r="E78" s="18">
        <v>2530.59</v>
      </c>
      <c r="F78" s="19">
        <v>7.4999999999999997E-3</v>
      </c>
      <c r="G78" s="20"/>
    </row>
    <row r="79" spans="1:7" x14ac:dyDescent="0.3">
      <c r="A79" s="12"/>
      <c r="B79" s="30"/>
      <c r="C79" s="30"/>
      <c r="D79" s="13"/>
      <c r="E79" s="14"/>
      <c r="F79" s="15"/>
      <c r="G79" s="15"/>
    </row>
    <row r="80" spans="1:7" x14ac:dyDescent="0.3">
      <c r="A80" s="21" t="s">
        <v>152</v>
      </c>
      <c r="B80" s="32"/>
      <c r="C80" s="32"/>
      <c r="D80" s="22"/>
      <c r="E80" s="18">
        <v>2530.59</v>
      </c>
      <c r="F80" s="19">
        <v>7.4999999999999997E-3</v>
      </c>
      <c r="G80" s="20"/>
    </row>
    <row r="81" spans="1:7" x14ac:dyDescent="0.3">
      <c r="A81" s="12" t="s">
        <v>155</v>
      </c>
      <c r="B81" s="30"/>
      <c r="C81" s="30"/>
      <c r="D81" s="13"/>
      <c r="E81" s="14">
        <v>7928.4164841000002</v>
      </c>
      <c r="F81" s="15">
        <v>2.3532999999999998E-2</v>
      </c>
      <c r="G81" s="15"/>
    </row>
    <row r="82" spans="1:7" x14ac:dyDescent="0.3">
      <c r="A82" s="12" t="s">
        <v>156</v>
      </c>
      <c r="B82" s="30"/>
      <c r="C82" s="30"/>
      <c r="D82" s="13"/>
      <c r="E82" s="23">
        <v>-11.3964841</v>
      </c>
      <c r="F82" s="15">
        <v>1.6699999999999999E-4</v>
      </c>
      <c r="G82" s="15">
        <v>6.7666000000000004E-2</v>
      </c>
    </row>
    <row r="83" spans="1:7" x14ac:dyDescent="0.3">
      <c r="A83" s="25" t="s">
        <v>157</v>
      </c>
      <c r="B83" s="33"/>
      <c r="C83" s="33"/>
      <c r="D83" s="26"/>
      <c r="E83" s="27">
        <v>336896.68</v>
      </c>
      <c r="F83" s="28">
        <v>1</v>
      </c>
      <c r="G83" s="28"/>
    </row>
    <row r="85" spans="1:7" x14ac:dyDescent="0.3">
      <c r="A85" s="1" t="s">
        <v>159</v>
      </c>
    </row>
    <row r="88" spans="1:7" x14ac:dyDescent="0.3">
      <c r="A88" s="1" t="s">
        <v>160</v>
      </c>
    </row>
    <row r="89" spans="1:7" x14ac:dyDescent="0.3">
      <c r="A89" s="47" t="s">
        <v>161</v>
      </c>
      <c r="B89" s="34" t="s">
        <v>114</v>
      </c>
    </row>
    <row r="90" spans="1:7" x14ac:dyDescent="0.3">
      <c r="A90" t="s">
        <v>162</v>
      </c>
    </row>
    <row r="91" spans="1:7" x14ac:dyDescent="0.3">
      <c r="A91" t="s">
        <v>163</v>
      </c>
      <c r="B91" t="s">
        <v>164</v>
      </c>
      <c r="C91" t="s">
        <v>164</v>
      </c>
    </row>
    <row r="92" spans="1:7" x14ac:dyDescent="0.3">
      <c r="B92" s="48">
        <v>45077</v>
      </c>
      <c r="C92" s="48">
        <v>45107</v>
      </c>
    </row>
    <row r="93" spans="1:7" x14ac:dyDescent="0.3">
      <c r="A93" t="s">
        <v>168</v>
      </c>
      <c r="B93">
        <v>10.6828</v>
      </c>
      <c r="C93">
        <v>10.7097</v>
      </c>
      <c r="E93" s="2"/>
    </row>
    <row r="94" spans="1:7" x14ac:dyDescent="0.3">
      <c r="A94" t="s">
        <v>169</v>
      </c>
      <c r="B94">
        <v>10.681699999999999</v>
      </c>
      <c r="C94">
        <v>10.708500000000001</v>
      </c>
      <c r="E94" s="2"/>
    </row>
    <row r="95" spans="1:7" x14ac:dyDescent="0.3">
      <c r="A95" t="s">
        <v>626</v>
      </c>
      <c r="B95">
        <v>10.6523</v>
      </c>
      <c r="C95">
        <v>10.6774</v>
      </c>
      <c r="E95" s="2"/>
    </row>
    <row r="96" spans="1:7" x14ac:dyDescent="0.3">
      <c r="A96" t="s">
        <v>627</v>
      </c>
      <c r="B96">
        <v>10.652900000000001</v>
      </c>
      <c r="C96">
        <v>10.677899999999999</v>
      </c>
      <c r="E96" s="2"/>
    </row>
    <row r="97" spans="1:5" x14ac:dyDescent="0.3">
      <c r="E97" s="2"/>
    </row>
    <row r="98" spans="1:5" x14ac:dyDescent="0.3">
      <c r="A98" t="s">
        <v>179</v>
      </c>
      <c r="B98" s="34" t="s">
        <v>114</v>
      </c>
    </row>
    <row r="99" spans="1:5" x14ac:dyDescent="0.3">
      <c r="A99" t="s">
        <v>180</v>
      </c>
      <c r="B99" s="34" t="s">
        <v>114</v>
      </c>
    </row>
    <row r="100" spans="1:5" ht="28.95" customHeight="1" x14ac:dyDescent="0.3">
      <c r="A100" s="47" t="s">
        <v>181</v>
      </c>
      <c r="B100" s="34" t="s">
        <v>114</v>
      </c>
    </row>
    <row r="101" spans="1:5" ht="28.95" customHeight="1" x14ac:dyDescent="0.3">
      <c r="A101" s="47" t="s">
        <v>182</v>
      </c>
      <c r="B101" s="34" t="s">
        <v>114</v>
      </c>
    </row>
    <row r="102" spans="1:5" x14ac:dyDescent="0.3">
      <c r="A102" t="s">
        <v>183</v>
      </c>
      <c r="B102" s="49">
        <v>3.4750939999999999</v>
      </c>
    </row>
    <row r="103" spans="1:5" ht="43.5" customHeight="1" x14ac:dyDescent="0.3">
      <c r="A103" s="47" t="s">
        <v>184</v>
      </c>
      <c r="B103" s="34" t="s">
        <v>114</v>
      </c>
    </row>
    <row r="104" spans="1:5" ht="28.95" customHeight="1" x14ac:dyDescent="0.3">
      <c r="A104" s="47" t="s">
        <v>185</v>
      </c>
      <c r="B104" s="34" t="s">
        <v>114</v>
      </c>
    </row>
    <row r="105" spans="1:5" ht="28.95" customHeight="1" x14ac:dyDescent="0.3">
      <c r="A105" s="47" t="s">
        <v>186</v>
      </c>
      <c r="B105" s="34" t="s">
        <v>114</v>
      </c>
    </row>
    <row r="106" spans="1:5" x14ac:dyDescent="0.3">
      <c r="A106" t="s">
        <v>187</v>
      </c>
      <c r="B106" s="34" t="s">
        <v>114</v>
      </c>
    </row>
    <row r="107" spans="1:5" x14ac:dyDescent="0.3">
      <c r="A107" t="s">
        <v>188</v>
      </c>
      <c r="B107" s="34" t="s">
        <v>114</v>
      </c>
    </row>
    <row r="109" spans="1:5" x14ac:dyDescent="0.3">
      <c r="A109" t="s">
        <v>189</v>
      </c>
    </row>
    <row r="110" spans="1:5" ht="58.05" customHeight="1" x14ac:dyDescent="0.3">
      <c r="A110" s="58" t="s">
        <v>190</v>
      </c>
      <c r="B110" s="62" t="s">
        <v>920</v>
      </c>
    </row>
    <row r="111" spans="1:5" ht="28.95" customHeight="1" x14ac:dyDescent="0.3">
      <c r="A111" s="58" t="s">
        <v>192</v>
      </c>
      <c r="B111" s="62" t="s">
        <v>921</v>
      </c>
    </row>
    <row r="112" spans="1:5" x14ac:dyDescent="0.3">
      <c r="A112" s="58"/>
      <c r="B112" s="58"/>
    </row>
    <row r="113" spans="1:4" x14ac:dyDescent="0.3">
      <c r="A113" s="58" t="s">
        <v>194</v>
      </c>
      <c r="B113" s="59">
        <v>7.4021256909180213</v>
      </c>
    </row>
    <row r="114" spans="1:4" x14ac:dyDescent="0.3">
      <c r="A114" s="58"/>
      <c r="B114" s="58"/>
    </row>
    <row r="115" spans="1:4" x14ac:dyDescent="0.3">
      <c r="A115" s="58" t="s">
        <v>195</v>
      </c>
      <c r="B115" s="60">
        <v>3.1362000000000001</v>
      </c>
    </row>
    <row r="116" spans="1:4" x14ac:dyDescent="0.3">
      <c r="A116" s="58" t="s">
        <v>196</v>
      </c>
      <c r="B116" s="60">
        <v>3.5604245658681899</v>
      </c>
    </row>
    <row r="117" spans="1:4" x14ac:dyDescent="0.3">
      <c r="A117" s="58"/>
      <c r="B117" s="58"/>
    </row>
    <row r="118" spans="1:4" x14ac:dyDescent="0.3">
      <c r="A118" s="58" t="s">
        <v>197</v>
      </c>
      <c r="B118" s="61">
        <v>45107</v>
      </c>
    </row>
    <row r="120" spans="1:4" ht="70.05" customHeight="1" x14ac:dyDescent="0.3">
      <c r="A120" s="63" t="s">
        <v>198</v>
      </c>
      <c r="B120" s="63" t="s">
        <v>199</v>
      </c>
      <c r="C120" s="63" t="s">
        <v>5</v>
      </c>
      <c r="D120" s="63" t="s">
        <v>6</v>
      </c>
    </row>
    <row r="121" spans="1:4" ht="70.05" customHeight="1" x14ac:dyDescent="0.3">
      <c r="A121" s="63" t="s">
        <v>922</v>
      </c>
      <c r="B121" s="63"/>
      <c r="C121" s="63" t="s">
        <v>43</v>
      </c>
      <c r="D121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53"/>
  <sheetViews>
    <sheetView showGridLines="0" workbookViewId="0">
      <pane ySplit="4" topLeftCell="A5" activePane="bottomLeft" state="frozen"/>
      <selection activeCell="E97" sqref="E97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923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924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202</v>
      </c>
      <c r="B9" s="30"/>
      <c r="C9" s="30"/>
      <c r="D9" s="13"/>
      <c r="E9" s="14"/>
      <c r="F9" s="15"/>
      <c r="G9" s="15"/>
    </row>
    <row r="10" spans="1:8" x14ac:dyDescent="0.3">
      <c r="A10" s="16" t="s">
        <v>203</v>
      </c>
      <c r="B10" s="30"/>
      <c r="C10" s="30"/>
      <c r="D10" s="13"/>
      <c r="E10" s="14"/>
      <c r="F10" s="15"/>
      <c r="G10" s="15"/>
    </row>
    <row r="11" spans="1:8" x14ac:dyDescent="0.3">
      <c r="A11" s="12" t="s">
        <v>925</v>
      </c>
      <c r="B11" s="30" t="s">
        <v>926</v>
      </c>
      <c r="C11" s="30" t="s">
        <v>209</v>
      </c>
      <c r="D11" s="13">
        <v>110000000</v>
      </c>
      <c r="E11" s="14">
        <v>109516.11</v>
      </c>
      <c r="F11" s="15">
        <v>0.1071</v>
      </c>
      <c r="G11" s="15">
        <v>7.5649999999999995E-2</v>
      </c>
    </row>
    <row r="12" spans="1:8" x14ac:dyDescent="0.3">
      <c r="A12" s="12" t="s">
        <v>927</v>
      </c>
      <c r="B12" s="30" t="s">
        <v>928</v>
      </c>
      <c r="C12" s="30" t="s">
        <v>209</v>
      </c>
      <c r="D12" s="13">
        <v>60500000</v>
      </c>
      <c r="E12" s="14">
        <v>60534.55</v>
      </c>
      <c r="F12" s="15">
        <v>5.9200000000000003E-2</v>
      </c>
      <c r="G12" s="15">
        <v>7.5287999999999994E-2</v>
      </c>
    </row>
    <row r="13" spans="1:8" x14ac:dyDescent="0.3">
      <c r="A13" s="12" t="s">
        <v>929</v>
      </c>
      <c r="B13" s="30" t="s">
        <v>930</v>
      </c>
      <c r="C13" s="30" t="s">
        <v>218</v>
      </c>
      <c r="D13" s="13">
        <v>55000000</v>
      </c>
      <c r="E13" s="14">
        <v>54938.68</v>
      </c>
      <c r="F13" s="15">
        <v>5.3699999999999998E-2</v>
      </c>
      <c r="G13" s="15">
        <v>7.5700000000000003E-2</v>
      </c>
    </row>
    <row r="14" spans="1:8" x14ac:dyDescent="0.3">
      <c r="A14" s="12" t="s">
        <v>931</v>
      </c>
      <c r="B14" s="30" t="s">
        <v>932</v>
      </c>
      <c r="C14" s="30" t="s">
        <v>209</v>
      </c>
      <c r="D14" s="13">
        <v>51500000</v>
      </c>
      <c r="E14" s="14">
        <v>51048.19</v>
      </c>
      <c r="F14" s="15">
        <v>4.99E-2</v>
      </c>
      <c r="G14" s="15">
        <v>7.4800000000000005E-2</v>
      </c>
    </row>
    <row r="15" spans="1:8" x14ac:dyDescent="0.3">
      <c r="A15" s="12" t="s">
        <v>933</v>
      </c>
      <c r="B15" s="30" t="s">
        <v>934</v>
      </c>
      <c r="C15" s="30" t="s">
        <v>218</v>
      </c>
      <c r="D15" s="13">
        <v>42500000</v>
      </c>
      <c r="E15" s="14">
        <v>42165.78</v>
      </c>
      <c r="F15" s="15">
        <v>4.1200000000000001E-2</v>
      </c>
      <c r="G15" s="15">
        <v>7.5700000000000003E-2</v>
      </c>
    </row>
    <row r="16" spans="1:8" x14ac:dyDescent="0.3">
      <c r="A16" s="12" t="s">
        <v>935</v>
      </c>
      <c r="B16" s="30" t="s">
        <v>936</v>
      </c>
      <c r="C16" s="30" t="s">
        <v>209</v>
      </c>
      <c r="D16" s="13">
        <v>21300000</v>
      </c>
      <c r="E16" s="14">
        <v>21252.67</v>
      </c>
      <c r="F16" s="15">
        <v>2.0799999999999999E-2</v>
      </c>
      <c r="G16" s="15">
        <v>7.4234999999999995E-2</v>
      </c>
    </row>
    <row r="17" spans="1:7" x14ac:dyDescent="0.3">
      <c r="A17" s="12" t="s">
        <v>937</v>
      </c>
      <c r="B17" s="30" t="s">
        <v>938</v>
      </c>
      <c r="C17" s="30" t="s">
        <v>209</v>
      </c>
      <c r="D17" s="13">
        <v>19000000</v>
      </c>
      <c r="E17" s="14">
        <v>18342.37</v>
      </c>
      <c r="F17" s="15">
        <v>1.7899999999999999E-2</v>
      </c>
      <c r="G17" s="15">
        <v>7.4374999999999997E-2</v>
      </c>
    </row>
    <row r="18" spans="1:7" x14ac:dyDescent="0.3">
      <c r="A18" s="12" t="s">
        <v>939</v>
      </c>
      <c r="B18" s="30" t="s">
        <v>940</v>
      </c>
      <c r="C18" s="30" t="s">
        <v>218</v>
      </c>
      <c r="D18" s="13">
        <v>17500000</v>
      </c>
      <c r="E18" s="14">
        <v>17523.05</v>
      </c>
      <c r="F18" s="15">
        <v>1.7100000000000001E-2</v>
      </c>
      <c r="G18" s="15">
        <v>7.4550000000000005E-2</v>
      </c>
    </row>
    <row r="19" spans="1:7" x14ac:dyDescent="0.3">
      <c r="A19" s="12" t="s">
        <v>941</v>
      </c>
      <c r="B19" s="30" t="s">
        <v>942</v>
      </c>
      <c r="C19" s="30" t="s">
        <v>209</v>
      </c>
      <c r="D19" s="13">
        <v>15000000</v>
      </c>
      <c r="E19" s="14">
        <v>14993.4</v>
      </c>
      <c r="F19" s="15">
        <v>1.47E-2</v>
      </c>
      <c r="G19" s="15">
        <v>7.5649999999999995E-2</v>
      </c>
    </row>
    <row r="20" spans="1:7" x14ac:dyDescent="0.3">
      <c r="A20" s="12" t="s">
        <v>943</v>
      </c>
      <c r="B20" s="30" t="s">
        <v>944</v>
      </c>
      <c r="C20" s="30" t="s">
        <v>209</v>
      </c>
      <c r="D20" s="13">
        <v>15500000</v>
      </c>
      <c r="E20" s="14">
        <v>14931.27</v>
      </c>
      <c r="F20" s="15">
        <v>1.46E-2</v>
      </c>
      <c r="G20" s="15">
        <v>7.5075000000000003E-2</v>
      </c>
    </row>
    <row r="21" spans="1:7" x14ac:dyDescent="0.3">
      <c r="A21" s="12" t="s">
        <v>945</v>
      </c>
      <c r="B21" s="30" t="s">
        <v>946</v>
      </c>
      <c r="C21" s="30" t="s">
        <v>209</v>
      </c>
      <c r="D21" s="13">
        <v>12500000</v>
      </c>
      <c r="E21" s="14">
        <v>12471.35</v>
      </c>
      <c r="F21" s="15">
        <v>1.2200000000000001E-2</v>
      </c>
      <c r="G21" s="15">
        <v>7.5719999999999996E-2</v>
      </c>
    </row>
    <row r="22" spans="1:7" x14ac:dyDescent="0.3">
      <c r="A22" s="12" t="s">
        <v>947</v>
      </c>
      <c r="B22" s="30" t="s">
        <v>948</v>
      </c>
      <c r="C22" s="30" t="s">
        <v>209</v>
      </c>
      <c r="D22" s="13">
        <v>11200000</v>
      </c>
      <c r="E22" s="14">
        <v>11669.87</v>
      </c>
      <c r="F22" s="15">
        <v>1.14E-2</v>
      </c>
      <c r="G22" s="15">
        <v>7.4870999999999993E-2</v>
      </c>
    </row>
    <row r="23" spans="1:7" x14ac:dyDescent="0.3">
      <c r="A23" s="12" t="s">
        <v>949</v>
      </c>
      <c r="B23" s="30" t="s">
        <v>950</v>
      </c>
      <c r="C23" s="30" t="s">
        <v>218</v>
      </c>
      <c r="D23" s="13">
        <v>11000000</v>
      </c>
      <c r="E23" s="14">
        <v>10884.69</v>
      </c>
      <c r="F23" s="15">
        <v>1.06E-2</v>
      </c>
      <c r="G23" s="15">
        <v>7.5700000000000003E-2</v>
      </c>
    </row>
    <row r="24" spans="1:7" x14ac:dyDescent="0.3">
      <c r="A24" s="12" t="s">
        <v>951</v>
      </c>
      <c r="B24" s="30" t="s">
        <v>952</v>
      </c>
      <c r="C24" s="30" t="s">
        <v>206</v>
      </c>
      <c r="D24" s="13">
        <v>11000000</v>
      </c>
      <c r="E24" s="14">
        <v>10655.72</v>
      </c>
      <c r="F24" s="15">
        <v>1.04E-2</v>
      </c>
      <c r="G24" s="15">
        <v>7.5774999999999995E-2</v>
      </c>
    </row>
    <row r="25" spans="1:7" x14ac:dyDescent="0.3">
      <c r="A25" s="12" t="s">
        <v>953</v>
      </c>
      <c r="B25" s="30" t="s">
        <v>954</v>
      </c>
      <c r="C25" s="30" t="s">
        <v>209</v>
      </c>
      <c r="D25" s="13">
        <v>10000000</v>
      </c>
      <c r="E25" s="14">
        <v>10159.4</v>
      </c>
      <c r="F25" s="15">
        <v>9.9000000000000008E-3</v>
      </c>
      <c r="G25" s="15">
        <v>7.4075000000000002E-2</v>
      </c>
    </row>
    <row r="26" spans="1:7" x14ac:dyDescent="0.3">
      <c r="A26" s="12" t="s">
        <v>955</v>
      </c>
      <c r="B26" s="30" t="s">
        <v>956</v>
      </c>
      <c r="C26" s="30" t="s">
        <v>209</v>
      </c>
      <c r="D26" s="13">
        <v>10500000</v>
      </c>
      <c r="E26" s="14">
        <v>10101.26</v>
      </c>
      <c r="F26" s="15">
        <v>9.9000000000000008E-3</v>
      </c>
      <c r="G26" s="15">
        <v>7.5075000000000003E-2</v>
      </c>
    </row>
    <row r="27" spans="1:7" x14ac:dyDescent="0.3">
      <c r="A27" s="12" t="s">
        <v>957</v>
      </c>
      <c r="B27" s="30" t="s">
        <v>958</v>
      </c>
      <c r="C27" s="30" t="s">
        <v>206</v>
      </c>
      <c r="D27" s="13">
        <v>7600000</v>
      </c>
      <c r="E27" s="14">
        <v>7549.95</v>
      </c>
      <c r="F27" s="15">
        <v>7.4000000000000003E-3</v>
      </c>
      <c r="G27" s="15">
        <v>7.3899999999999993E-2</v>
      </c>
    </row>
    <row r="28" spans="1:7" x14ac:dyDescent="0.3">
      <c r="A28" s="12" t="s">
        <v>959</v>
      </c>
      <c r="B28" s="30" t="s">
        <v>960</v>
      </c>
      <c r="C28" s="30" t="s">
        <v>209</v>
      </c>
      <c r="D28" s="13">
        <v>6000000</v>
      </c>
      <c r="E28" s="14">
        <v>6262.99</v>
      </c>
      <c r="F28" s="15">
        <v>6.1000000000000004E-3</v>
      </c>
      <c r="G28" s="15">
        <v>7.4200000000000002E-2</v>
      </c>
    </row>
    <row r="29" spans="1:7" x14ac:dyDescent="0.3">
      <c r="A29" s="12" t="s">
        <v>961</v>
      </c>
      <c r="B29" s="30" t="s">
        <v>962</v>
      </c>
      <c r="C29" s="30" t="s">
        <v>209</v>
      </c>
      <c r="D29" s="13">
        <v>6000000</v>
      </c>
      <c r="E29" s="14">
        <v>6076.58</v>
      </c>
      <c r="F29" s="15">
        <v>5.8999999999999999E-3</v>
      </c>
      <c r="G29" s="15">
        <v>7.4800000000000005E-2</v>
      </c>
    </row>
    <row r="30" spans="1:7" x14ac:dyDescent="0.3">
      <c r="A30" s="12" t="s">
        <v>963</v>
      </c>
      <c r="B30" s="30" t="s">
        <v>964</v>
      </c>
      <c r="C30" s="30" t="s">
        <v>209</v>
      </c>
      <c r="D30" s="13">
        <v>5000000</v>
      </c>
      <c r="E30" s="14">
        <v>5093.22</v>
      </c>
      <c r="F30" s="15">
        <v>5.0000000000000001E-3</v>
      </c>
      <c r="G30" s="15">
        <v>7.4351E-2</v>
      </c>
    </row>
    <row r="31" spans="1:7" x14ac:dyDescent="0.3">
      <c r="A31" s="12" t="s">
        <v>965</v>
      </c>
      <c r="B31" s="30" t="s">
        <v>966</v>
      </c>
      <c r="C31" s="30" t="s">
        <v>209</v>
      </c>
      <c r="D31" s="13">
        <v>5000000</v>
      </c>
      <c r="E31" s="14">
        <v>5014.72</v>
      </c>
      <c r="F31" s="15">
        <v>4.8999999999999998E-3</v>
      </c>
      <c r="G31" s="15">
        <v>7.4374999999999997E-2</v>
      </c>
    </row>
    <row r="32" spans="1:7" x14ac:dyDescent="0.3">
      <c r="A32" s="12" t="s">
        <v>967</v>
      </c>
      <c r="B32" s="30" t="s">
        <v>968</v>
      </c>
      <c r="C32" s="30" t="s">
        <v>206</v>
      </c>
      <c r="D32" s="13">
        <v>4000000</v>
      </c>
      <c r="E32" s="14">
        <v>3950.63</v>
      </c>
      <c r="F32" s="15">
        <v>3.8999999999999998E-3</v>
      </c>
      <c r="G32" s="15">
        <v>7.3899999999999993E-2</v>
      </c>
    </row>
    <row r="33" spans="1:7" x14ac:dyDescent="0.3">
      <c r="A33" s="12" t="s">
        <v>969</v>
      </c>
      <c r="B33" s="30" t="s">
        <v>970</v>
      </c>
      <c r="C33" s="30" t="s">
        <v>218</v>
      </c>
      <c r="D33" s="13">
        <v>3300000</v>
      </c>
      <c r="E33" s="14">
        <v>3297.1</v>
      </c>
      <c r="F33" s="15">
        <v>3.2000000000000002E-3</v>
      </c>
      <c r="G33" s="15">
        <v>7.3899999999999993E-2</v>
      </c>
    </row>
    <row r="34" spans="1:7" x14ac:dyDescent="0.3">
      <c r="A34" s="12" t="s">
        <v>971</v>
      </c>
      <c r="B34" s="30" t="s">
        <v>972</v>
      </c>
      <c r="C34" s="30" t="s">
        <v>209</v>
      </c>
      <c r="D34" s="13">
        <v>2700000</v>
      </c>
      <c r="E34" s="14">
        <v>2751.79</v>
      </c>
      <c r="F34" s="15">
        <v>2.7000000000000001E-3</v>
      </c>
      <c r="G34" s="15">
        <v>7.4801000000000006E-2</v>
      </c>
    </row>
    <row r="35" spans="1:7" x14ac:dyDescent="0.3">
      <c r="A35" s="12" t="s">
        <v>973</v>
      </c>
      <c r="B35" s="30" t="s">
        <v>974</v>
      </c>
      <c r="C35" s="30" t="s">
        <v>209</v>
      </c>
      <c r="D35" s="13">
        <v>2500000</v>
      </c>
      <c r="E35" s="14">
        <v>2609.77</v>
      </c>
      <c r="F35" s="15">
        <v>2.5999999999999999E-3</v>
      </c>
      <c r="G35" s="15">
        <v>7.4200000000000002E-2</v>
      </c>
    </row>
    <row r="36" spans="1:7" x14ac:dyDescent="0.3">
      <c r="A36" s="12" t="s">
        <v>975</v>
      </c>
      <c r="B36" s="30" t="s">
        <v>976</v>
      </c>
      <c r="C36" s="30" t="s">
        <v>209</v>
      </c>
      <c r="D36" s="13">
        <v>2000000</v>
      </c>
      <c r="E36" s="14">
        <v>2031.64</v>
      </c>
      <c r="F36" s="15">
        <v>2E-3</v>
      </c>
      <c r="G36" s="15">
        <v>7.4285000000000004E-2</v>
      </c>
    </row>
    <row r="37" spans="1:7" x14ac:dyDescent="0.3">
      <c r="A37" s="12" t="s">
        <v>977</v>
      </c>
      <c r="B37" s="30" t="s">
        <v>978</v>
      </c>
      <c r="C37" s="30" t="s">
        <v>209</v>
      </c>
      <c r="D37" s="13">
        <v>1500000</v>
      </c>
      <c r="E37" s="14">
        <v>1449.02</v>
      </c>
      <c r="F37" s="15">
        <v>1.4E-3</v>
      </c>
      <c r="G37" s="15">
        <v>7.5050000000000006E-2</v>
      </c>
    </row>
    <row r="38" spans="1:7" x14ac:dyDescent="0.3">
      <c r="A38" s="12" t="s">
        <v>979</v>
      </c>
      <c r="B38" s="30" t="s">
        <v>980</v>
      </c>
      <c r="C38" s="30" t="s">
        <v>218</v>
      </c>
      <c r="D38" s="13">
        <v>1109000</v>
      </c>
      <c r="E38" s="14">
        <v>1145.46</v>
      </c>
      <c r="F38" s="15">
        <v>1.1000000000000001E-3</v>
      </c>
      <c r="G38" s="15">
        <v>7.3899999999999993E-2</v>
      </c>
    </row>
    <row r="39" spans="1:7" x14ac:dyDescent="0.3">
      <c r="A39" s="12" t="s">
        <v>981</v>
      </c>
      <c r="B39" s="30" t="s">
        <v>982</v>
      </c>
      <c r="C39" s="30" t="s">
        <v>218</v>
      </c>
      <c r="D39" s="13">
        <v>1000000</v>
      </c>
      <c r="E39" s="14">
        <v>1031.27</v>
      </c>
      <c r="F39" s="15">
        <v>1E-3</v>
      </c>
      <c r="G39" s="15">
        <v>7.3899999999999993E-2</v>
      </c>
    </row>
    <row r="40" spans="1:7" x14ac:dyDescent="0.3">
      <c r="A40" s="12" t="s">
        <v>983</v>
      </c>
      <c r="B40" s="30" t="s">
        <v>984</v>
      </c>
      <c r="C40" s="30" t="s">
        <v>209</v>
      </c>
      <c r="D40" s="13">
        <v>500000</v>
      </c>
      <c r="E40" s="14">
        <v>519.53</v>
      </c>
      <c r="F40" s="15">
        <v>5.0000000000000001E-4</v>
      </c>
      <c r="G40" s="15">
        <v>7.4349999999999999E-2</v>
      </c>
    </row>
    <row r="41" spans="1:7" x14ac:dyDescent="0.3">
      <c r="A41" s="12" t="s">
        <v>985</v>
      </c>
      <c r="B41" s="30" t="s">
        <v>986</v>
      </c>
      <c r="C41" s="30" t="s">
        <v>209</v>
      </c>
      <c r="D41" s="13">
        <v>500000</v>
      </c>
      <c r="E41" s="14">
        <v>479.3</v>
      </c>
      <c r="F41" s="15">
        <v>5.0000000000000001E-4</v>
      </c>
      <c r="G41" s="15">
        <v>7.4098999999999998E-2</v>
      </c>
    </row>
    <row r="42" spans="1:7" x14ac:dyDescent="0.3">
      <c r="A42" s="16" t="s">
        <v>122</v>
      </c>
      <c r="B42" s="31"/>
      <c r="C42" s="31"/>
      <c r="D42" s="17"/>
      <c r="E42" s="18">
        <v>520451.33</v>
      </c>
      <c r="F42" s="19">
        <v>0.50880000000000003</v>
      </c>
      <c r="G42" s="20"/>
    </row>
    <row r="43" spans="1:7" x14ac:dyDescent="0.3">
      <c r="A43" s="12"/>
      <c r="B43" s="30"/>
      <c r="C43" s="30"/>
      <c r="D43" s="13"/>
      <c r="E43" s="14"/>
      <c r="F43" s="15"/>
      <c r="G43" s="15"/>
    </row>
    <row r="44" spans="1:7" x14ac:dyDescent="0.3">
      <c r="A44" s="16" t="s">
        <v>297</v>
      </c>
      <c r="B44" s="30"/>
      <c r="C44" s="30"/>
      <c r="D44" s="13"/>
      <c r="E44" s="14"/>
      <c r="F44" s="15"/>
      <c r="G44" s="15"/>
    </row>
    <row r="45" spans="1:7" x14ac:dyDescent="0.3">
      <c r="A45" s="12" t="s">
        <v>987</v>
      </c>
      <c r="B45" s="30" t="s">
        <v>988</v>
      </c>
      <c r="C45" s="30" t="s">
        <v>119</v>
      </c>
      <c r="D45" s="13">
        <v>25000000</v>
      </c>
      <c r="E45" s="14">
        <v>24117.13</v>
      </c>
      <c r="F45" s="15">
        <v>2.3599999999999999E-2</v>
      </c>
      <c r="G45" s="15">
        <v>7.1700117669999994E-2</v>
      </c>
    </row>
    <row r="46" spans="1:7" x14ac:dyDescent="0.3">
      <c r="A46" s="16" t="s">
        <v>122</v>
      </c>
      <c r="B46" s="31"/>
      <c r="C46" s="31"/>
      <c r="D46" s="17"/>
      <c r="E46" s="18">
        <v>24117.13</v>
      </c>
      <c r="F46" s="19">
        <v>2.3599999999999999E-2</v>
      </c>
      <c r="G46" s="20"/>
    </row>
    <row r="47" spans="1:7" x14ac:dyDescent="0.3">
      <c r="A47" s="16" t="s">
        <v>645</v>
      </c>
      <c r="B47" s="30"/>
      <c r="C47" s="30"/>
      <c r="D47" s="13"/>
      <c r="E47" s="14"/>
      <c r="F47" s="15"/>
      <c r="G47" s="15"/>
    </row>
    <row r="48" spans="1:7" x14ac:dyDescent="0.3">
      <c r="A48" s="12" t="s">
        <v>989</v>
      </c>
      <c r="B48" s="30" t="s">
        <v>990</v>
      </c>
      <c r="C48" s="30" t="s">
        <v>119</v>
      </c>
      <c r="D48" s="13">
        <v>33500000</v>
      </c>
      <c r="E48" s="14">
        <v>34334.82</v>
      </c>
      <c r="F48" s="15">
        <v>3.3599999999999998E-2</v>
      </c>
      <c r="G48" s="15">
        <v>7.4289753920000007E-2</v>
      </c>
    </row>
    <row r="49" spans="1:7" x14ac:dyDescent="0.3">
      <c r="A49" s="12" t="s">
        <v>991</v>
      </c>
      <c r="B49" s="30" t="s">
        <v>992</v>
      </c>
      <c r="C49" s="30" t="s">
        <v>119</v>
      </c>
      <c r="D49" s="13">
        <v>30000000</v>
      </c>
      <c r="E49" s="14">
        <v>29201.88</v>
      </c>
      <c r="F49" s="15">
        <v>2.8500000000000001E-2</v>
      </c>
      <c r="G49" s="15">
        <v>7.3917689999999994E-2</v>
      </c>
    </row>
    <row r="50" spans="1:7" x14ac:dyDescent="0.3">
      <c r="A50" s="12" t="s">
        <v>993</v>
      </c>
      <c r="B50" s="30" t="s">
        <v>994</v>
      </c>
      <c r="C50" s="30" t="s">
        <v>119</v>
      </c>
      <c r="D50" s="13">
        <v>26500000</v>
      </c>
      <c r="E50" s="14">
        <v>27284.93</v>
      </c>
      <c r="F50" s="15">
        <v>2.6700000000000002E-2</v>
      </c>
      <c r="G50" s="15">
        <v>7.40213225E-2</v>
      </c>
    </row>
    <row r="51" spans="1:7" x14ac:dyDescent="0.3">
      <c r="A51" s="12" t="s">
        <v>995</v>
      </c>
      <c r="B51" s="30" t="s">
        <v>996</v>
      </c>
      <c r="C51" s="30" t="s">
        <v>119</v>
      </c>
      <c r="D51" s="13">
        <v>24500000</v>
      </c>
      <c r="E51" s="14">
        <v>25193.55</v>
      </c>
      <c r="F51" s="15">
        <v>2.46E-2</v>
      </c>
      <c r="G51" s="15">
        <v>7.4565475155999997E-2</v>
      </c>
    </row>
    <row r="52" spans="1:7" x14ac:dyDescent="0.3">
      <c r="A52" s="12" t="s">
        <v>997</v>
      </c>
      <c r="B52" s="30" t="s">
        <v>998</v>
      </c>
      <c r="C52" s="30" t="s">
        <v>119</v>
      </c>
      <c r="D52" s="13">
        <v>22500000</v>
      </c>
      <c r="E52" s="14">
        <v>23026.55</v>
      </c>
      <c r="F52" s="15">
        <v>2.2499999999999999E-2</v>
      </c>
      <c r="G52" s="15">
        <v>7.4289753920000007E-2</v>
      </c>
    </row>
    <row r="53" spans="1:7" x14ac:dyDescent="0.3">
      <c r="A53" s="12" t="s">
        <v>999</v>
      </c>
      <c r="B53" s="30" t="s">
        <v>1000</v>
      </c>
      <c r="C53" s="30" t="s">
        <v>119</v>
      </c>
      <c r="D53" s="13">
        <v>20500000</v>
      </c>
      <c r="E53" s="14">
        <v>21108.3</v>
      </c>
      <c r="F53" s="15">
        <v>2.06E-2</v>
      </c>
      <c r="G53" s="15">
        <v>7.4201654968999997E-2</v>
      </c>
    </row>
    <row r="54" spans="1:7" x14ac:dyDescent="0.3">
      <c r="A54" s="12" t="s">
        <v>1001</v>
      </c>
      <c r="B54" s="30" t="s">
        <v>1002</v>
      </c>
      <c r="C54" s="30" t="s">
        <v>119</v>
      </c>
      <c r="D54" s="13">
        <v>20500000</v>
      </c>
      <c r="E54" s="14">
        <v>21014.92</v>
      </c>
      <c r="F54" s="15">
        <v>2.0500000000000001E-2</v>
      </c>
      <c r="G54" s="15">
        <v>7.4201654968999997E-2</v>
      </c>
    </row>
    <row r="55" spans="1:7" x14ac:dyDescent="0.3">
      <c r="A55" s="12" t="s">
        <v>1003</v>
      </c>
      <c r="B55" s="30" t="s">
        <v>1004</v>
      </c>
      <c r="C55" s="30" t="s">
        <v>119</v>
      </c>
      <c r="D55" s="13">
        <v>19500000</v>
      </c>
      <c r="E55" s="14">
        <v>20131.45</v>
      </c>
      <c r="F55" s="15">
        <v>1.9699999999999999E-2</v>
      </c>
      <c r="G55" s="15">
        <v>7.4289753920000007E-2</v>
      </c>
    </row>
    <row r="56" spans="1:7" x14ac:dyDescent="0.3">
      <c r="A56" s="12" t="s">
        <v>1005</v>
      </c>
      <c r="B56" s="30" t="s">
        <v>1006</v>
      </c>
      <c r="C56" s="30" t="s">
        <v>119</v>
      </c>
      <c r="D56" s="13">
        <v>17500000</v>
      </c>
      <c r="E56" s="14">
        <v>17897.02</v>
      </c>
      <c r="F56" s="15">
        <v>1.7500000000000002E-2</v>
      </c>
      <c r="G56" s="15">
        <v>7.4341578520000007E-2</v>
      </c>
    </row>
    <row r="57" spans="1:7" x14ac:dyDescent="0.3">
      <c r="A57" s="12" t="s">
        <v>1007</v>
      </c>
      <c r="B57" s="30" t="s">
        <v>1008</v>
      </c>
      <c r="C57" s="30" t="s">
        <v>119</v>
      </c>
      <c r="D57" s="13">
        <v>15500000</v>
      </c>
      <c r="E57" s="14">
        <v>16036.33</v>
      </c>
      <c r="F57" s="15">
        <v>1.5699999999999999E-2</v>
      </c>
      <c r="G57" s="15">
        <v>7.4251404521E-2</v>
      </c>
    </row>
    <row r="58" spans="1:7" x14ac:dyDescent="0.3">
      <c r="A58" s="12" t="s">
        <v>1009</v>
      </c>
      <c r="B58" s="30" t="s">
        <v>1010</v>
      </c>
      <c r="C58" s="30" t="s">
        <v>119</v>
      </c>
      <c r="D58" s="13">
        <v>14500000</v>
      </c>
      <c r="E58" s="14">
        <v>14941.28</v>
      </c>
      <c r="F58" s="15">
        <v>1.46E-2</v>
      </c>
      <c r="G58" s="15">
        <v>7.4286644484000006E-2</v>
      </c>
    </row>
    <row r="59" spans="1:7" x14ac:dyDescent="0.3">
      <c r="A59" s="12" t="s">
        <v>1011</v>
      </c>
      <c r="B59" s="30" t="s">
        <v>1012</v>
      </c>
      <c r="C59" s="30" t="s">
        <v>119</v>
      </c>
      <c r="D59" s="13">
        <v>14000000</v>
      </c>
      <c r="E59" s="14">
        <v>14356.61</v>
      </c>
      <c r="F59" s="15">
        <v>1.4E-2</v>
      </c>
      <c r="G59" s="15">
        <v>7.4147760921000005E-2</v>
      </c>
    </row>
    <row r="60" spans="1:7" x14ac:dyDescent="0.3">
      <c r="A60" s="12" t="s">
        <v>1013</v>
      </c>
      <c r="B60" s="30" t="s">
        <v>1014</v>
      </c>
      <c r="C60" s="30" t="s">
        <v>119</v>
      </c>
      <c r="D60" s="13">
        <v>11500000</v>
      </c>
      <c r="E60" s="14">
        <v>11815.34</v>
      </c>
      <c r="F60" s="15">
        <v>1.1599999999999999E-2</v>
      </c>
      <c r="G60" s="15">
        <v>7.4341578520000007E-2</v>
      </c>
    </row>
    <row r="61" spans="1:7" x14ac:dyDescent="0.3">
      <c r="A61" s="12" t="s">
        <v>1015</v>
      </c>
      <c r="B61" s="30" t="s">
        <v>1016</v>
      </c>
      <c r="C61" s="30" t="s">
        <v>119</v>
      </c>
      <c r="D61" s="13">
        <v>10500000</v>
      </c>
      <c r="E61" s="14">
        <v>10885.14</v>
      </c>
      <c r="F61" s="15">
        <v>1.06E-2</v>
      </c>
      <c r="G61" s="15">
        <v>7.4576877924000001E-2</v>
      </c>
    </row>
    <row r="62" spans="1:7" x14ac:dyDescent="0.3">
      <c r="A62" s="12" t="s">
        <v>1017</v>
      </c>
      <c r="B62" s="30" t="s">
        <v>1018</v>
      </c>
      <c r="C62" s="30" t="s">
        <v>119</v>
      </c>
      <c r="D62" s="13">
        <v>10500000</v>
      </c>
      <c r="E62" s="14">
        <v>10820.19</v>
      </c>
      <c r="F62" s="15">
        <v>1.06E-2</v>
      </c>
      <c r="G62" s="15">
        <v>7.4565475155999997E-2</v>
      </c>
    </row>
    <row r="63" spans="1:7" x14ac:dyDescent="0.3">
      <c r="A63" s="12" t="s">
        <v>1019</v>
      </c>
      <c r="B63" s="30" t="s">
        <v>1020</v>
      </c>
      <c r="C63" s="30" t="s">
        <v>119</v>
      </c>
      <c r="D63" s="13">
        <v>9500000</v>
      </c>
      <c r="E63" s="14">
        <v>9739.02</v>
      </c>
      <c r="F63" s="15">
        <v>9.4999999999999998E-3</v>
      </c>
      <c r="G63" s="15">
        <v>7.4285608005999995E-2</v>
      </c>
    </row>
    <row r="64" spans="1:7" x14ac:dyDescent="0.3">
      <c r="A64" s="12" t="s">
        <v>1021</v>
      </c>
      <c r="B64" s="30" t="s">
        <v>1022</v>
      </c>
      <c r="C64" s="30" t="s">
        <v>119</v>
      </c>
      <c r="D64" s="13">
        <v>9500000</v>
      </c>
      <c r="E64" s="14">
        <v>9711.98</v>
      </c>
      <c r="F64" s="15">
        <v>9.4999999999999998E-3</v>
      </c>
      <c r="G64" s="15">
        <v>7.4202691405999999E-2</v>
      </c>
    </row>
    <row r="65" spans="1:7" x14ac:dyDescent="0.3">
      <c r="A65" s="12" t="s">
        <v>1023</v>
      </c>
      <c r="B65" s="30" t="s">
        <v>1024</v>
      </c>
      <c r="C65" s="30" t="s">
        <v>119</v>
      </c>
      <c r="D65" s="13">
        <v>9000000</v>
      </c>
      <c r="E65" s="14">
        <v>9251.7800000000007</v>
      </c>
      <c r="F65" s="15">
        <v>8.9999999999999993E-3</v>
      </c>
      <c r="G65" s="15">
        <v>7.4201654968999997E-2</v>
      </c>
    </row>
    <row r="66" spans="1:7" x14ac:dyDescent="0.3">
      <c r="A66" s="12" t="s">
        <v>1025</v>
      </c>
      <c r="B66" s="30" t="s">
        <v>1026</v>
      </c>
      <c r="C66" s="30" t="s">
        <v>119</v>
      </c>
      <c r="D66" s="13">
        <v>8000000</v>
      </c>
      <c r="E66" s="14">
        <v>8262.27</v>
      </c>
      <c r="F66" s="15">
        <v>8.0999999999999996E-3</v>
      </c>
      <c r="G66" s="15">
        <v>7.4117705212000007E-2</v>
      </c>
    </row>
    <row r="67" spans="1:7" x14ac:dyDescent="0.3">
      <c r="A67" s="12" t="s">
        <v>1027</v>
      </c>
      <c r="B67" s="30" t="s">
        <v>1028</v>
      </c>
      <c r="C67" s="30" t="s">
        <v>119</v>
      </c>
      <c r="D67" s="13">
        <v>7500000</v>
      </c>
      <c r="E67" s="14">
        <v>7671.65</v>
      </c>
      <c r="F67" s="15">
        <v>7.4999999999999997E-3</v>
      </c>
      <c r="G67" s="15">
        <v>7.4251404521E-2</v>
      </c>
    </row>
    <row r="68" spans="1:7" x14ac:dyDescent="0.3">
      <c r="A68" s="12" t="s">
        <v>1029</v>
      </c>
      <c r="B68" s="30" t="s">
        <v>1030</v>
      </c>
      <c r="C68" s="30" t="s">
        <v>119</v>
      </c>
      <c r="D68" s="13">
        <v>7500000</v>
      </c>
      <c r="E68" s="14">
        <v>7669.36</v>
      </c>
      <c r="F68" s="15">
        <v>7.4999999999999997E-3</v>
      </c>
      <c r="G68" s="15">
        <v>7.4286644484000006E-2</v>
      </c>
    </row>
    <row r="69" spans="1:7" x14ac:dyDescent="0.3">
      <c r="A69" s="12" t="s">
        <v>1031</v>
      </c>
      <c r="B69" s="30" t="s">
        <v>1032</v>
      </c>
      <c r="C69" s="30" t="s">
        <v>119</v>
      </c>
      <c r="D69" s="13">
        <v>7219500</v>
      </c>
      <c r="E69" s="14">
        <v>7348.69</v>
      </c>
      <c r="F69" s="15">
        <v>7.1999999999999998E-3</v>
      </c>
      <c r="G69" s="15">
        <v>7.408246802E-2</v>
      </c>
    </row>
    <row r="70" spans="1:7" x14ac:dyDescent="0.3">
      <c r="A70" s="12" t="s">
        <v>1033</v>
      </c>
      <c r="B70" s="30" t="s">
        <v>1034</v>
      </c>
      <c r="C70" s="30" t="s">
        <v>119</v>
      </c>
      <c r="D70" s="13">
        <v>7000000</v>
      </c>
      <c r="E70" s="14">
        <v>7208.23</v>
      </c>
      <c r="F70" s="15">
        <v>7.0000000000000001E-3</v>
      </c>
      <c r="G70" s="15">
        <v>7.4576877924000001E-2</v>
      </c>
    </row>
    <row r="71" spans="1:7" x14ac:dyDescent="0.3">
      <c r="A71" s="12" t="s">
        <v>1035</v>
      </c>
      <c r="B71" s="30" t="s">
        <v>1036</v>
      </c>
      <c r="C71" s="30" t="s">
        <v>119</v>
      </c>
      <c r="D71" s="13">
        <v>7000000</v>
      </c>
      <c r="E71" s="14">
        <v>7166.05</v>
      </c>
      <c r="F71" s="15">
        <v>7.0000000000000001E-3</v>
      </c>
      <c r="G71" s="15">
        <v>7.4285608005999995E-2</v>
      </c>
    </row>
    <row r="72" spans="1:7" x14ac:dyDescent="0.3">
      <c r="A72" s="12" t="s">
        <v>1037</v>
      </c>
      <c r="B72" s="30" t="s">
        <v>1038</v>
      </c>
      <c r="C72" s="30" t="s">
        <v>119</v>
      </c>
      <c r="D72" s="13">
        <v>6500000</v>
      </c>
      <c r="E72" s="14">
        <v>6735.16</v>
      </c>
      <c r="F72" s="15">
        <v>6.6E-3</v>
      </c>
      <c r="G72" s="15">
        <v>7.4285608005999995E-2</v>
      </c>
    </row>
    <row r="73" spans="1:7" x14ac:dyDescent="0.3">
      <c r="A73" s="12" t="s">
        <v>1039</v>
      </c>
      <c r="B73" s="30" t="s">
        <v>1040</v>
      </c>
      <c r="C73" s="30" t="s">
        <v>119</v>
      </c>
      <c r="D73" s="13">
        <v>6500000</v>
      </c>
      <c r="E73" s="14">
        <v>6679.28</v>
      </c>
      <c r="F73" s="15">
        <v>6.4999999999999997E-3</v>
      </c>
      <c r="G73" s="15">
        <v>7.4576877924000001E-2</v>
      </c>
    </row>
    <row r="74" spans="1:7" x14ac:dyDescent="0.3">
      <c r="A74" s="12" t="s">
        <v>1041</v>
      </c>
      <c r="B74" s="30" t="s">
        <v>1042</v>
      </c>
      <c r="C74" s="30" t="s">
        <v>119</v>
      </c>
      <c r="D74" s="13">
        <v>6000000</v>
      </c>
      <c r="E74" s="14">
        <v>6172.3</v>
      </c>
      <c r="F74" s="15">
        <v>6.0000000000000001E-3</v>
      </c>
      <c r="G74" s="15">
        <v>7.4285608005999995E-2</v>
      </c>
    </row>
    <row r="75" spans="1:7" x14ac:dyDescent="0.3">
      <c r="A75" s="12" t="s">
        <v>1043</v>
      </c>
      <c r="B75" s="30" t="s">
        <v>1044</v>
      </c>
      <c r="C75" s="30" t="s">
        <v>119</v>
      </c>
      <c r="D75" s="13">
        <v>5000000</v>
      </c>
      <c r="E75" s="14">
        <v>5167.87</v>
      </c>
      <c r="F75" s="15">
        <v>5.1000000000000004E-3</v>
      </c>
      <c r="G75" s="15">
        <v>7.4286644484000006E-2</v>
      </c>
    </row>
    <row r="76" spans="1:7" x14ac:dyDescent="0.3">
      <c r="A76" s="12" t="s">
        <v>1045</v>
      </c>
      <c r="B76" s="30" t="s">
        <v>1046</v>
      </c>
      <c r="C76" s="30" t="s">
        <v>119</v>
      </c>
      <c r="D76" s="13">
        <v>5000000</v>
      </c>
      <c r="E76" s="14">
        <v>5125.04</v>
      </c>
      <c r="F76" s="15">
        <v>5.0000000000000001E-3</v>
      </c>
      <c r="G76" s="15">
        <v>7.4251404521E-2</v>
      </c>
    </row>
    <row r="77" spans="1:7" x14ac:dyDescent="0.3">
      <c r="A77" s="12" t="s">
        <v>1047</v>
      </c>
      <c r="B77" s="30" t="s">
        <v>1048</v>
      </c>
      <c r="C77" s="30" t="s">
        <v>119</v>
      </c>
      <c r="D77" s="13">
        <v>5000000</v>
      </c>
      <c r="E77" s="14">
        <v>5124.24</v>
      </c>
      <c r="F77" s="15">
        <v>5.0000000000000001E-3</v>
      </c>
      <c r="G77" s="15">
        <v>7.4117705212000007E-2</v>
      </c>
    </row>
    <row r="78" spans="1:7" x14ac:dyDescent="0.3">
      <c r="A78" s="12" t="s">
        <v>1049</v>
      </c>
      <c r="B78" s="30" t="s">
        <v>1050</v>
      </c>
      <c r="C78" s="30" t="s">
        <v>119</v>
      </c>
      <c r="D78" s="13">
        <v>5000000</v>
      </c>
      <c r="E78" s="14">
        <v>5123.66</v>
      </c>
      <c r="F78" s="15">
        <v>5.0000000000000001E-3</v>
      </c>
      <c r="G78" s="15">
        <v>7.4576877924000001E-2</v>
      </c>
    </row>
    <row r="79" spans="1:7" x14ac:dyDescent="0.3">
      <c r="A79" s="12" t="s">
        <v>1051</v>
      </c>
      <c r="B79" s="30" t="s">
        <v>1052</v>
      </c>
      <c r="C79" s="30" t="s">
        <v>119</v>
      </c>
      <c r="D79" s="13">
        <v>4500000</v>
      </c>
      <c r="E79" s="14">
        <v>4658.8</v>
      </c>
      <c r="F79" s="15">
        <v>4.5999999999999999E-3</v>
      </c>
      <c r="G79" s="15">
        <v>7.4565475155999997E-2</v>
      </c>
    </row>
    <row r="80" spans="1:7" x14ac:dyDescent="0.3">
      <c r="A80" s="12" t="s">
        <v>1053</v>
      </c>
      <c r="B80" s="30" t="s">
        <v>1054</v>
      </c>
      <c r="C80" s="30" t="s">
        <v>119</v>
      </c>
      <c r="D80" s="13">
        <v>3500000</v>
      </c>
      <c r="E80" s="14">
        <v>3615.71</v>
      </c>
      <c r="F80" s="15">
        <v>3.5000000000000001E-3</v>
      </c>
      <c r="G80" s="15">
        <v>7.4201654968999997E-2</v>
      </c>
    </row>
    <row r="81" spans="1:7" x14ac:dyDescent="0.3">
      <c r="A81" s="12" t="s">
        <v>1055</v>
      </c>
      <c r="B81" s="30" t="s">
        <v>1056</v>
      </c>
      <c r="C81" s="30" t="s">
        <v>119</v>
      </c>
      <c r="D81" s="13">
        <v>3500000</v>
      </c>
      <c r="E81" s="14">
        <v>3604.38</v>
      </c>
      <c r="F81" s="15">
        <v>3.5000000000000001E-3</v>
      </c>
      <c r="G81" s="15">
        <v>7.4341578520000007E-2</v>
      </c>
    </row>
    <row r="82" spans="1:7" x14ac:dyDescent="0.3">
      <c r="A82" s="12" t="s">
        <v>1057</v>
      </c>
      <c r="B82" s="30" t="s">
        <v>1058</v>
      </c>
      <c r="C82" s="30" t="s">
        <v>119</v>
      </c>
      <c r="D82" s="13">
        <v>3000000</v>
      </c>
      <c r="E82" s="14">
        <v>3083.11</v>
      </c>
      <c r="F82" s="15">
        <v>3.0000000000000001E-3</v>
      </c>
      <c r="G82" s="15">
        <v>7.4117705212000007E-2</v>
      </c>
    </row>
    <row r="83" spans="1:7" x14ac:dyDescent="0.3">
      <c r="A83" s="12" t="s">
        <v>1059</v>
      </c>
      <c r="B83" s="30" t="s">
        <v>1060</v>
      </c>
      <c r="C83" s="30" t="s">
        <v>119</v>
      </c>
      <c r="D83" s="13">
        <v>3000000</v>
      </c>
      <c r="E83" s="14">
        <v>3074.41</v>
      </c>
      <c r="F83" s="15">
        <v>3.0000000000000001E-3</v>
      </c>
      <c r="G83" s="15">
        <v>7.4341578520000007E-2</v>
      </c>
    </row>
    <row r="84" spans="1:7" x14ac:dyDescent="0.3">
      <c r="A84" s="12" t="s">
        <v>1061</v>
      </c>
      <c r="B84" s="30" t="s">
        <v>1062</v>
      </c>
      <c r="C84" s="30" t="s">
        <v>119</v>
      </c>
      <c r="D84" s="13">
        <v>2500000</v>
      </c>
      <c r="E84" s="14">
        <v>2545.92</v>
      </c>
      <c r="F84" s="15">
        <v>2.5000000000000001E-3</v>
      </c>
      <c r="G84" s="15">
        <v>7.4306337656000004E-2</v>
      </c>
    </row>
    <row r="85" spans="1:7" x14ac:dyDescent="0.3">
      <c r="A85" s="12" t="s">
        <v>1063</v>
      </c>
      <c r="B85" s="30" t="s">
        <v>1064</v>
      </c>
      <c r="C85" s="30" t="s">
        <v>119</v>
      </c>
      <c r="D85" s="13">
        <v>2500000</v>
      </c>
      <c r="E85" s="14">
        <v>2535.67</v>
      </c>
      <c r="F85" s="15">
        <v>2.5000000000000001E-3</v>
      </c>
      <c r="G85" s="15">
        <v>7.4481511183999996E-2</v>
      </c>
    </row>
    <row r="86" spans="1:7" x14ac:dyDescent="0.3">
      <c r="A86" s="12" t="s">
        <v>1065</v>
      </c>
      <c r="B86" s="30" t="s">
        <v>1066</v>
      </c>
      <c r="C86" s="30" t="s">
        <v>119</v>
      </c>
      <c r="D86" s="13">
        <v>2000000</v>
      </c>
      <c r="E86" s="14">
        <v>2050.3200000000002</v>
      </c>
      <c r="F86" s="15">
        <v>2E-3</v>
      </c>
      <c r="G86" s="15">
        <v>7.4286644484000006E-2</v>
      </c>
    </row>
    <row r="87" spans="1:7" x14ac:dyDescent="0.3">
      <c r="A87" s="12" t="s">
        <v>1067</v>
      </c>
      <c r="B87" s="30" t="s">
        <v>1068</v>
      </c>
      <c r="C87" s="30" t="s">
        <v>119</v>
      </c>
      <c r="D87" s="13">
        <v>2000000</v>
      </c>
      <c r="E87" s="14">
        <v>2043.6</v>
      </c>
      <c r="F87" s="15">
        <v>2E-3</v>
      </c>
      <c r="G87" s="15">
        <v>7.4228602500000004E-2</v>
      </c>
    </row>
    <row r="88" spans="1:7" x14ac:dyDescent="0.3">
      <c r="A88" s="12" t="s">
        <v>1069</v>
      </c>
      <c r="B88" s="30" t="s">
        <v>1070</v>
      </c>
      <c r="C88" s="30" t="s">
        <v>119</v>
      </c>
      <c r="D88" s="13">
        <v>1500000</v>
      </c>
      <c r="E88" s="14">
        <v>1533.18</v>
      </c>
      <c r="F88" s="15">
        <v>1.5E-3</v>
      </c>
      <c r="G88" s="15">
        <v>7.4289753920000007E-2</v>
      </c>
    </row>
    <row r="89" spans="1:7" x14ac:dyDescent="0.3">
      <c r="A89" s="12" t="s">
        <v>1071</v>
      </c>
      <c r="B89" s="30" t="s">
        <v>1072</v>
      </c>
      <c r="C89" s="30" t="s">
        <v>119</v>
      </c>
      <c r="D89" s="13">
        <v>1000000</v>
      </c>
      <c r="E89" s="14">
        <v>1027.21</v>
      </c>
      <c r="F89" s="15">
        <v>1E-3</v>
      </c>
      <c r="G89" s="15">
        <v>7.4228602500000004E-2</v>
      </c>
    </row>
    <row r="90" spans="1:7" x14ac:dyDescent="0.3">
      <c r="A90" s="12" t="s">
        <v>1073</v>
      </c>
      <c r="B90" s="30" t="s">
        <v>1074</v>
      </c>
      <c r="C90" s="30" t="s">
        <v>119</v>
      </c>
      <c r="D90" s="13">
        <v>500000</v>
      </c>
      <c r="E90" s="14">
        <v>509.7</v>
      </c>
      <c r="F90" s="15">
        <v>5.0000000000000001E-4</v>
      </c>
      <c r="G90" s="15">
        <v>7.4182999183999995E-2</v>
      </c>
    </row>
    <row r="91" spans="1:7" x14ac:dyDescent="0.3">
      <c r="A91" s="12" t="s">
        <v>1075</v>
      </c>
      <c r="B91" s="30" t="s">
        <v>1076</v>
      </c>
      <c r="C91" s="30" t="s">
        <v>119</v>
      </c>
      <c r="D91" s="13">
        <v>500000</v>
      </c>
      <c r="E91" s="14">
        <v>509.64</v>
      </c>
      <c r="F91" s="15">
        <v>5.0000000000000001E-4</v>
      </c>
      <c r="G91" s="15">
        <v>7.4237930569999999E-2</v>
      </c>
    </row>
    <row r="92" spans="1:7" x14ac:dyDescent="0.3">
      <c r="A92" s="12" t="s">
        <v>1077</v>
      </c>
      <c r="B92" s="30" t="s">
        <v>1078</v>
      </c>
      <c r="C92" s="30" t="s">
        <v>119</v>
      </c>
      <c r="D92" s="13">
        <v>500000</v>
      </c>
      <c r="E92" s="14">
        <v>508.51</v>
      </c>
      <c r="F92" s="15">
        <v>5.0000000000000001E-4</v>
      </c>
      <c r="G92" s="15">
        <v>7.408246802E-2</v>
      </c>
    </row>
    <row r="93" spans="1:7" x14ac:dyDescent="0.3">
      <c r="A93" s="12" t="s">
        <v>1079</v>
      </c>
      <c r="B93" s="30" t="s">
        <v>1080</v>
      </c>
      <c r="C93" s="30" t="s">
        <v>119</v>
      </c>
      <c r="D93" s="13">
        <v>500000</v>
      </c>
      <c r="E93" s="14">
        <v>508.46</v>
      </c>
      <c r="F93" s="15">
        <v>5.0000000000000001E-4</v>
      </c>
      <c r="G93" s="15">
        <v>7.4118741609000005E-2</v>
      </c>
    </row>
    <row r="94" spans="1:7" x14ac:dyDescent="0.3">
      <c r="A94" s="12" t="s">
        <v>1081</v>
      </c>
      <c r="B94" s="30" t="s">
        <v>1082</v>
      </c>
      <c r="C94" s="30" t="s">
        <v>119</v>
      </c>
      <c r="D94" s="13">
        <v>500000</v>
      </c>
      <c r="E94" s="14">
        <v>492.6</v>
      </c>
      <c r="F94" s="15">
        <v>5.0000000000000001E-4</v>
      </c>
      <c r="G94" s="15">
        <v>7.4196472789999995E-2</v>
      </c>
    </row>
    <row r="95" spans="1:7" x14ac:dyDescent="0.3">
      <c r="A95" s="16" t="s">
        <v>122</v>
      </c>
      <c r="B95" s="31"/>
      <c r="C95" s="31"/>
      <c r="D95" s="17"/>
      <c r="E95" s="18">
        <v>444506.11</v>
      </c>
      <c r="F95" s="19">
        <v>0.43440000000000001</v>
      </c>
      <c r="G95" s="20"/>
    </row>
    <row r="96" spans="1:7" x14ac:dyDescent="0.3">
      <c r="A96" s="12"/>
      <c r="B96" s="30"/>
      <c r="C96" s="30"/>
      <c r="D96" s="13"/>
      <c r="E96" s="14"/>
      <c r="F96" s="15"/>
      <c r="G96" s="15"/>
    </row>
    <row r="97" spans="1:7" x14ac:dyDescent="0.3">
      <c r="A97" s="12"/>
      <c r="B97" s="30"/>
      <c r="C97" s="30"/>
      <c r="D97" s="13"/>
      <c r="E97" s="14"/>
      <c r="F97" s="15"/>
      <c r="G97" s="15"/>
    </row>
    <row r="98" spans="1:7" x14ac:dyDescent="0.3">
      <c r="A98" s="16" t="s">
        <v>300</v>
      </c>
      <c r="B98" s="30"/>
      <c r="C98" s="30"/>
      <c r="D98" s="13"/>
      <c r="E98" s="14"/>
      <c r="F98" s="15"/>
      <c r="G98" s="15"/>
    </row>
    <row r="99" spans="1:7" x14ac:dyDescent="0.3">
      <c r="A99" s="16" t="s">
        <v>122</v>
      </c>
      <c r="B99" s="30"/>
      <c r="C99" s="30"/>
      <c r="D99" s="13"/>
      <c r="E99" s="35" t="s">
        <v>114</v>
      </c>
      <c r="F99" s="36" t="s">
        <v>114</v>
      </c>
      <c r="G99" s="15"/>
    </row>
    <row r="100" spans="1:7" x14ac:dyDescent="0.3">
      <c r="A100" s="12"/>
      <c r="B100" s="30"/>
      <c r="C100" s="30"/>
      <c r="D100" s="13"/>
      <c r="E100" s="14"/>
      <c r="F100" s="15"/>
      <c r="G100" s="15"/>
    </row>
    <row r="101" spans="1:7" x14ac:dyDescent="0.3">
      <c r="A101" s="16" t="s">
        <v>301</v>
      </c>
      <c r="B101" s="30"/>
      <c r="C101" s="30"/>
      <c r="D101" s="13"/>
      <c r="E101" s="14"/>
      <c r="F101" s="15"/>
      <c r="G101" s="15"/>
    </row>
    <row r="102" spans="1:7" x14ac:dyDescent="0.3">
      <c r="A102" s="16" t="s">
        <v>122</v>
      </c>
      <c r="B102" s="30"/>
      <c r="C102" s="30"/>
      <c r="D102" s="13"/>
      <c r="E102" s="35" t="s">
        <v>114</v>
      </c>
      <c r="F102" s="36" t="s">
        <v>114</v>
      </c>
      <c r="G102" s="15"/>
    </row>
    <row r="103" spans="1:7" x14ac:dyDescent="0.3">
      <c r="A103" s="12"/>
      <c r="B103" s="30"/>
      <c r="C103" s="30"/>
      <c r="D103" s="13"/>
      <c r="E103" s="14"/>
      <c r="F103" s="15"/>
      <c r="G103" s="15"/>
    </row>
    <row r="104" spans="1:7" x14ac:dyDescent="0.3">
      <c r="A104" s="21" t="s">
        <v>152</v>
      </c>
      <c r="B104" s="32"/>
      <c r="C104" s="32"/>
      <c r="D104" s="22"/>
      <c r="E104" s="18">
        <v>989074.57</v>
      </c>
      <c r="F104" s="19">
        <v>0.96679999999999999</v>
      </c>
      <c r="G104" s="20"/>
    </row>
    <row r="105" spans="1:7" x14ac:dyDescent="0.3">
      <c r="A105" s="12"/>
      <c r="B105" s="30"/>
      <c r="C105" s="30"/>
      <c r="D105" s="13"/>
      <c r="E105" s="14"/>
      <c r="F105" s="15"/>
      <c r="G105" s="15"/>
    </row>
    <row r="106" spans="1:7" x14ac:dyDescent="0.3">
      <c r="A106" s="12"/>
      <c r="B106" s="30"/>
      <c r="C106" s="30"/>
      <c r="D106" s="13"/>
      <c r="E106" s="14"/>
      <c r="F106" s="15"/>
      <c r="G106" s="15"/>
    </row>
    <row r="107" spans="1:7" x14ac:dyDescent="0.3">
      <c r="A107" s="16" t="s">
        <v>153</v>
      </c>
      <c r="B107" s="30"/>
      <c r="C107" s="30"/>
      <c r="D107" s="13"/>
      <c r="E107" s="14"/>
      <c r="F107" s="15"/>
      <c r="G107" s="15"/>
    </row>
    <row r="108" spans="1:7" x14ac:dyDescent="0.3">
      <c r="A108" s="12" t="s">
        <v>154</v>
      </c>
      <c r="B108" s="30"/>
      <c r="C108" s="30"/>
      <c r="D108" s="13"/>
      <c r="E108" s="14">
        <v>3559.02</v>
      </c>
      <c r="F108" s="15">
        <v>3.5000000000000001E-3</v>
      </c>
      <c r="G108" s="15">
        <v>6.7666000000000004E-2</v>
      </c>
    </row>
    <row r="109" spans="1:7" x14ac:dyDescent="0.3">
      <c r="A109" s="16" t="s">
        <v>122</v>
      </c>
      <c r="B109" s="31"/>
      <c r="C109" s="31"/>
      <c r="D109" s="17"/>
      <c r="E109" s="18">
        <v>3559.02</v>
      </c>
      <c r="F109" s="19">
        <v>3.5000000000000001E-3</v>
      </c>
      <c r="G109" s="20"/>
    </row>
    <row r="110" spans="1:7" x14ac:dyDescent="0.3">
      <c r="A110" s="12"/>
      <c r="B110" s="30"/>
      <c r="C110" s="30"/>
      <c r="D110" s="13"/>
      <c r="E110" s="14"/>
      <c r="F110" s="15"/>
      <c r="G110" s="15"/>
    </row>
    <row r="111" spans="1:7" x14ac:dyDescent="0.3">
      <c r="A111" s="21" t="s">
        <v>152</v>
      </c>
      <c r="B111" s="32"/>
      <c r="C111" s="32"/>
      <c r="D111" s="22"/>
      <c r="E111" s="18">
        <v>3559.02</v>
      </c>
      <c r="F111" s="19">
        <v>3.5000000000000001E-3</v>
      </c>
      <c r="G111" s="20"/>
    </row>
    <row r="112" spans="1:7" x14ac:dyDescent="0.3">
      <c r="A112" s="12" t="s">
        <v>155</v>
      </c>
      <c r="B112" s="30"/>
      <c r="C112" s="30"/>
      <c r="D112" s="13"/>
      <c r="E112" s="14">
        <v>33678.523644599998</v>
      </c>
      <c r="F112" s="15">
        <v>3.2922E-2</v>
      </c>
      <c r="G112" s="15"/>
    </row>
    <row r="113" spans="1:7" x14ac:dyDescent="0.3">
      <c r="A113" s="12" t="s">
        <v>156</v>
      </c>
      <c r="B113" s="30"/>
      <c r="C113" s="30"/>
      <c r="D113" s="13"/>
      <c r="E113" s="23">
        <v>-3362.3636446</v>
      </c>
      <c r="F113" s="24">
        <v>-3.222E-3</v>
      </c>
      <c r="G113" s="15">
        <v>6.7666000000000004E-2</v>
      </c>
    </row>
    <row r="114" spans="1:7" x14ac:dyDescent="0.3">
      <c r="A114" s="25" t="s">
        <v>157</v>
      </c>
      <c r="B114" s="33"/>
      <c r="C114" s="33"/>
      <c r="D114" s="26"/>
      <c r="E114" s="27">
        <v>1022949.75</v>
      </c>
      <c r="F114" s="28">
        <v>1</v>
      </c>
      <c r="G114" s="28"/>
    </row>
    <row r="116" spans="1:7" x14ac:dyDescent="0.3">
      <c r="A116" s="1" t="s">
        <v>159</v>
      </c>
    </row>
    <row r="119" spans="1:7" x14ac:dyDescent="0.3">
      <c r="A119" s="1" t="s">
        <v>160</v>
      </c>
    </row>
    <row r="120" spans="1:7" x14ac:dyDescent="0.3">
      <c r="A120" s="47" t="s">
        <v>161</v>
      </c>
      <c r="B120" s="34" t="s">
        <v>114</v>
      </c>
    </row>
    <row r="121" spans="1:7" x14ac:dyDescent="0.3">
      <c r="A121" t="s">
        <v>162</v>
      </c>
    </row>
    <row r="122" spans="1:7" x14ac:dyDescent="0.3">
      <c r="A122" t="s">
        <v>163</v>
      </c>
      <c r="B122" t="s">
        <v>164</v>
      </c>
      <c r="C122" t="s">
        <v>164</v>
      </c>
    </row>
    <row r="123" spans="1:7" x14ac:dyDescent="0.3">
      <c r="B123" s="48">
        <v>45077</v>
      </c>
      <c r="C123" s="48">
        <v>45107</v>
      </c>
    </row>
    <row r="124" spans="1:7" x14ac:dyDescent="0.3">
      <c r="A124" t="s">
        <v>168</v>
      </c>
      <c r="B124">
        <v>11.2486</v>
      </c>
      <c r="C124">
        <v>11.278700000000001</v>
      </c>
      <c r="E124" s="2"/>
    </row>
    <row r="125" spans="1:7" x14ac:dyDescent="0.3">
      <c r="A125" t="s">
        <v>169</v>
      </c>
      <c r="B125">
        <v>11.2492</v>
      </c>
      <c r="C125">
        <v>11.279299999999999</v>
      </c>
      <c r="E125" s="2"/>
    </row>
    <row r="126" spans="1:7" x14ac:dyDescent="0.3">
      <c r="A126" t="s">
        <v>626</v>
      </c>
      <c r="B126">
        <v>11.207800000000001</v>
      </c>
      <c r="C126">
        <v>11.236000000000001</v>
      </c>
      <c r="E126" s="2"/>
    </row>
    <row r="127" spans="1:7" x14ac:dyDescent="0.3">
      <c r="A127" t="s">
        <v>627</v>
      </c>
      <c r="B127">
        <v>11.2089</v>
      </c>
      <c r="C127">
        <v>11.2371</v>
      </c>
      <c r="E127" s="2"/>
    </row>
    <row r="128" spans="1:7" x14ac:dyDescent="0.3">
      <c r="E128" s="2"/>
    </row>
    <row r="129" spans="1:2" x14ac:dyDescent="0.3">
      <c r="A129" t="s">
        <v>179</v>
      </c>
      <c r="B129" s="34" t="s">
        <v>114</v>
      </c>
    </row>
    <row r="130" spans="1:2" x14ac:dyDescent="0.3">
      <c r="A130" t="s">
        <v>180</v>
      </c>
      <c r="B130" s="34" t="s">
        <v>114</v>
      </c>
    </row>
    <row r="131" spans="1:2" ht="28.95" customHeight="1" x14ac:dyDescent="0.3">
      <c r="A131" s="47" t="s">
        <v>181</v>
      </c>
      <c r="B131" s="34" t="s">
        <v>114</v>
      </c>
    </row>
    <row r="132" spans="1:2" ht="28.95" customHeight="1" x14ac:dyDescent="0.3">
      <c r="A132" s="47" t="s">
        <v>182</v>
      </c>
      <c r="B132" s="34" t="s">
        <v>114</v>
      </c>
    </row>
    <row r="133" spans="1:2" x14ac:dyDescent="0.3">
      <c r="A133" t="s">
        <v>183</v>
      </c>
      <c r="B133" s="49">
        <v>2.536616</v>
      </c>
    </row>
    <row r="134" spans="1:2" ht="43.5" customHeight="1" x14ac:dyDescent="0.3">
      <c r="A134" s="47" t="s">
        <v>184</v>
      </c>
      <c r="B134" s="34" t="s">
        <v>114</v>
      </c>
    </row>
    <row r="135" spans="1:2" ht="28.95" customHeight="1" x14ac:dyDescent="0.3">
      <c r="A135" s="47" t="s">
        <v>185</v>
      </c>
      <c r="B135" s="34" t="s">
        <v>114</v>
      </c>
    </row>
    <row r="136" spans="1:2" ht="28.95" customHeight="1" x14ac:dyDescent="0.3">
      <c r="A136" s="47" t="s">
        <v>186</v>
      </c>
      <c r="B136" s="34" t="s">
        <v>114</v>
      </c>
    </row>
    <row r="137" spans="1:2" x14ac:dyDescent="0.3">
      <c r="A137" t="s">
        <v>187</v>
      </c>
      <c r="B137" s="34" t="s">
        <v>114</v>
      </c>
    </row>
    <row r="138" spans="1:2" x14ac:dyDescent="0.3">
      <c r="A138" t="s">
        <v>188</v>
      </c>
      <c r="B138" s="34" t="s">
        <v>114</v>
      </c>
    </row>
    <row r="141" spans="1:2" x14ac:dyDescent="0.3">
      <c r="A141" t="s">
        <v>189</v>
      </c>
    </row>
    <row r="142" spans="1:2" ht="58.05" customHeight="1" x14ac:dyDescent="0.3">
      <c r="A142" s="58" t="s">
        <v>190</v>
      </c>
      <c r="B142" s="62" t="s">
        <v>1083</v>
      </c>
    </row>
    <row r="143" spans="1:2" x14ac:dyDescent="0.3">
      <c r="A143" s="58" t="s">
        <v>192</v>
      </c>
      <c r="B143" s="58" t="s">
        <v>1084</v>
      </c>
    </row>
    <row r="144" spans="1:2" x14ac:dyDescent="0.3">
      <c r="A144" s="58"/>
      <c r="B144" s="58"/>
    </row>
    <row r="145" spans="1:4" x14ac:dyDescent="0.3">
      <c r="A145" s="58" t="s">
        <v>194</v>
      </c>
      <c r="B145" s="59">
        <v>7.4696302052051644</v>
      </c>
    </row>
    <row r="146" spans="1:4" x14ac:dyDescent="0.3">
      <c r="A146" s="58"/>
      <c r="B146" s="58"/>
    </row>
    <row r="147" spans="1:4" x14ac:dyDescent="0.3">
      <c r="A147" s="58" t="s">
        <v>195</v>
      </c>
      <c r="B147" s="60">
        <v>2.3685</v>
      </c>
    </row>
    <row r="148" spans="1:4" x14ac:dyDescent="0.3">
      <c r="A148" s="58" t="s">
        <v>196</v>
      </c>
      <c r="B148" s="60">
        <v>2.6227061198042381</v>
      </c>
    </row>
    <row r="149" spans="1:4" x14ac:dyDescent="0.3">
      <c r="A149" s="58"/>
      <c r="B149" s="58"/>
    </row>
    <row r="150" spans="1:4" x14ac:dyDescent="0.3">
      <c r="A150" s="58" t="s">
        <v>197</v>
      </c>
      <c r="B150" s="61">
        <v>45107</v>
      </c>
    </row>
    <row r="152" spans="1:4" ht="70.05" customHeight="1" x14ac:dyDescent="0.3">
      <c r="A152" s="63" t="s">
        <v>198</v>
      </c>
      <c r="B152" s="63" t="s">
        <v>199</v>
      </c>
      <c r="C152" s="63" t="s">
        <v>5</v>
      </c>
      <c r="D152" s="63" t="s">
        <v>6</v>
      </c>
    </row>
    <row r="153" spans="1:4" ht="70.05" customHeight="1" x14ac:dyDescent="0.3">
      <c r="A153" s="63" t="s">
        <v>1085</v>
      </c>
      <c r="B153" s="63"/>
      <c r="C153" s="63" t="s">
        <v>45</v>
      </c>
      <c r="D153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8"/>
  <sheetViews>
    <sheetView showGridLines="0" workbookViewId="0">
      <pane ySplit="4" topLeftCell="A5" activePane="bottomLeft" state="frozen"/>
      <selection activeCell="E97" sqref="E97"/>
      <selection pane="bottomLeft" activeCell="A8" sqref="A8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1086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1087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153</v>
      </c>
      <c r="B10" s="30"/>
      <c r="C10" s="30"/>
      <c r="D10" s="13"/>
      <c r="E10" s="14"/>
      <c r="F10" s="15"/>
      <c r="G10" s="15"/>
    </row>
    <row r="11" spans="1:8" x14ac:dyDescent="0.3">
      <c r="A11" s="12" t="s">
        <v>154</v>
      </c>
      <c r="B11" s="30"/>
      <c r="C11" s="30"/>
      <c r="D11" s="13"/>
      <c r="E11" s="14">
        <v>88578.74</v>
      </c>
      <c r="F11" s="15">
        <v>0.99170000000000003</v>
      </c>
      <c r="G11" s="15">
        <v>6.7666000000000004E-2</v>
      </c>
    </row>
    <row r="12" spans="1:8" x14ac:dyDescent="0.3">
      <c r="A12" s="16" t="s">
        <v>122</v>
      </c>
      <c r="B12" s="31"/>
      <c r="C12" s="31"/>
      <c r="D12" s="17"/>
      <c r="E12" s="18">
        <v>88578.74</v>
      </c>
      <c r="F12" s="19">
        <v>0.99170000000000003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21" t="s">
        <v>152</v>
      </c>
      <c r="B14" s="32"/>
      <c r="C14" s="32"/>
      <c r="D14" s="22"/>
      <c r="E14" s="18">
        <v>88578.74</v>
      </c>
      <c r="F14" s="19">
        <v>0.99170000000000003</v>
      </c>
      <c r="G14" s="20"/>
    </row>
    <row r="15" spans="1:8" x14ac:dyDescent="0.3">
      <c r="A15" s="12" t="s">
        <v>155</v>
      </c>
      <c r="B15" s="30"/>
      <c r="C15" s="30"/>
      <c r="D15" s="13"/>
      <c r="E15" s="14">
        <v>16.4212843</v>
      </c>
      <c r="F15" s="15">
        <v>1.83E-4</v>
      </c>
      <c r="G15" s="15"/>
    </row>
    <row r="16" spans="1:8" x14ac:dyDescent="0.3">
      <c r="A16" s="12" t="s">
        <v>156</v>
      </c>
      <c r="B16" s="30"/>
      <c r="C16" s="30"/>
      <c r="D16" s="13"/>
      <c r="E16" s="14">
        <v>722.71871569999996</v>
      </c>
      <c r="F16" s="15">
        <v>8.1169999999999992E-3</v>
      </c>
      <c r="G16" s="15">
        <v>6.7666000000000004E-2</v>
      </c>
    </row>
    <row r="17" spans="1:7" x14ac:dyDescent="0.3">
      <c r="A17" s="25" t="s">
        <v>157</v>
      </c>
      <c r="B17" s="33"/>
      <c r="C17" s="33"/>
      <c r="D17" s="26"/>
      <c r="E17" s="27">
        <v>89317.88</v>
      </c>
      <c r="F17" s="28">
        <v>1</v>
      </c>
      <c r="G17" s="28"/>
    </row>
    <row r="22" spans="1:7" x14ac:dyDescent="0.3">
      <c r="A22" s="1" t="s">
        <v>160</v>
      </c>
    </row>
    <row r="23" spans="1:7" x14ac:dyDescent="0.3">
      <c r="A23" s="47" t="s">
        <v>161</v>
      </c>
      <c r="B23" s="34" t="s">
        <v>114</v>
      </c>
    </row>
    <row r="24" spans="1:7" x14ac:dyDescent="0.3">
      <c r="A24" t="s">
        <v>162</v>
      </c>
    </row>
    <row r="25" spans="1:7" x14ac:dyDescent="0.3">
      <c r="A25" t="s">
        <v>304</v>
      </c>
      <c r="B25" t="s">
        <v>164</v>
      </c>
      <c r="C25" t="s">
        <v>164</v>
      </c>
    </row>
    <row r="26" spans="1:7" x14ac:dyDescent="0.3">
      <c r="B26" s="48">
        <v>45077</v>
      </c>
      <c r="C26" s="48">
        <v>45107</v>
      </c>
    </row>
    <row r="27" spans="1:7" x14ac:dyDescent="0.3">
      <c r="A27" t="s">
        <v>165</v>
      </c>
      <c r="B27">
        <v>1174.3443</v>
      </c>
      <c r="C27">
        <v>1180.5483999999999</v>
      </c>
      <c r="E27" s="2"/>
    </row>
    <row r="28" spans="1:7" x14ac:dyDescent="0.3">
      <c r="A28" t="s">
        <v>1088</v>
      </c>
      <c r="B28">
        <v>1000.0311</v>
      </c>
      <c r="C28">
        <v>1000.0311</v>
      </c>
      <c r="E28" s="2"/>
    </row>
    <row r="29" spans="1:7" x14ac:dyDescent="0.3">
      <c r="A29" t="s">
        <v>622</v>
      </c>
      <c r="B29" t="s">
        <v>167</v>
      </c>
      <c r="C29" t="s">
        <v>167</v>
      </c>
      <c r="E29" s="2"/>
    </row>
    <row r="30" spans="1:7" x14ac:dyDescent="0.3">
      <c r="A30" t="s">
        <v>168</v>
      </c>
      <c r="B30">
        <v>1173.9249</v>
      </c>
      <c r="C30">
        <v>1180.1262999999999</v>
      </c>
      <c r="E30" s="2"/>
    </row>
    <row r="31" spans="1:7" x14ac:dyDescent="0.3">
      <c r="A31" t="s">
        <v>623</v>
      </c>
      <c r="B31">
        <v>1058.5636999999999</v>
      </c>
      <c r="C31">
        <v>1058.4526000000001</v>
      </c>
      <c r="E31" s="2"/>
    </row>
    <row r="32" spans="1:7" x14ac:dyDescent="0.3">
      <c r="A32" t="s">
        <v>624</v>
      </c>
      <c r="B32" t="s">
        <v>167</v>
      </c>
      <c r="C32" t="s">
        <v>167</v>
      </c>
      <c r="E32" s="2"/>
    </row>
    <row r="33" spans="1:5" x14ac:dyDescent="0.3">
      <c r="A33" t="s">
        <v>1089</v>
      </c>
      <c r="B33">
        <v>1171.3115</v>
      </c>
      <c r="C33">
        <v>1177.4561000000001</v>
      </c>
      <c r="E33" s="2"/>
    </row>
    <row r="34" spans="1:5" x14ac:dyDescent="0.3">
      <c r="A34" t="s">
        <v>1090</v>
      </c>
      <c r="B34">
        <v>1008.123</v>
      </c>
      <c r="C34">
        <v>1008.1310999999999</v>
      </c>
      <c r="E34" s="2"/>
    </row>
    <row r="35" spans="1:5" x14ac:dyDescent="0.3">
      <c r="A35" t="s">
        <v>625</v>
      </c>
      <c r="B35">
        <v>1095.5594000000001</v>
      </c>
      <c r="C35">
        <v>1095.3984</v>
      </c>
      <c r="E35" s="2"/>
    </row>
    <row r="36" spans="1:5" x14ac:dyDescent="0.3">
      <c r="A36" t="s">
        <v>626</v>
      </c>
      <c r="B36">
        <v>1171.3116</v>
      </c>
      <c r="C36">
        <v>1177.4557</v>
      </c>
      <c r="E36" s="2"/>
    </row>
    <row r="37" spans="1:5" x14ac:dyDescent="0.3">
      <c r="A37" t="s">
        <v>628</v>
      </c>
      <c r="B37">
        <v>1004.8572</v>
      </c>
      <c r="C37">
        <v>1004.7641</v>
      </c>
      <c r="E37" s="2"/>
    </row>
    <row r="38" spans="1:5" x14ac:dyDescent="0.3">
      <c r="A38" t="s">
        <v>629</v>
      </c>
      <c r="B38">
        <v>1016.2336</v>
      </c>
      <c r="C38">
        <v>1016.6152</v>
      </c>
      <c r="E38" s="2"/>
    </row>
    <row r="39" spans="1:5" x14ac:dyDescent="0.3">
      <c r="A39" t="s">
        <v>1091</v>
      </c>
      <c r="B39">
        <v>1074.0764999999999</v>
      </c>
      <c r="C39">
        <v>1079.7503999999999</v>
      </c>
      <c r="E39" s="2"/>
    </row>
    <row r="40" spans="1:5" x14ac:dyDescent="0.3">
      <c r="A40" t="s">
        <v>1092</v>
      </c>
      <c r="B40">
        <v>1000</v>
      </c>
      <c r="C40">
        <v>1000</v>
      </c>
      <c r="E40" s="2"/>
    </row>
    <row r="41" spans="1:5" x14ac:dyDescent="0.3">
      <c r="A41" t="s">
        <v>1093</v>
      </c>
      <c r="B41">
        <v>1074.0766000000001</v>
      </c>
      <c r="C41">
        <v>1079.7505000000001</v>
      </c>
      <c r="E41" s="2"/>
    </row>
    <row r="42" spans="1:5" x14ac:dyDescent="0.3">
      <c r="A42" t="s">
        <v>1094</v>
      </c>
      <c r="B42">
        <v>1000</v>
      </c>
      <c r="C42">
        <v>1000</v>
      </c>
      <c r="E42" s="2"/>
    </row>
    <row r="43" spans="1:5" x14ac:dyDescent="0.3">
      <c r="A43" t="s">
        <v>178</v>
      </c>
      <c r="E43" s="2"/>
    </row>
    <row r="45" spans="1:5" x14ac:dyDescent="0.3">
      <c r="A45" t="s">
        <v>630</v>
      </c>
    </row>
    <row r="47" spans="1:5" x14ac:dyDescent="0.3">
      <c r="A47" s="50" t="s">
        <v>631</v>
      </c>
      <c r="B47" s="50" t="s">
        <v>632</v>
      </c>
      <c r="C47" s="50" t="s">
        <v>633</v>
      </c>
      <c r="D47" s="50" t="s">
        <v>634</v>
      </c>
    </row>
    <row r="48" spans="1:5" x14ac:dyDescent="0.3">
      <c r="A48" s="50" t="s">
        <v>1095</v>
      </c>
      <c r="B48" s="50"/>
      <c r="C48" s="50">
        <v>5.2693181999999998</v>
      </c>
      <c r="D48" s="50">
        <v>5.2693181999999998</v>
      </c>
    </row>
    <row r="49" spans="1:4" x14ac:dyDescent="0.3">
      <c r="A49" s="50" t="s">
        <v>1096</v>
      </c>
      <c r="B49" s="50"/>
      <c r="C49" s="50">
        <v>5.6837185999999997</v>
      </c>
      <c r="D49" s="50">
        <v>5.6837185999999997</v>
      </c>
    </row>
    <row r="50" spans="1:4" x14ac:dyDescent="0.3">
      <c r="A50" s="50" t="s">
        <v>1097</v>
      </c>
      <c r="B50" s="50"/>
      <c r="C50" s="50">
        <v>5.2717429999999998</v>
      </c>
      <c r="D50" s="50">
        <v>5.2717429999999998</v>
      </c>
    </row>
    <row r="51" spans="1:4" x14ac:dyDescent="0.3">
      <c r="A51" s="50" t="s">
        <v>1098</v>
      </c>
      <c r="B51" s="50"/>
      <c r="C51" s="50">
        <v>6.0627559</v>
      </c>
      <c r="D51" s="50">
        <v>6.0627559</v>
      </c>
    </row>
    <row r="52" spans="1:4" x14ac:dyDescent="0.3">
      <c r="A52" s="50" t="s">
        <v>1099</v>
      </c>
      <c r="B52" s="50"/>
      <c r="C52" s="50">
        <v>5.3742802000000003</v>
      </c>
      <c r="D52" s="50">
        <v>5.3742802000000003</v>
      </c>
    </row>
    <row r="53" spans="1:4" x14ac:dyDescent="0.3">
      <c r="A53" s="50" t="s">
        <v>1100</v>
      </c>
      <c r="B53" s="50"/>
      <c r="C53" s="50">
        <v>4.9296956999999999</v>
      </c>
      <c r="D53" s="50">
        <v>4.9296956999999999</v>
      </c>
    </row>
    <row r="55" spans="1:4" x14ac:dyDescent="0.3">
      <c r="A55" t="s">
        <v>180</v>
      </c>
      <c r="B55" s="34" t="s">
        <v>114</v>
      </c>
    </row>
    <row r="56" spans="1:4" ht="28.95" customHeight="1" x14ac:dyDescent="0.3">
      <c r="A56" s="47" t="s">
        <v>181</v>
      </c>
      <c r="B56" s="34" t="s">
        <v>114</v>
      </c>
    </row>
    <row r="57" spans="1:4" ht="28.95" customHeight="1" x14ac:dyDescent="0.3">
      <c r="A57" s="47" t="s">
        <v>182</v>
      </c>
      <c r="B57" s="34" t="s">
        <v>114</v>
      </c>
    </row>
    <row r="58" spans="1:4" x14ac:dyDescent="0.3">
      <c r="A58" t="s">
        <v>183</v>
      </c>
      <c r="B58" s="49">
        <v>5.4339999999999996E-3</v>
      </c>
    </row>
    <row r="59" spans="1:4" ht="43.5" customHeight="1" x14ac:dyDescent="0.3">
      <c r="A59" s="47" t="s">
        <v>184</v>
      </c>
      <c r="B59" s="34" t="s">
        <v>114</v>
      </c>
    </row>
    <row r="60" spans="1:4" ht="28.95" customHeight="1" x14ac:dyDescent="0.3">
      <c r="A60" s="47" t="s">
        <v>185</v>
      </c>
      <c r="B60" s="34" t="s">
        <v>114</v>
      </c>
    </row>
    <row r="61" spans="1:4" ht="28.95" customHeight="1" x14ac:dyDescent="0.3">
      <c r="A61" s="47" t="s">
        <v>186</v>
      </c>
      <c r="B61" s="34" t="s">
        <v>114</v>
      </c>
    </row>
    <row r="62" spans="1:4" x14ac:dyDescent="0.3">
      <c r="A62" t="s">
        <v>187</v>
      </c>
      <c r="B62" s="34" t="s">
        <v>114</v>
      </c>
    </row>
    <row r="63" spans="1:4" x14ac:dyDescent="0.3">
      <c r="A63" t="s">
        <v>188</v>
      </c>
      <c r="B63" s="34" t="s">
        <v>114</v>
      </c>
    </row>
    <row r="66" spans="1:4" x14ac:dyDescent="0.3">
      <c r="A66" t="s">
        <v>189</v>
      </c>
    </row>
    <row r="67" spans="1:4" x14ac:dyDescent="0.3">
      <c r="A67" s="58" t="s">
        <v>190</v>
      </c>
      <c r="B67" s="58" t="s">
        <v>1101</v>
      </c>
    </row>
    <row r="68" spans="1:4" x14ac:dyDescent="0.3">
      <c r="A68" s="58" t="s">
        <v>192</v>
      </c>
      <c r="B68" s="58" t="s">
        <v>1102</v>
      </c>
    </row>
    <row r="69" spans="1:4" x14ac:dyDescent="0.3">
      <c r="A69" s="58"/>
      <c r="B69" s="58"/>
    </row>
    <row r="70" spans="1:4" x14ac:dyDescent="0.3">
      <c r="A70" s="58" t="s">
        <v>194</v>
      </c>
      <c r="B70" s="59">
        <v>6.7699999999999978</v>
      </c>
    </row>
    <row r="71" spans="1:4" x14ac:dyDescent="0.3">
      <c r="A71" s="58"/>
      <c r="B71" s="58"/>
    </row>
    <row r="72" spans="1:4" x14ac:dyDescent="0.3">
      <c r="A72" s="58" t="s">
        <v>195</v>
      </c>
      <c r="B72" s="60">
        <v>8.2000000000000007E-3</v>
      </c>
    </row>
    <row r="73" spans="1:4" x14ac:dyDescent="0.3">
      <c r="A73" s="58" t="s">
        <v>196</v>
      </c>
      <c r="B73" s="39">
        <v>5.5016207526754042E-3</v>
      </c>
    </row>
    <row r="74" spans="1:4" x14ac:dyDescent="0.3">
      <c r="A74" s="58"/>
      <c r="B74" s="58"/>
    </row>
    <row r="75" spans="1:4" x14ac:dyDescent="0.3">
      <c r="A75" s="58" t="s">
        <v>197</v>
      </c>
      <c r="B75" s="61">
        <v>45107</v>
      </c>
    </row>
    <row r="77" spans="1:4" ht="70.05" customHeight="1" x14ac:dyDescent="0.3">
      <c r="A77" s="63" t="s">
        <v>198</v>
      </c>
      <c r="B77" s="63" t="s">
        <v>199</v>
      </c>
      <c r="C77" s="63" t="s">
        <v>5</v>
      </c>
      <c r="D77" s="63" t="s">
        <v>6</v>
      </c>
    </row>
    <row r="78" spans="1:4" ht="70.05" customHeight="1" x14ac:dyDescent="0.3">
      <c r="A78" s="63" t="s">
        <v>1103</v>
      </c>
      <c r="B78" s="63"/>
      <c r="C78" s="63" t="s">
        <v>47</v>
      </c>
      <c r="D78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441"/>
  <sheetViews>
    <sheetView showGridLines="0" workbookViewId="0">
      <pane ySplit="4" topLeftCell="A5" activePane="bottomLeft" state="frozen"/>
      <selection activeCell="E97" sqref="E97"/>
      <selection pane="bottomLeft" activeCell="A7" sqref="A7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1104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1105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1106</v>
      </c>
      <c r="B7" s="30"/>
      <c r="C7" s="30"/>
      <c r="D7" s="13"/>
      <c r="E7" s="14"/>
      <c r="F7" s="15"/>
      <c r="G7" s="15"/>
    </row>
    <row r="8" spans="1:8" x14ac:dyDescent="0.3">
      <c r="A8" s="12" t="s">
        <v>1107</v>
      </c>
      <c r="B8" s="30" t="s">
        <v>1108</v>
      </c>
      <c r="C8" s="30" t="s">
        <v>1109</v>
      </c>
      <c r="D8" s="13">
        <v>1208900</v>
      </c>
      <c r="E8" s="14">
        <v>20568.22</v>
      </c>
      <c r="F8" s="15">
        <v>3.8800000000000001E-2</v>
      </c>
      <c r="G8" s="15"/>
    </row>
    <row r="9" spans="1:8" x14ac:dyDescent="0.3">
      <c r="A9" s="12" t="s">
        <v>1110</v>
      </c>
      <c r="B9" s="30" t="s">
        <v>1111</v>
      </c>
      <c r="C9" s="30" t="s">
        <v>1112</v>
      </c>
      <c r="D9" s="13">
        <v>642000</v>
      </c>
      <c r="E9" s="14">
        <v>16372.61</v>
      </c>
      <c r="F9" s="15">
        <v>3.09E-2</v>
      </c>
      <c r="G9" s="15"/>
    </row>
    <row r="10" spans="1:8" x14ac:dyDescent="0.3">
      <c r="A10" s="12" t="s">
        <v>1113</v>
      </c>
      <c r="B10" s="30" t="s">
        <v>1114</v>
      </c>
      <c r="C10" s="30" t="s">
        <v>1115</v>
      </c>
      <c r="D10" s="13">
        <v>1295700</v>
      </c>
      <c r="E10" s="14">
        <v>13625.58</v>
      </c>
      <c r="F10" s="15">
        <v>2.5700000000000001E-2</v>
      </c>
      <c r="G10" s="15"/>
    </row>
    <row r="11" spans="1:8" x14ac:dyDescent="0.3">
      <c r="A11" s="12" t="s">
        <v>1116</v>
      </c>
      <c r="B11" s="30" t="s">
        <v>1117</v>
      </c>
      <c r="C11" s="30" t="s">
        <v>1118</v>
      </c>
      <c r="D11" s="13">
        <v>439200</v>
      </c>
      <c r="E11" s="14">
        <v>12394</v>
      </c>
      <c r="F11" s="15">
        <v>2.3400000000000001E-2</v>
      </c>
      <c r="G11" s="15"/>
    </row>
    <row r="12" spans="1:8" x14ac:dyDescent="0.3">
      <c r="A12" s="12" t="s">
        <v>1119</v>
      </c>
      <c r="B12" s="30" t="s">
        <v>1120</v>
      </c>
      <c r="C12" s="30" t="s">
        <v>1109</v>
      </c>
      <c r="D12" s="13">
        <v>1272600</v>
      </c>
      <c r="E12" s="14">
        <v>11893.72</v>
      </c>
      <c r="F12" s="15">
        <v>2.24E-2</v>
      </c>
      <c r="G12" s="15"/>
    </row>
    <row r="13" spans="1:8" x14ac:dyDescent="0.3">
      <c r="A13" s="12" t="s">
        <v>1121</v>
      </c>
      <c r="B13" s="30" t="s">
        <v>1122</v>
      </c>
      <c r="C13" s="30" t="s">
        <v>1118</v>
      </c>
      <c r="D13" s="13">
        <v>11310000</v>
      </c>
      <c r="E13" s="14">
        <v>11615.37</v>
      </c>
      <c r="F13" s="15">
        <v>2.1899999999999999E-2</v>
      </c>
      <c r="G13" s="15"/>
    </row>
    <row r="14" spans="1:8" x14ac:dyDescent="0.3">
      <c r="A14" s="12" t="s">
        <v>1123</v>
      </c>
      <c r="B14" s="30" t="s">
        <v>1124</v>
      </c>
      <c r="C14" s="30" t="s">
        <v>1125</v>
      </c>
      <c r="D14" s="13">
        <v>457800</v>
      </c>
      <c r="E14" s="14">
        <v>10932.49</v>
      </c>
      <c r="F14" s="15">
        <v>2.06E-2</v>
      </c>
      <c r="G14" s="15"/>
    </row>
    <row r="15" spans="1:8" x14ac:dyDescent="0.3">
      <c r="A15" s="12" t="s">
        <v>1126</v>
      </c>
      <c r="B15" s="30" t="s">
        <v>1127</v>
      </c>
      <c r="C15" s="30" t="s">
        <v>1128</v>
      </c>
      <c r="D15" s="13">
        <v>315875</v>
      </c>
      <c r="E15" s="14">
        <v>10430.98</v>
      </c>
      <c r="F15" s="15">
        <v>1.9699999999999999E-2</v>
      </c>
      <c r="G15" s="15"/>
    </row>
    <row r="16" spans="1:8" x14ac:dyDescent="0.3">
      <c r="A16" s="12" t="s">
        <v>1129</v>
      </c>
      <c r="B16" s="30" t="s">
        <v>1130</v>
      </c>
      <c r="C16" s="30" t="s">
        <v>1109</v>
      </c>
      <c r="D16" s="13">
        <v>531600</v>
      </c>
      <c r="E16" s="14">
        <v>9816.26</v>
      </c>
      <c r="F16" s="15">
        <v>1.8499999999999999E-2</v>
      </c>
      <c r="G16" s="15"/>
    </row>
    <row r="17" spans="1:7" x14ac:dyDescent="0.3">
      <c r="A17" s="12" t="s">
        <v>1131</v>
      </c>
      <c r="B17" s="30" t="s">
        <v>1132</v>
      </c>
      <c r="C17" s="30" t="s">
        <v>1109</v>
      </c>
      <c r="D17" s="13">
        <v>5013450</v>
      </c>
      <c r="E17" s="14">
        <v>9543.1</v>
      </c>
      <c r="F17" s="15">
        <v>1.7999999999999999E-2</v>
      </c>
      <c r="G17" s="15"/>
    </row>
    <row r="18" spans="1:7" x14ac:dyDescent="0.3">
      <c r="A18" s="12" t="s">
        <v>1133</v>
      </c>
      <c r="B18" s="30" t="s">
        <v>1134</v>
      </c>
      <c r="C18" s="30" t="s">
        <v>1135</v>
      </c>
      <c r="D18" s="13">
        <v>2062400</v>
      </c>
      <c r="E18" s="14">
        <v>9313.7999999999993</v>
      </c>
      <c r="F18" s="15">
        <v>1.7600000000000001E-2</v>
      </c>
      <c r="G18" s="15"/>
    </row>
    <row r="19" spans="1:7" x14ac:dyDescent="0.3">
      <c r="A19" s="12" t="s">
        <v>1136</v>
      </c>
      <c r="B19" s="30" t="s">
        <v>1137</v>
      </c>
      <c r="C19" s="30" t="s">
        <v>1109</v>
      </c>
      <c r="D19" s="13">
        <v>14432000</v>
      </c>
      <c r="E19" s="14">
        <v>7454.13</v>
      </c>
      <c r="F19" s="15">
        <v>1.41E-2</v>
      </c>
      <c r="G19" s="15"/>
    </row>
    <row r="20" spans="1:7" x14ac:dyDescent="0.3">
      <c r="A20" s="12" t="s">
        <v>1138</v>
      </c>
      <c r="B20" s="30" t="s">
        <v>1139</v>
      </c>
      <c r="C20" s="30" t="s">
        <v>1140</v>
      </c>
      <c r="D20" s="13">
        <v>932850</v>
      </c>
      <c r="E20" s="14">
        <v>7321.01</v>
      </c>
      <c r="F20" s="15">
        <v>1.38E-2</v>
      </c>
      <c r="G20" s="15"/>
    </row>
    <row r="21" spans="1:7" x14ac:dyDescent="0.3">
      <c r="A21" s="12" t="s">
        <v>1141</v>
      </c>
      <c r="B21" s="30" t="s">
        <v>1142</v>
      </c>
      <c r="C21" s="30" t="s">
        <v>1109</v>
      </c>
      <c r="D21" s="13">
        <v>1224000</v>
      </c>
      <c r="E21" s="14">
        <v>7011.68</v>
      </c>
      <c r="F21" s="15">
        <v>1.32E-2</v>
      </c>
      <c r="G21" s="15"/>
    </row>
    <row r="22" spans="1:7" x14ac:dyDescent="0.3">
      <c r="A22" s="12" t="s">
        <v>1143</v>
      </c>
      <c r="B22" s="30" t="s">
        <v>1144</v>
      </c>
      <c r="C22" s="30" t="s">
        <v>1140</v>
      </c>
      <c r="D22" s="13">
        <v>1195000</v>
      </c>
      <c r="E22" s="14">
        <v>6943.55</v>
      </c>
      <c r="F22" s="15">
        <v>1.3100000000000001E-2</v>
      </c>
      <c r="G22" s="15"/>
    </row>
    <row r="23" spans="1:7" x14ac:dyDescent="0.3">
      <c r="A23" s="12" t="s">
        <v>1145</v>
      </c>
      <c r="B23" s="30" t="s">
        <v>1146</v>
      </c>
      <c r="C23" s="30" t="s">
        <v>1147</v>
      </c>
      <c r="D23" s="13">
        <v>1614200</v>
      </c>
      <c r="E23" s="14">
        <v>6794.97</v>
      </c>
      <c r="F23" s="15">
        <v>1.2800000000000001E-2</v>
      </c>
      <c r="G23" s="15"/>
    </row>
    <row r="24" spans="1:7" x14ac:dyDescent="0.3">
      <c r="A24" s="12" t="s">
        <v>1148</v>
      </c>
      <c r="B24" s="30" t="s">
        <v>1149</v>
      </c>
      <c r="C24" s="30" t="s">
        <v>1150</v>
      </c>
      <c r="D24" s="13">
        <v>6264000</v>
      </c>
      <c r="E24" s="14">
        <v>6555.28</v>
      </c>
      <c r="F24" s="15">
        <v>1.24E-2</v>
      </c>
      <c r="G24" s="15"/>
    </row>
    <row r="25" spans="1:7" x14ac:dyDescent="0.3">
      <c r="A25" s="12" t="s">
        <v>1151</v>
      </c>
      <c r="B25" s="30" t="s">
        <v>1152</v>
      </c>
      <c r="C25" s="30" t="s">
        <v>1115</v>
      </c>
      <c r="D25" s="13">
        <v>2395000</v>
      </c>
      <c r="E25" s="14">
        <v>6358.73</v>
      </c>
      <c r="F25" s="15">
        <v>1.2E-2</v>
      </c>
      <c r="G25" s="15"/>
    </row>
    <row r="26" spans="1:7" x14ac:dyDescent="0.3">
      <c r="A26" s="12" t="s">
        <v>1153</v>
      </c>
      <c r="B26" s="30" t="s">
        <v>1154</v>
      </c>
      <c r="C26" s="30" t="s">
        <v>1118</v>
      </c>
      <c r="D26" s="13">
        <v>2765200</v>
      </c>
      <c r="E26" s="14">
        <v>5970.07</v>
      </c>
      <c r="F26" s="15">
        <v>1.1299999999999999E-2</v>
      </c>
      <c r="G26" s="15"/>
    </row>
    <row r="27" spans="1:7" x14ac:dyDescent="0.3">
      <c r="A27" s="12" t="s">
        <v>1155</v>
      </c>
      <c r="B27" s="30" t="s">
        <v>1156</v>
      </c>
      <c r="C27" s="30" t="s">
        <v>1140</v>
      </c>
      <c r="D27" s="13">
        <v>5880000</v>
      </c>
      <c r="E27" s="14">
        <v>5027.3999999999996</v>
      </c>
      <c r="F27" s="15">
        <v>9.4999999999999998E-3</v>
      </c>
      <c r="G27" s="15"/>
    </row>
    <row r="28" spans="1:7" x14ac:dyDescent="0.3">
      <c r="A28" s="12" t="s">
        <v>1157</v>
      </c>
      <c r="B28" s="30" t="s">
        <v>1158</v>
      </c>
      <c r="C28" s="30" t="s">
        <v>1159</v>
      </c>
      <c r="D28" s="13">
        <v>583000</v>
      </c>
      <c r="E28" s="14">
        <v>4878.54</v>
      </c>
      <c r="F28" s="15">
        <v>9.1999999999999998E-3</v>
      </c>
      <c r="G28" s="15"/>
    </row>
    <row r="29" spans="1:7" x14ac:dyDescent="0.3">
      <c r="A29" s="12" t="s">
        <v>1160</v>
      </c>
      <c r="B29" s="30" t="s">
        <v>1161</v>
      </c>
      <c r="C29" s="30" t="s">
        <v>1162</v>
      </c>
      <c r="D29" s="13">
        <v>2667000</v>
      </c>
      <c r="E29" s="14">
        <v>4729.92</v>
      </c>
      <c r="F29" s="15">
        <v>8.8999999999999999E-3</v>
      </c>
      <c r="G29" s="15"/>
    </row>
    <row r="30" spans="1:7" x14ac:dyDescent="0.3">
      <c r="A30" s="12" t="s">
        <v>1163</v>
      </c>
      <c r="B30" s="30" t="s">
        <v>1164</v>
      </c>
      <c r="C30" s="30" t="s">
        <v>1165</v>
      </c>
      <c r="D30" s="13">
        <v>2775000</v>
      </c>
      <c r="E30" s="14">
        <v>4645.3500000000004</v>
      </c>
      <c r="F30" s="15">
        <v>8.8000000000000005E-3</v>
      </c>
      <c r="G30" s="15"/>
    </row>
    <row r="31" spans="1:7" x14ac:dyDescent="0.3">
      <c r="A31" s="12" t="s">
        <v>1166</v>
      </c>
      <c r="B31" s="30" t="s">
        <v>1167</v>
      </c>
      <c r="C31" s="30" t="s">
        <v>1115</v>
      </c>
      <c r="D31" s="13">
        <v>87625</v>
      </c>
      <c r="E31" s="14">
        <v>4521.1000000000004</v>
      </c>
      <c r="F31" s="15">
        <v>8.5000000000000006E-3</v>
      </c>
      <c r="G31" s="15"/>
    </row>
    <row r="32" spans="1:7" x14ac:dyDescent="0.3">
      <c r="A32" s="12" t="s">
        <v>1168</v>
      </c>
      <c r="B32" s="30" t="s">
        <v>1169</v>
      </c>
      <c r="C32" s="30" t="s">
        <v>1109</v>
      </c>
      <c r="D32" s="13">
        <v>1409400</v>
      </c>
      <c r="E32" s="14">
        <v>4254.2700000000004</v>
      </c>
      <c r="F32" s="15">
        <v>8.0000000000000002E-3</v>
      </c>
      <c r="G32" s="15"/>
    </row>
    <row r="33" spans="1:7" x14ac:dyDescent="0.3">
      <c r="A33" s="12" t="s">
        <v>1170</v>
      </c>
      <c r="B33" s="30" t="s">
        <v>1171</v>
      </c>
      <c r="C33" s="30" t="s">
        <v>1172</v>
      </c>
      <c r="D33" s="13">
        <v>233700</v>
      </c>
      <c r="E33" s="14">
        <v>4053.88</v>
      </c>
      <c r="F33" s="15">
        <v>7.6E-3</v>
      </c>
      <c r="G33" s="15"/>
    </row>
    <row r="34" spans="1:7" x14ac:dyDescent="0.3">
      <c r="A34" s="12" t="s">
        <v>1173</v>
      </c>
      <c r="B34" s="30" t="s">
        <v>1174</v>
      </c>
      <c r="C34" s="30" t="s">
        <v>1159</v>
      </c>
      <c r="D34" s="13">
        <v>105000</v>
      </c>
      <c r="E34" s="14">
        <v>3728.71</v>
      </c>
      <c r="F34" s="15">
        <v>7.0000000000000001E-3</v>
      </c>
      <c r="G34" s="15"/>
    </row>
    <row r="35" spans="1:7" x14ac:dyDescent="0.3">
      <c r="A35" s="12" t="s">
        <v>1175</v>
      </c>
      <c r="B35" s="30" t="s">
        <v>1176</v>
      </c>
      <c r="C35" s="30" t="s">
        <v>1140</v>
      </c>
      <c r="D35" s="13">
        <v>3234000</v>
      </c>
      <c r="E35" s="14">
        <v>3622.08</v>
      </c>
      <c r="F35" s="15">
        <v>6.7999999999999996E-3</v>
      </c>
      <c r="G35" s="15"/>
    </row>
    <row r="36" spans="1:7" x14ac:dyDescent="0.3">
      <c r="A36" s="12" t="s">
        <v>1177</v>
      </c>
      <c r="B36" s="30" t="s">
        <v>1178</v>
      </c>
      <c r="C36" s="30" t="s">
        <v>1109</v>
      </c>
      <c r="D36" s="13">
        <v>2850000</v>
      </c>
      <c r="E36" s="14">
        <v>3595.28</v>
      </c>
      <c r="F36" s="15">
        <v>6.7999999999999996E-3</v>
      </c>
      <c r="G36" s="15"/>
    </row>
    <row r="37" spans="1:7" x14ac:dyDescent="0.3">
      <c r="A37" s="12" t="s">
        <v>1179</v>
      </c>
      <c r="B37" s="30" t="s">
        <v>1180</v>
      </c>
      <c r="C37" s="30" t="s">
        <v>1181</v>
      </c>
      <c r="D37" s="13">
        <v>141300</v>
      </c>
      <c r="E37" s="14">
        <v>3192.53</v>
      </c>
      <c r="F37" s="15">
        <v>6.0000000000000001E-3</v>
      </c>
      <c r="G37" s="15"/>
    </row>
    <row r="38" spans="1:7" x14ac:dyDescent="0.3">
      <c r="A38" s="12" t="s">
        <v>1182</v>
      </c>
      <c r="B38" s="30" t="s">
        <v>1183</v>
      </c>
      <c r="C38" s="30" t="s">
        <v>1162</v>
      </c>
      <c r="D38" s="13">
        <v>718500</v>
      </c>
      <c r="E38" s="14">
        <v>3156.01</v>
      </c>
      <c r="F38" s="15">
        <v>5.8999999999999999E-3</v>
      </c>
      <c r="G38" s="15"/>
    </row>
    <row r="39" spans="1:7" x14ac:dyDescent="0.3">
      <c r="A39" s="12" t="s">
        <v>1184</v>
      </c>
      <c r="B39" s="30" t="s">
        <v>1185</v>
      </c>
      <c r="C39" s="30" t="s">
        <v>1172</v>
      </c>
      <c r="D39" s="13">
        <v>144500</v>
      </c>
      <c r="E39" s="14">
        <v>3130.16</v>
      </c>
      <c r="F39" s="15">
        <v>5.8999999999999999E-3</v>
      </c>
      <c r="G39" s="15"/>
    </row>
    <row r="40" spans="1:7" x14ac:dyDescent="0.3">
      <c r="A40" s="12" t="s">
        <v>1186</v>
      </c>
      <c r="B40" s="30" t="s">
        <v>1187</v>
      </c>
      <c r="C40" s="30" t="s">
        <v>1188</v>
      </c>
      <c r="D40" s="13">
        <v>484750</v>
      </c>
      <c r="E40" s="14">
        <v>3078.65</v>
      </c>
      <c r="F40" s="15">
        <v>5.7999999999999996E-3</v>
      </c>
      <c r="G40" s="15"/>
    </row>
    <row r="41" spans="1:7" x14ac:dyDescent="0.3">
      <c r="A41" s="12" t="s">
        <v>1189</v>
      </c>
      <c r="B41" s="30" t="s">
        <v>1190</v>
      </c>
      <c r="C41" s="30" t="s">
        <v>1191</v>
      </c>
      <c r="D41" s="13">
        <v>121200</v>
      </c>
      <c r="E41" s="14">
        <v>3000.37</v>
      </c>
      <c r="F41" s="15">
        <v>5.7000000000000002E-3</v>
      </c>
      <c r="G41" s="15"/>
    </row>
    <row r="42" spans="1:7" x14ac:dyDescent="0.3">
      <c r="A42" s="12" t="s">
        <v>1192</v>
      </c>
      <c r="B42" s="30" t="s">
        <v>1193</v>
      </c>
      <c r="C42" s="30" t="s">
        <v>1194</v>
      </c>
      <c r="D42" s="13">
        <v>6817500</v>
      </c>
      <c r="E42" s="14">
        <v>2979.25</v>
      </c>
      <c r="F42" s="15">
        <v>5.5999999999999999E-3</v>
      </c>
      <c r="G42" s="15"/>
    </row>
    <row r="43" spans="1:7" x14ac:dyDescent="0.3">
      <c r="A43" s="12" t="s">
        <v>1195</v>
      </c>
      <c r="B43" s="30" t="s">
        <v>1196</v>
      </c>
      <c r="C43" s="30" t="s">
        <v>1118</v>
      </c>
      <c r="D43" s="13">
        <v>169800</v>
      </c>
      <c r="E43" s="14">
        <v>2946.37</v>
      </c>
      <c r="F43" s="15">
        <v>5.5999999999999999E-3</v>
      </c>
      <c r="G43" s="15"/>
    </row>
    <row r="44" spans="1:7" x14ac:dyDescent="0.3">
      <c r="A44" s="12" t="s">
        <v>1197</v>
      </c>
      <c r="B44" s="30" t="s">
        <v>1198</v>
      </c>
      <c r="C44" s="30" t="s">
        <v>1159</v>
      </c>
      <c r="D44" s="13">
        <v>150600</v>
      </c>
      <c r="E44" s="14">
        <v>2926.31</v>
      </c>
      <c r="F44" s="15">
        <v>5.4999999999999997E-3</v>
      </c>
      <c r="G44" s="15"/>
    </row>
    <row r="45" spans="1:7" x14ac:dyDescent="0.3">
      <c r="A45" s="12" t="s">
        <v>1199</v>
      </c>
      <c r="B45" s="30" t="s">
        <v>1200</v>
      </c>
      <c r="C45" s="30" t="s">
        <v>1128</v>
      </c>
      <c r="D45" s="13">
        <v>213600</v>
      </c>
      <c r="E45" s="14">
        <v>2852.63</v>
      </c>
      <c r="F45" s="15">
        <v>5.4000000000000003E-3</v>
      </c>
      <c r="G45" s="15"/>
    </row>
    <row r="46" spans="1:7" x14ac:dyDescent="0.3">
      <c r="A46" s="12" t="s">
        <v>1201</v>
      </c>
      <c r="B46" s="30" t="s">
        <v>1202</v>
      </c>
      <c r="C46" s="30" t="s">
        <v>1162</v>
      </c>
      <c r="D46" s="13">
        <v>205128</v>
      </c>
      <c r="E46" s="14">
        <v>2817.33</v>
      </c>
      <c r="F46" s="15">
        <v>5.3E-3</v>
      </c>
      <c r="G46" s="15"/>
    </row>
    <row r="47" spans="1:7" x14ac:dyDescent="0.3">
      <c r="A47" s="12" t="s">
        <v>1203</v>
      </c>
      <c r="B47" s="30" t="s">
        <v>1204</v>
      </c>
      <c r="C47" s="30" t="s">
        <v>1118</v>
      </c>
      <c r="D47" s="13">
        <v>2094000</v>
      </c>
      <c r="E47" s="14">
        <v>2771.41</v>
      </c>
      <c r="F47" s="15">
        <v>5.1999999999999998E-3</v>
      </c>
      <c r="G47" s="15"/>
    </row>
    <row r="48" spans="1:7" x14ac:dyDescent="0.3">
      <c r="A48" s="12" t="s">
        <v>1205</v>
      </c>
      <c r="B48" s="30" t="s">
        <v>1206</v>
      </c>
      <c r="C48" s="30" t="s">
        <v>1207</v>
      </c>
      <c r="D48" s="13">
        <v>460275</v>
      </c>
      <c r="E48" s="14">
        <v>2741.17</v>
      </c>
      <c r="F48" s="15">
        <v>5.1999999999999998E-3</v>
      </c>
      <c r="G48" s="15"/>
    </row>
    <row r="49" spans="1:7" x14ac:dyDescent="0.3">
      <c r="A49" s="12" t="s">
        <v>1208</v>
      </c>
      <c r="B49" s="30" t="s">
        <v>1209</v>
      </c>
      <c r="C49" s="30" t="s">
        <v>1210</v>
      </c>
      <c r="D49" s="13">
        <v>397800</v>
      </c>
      <c r="E49" s="14">
        <v>2735.07</v>
      </c>
      <c r="F49" s="15">
        <v>5.1999999999999998E-3</v>
      </c>
      <c r="G49" s="15"/>
    </row>
    <row r="50" spans="1:7" x14ac:dyDescent="0.3">
      <c r="A50" s="12" t="s">
        <v>1211</v>
      </c>
      <c r="B50" s="30" t="s">
        <v>1212</v>
      </c>
      <c r="C50" s="30" t="s">
        <v>1109</v>
      </c>
      <c r="D50" s="13">
        <v>196500</v>
      </c>
      <c r="E50" s="14">
        <v>2701.19</v>
      </c>
      <c r="F50" s="15">
        <v>5.1000000000000004E-3</v>
      </c>
      <c r="G50" s="15"/>
    </row>
    <row r="51" spans="1:7" x14ac:dyDescent="0.3">
      <c r="A51" s="12" t="s">
        <v>1213</v>
      </c>
      <c r="B51" s="30" t="s">
        <v>1214</v>
      </c>
      <c r="C51" s="30" t="s">
        <v>1147</v>
      </c>
      <c r="D51" s="13">
        <v>3172500</v>
      </c>
      <c r="E51" s="14">
        <v>2603.04</v>
      </c>
      <c r="F51" s="15">
        <v>4.8999999999999998E-3</v>
      </c>
      <c r="G51" s="15"/>
    </row>
    <row r="52" spans="1:7" x14ac:dyDescent="0.3">
      <c r="A52" s="12" t="s">
        <v>1215</v>
      </c>
      <c r="B52" s="30" t="s">
        <v>1216</v>
      </c>
      <c r="C52" s="30" t="s">
        <v>1172</v>
      </c>
      <c r="D52" s="13">
        <v>10575</v>
      </c>
      <c r="E52" s="14">
        <v>2525.9899999999998</v>
      </c>
      <c r="F52" s="15">
        <v>4.7999999999999996E-3</v>
      </c>
      <c r="G52" s="15"/>
    </row>
    <row r="53" spans="1:7" x14ac:dyDescent="0.3">
      <c r="A53" s="12" t="s">
        <v>1217</v>
      </c>
      <c r="B53" s="30" t="s">
        <v>1218</v>
      </c>
      <c r="C53" s="30" t="s">
        <v>1118</v>
      </c>
      <c r="D53" s="13">
        <v>1504000</v>
      </c>
      <c r="E53" s="14">
        <v>2476.34</v>
      </c>
      <c r="F53" s="15">
        <v>4.7000000000000002E-3</v>
      </c>
      <c r="G53" s="15"/>
    </row>
    <row r="54" spans="1:7" x14ac:dyDescent="0.3">
      <c r="A54" s="12" t="s">
        <v>1219</v>
      </c>
      <c r="B54" s="30" t="s">
        <v>1220</v>
      </c>
      <c r="C54" s="30" t="s">
        <v>1194</v>
      </c>
      <c r="D54" s="13">
        <v>333600</v>
      </c>
      <c r="E54" s="14">
        <v>2466.14</v>
      </c>
      <c r="F54" s="15">
        <v>4.5999999999999999E-3</v>
      </c>
      <c r="G54" s="15"/>
    </row>
    <row r="55" spans="1:7" x14ac:dyDescent="0.3">
      <c r="A55" s="12" t="s">
        <v>1221</v>
      </c>
      <c r="B55" s="30" t="s">
        <v>1222</v>
      </c>
      <c r="C55" s="30" t="s">
        <v>1223</v>
      </c>
      <c r="D55" s="13">
        <v>1479000</v>
      </c>
      <c r="E55" s="14">
        <v>2429.2600000000002</v>
      </c>
      <c r="F55" s="15">
        <v>4.5999999999999999E-3</v>
      </c>
      <c r="G55" s="15"/>
    </row>
    <row r="56" spans="1:7" x14ac:dyDescent="0.3">
      <c r="A56" s="12" t="s">
        <v>1224</v>
      </c>
      <c r="B56" s="30" t="s">
        <v>1225</v>
      </c>
      <c r="C56" s="30" t="s">
        <v>1118</v>
      </c>
      <c r="D56" s="13">
        <v>1917600</v>
      </c>
      <c r="E56" s="14">
        <v>2366.3200000000002</v>
      </c>
      <c r="F56" s="15">
        <v>4.4999999999999997E-3</v>
      </c>
      <c r="G56" s="15"/>
    </row>
    <row r="57" spans="1:7" x14ac:dyDescent="0.3">
      <c r="A57" s="12" t="s">
        <v>1226</v>
      </c>
      <c r="B57" s="30" t="s">
        <v>1227</v>
      </c>
      <c r="C57" s="30" t="s">
        <v>1172</v>
      </c>
      <c r="D57" s="13">
        <v>247350</v>
      </c>
      <c r="E57" s="14">
        <v>2286.13</v>
      </c>
      <c r="F57" s="15">
        <v>4.3E-3</v>
      </c>
      <c r="G57" s="15"/>
    </row>
    <row r="58" spans="1:7" x14ac:dyDescent="0.3">
      <c r="A58" s="12" t="s">
        <v>1228</v>
      </c>
      <c r="B58" s="30" t="s">
        <v>1229</v>
      </c>
      <c r="C58" s="30" t="s">
        <v>1118</v>
      </c>
      <c r="D58" s="13">
        <v>200000</v>
      </c>
      <c r="E58" s="14">
        <v>2284</v>
      </c>
      <c r="F58" s="15">
        <v>4.3E-3</v>
      </c>
      <c r="G58" s="15"/>
    </row>
    <row r="59" spans="1:7" x14ac:dyDescent="0.3">
      <c r="A59" s="12" t="s">
        <v>1230</v>
      </c>
      <c r="B59" s="30" t="s">
        <v>1231</v>
      </c>
      <c r="C59" s="30" t="s">
        <v>1128</v>
      </c>
      <c r="D59" s="13">
        <v>537000</v>
      </c>
      <c r="E59" s="14">
        <v>2089.7399999999998</v>
      </c>
      <c r="F59" s="15">
        <v>3.8999999999999998E-3</v>
      </c>
      <c r="G59" s="15"/>
    </row>
    <row r="60" spans="1:7" x14ac:dyDescent="0.3">
      <c r="A60" s="12" t="s">
        <v>1232</v>
      </c>
      <c r="B60" s="30" t="s">
        <v>1233</v>
      </c>
      <c r="C60" s="30" t="s">
        <v>1159</v>
      </c>
      <c r="D60" s="13">
        <v>100558</v>
      </c>
      <c r="E60" s="14">
        <v>1993.61</v>
      </c>
      <c r="F60" s="15">
        <v>3.8E-3</v>
      </c>
      <c r="G60" s="15"/>
    </row>
    <row r="61" spans="1:7" x14ac:dyDescent="0.3">
      <c r="A61" s="12" t="s">
        <v>1234</v>
      </c>
      <c r="B61" s="30" t="s">
        <v>1235</v>
      </c>
      <c r="C61" s="30" t="s">
        <v>1109</v>
      </c>
      <c r="D61" s="13">
        <v>1070000</v>
      </c>
      <c r="E61" s="14">
        <v>1946.87</v>
      </c>
      <c r="F61" s="15">
        <v>3.7000000000000002E-3</v>
      </c>
      <c r="G61" s="15"/>
    </row>
    <row r="62" spans="1:7" x14ac:dyDescent="0.3">
      <c r="A62" s="12" t="s">
        <v>1236</v>
      </c>
      <c r="B62" s="30" t="s">
        <v>1237</v>
      </c>
      <c r="C62" s="30" t="s">
        <v>1238</v>
      </c>
      <c r="D62" s="13">
        <v>2205000</v>
      </c>
      <c r="E62" s="14">
        <v>1932.68</v>
      </c>
      <c r="F62" s="15">
        <v>3.5999999999999999E-3</v>
      </c>
      <c r="G62" s="15"/>
    </row>
    <row r="63" spans="1:7" x14ac:dyDescent="0.3">
      <c r="A63" s="12" t="s">
        <v>1239</v>
      </c>
      <c r="B63" s="30" t="s">
        <v>1240</v>
      </c>
      <c r="C63" s="30" t="s">
        <v>1241</v>
      </c>
      <c r="D63" s="13">
        <v>192500</v>
      </c>
      <c r="E63" s="14">
        <v>1895.74</v>
      </c>
      <c r="F63" s="15">
        <v>3.5999999999999999E-3</v>
      </c>
      <c r="G63" s="15"/>
    </row>
    <row r="64" spans="1:7" x14ac:dyDescent="0.3">
      <c r="A64" s="12" t="s">
        <v>1242</v>
      </c>
      <c r="B64" s="30" t="s">
        <v>1243</v>
      </c>
      <c r="C64" s="30" t="s">
        <v>1244</v>
      </c>
      <c r="D64" s="13">
        <v>280000</v>
      </c>
      <c r="E64" s="14">
        <v>1853.04</v>
      </c>
      <c r="F64" s="15">
        <v>3.5000000000000001E-3</v>
      </c>
      <c r="G64" s="15"/>
    </row>
    <row r="65" spans="1:7" x14ac:dyDescent="0.3">
      <c r="A65" s="12" t="s">
        <v>1245</v>
      </c>
      <c r="B65" s="30" t="s">
        <v>1246</v>
      </c>
      <c r="C65" s="30" t="s">
        <v>1247</v>
      </c>
      <c r="D65" s="13">
        <v>798000</v>
      </c>
      <c r="E65" s="14">
        <v>1843.38</v>
      </c>
      <c r="F65" s="15">
        <v>3.5000000000000001E-3</v>
      </c>
      <c r="G65" s="15"/>
    </row>
    <row r="66" spans="1:7" x14ac:dyDescent="0.3">
      <c r="A66" s="12" t="s">
        <v>1248</v>
      </c>
      <c r="B66" s="30" t="s">
        <v>1249</v>
      </c>
      <c r="C66" s="30" t="s">
        <v>1118</v>
      </c>
      <c r="D66" s="13">
        <v>235950</v>
      </c>
      <c r="E66" s="14">
        <v>1834.16</v>
      </c>
      <c r="F66" s="15">
        <v>3.5000000000000001E-3</v>
      </c>
      <c r="G66" s="15"/>
    </row>
    <row r="67" spans="1:7" x14ac:dyDescent="0.3">
      <c r="A67" s="12" t="s">
        <v>1250</v>
      </c>
      <c r="B67" s="30" t="s">
        <v>1251</v>
      </c>
      <c r="C67" s="30" t="s">
        <v>1128</v>
      </c>
      <c r="D67" s="13">
        <v>36225</v>
      </c>
      <c r="E67" s="14">
        <v>1815.25</v>
      </c>
      <c r="F67" s="15">
        <v>3.3999999999999998E-3</v>
      </c>
      <c r="G67" s="15"/>
    </row>
    <row r="68" spans="1:7" x14ac:dyDescent="0.3">
      <c r="A68" s="12" t="s">
        <v>1252</v>
      </c>
      <c r="B68" s="30" t="s">
        <v>1253</v>
      </c>
      <c r="C68" s="30" t="s">
        <v>1109</v>
      </c>
      <c r="D68" s="13">
        <v>183125</v>
      </c>
      <c r="E68" s="14">
        <v>1808.27</v>
      </c>
      <c r="F68" s="15">
        <v>3.3999999999999998E-3</v>
      </c>
      <c r="G68" s="15"/>
    </row>
    <row r="69" spans="1:7" x14ac:dyDescent="0.3">
      <c r="A69" s="12" t="s">
        <v>1254</v>
      </c>
      <c r="B69" s="30" t="s">
        <v>1255</v>
      </c>
      <c r="C69" s="30" t="s">
        <v>1135</v>
      </c>
      <c r="D69" s="13">
        <v>66000</v>
      </c>
      <c r="E69" s="14">
        <v>1767.58</v>
      </c>
      <c r="F69" s="15">
        <v>3.3E-3</v>
      </c>
      <c r="G69" s="15"/>
    </row>
    <row r="70" spans="1:7" x14ac:dyDescent="0.3">
      <c r="A70" s="12" t="s">
        <v>1256</v>
      </c>
      <c r="B70" s="30" t="s">
        <v>1257</v>
      </c>
      <c r="C70" s="30" t="s">
        <v>1115</v>
      </c>
      <c r="D70" s="13">
        <v>49800</v>
      </c>
      <c r="E70" s="14">
        <v>1749.4</v>
      </c>
      <c r="F70" s="15">
        <v>3.3E-3</v>
      </c>
      <c r="G70" s="15"/>
    </row>
    <row r="71" spans="1:7" x14ac:dyDescent="0.3">
      <c r="A71" s="12" t="s">
        <v>1258</v>
      </c>
      <c r="B71" s="30" t="s">
        <v>1259</v>
      </c>
      <c r="C71" s="30" t="s">
        <v>1260</v>
      </c>
      <c r="D71" s="13">
        <v>346000</v>
      </c>
      <c r="E71" s="14">
        <v>1742.46</v>
      </c>
      <c r="F71" s="15">
        <v>3.3E-3</v>
      </c>
      <c r="G71" s="15"/>
    </row>
    <row r="72" spans="1:7" x14ac:dyDescent="0.3">
      <c r="A72" s="12" t="s">
        <v>1261</v>
      </c>
      <c r="B72" s="30" t="s">
        <v>1262</v>
      </c>
      <c r="C72" s="30" t="s">
        <v>1118</v>
      </c>
      <c r="D72" s="13">
        <v>183750</v>
      </c>
      <c r="E72" s="14">
        <v>1731.48</v>
      </c>
      <c r="F72" s="15">
        <v>3.3E-3</v>
      </c>
      <c r="G72" s="15"/>
    </row>
    <row r="73" spans="1:7" x14ac:dyDescent="0.3">
      <c r="A73" s="12" t="s">
        <v>1263</v>
      </c>
      <c r="B73" s="30" t="s">
        <v>1264</v>
      </c>
      <c r="C73" s="30" t="s">
        <v>1265</v>
      </c>
      <c r="D73" s="13">
        <v>226800</v>
      </c>
      <c r="E73" s="14">
        <v>1723.11</v>
      </c>
      <c r="F73" s="15">
        <v>3.2000000000000002E-3</v>
      </c>
      <c r="G73" s="15"/>
    </row>
    <row r="74" spans="1:7" x14ac:dyDescent="0.3">
      <c r="A74" s="12" t="s">
        <v>1266</v>
      </c>
      <c r="B74" s="30" t="s">
        <v>1267</v>
      </c>
      <c r="C74" s="30" t="s">
        <v>1115</v>
      </c>
      <c r="D74" s="13">
        <v>167700</v>
      </c>
      <c r="E74" s="14">
        <v>1702.07</v>
      </c>
      <c r="F74" s="15">
        <v>3.2000000000000002E-3</v>
      </c>
      <c r="G74" s="15"/>
    </row>
    <row r="75" spans="1:7" x14ac:dyDescent="0.3">
      <c r="A75" s="12" t="s">
        <v>1268</v>
      </c>
      <c r="B75" s="30" t="s">
        <v>1269</v>
      </c>
      <c r="C75" s="30" t="s">
        <v>1207</v>
      </c>
      <c r="D75" s="13">
        <v>16300</v>
      </c>
      <c r="E75" s="14">
        <v>1595.62</v>
      </c>
      <c r="F75" s="15">
        <v>3.0000000000000001E-3</v>
      </c>
      <c r="G75" s="15"/>
    </row>
    <row r="76" spans="1:7" x14ac:dyDescent="0.3">
      <c r="A76" s="12" t="s">
        <v>1270</v>
      </c>
      <c r="B76" s="30" t="s">
        <v>1271</v>
      </c>
      <c r="C76" s="30" t="s">
        <v>1272</v>
      </c>
      <c r="D76" s="13">
        <v>7950</v>
      </c>
      <c r="E76" s="14">
        <v>1513.87</v>
      </c>
      <c r="F76" s="15">
        <v>2.8999999999999998E-3</v>
      </c>
      <c r="G76" s="15"/>
    </row>
    <row r="77" spans="1:7" x14ac:dyDescent="0.3">
      <c r="A77" s="12" t="s">
        <v>1273</v>
      </c>
      <c r="B77" s="30" t="s">
        <v>1274</v>
      </c>
      <c r="C77" s="30" t="s">
        <v>1115</v>
      </c>
      <c r="D77" s="13">
        <v>203450</v>
      </c>
      <c r="E77" s="14">
        <v>1511.33</v>
      </c>
      <c r="F77" s="15">
        <v>2.8E-3</v>
      </c>
      <c r="G77" s="15"/>
    </row>
    <row r="78" spans="1:7" x14ac:dyDescent="0.3">
      <c r="A78" s="12" t="s">
        <v>1275</v>
      </c>
      <c r="B78" s="30" t="s">
        <v>1276</v>
      </c>
      <c r="C78" s="30" t="s">
        <v>1260</v>
      </c>
      <c r="D78" s="13">
        <v>64875</v>
      </c>
      <c r="E78" s="14">
        <v>1485.28</v>
      </c>
      <c r="F78" s="15">
        <v>2.8E-3</v>
      </c>
      <c r="G78" s="15"/>
    </row>
    <row r="79" spans="1:7" x14ac:dyDescent="0.3">
      <c r="A79" s="12" t="s">
        <v>1277</v>
      </c>
      <c r="B79" s="30" t="s">
        <v>1278</v>
      </c>
      <c r="C79" s="30" t="s">
        <v>1181</v>
      </c>
      <c r="D79" s="13">
        <v>189000</v>
      </c>
      <c r="E79" s="14">
        <v>1445.94</v>
      </c>
      <c r="F79" s="15">
        <v>2.7000000000000001E-3</v>
      </c>
      <c r="G79" s="15"/>
    </row>
    <row r="80" spans="1:7" x14ac:dyDescent="0.3">
      <c r="A80" s="12" t="s">
        <v>1279</v>
      </c>
      <c r="B80" s="30" t="s">
        <v>1280</v>
      </c>
      <c r="C80" s="30" t="s">
        <v>1118</v>
      </c>
      <c r="D80" s="13">
        <v>20125</v>
      </c>
      <c r="E80" s="14">
        <v>1441.07</v>
      </c>
      <c r="F80" s="15">
        <v>2.7000000000000001E-3</v>
      </c>
      <c r="G80" s="15"/>
    </row>
    <row r="81" spans="1:7" x14ac:dyDescent="0.3">
      <c r="A81" s="12" t="s">
        <v>1281</v>
      </c>
      <c r="B81" s="30" t="s">
        <v>1282</v>
      </c>
      <c r="C81" s="30" t="s">
        <v>1260</v>
      </c>
      <c r="D81" s="13">
        <v>240500</v>
      </c>
      <c r="E81" s="14">
        <v>1440.96</v>
      </c>
      <c r="F81" s="15">
        <v>2.7000000000000001E-3</v>
      </c>
      <c r="G81" s="15"/>
    </row>
    <row r="82" spans="1:7" x14ac:dyDescent="0.3">
      <c r="A82" s="12" t="s">
        <v>1283</v>
      </c>
      <c r="B82" s="30" t="s">
        <v>1284</v>
      </c>
      <c r="C82" s="30" t="s">
        <v>1181</v>
      </c>
      <c r="D82" s="13">
        <v>96400</v>
      </c>
      <c r="E82" s="14">
        <v>1439.35</v>
      </c>
      <c r="F82" s="15">
        <v>2.7000000000000001E-3</v>
      </c>
      <c r="G82" s="15"/>
    </row>
    <row r="83" spans="1:7" x14ac:dyDescent="0.3">
      <c r="A83" s="12" t="s">
        <v>1285</v>
      </c>
      <c r="B83" s="30" t="s">
        <v>1286</v>
      </c>
      <c r="C83" s="30" t="s">
        <v>1287</v>
      </c>
      <c r="D83" s="13">
        <v>37500</v>
      </c>
      <c r="E83" s="14">
        <v>1422.19</v>
      </c>
      <c r="F83" s="15">
        <v>2.7000000000000001E-3</v>
      </c>
      <c r="G83" s="15"/>
    </row>
    <row r="84" spans="1:7" x14ac:dyDescent="0.3">
      <c r="A84" s="12" t="s">
        <v>1288</v>
      </c>
      <c r="B84" s="30" t="s">
        <v>1289</v>
      </c>
      <c r="C84" s="30" t="s">
        <v>1290</v>
      </c>
      <c r="D84" s="13">
        <v>636000</v>
      </c>
      <c r="E84" s="14">
        <v>1416.37</v>
      </c>
      <c r="F84" s="15">
        <v>2.7000000000000001E-3</v>
      </c>
      <c r="G84" s="15"/>
    </row>
    <row r="85" spans="1:7" x14ac:dyDescent="0.3">
      <c r="A85" s="12" t="s">
        <v>1291</v>
      </c>
      <c r="B85" s="30" t="s">
        <v>1292</v>
      </c>
      <c r="C85" s="30" t="s">
        <v>1128</v>
      </c>
      <c r="D85" s="13">
        <v>224900</v>
      </c>
      <c r="E85" s="14">
        <v>1413.72</v>
      </c>
      <c r="F85" s="15">
        <v>2.7000000000000001E-3</v>
      </c>
      <c r="G85" s="15"/>
    </row>
    <row r="86" spans="1:7" x14ac:dyDescent="0.3">
      <c r="A86" s="12" t="s">
        <v>1293</v>
      </c>
      <c r="B86" s="30" t="s">
        <v>1294</v>
      </c>
      <c r="C86" s="30" t="s">
        <v>1112</v>
      </c>
      <c r="D86" s="13">
        <v>379800</v>
      </c>
      <c r="E86" s="14">
        <v>1385.13</v>
      </c>
      <c r="F86" s="15">
        <v>2.5999999999999999E-3</v>
      </c>
      <c r="G86" s="15"/>
    </row>
    <row r="87" spans="1:7" x14ac:dyDescent="0.3">
      <c r="A87" s="12" t="s">
        <v>1295</v>
      </c>
      <c r="B87" s="30" t="s">
        <v>1296</v>
      </c>
      <c r="C87" s="30" t="s">
        <v>1297</v>
      </c>
      <c r="D87" s="13">
        <v>90000</v>
      </c>
      <c r="E87" s="14">
        <v>1360.76</v>
      </c>
      <c r="F87" s="15">
        <v>2.5999999999999999E-3</v>
      </c>
      <c r="G87" s="15"/>
    </row>
    <row r="88" spans="1:7" x14ac:dyDescent="0.3">
      <c r="A88" s="12" t="s">
        <v>1298</v>
      </c>
      <c r="B88" s="30" t="s">
        <v>1299</v>
      </c>
      <c r="C88" s="30" t="s">
        <v>1300</v>
      </c>
      <c r="D88" s="13">
        <v>234000</v>
      </c>
      <c r="E88" s="14">
        <v>1339.65</v>
      </c>
      <c r="F88" s="15">
        <v>2.5000000000000001E-3</v>
      </c>
      <c r="G88" s="15"/>
    </row>
    <row r="89" spans="1:7" x14ac:dyDescent="0.3">
      <c r="A89" s="12" t="s">
        <v>1301</v>
      </c>
      <c r="B89" s="30" t="s">
        <v>1302</v>
      </c>
      <c r="C89" s="30" t="s">
        <v>1223</v>
      </c>
      <c r="D89" s="13">
        <v>17760000</v>
      </c>
      <c r="E89" s="14">
        <v>1323.12</v>
      </c>
      <c r="F89" s="15">
        <v>2.5000000000000001E-3</v>
      </c>
      <c r="G89" s="15"/>
    </row>
    <row r="90" spans="1:7" x14ac:dyDescent="0.3">
      <c r="A90" s="12" t="s">
        <v>1303</v>
      </c>
      <c r="B90" s="30" t="s">
        <v>1304</v>
      </c>
      <c r="C90" s="30" t="s">
        <v>1223</v>
      </c>
      <c r="D90" s="13">
        <v>150100</v>
      </c>
      <c r="E90" s="14">
        <v>1319</v>
      </c>
      <c r="F90" s="15">
        <v>2.5000000000000001E-3</v>
      </c>
      <c r="G90" s="15"/>
    </row>
    <row r="91" spans="1:7" x14ac:dyDescent="0.3">
      <c r="A91" s="12" t="s">
        <v>1305</v>
      </c>
      <c r="B91" s="30" t="s">
        <v>1306</v>
      </c>
      <c r="C91" s="30" t="s">
        <v>1307</v>
      </c>
      <c r="D91" s="13">
        <v>997500</v>
      </c>
      <c r="E91" s="14">
        <v>1267.82</v>
      </c>
      <c r="F91" s="15">
        <v>2.3999999999999998E-3</v>
      </c>
      <c r="G91" s="15"/>
    </row>
    <row r="92" spans="1:7" x14ac:dyDescent="0.3">
      <c r="A92" s="12" t="s">
        <v>1308</v>
      </c>
      <c r="B92" s="30" t="s">
        <v>1309</v>
      </c>
      <c r="C92" s="30" t="s">
        <v>1207</v>
      </c>
      <c r="D92" s="13">
        <v>42000</v>
      </c>
      <c r="E92" s="14">
        <v>1222.24</v>
      </c>
      <c r="F92" s="15">
        <v>2.3E-3</v>
      </c>
      <c r="G92" s="15"/>
    </row>
    <row r="93" spans="1:7" x14ac:dyDescent="0.3">
      <c r="A93" s="12" t="s">
        <v>1310</v>
      </c>
      <c r="B93" s="30" t="s">
        <v>1311</v>
      </c>
      <c r="C93" s="30" t="s">
        <v>1312</v>
      </c>
      <c r="D93" s="13">
        <v>26850</v>
      </c>
      <c r="E93" s="14">
        <v>1203.8599999999999</v>
      </c>
      <c r="F93" s="15">
        <v>2.3E-3</v>
      </c>
      <c r="G93" s="15"/>
    </row>
    <row r="94" spans="1:7" x14ac:dyDescent="0.3">
      <c r="A94" s="12" t="s">
        <v>1313</v>
      </c>
      <c r="B94" s="30" t="s">
        <v>1314</v>
      </c>
      <c r="C94" s="30" t="s">
        <v>1260</v>
      </c>
      <c r="D94" s="13">
        <v>26100</v>
      </c>
      <c r="E94" s="14">
        <v>1175.02</v>
      </c>
      <c r="F94" s="15">
        <v>2.2000000000000001E-3</v>
      </c>
      <c r="G94" s="15"/>
    </row>
    <row r="95" spans="1:7" x14ac:dyDescent="0.3">
      <c r="A95" s="12" t="s">
        <v>1315</v>
      </c>
      <c r="B95" s="30" t="s">
        <v>1316</v>
      </c>
      <c r="C95" s="30" t="s">
        <v>1188</v>
      </c>
      <c r="D95" s="13">
        <v>448000</v>
      </c>
      <c r="E95" s="14">
        <v>1137.7</v>
      </c>
      <c r="F95" s="15">
        <v>2.0999999999999999E-3</v>
      </c>
      <c r="G95" s="15"/>
    </row>
    <row r="96" spans="1:7" x14ac:dyDescent="0.3">
      <c r="A96" s="12" t="s">
        <v>1317</v>
      </c>
      <c r="B96" s="30" t="s">
        <v>1318</v>
      </c>
      <c r="C96" s="30" t="s">
        <v>1181</v>
      </c>
      <c r="D96" s="13">
        <v>22125</v>
      </c>
      <c r="E96" s="14">
        <v>1127.98</v>
      </c>
      <c r="F96" s="15">
        <v>2.0999999999999999E-3</v>
      </c>
      <c r="G96" s="15"/>
    </row>
    <row r="97" spans="1:7" x14ac:dyDescent="0.3">
      <c r="A97" s="12" t="s">
        <v>1319</v>
      </c>
      <c r="B97" s="30" t="s">
        <v>1320</v>
      </c>
      <c r="C97" s="30" t="s">
        <v>1112</v>
      </c>
      <c r="D97" s="13">
        <v>405000</v>
      </c>
      <c r="E97" s="14">
        <v>1109.0899999999999</v>
      </c>
      <c r="F97" s="15">
        <v>2.0999999999999999E-3</v>
      </c>
      <c r="G97" s="15"/>
    </row>
    <row r="98" spans="1:7" x14ac:dyDescent="0.3">
      <c r="A98" s="12" t="s">
        <v>1321</v>
      </c>
      <c r="B98" s="30" t="s">
        <v>1322</v>
      </c>
      <c r="C98" s="30" t="s">
        <v>1210</v>
      </c>
      <c r="D98" s="13">
        <v>114100</v>
      </c>
      <c r="E98" s="14">
        <v>1082.1199999999999</v>
      </c>
      <c r="F98" s="15">
        <v>2E-3</v>
      </c>
      <c r="G98" s="15"/>
    </row>
    <row r="99" spans="1:7" x14ac:dyDescent="0.3">
      <c r="A99" s="12" t="s">
        <v>1323</v>
      </c>
      <c r="B99" s="30" t="s">
        <v>1324</v>
      </c>
      <c r="C99" s="30" t="s">
        <v>1165</v>
      </c>
      <c r="D99" s="13">
        <v>45100</v>
      </c>
      <c r="E99" s="14">
        <v>1014.03</v>
      </c>
      <c r="F99" s="15">
        <v>1.9E-3</v>
      </c>
      <c r="G99" s="15"/>
    </row>
    <row r="100" spans="1:7" x14ac:dyDescent="0.3">
      <c r="A100" s="12" t="s">
        <v>1325</v>
      </c>
      <c r="B100" s="30" t="s">
        <v>1326</v>
      </c>
      <c r="C100" s="30" t="s">
        <v>1300</v>
      </c>
      <c r="D100" s="13">
        <v>124800</v>
      </c>
      <c r="E100" s="14">
        <v>1011.94</v>
      </c>
      <c r="F100" s="15">
        <v>1.9E-3</v>
      </c>
      <c r="G100" s="15"/>
    </row>
    <row r="101" spans="1:7" x14ac:dyDescent="0.3">
      <c r="A101" s="12" t="s">
        <v>1327</v>
      </c>
      <c r="B101" s="30" t="s">
        <v>1328</v>
      </c>
      <c r="C101" s="30" t="s">
        <v>1290</v>
      </c>
      <c r="D101" s="13">
        <v>90400</v>
      </c>
      <c r="E101" s="14">
        <v>947.84</v>
      </c>
      <c r="F101" s="15">
        <v>1.8E-3</v>
      </c>
      <c r="G101" s="15"/>
    </row>
    <row r="102" spans="1:7" x14ac:dyDescent="0.3">
      <c r="A102" s="12" t="s">
        <v>1329</v>
      </c>
      <c r="B102" s="30" t="s">
        <v>1330</v>
      </c>
      <c r="C102" s="30" t="s">
        <v>1272</v>
      </c>
      <c r="D102" s="13">
        <v>392400</v>
      </c>
      <c r="E102" s="14">
        <v>928.81</v>
      </c>
      <c r="F102" s="15">
        <v>1.8E-3</v>
      </c>
      <c r="G102" s="15"/>
    </row>
    <row r="103" spans="1:7" x14ac:dyDescent="0.3">
      <c r="A103" s="12" t="s">
        <v>1331</v>
      </c>
      <c r="B103" s="30" t="s">
        <v>1332</v>
      </c>
      <c r="C103" s="30" t="s">
        <v>1265</v>
      </c>
      <c r="D103" s="13">
        <v>71000</v>
      </c>
      <c r="E103" s="14">
        <v>910.79</v>
      </c>
      <c r="F103" s="15">
        <v>1.6999999999999999E-3</v>
      </c>
      <c r="G103" s="15"/>
    </row>
    <row r="104" spans="1:7" x14ac:dyDescent="0.3">
      <c r="A104" s="12" t="s">
        <v>1333</v>
      </c>
      <c r="B104" s="30" t="s">
        <v>1334</v>
      </c>
      <c r="C104" s="30" t="s">
        <v>1335</v>
      </c>
      <c r="D104" s="13">
        <v>401625</v>
      </c>
      <c r="E104" s="14">
        <v>891.01</v>
      </c>
      <c r="F104" s="15">
        <v>1.6999999999999999E-3</v>
      </c>
      <c r="G104" s="15"/>
    </row>
    <row r="105" spans="1:7" x14ac:dyDescent="0.3">
      <c r="A105" s="12" t="s">
        <v>1336</v>
      </c>
      <c r="B105" s="30" t="s">
        <v>1337</v>
      </c>
      <c r="C105" s="30" t="s">
        <v>1172</v>
      </c>
      <c r="D105" s="13">
        <v>400200</v>
      </c>
      <c r="E105" s="14">
        <v>848.82</v>
      </c>
      <c r="F105" s="15">
        <v>1.6000000000000001E-3</v>
      </c>
      <c r="G105" s="15"/>
    </row>
    <row r="106" spans="1:7" x14ac:dyDescent="0.3">
      <c r="A106" s="12" t="s">
        <v>1338</v>
      </c>
      <c r="B106" s="30" t="s">
        <v>1339</v>
      </c>
      <c r="C106" s="30" t="s">
        <v>1112</v>
      </c>
      <c r="D106" s="13">
        <v>926250</v>
      </c>
      <c r="E106" s="14">
        <v>845.67</v>
      </c>
      <c r="F106" s="15">
        <v>1.6000000000000001E-3</v>
      </c>
      <c r="G106" s="15"/>
    </row>
    <row r="107" spans="1:7" x14ac:dyDescent="0.3">
      <c r="A107" s="12" t="s">
        <v>1340</v>
      </c>
      <c r="B107" s="30" t="s">
        <v>1341</v>
      </c>
      <c r="C107" s="30" t="s">
        <v>1172</v>
      </c>
      <c r="D107" s="13">
        <v>192600</v>
      </c>
      <c r="E107" s="14">
        <v>820.28</v>
      </c>
      <c r="F107" s="15">
        <v>1.5E-3</v>
      </c>
      <c r="G107" s="15"/>
    </row>
    <row r="108" spans="1:7" x14ac:dyDescent="0.3">
      <c r="A108" s="12" t="s">
        <v>1342</v>
      </c>
      <c r="B108" s="30" t="s">
        <v>1343</v>
      </c>
      <c r="C108" s="30" t="s">
        <v>1238</v>
      </c>
      <c r="D108" s="13">
        <v>18250</v>
      </c>
      <c r="E108" s="14">
        <v>807.2</v>
      </c>
      <c r="F108" s="15">
        <v>1.5E-3</v>
      </c>
      <c r="G108" s="15"/>
    </row>
    <row r="109" spans="1:7" x14ac:dyDescent="0.3">
      <c r="A109" s="12" t="s">
        <v>1344</v>
      </c>
      <c r="B109" s="30" t="s">
        <v>1345</v>
      </c>
      <c r="C109" s="30" t="s">
        <v>1312</v>
      </c>
      <c r="D109" s="13">
        <v>44400</v>
      </c>
      <c r="E109" s="14">
        <v>783.28</v>
      </c>
      <c r="F109" s="15">
        <v>1.5E-3</v>
      </c>
      <c r="G109" s="15"/>
    </row>
    <row r="110" spans="1:7" x14ac:dyDescent="0.3">
      <c r="A110" s="12" t="s">
        <v>1346</v>
      </c>
      <c r="B110" s="30" t="s">
        <v>1347</v>
      </c>
      <c r="C110" s="30" t="s">
        <v>1115</v>
      </c>
      <c r="D110" s="13">
        <v>3200</v>
      </c>
      <c r="E110" s="14">
        <v>749.41</v>
      </c>
      <c r="F110" s="15">
        <v>1.4E-3</v>
      </c>
      <c r="G110" s="15"/>
    </row>
    <row r="111" spans="1:7" x14ac:dyDescent="0.3">
      <c r="A111" s="12" t="s">
        <v>1348</v>
      </c>
      <c r="B111" s="30" t="s">
        <v>1349</v>
      </c>
      <c r="C111" s="30" t="s">
        <v>1128</v>
      </c>
      <c r="D111" s="13">
        <v>13800</v>
      </c>
      <c r="E111" s="14">
        <v>717.21</v>
      </c>
      <c r="F111" s="15">
        <v>1.4E-3</v>
      </c>
      <c r="G111" s="15"/>
    </row>
    <row r="112" spans="1:7" x14ac:dyDescent="0.3">
      <c r="A112" s="12" t="s">
        <v>1350</v>
      </c>
      <c r="B112" s="30" t="s">
        <v>1351</v>
      </c>
      <c r="C112" s="30" t="s">
        <v>1172</v>
      </c>
      <c r="D112" s="13">
        <v>8600</v>
      </c>
      <c r="E112" s="14">
        <v>713.35</v>
      </c>
      <c r="F112" s="15">
        <v>1.2999999999999999E-3</v>
      </c>
      <c r="G112" s="15"/>
    </row>
    <row r="113" spans="1:7" x14ac:dyDescent="0.3">
      <c r="A113" s="12" t="s">
        <v>1352</v>
      </c>
      <c r="B113" s="30" t="s">
        <v>1353</v>
      </c>
      <c r="C113" s="30" t="s">
        <v>1300</v>
      </c>
      <c r="D113" s="13">
        <v>54000</v>
      </c>
      <c r="E113" s="14">
        <v>705.73</v>
      </c>
      <c r="F113" s="15">
        <v>1.2999999999999999E-3</v>
      </c>
      <c r="G113" s="15"/>
    </row>
    <row r="114" spans="1:7" x14ac:dyDescent="0.3">
      <c r="A114" s="12" t="s">
        <v>1354</v>
      </c>
      <c r="B114" s="30" t="s">
        <v>1355</v>
      </c>
      <c r="C114" s="30" t="s">
        <v>1128</v>
      </c>
      <c r="D114" s="13">
        <v>36850</v>
      </c>
      <c r="E114" s="14">
        <v>698.33</v>
      </c>
      <c r="F114" s="15">
        <v>1.2999999999999999E-3</v>
      </c>
      <c r="G114" s="15"/>
    </row>
    <row r="115" spans="1:7" x14ac:dyDescent="0.3">
      <c r="A115" s="12" t="s">
        <v>1356</v>
      </c>
      <c r="B115" s="30" t="s">
        <v>1357</v>
      </c>
      <c r="C115" s="30" t="s">
        <v>1358</v>
      </c>
      <c r="D115" s="13">
        <v>13800</v>
      </c>
      <c r="E115" s="14">
        <v>693.39</v>
      </c>
      <c r="F115" s="15">
        <v>1.2999999999999999E-3</v>
      </c>
      <c r="G115" s="15"/>
    </row>
    <row r="116" spans="1:7" x14ac:dyDescent="0.3">
      <c r="A116" s="12" t="s">
        <v>1359</v>
      </c>
      <c r="B116" s="30" t="s">
        <v>1360</v>
      </c>
      <c r="C116" s="30" t="s">
        <v>1312</v>
      </c>
      <c r="D116" s="13">
        <v>317200</v>
      </c>
      <c r="E116" s="14">
        <v>675.48</v>
      </c>
      <c r="F116" s="15">
        <v>1.2999999999999999E-3</v>
      </c>
      <c r="G116" s="15"/>
    </row>
    <row r="117" spans="1:7" x14ac:dyDescent="0.3">
      <c r="A117" s="12" t="s">
        <v>1361</v>
      </c>
      <c r="B117" s="30" t="s">
        <v>1362</v>
      </c>
      <c r="C117" s="30" t="s">
        <v>1128</v>
      </c>
      <c r="D117" s="13">
        <v>56700</v>
      </c>
      <c r="E117" s="14">
        <v>673.57</v>
      </c>
      <c r="F117" s="15">
        <v>1.2999999999999999E-3</v>
      </c>
      <c r="G117" s="15"/>
    </row>
    <row r="118" spans="1:7" x14ac:dyDescent="0.3">
      <c r="A118" s="12" t="s">
        <v>1363</v>
      </c>
      <c r="B118" s="30" t="s">
        <v>1364</v>
      </c>
      <c r="C118" s="30" t="s">
        <v>1290</v>
      </c>
      <c r="D118" s="13">
        <v>622200</v>
      </c>
      <c r="E118" s="14">
        <v>653.62</v>
      </c>
      <c r="F118" s="15">
        <v>1.1999999999999999E-3</v>
      </c>
      <c r="G118" s="15"/>
    </row>
    <row r="119" spans="1:7" x14ac:dyDescent="0.3">
      <c r="A119" s="12" t="s">
        <v>1365</v>
      </c>
      <c r="B119" s="30" t="s">
        <v>1366</v>
      </c>
      <c r="C119" s="30" t="s">
        <v>1115</v>
      </c>
      <c r="D119" s="13">
        <v>86900</v>
      </c>
      <c r="E119" s="14">
        <v>632.07000000000005</v>
      </c>
      <c r="F119" s="15">
        <v>1.1999999999999999E-3</v>
      </c>
      <c r="G119" s="15"/>
    </row>
    <row r="120" spans="1:7" x14ac:dyDescent="0.3">
      <c r="A120" s="12" t="s">
        <v>1367</v>
      </c>
      <c r="B120" s="30" t="s">
        <v>1368</v>
      </c>
      <c r="C120" s="30" t="s">
        <v>1265</v>
      </c>
      <c r="D120" s="13">
        <v>18600</v>
      </c>
      <c r="E120" s="14">
        <v>625.34</v>
      </c>
      <c r="F120" s="15">
        <v>1.1999999999999999E-3</v>
      </c>
      <c r="G120" s="15"/>
    </row>
    <row r="121" spans="1:7" x14ac:dyDescent="0.3">
      <c r="A121" s="12" t="s">
        <v>1369</v>
      </c>
      <c r="B121" s="30" t="s">
        <v>1370</v>
      </c>
      <c r="C121" s="30" t="s">
        <v>1128</v>
      </c>
      <c r="D121" s="13">
        <v>53400</v>
      </c>
      <c r="E121" s="14">
        <v>603.87</v>
      </c>
      <c r="F121" s="15">
        <v>1.1000000000000001E-3</v>
      </c>
      <c r="G121" s="15"/>
    </row>
    <row r="122" spans="1:7" x14ac:dyDescent="0.3">
      <c r="A122" s="12" t="s">
        <v>1371</v>
      </c>
      <c r="B122" s="30" t="s">
        <v>1372</v>
      </c>
      <c r="C122" s="30" t="s">
        <v>1188</v>
      </c>
      <c r="D122" s="13">
        <v>150000</v>
      </c>
      <c r="E122" s="14">
        <v>588.75</v>
      </c>
      <c r="F122" s="15">
        <v>1.1000000000000001E-3</v>
      </c>
      <c r="G122" s="15"/>
    </row>
    <row r="123" spans="1:7" x14ac:dyDescent="0.3">
      <c r="A123" s="12" t="s">
        <v>1373</v>
      </c>
      <c r="B123" s="30" t="s">
        <v>1374</v>
      </c>
      <c r="C123" s="30" t="s">
        <v>1335</v>
      </c>
      <c r="D123" s="13">
        <v>229500</v>
      </c>
      <c r="E123" s="14">
        <v>585.57000000000005</v>
      </c>
      <c r="F123" s="15">
        <v>1.1000000000000001E-3</v>
      </c>
      <c r="G123" s="15"/>
    </row>
    <row r="124" spans="1:7" x14ac:dyDescent="0.3">
      <c r="A124" s="12" t="s">
        <v>1375</v>
      </c>
      <c r="B124" s="30" t="s">
        <v>1376</v>
      </c>
      <c r="C124" s="30" t="s">
        <v>1260</v>
      </c>
      <c r="D124" s="13">
        <v>22250</v>
      </c>
      <c r="E124" s="14">
        <v>577.85</v>
      </c>
      <c r="F124" s="15">
        <v>1.1000000000000001E-3</v>
      </c>
      <c r="G124" s="15"/>
    </row>
    <row r="125" spans="1:7" x14ac:dyDescent="0.3">
      <c r="A125" s="12" t="s">
        <v>1377</v>
      </c>
      <c r="B125" s="30" t="s">
        <v>1378</v>
      </c>
      <c r="C125" s="30" t="s">
        <v>1118</v>
      </c>
      <c r="D125" s="13">
        <v>146000</v>
      </c>
      <c r="E125" s="14">
        <v>572.61</v>
      </c>
      <c r="F125" s="15">
        <v>1.1000000000000001E-3</v>
      </c>
      <c r="G125" s="15"/>
    </row>
    <row r="126" spans="1:7" x14ac:dyDescent="0.3">
      <c r="A126" s="12" t="s">
        <v>1379</v>
      </c>
      <c r="B126" s="30" t="s">
        <v>1380</v>
      </c>
      <c r="C126" s="30" t="s">
        <v>1115</v>
      </c>
      <c r="D126" s="13">
        <v>154700</v>
      </c>
      <c r="E126" s="14">
        <v>567.21</v>
      </c>
      <c r="F126" s="15">
        <v>1.1000000000000001E-3</v>
      </c>
      <c r="G126" s="15"/>
    </row>
    <row r="127" spans="1:7" x14ac:dyDescent="0.3">
      <c r="A127" s="12" t="s">
        <v>1381</v>
      </c>
      <c r="B127" s="30" t="s">
        <v>1382</v>
      </c>
      <c r="C127" s="30" t="s">
        <v>1312</v>
      </c>
      <c r="D127" s="13">
        <v>19500</v>
      </c>
      <c r="E127" s="14">
        <v>548.77</v>
      </c>
      <c r="F127" s="15">
        <v>1E-3</v>
      </c>
      <c r="G127" s="15"/>
    </row>
    <row r="128" spans="1:7" x14ac:dyDescent="0.3">
      <c r="A128" s="12" t="s">
        <v>1383</v>
      </c>
      <c r="B128" s="30" t="s">
        <v>1384</v>
      </c>
      <c r="C128" s="30" t="s">
        <v>1109</v>
      </c>
      <c r="D128" s="13">
        <v>225000</v>
      </c>
      <c r="E128" s="14">
        <v>544.61</v>
      </c>
      <c r="F128" s="15">
        <v>1E-3</v>
      </c>
      <c r="G128" s="15"/>
    </row>
    <row r="129" spans="1:7" x14ac:dyDescent="0.3">
      <c r="A129" s="12" t="s">
        <v>1385</v>
      </c>
      <c r="B129" s="30" t="s">
        <v>1386</v>
      </c>
      <c r="C129" s="30" t="s">
        <v>1210</v>
      </c>
      <c r="D129" s="13">
        <v>199500</v>
      </c>
      <c r="E129" s="14">
        <v>543.94000000000005</v>
      </c>
      <c r="F129" s="15">
        <v>1E-3</v>
      </c>
      <c r="G129" s="15"/>
    </row>
    <row r="130" spans="1:7" x14ac:dyDescent="0.3">
      <c r="A130" s="12" t="s">
        <v>1387</v>
      </c>
      <c r="B130" s="30" t="s">
        <v>1388</v>
      </c>
      <c r="C130" s="30" t="s">
        <v>1389</v>
      </c>
      <c r="D130" s="13">
        <v>100800</v>
      </c>
      <c r="E130" s="14">
        <v>535.20000000000005</v>
      </c>
      <c r="F130" s="15">
        <v>1E-3</v>
      </c>
      <c r="G130" s="15"/>
    </row>
    <row r="131" spans="1:7" x14ac:dyDescent="0.3">
      <c r="A131" s="12" t="s">
        <v>1390</v>
      </c>
      <c r="B131" s="30" t="s">
        <v>1391</v>
      </c>
      <c r="C131" s="30" t="s">
        <v>1392</v>
      </c>
      <c r="D131" s="13">
        <v>31150</v>
      </c>
      <c r="E131" s="14">
        <v>525.84</v>
      </c>
      <c r="F131" s="15">
        <v>1E-3</v>
      </c>
      <c r="G131" s="15"/>
    </row>
    <row r="132" spans="1:7" x14ac:dyDescent="0.3">
      <c r="A132" s="12" t="s">
        <v>1393</v>
      </c>
      <c r="B132" s="30" t="s">
        <v>1394</v>
      </c>
      <c r="C132" s="30" t="s">
        <v>1118</v>
      </c>
      <c r="D132" s="13">
        <v>41250</v>
      </c>
      <c r="E132" s="14">
        <v>511.36</v>
      </c>
      <c r="F132" s="15">
        <v>1E-3</v>
      </c>
      <c r="G132" s="15"/>
    </row>
    <row r="133" spans="1:7" x14ac:dyDescent="0.3">
      <c r="A133" s="12" t="s">
        <v>1395</v>
      </c>
      <c r="B133" s="30" t="s">
        <v>1396</v>
      </c>
      <c r="C133" s="30" t="s">
        <v>1300</v>
      </c>
      <c r="D133" s="13">
        <v>74800</v>
      </c>
      <c r="E133" s="14">
        <v>487.1</v>
      </c>
      <c r="F133" s="15">
        <v>8.9999999999999998E-4</v>
      </c>
      <c r="G133" s="15"/>
    </row>
    <row r="134" spans="1:7" x14ac:dyDescent="0.3">
      <c r="A134" s="12" t="s">
        <v>1397</v>
      </c>
      <c r="B134" s="30" t="s">
        <v>1398</v>
      </c>
      <c r="C134" s="30" t="s">
        <v>1297</v>
      </c>
      <c r="D134" s="13">
        <v>48300</v>
      </c>
      <c r="E134" s="14">
        <v>440.59</v>
      </c>
      <c r="F134" s="15">
        <v>8.0000000000000004E-4</v>
      </c>
      <c r="G134" s="15"/>
    </row>
    <row r="135" spans="1:7" x14ac:dyDescent="0.3">
      <c r="A135" s="12" t="s">
        <v>1399</v>
      </c>
      <c r="B135" s="30" t="s">
        <v>1400</v>
      </c>
      <c r="C135" s="30" t="s">
        <v>1265</v>
      </c>
      <c r="D135" s="13">
        <v>138600</v>
      </c>
      <c r="E135" s="14">
        <v>401.32</v>
      </c>
      <c r="F135" s="15">
        <v>8.0000000000000004E-4</v>
      </c>
      <c r="G135" s="15"/>
    </row>
    <row r="136" spans="1:7" x14ac:dyDescent="0.3">
      <c r="A136" s="12" t="s">
        <v>1401</v>
      </c>
      <c r="B136" s="30" t="s">
        <v>1402</v>
      </c>
      <c r="C136" s="30" t="s">
        <v>1290</v>
      </c>
      <c r="D136" s="13">
        <v>86250</v>
      </c>
      <c r="E136" s="14">
        <v>401.11</v>
      </c>
      <c r="F136" s="15">
        <v>8.0000000000000004E-4</v>
      </c>
      <c r="G136" s="15"/>
    </row>
    <row r="137" spans="1:7" x14ac:dyDescent="0.3">
      <c r="A137" s="12" t="s">
        <v>1403</v>
      </c>
      <c r="B137" s="30" t="s">
        <v>1404</v>
      </c>
      <c r="C137" s="30" t="s">
        <v>1118</v>
      </c>
      <c r="D137" s="13">
        <v>46400</v>
      </c>
      <c r="E137" s="14">
        <v>393.1</v>
      </c>
      <c r="F137" s="15">
        <v>6.9999999999999999E-4</v>
      </c>
      <c r="G137" s="15"/>
    </row>
    <row r="138" spans="1:7" x14ac:dyDescent="0.3">
      <c r="A138" s="12" t="s">
        <v>1405</v>
      </c>
      <c r="B138" s="30" t="s">
        <v>1406</v>
      </c>
      <c r="C138" s="30" t="s">
        <v>1109</v>
      </c>
      <c r="D138" s="13">
        <v>305000</v>
      </c>
      <c r="E138" s="14">
        <v>388.27</v>
      </c>
      <c r="F138" s="15">
        <v>6.9999999999999999E-4</v>
      </c>
      <c r="G138" s="15"/>
    </row>
    <row r="139" spans="1:7" x14ac:dyDescent="0.3">
      <c r="A139" s="12" t="s">
        <v>1407</v>
      </c>
      <c r="B139" s="30" t="s">
        <v>1408</v>
      </c>
      <c r="C139" s="30" t="s">
        <v>1207</v>
      </c>
      <c r="D139" s="13">
        <v>26600</v>
      </c>
      <c r="E139" s="14">
        <v>386.66</v>
      </c>
      <c r="F139" s="15">
        <v>6.9999999999999999E-4</v>
      </c>
      <c r="G139" s="15"/>
    </row>
    <row r="140" spans="1:7" x14ac:dyDescent="0.3">
      <c r="A140" s="12" t="s">
        <v>1409</v>
      </c>
      <c r="B140" s="30" t="s">
        <v>1410</v>
      </c>
      <c r="C140" s="30" t="s">
        <v>1210</v>
      </c>
      <c r="D140" s="13">
        <v>9750</v>
      </c>
      <c r="E140" s="14">
        <v>382.37</v>
      </c>
      <c r="F140" s="15">
        <v>6.9999999999999999E-4</v>
      </c>
      <c r="G140" s="15"/>
    </row>
    <row r="141" spans="1:7" x14ac:dyDescent="0.3">
      <c r="A141" s="12" t="s">
        <v>1411</v>
      </c>
      <c r="B141" s="30" t="s">
        <v>1412</v>
      </c>
      <c r="C141" s="30" t="s">
        <v>1207</v>
      </c>
      <c r="D141" s="13">
        <v>7750</v>
      </c>
      <c r="E141" s="14">
        <v>363.6</v>
      </c>
      <c r="F141" s="15">
        <v>6.9999999999999999E-4</v>
      </c>
      <c r="G141" s="15"/>
    </row>
    <row r="142" spans="1:7" x14ac:dyDescent="0.3">
      <c r="A142" s="12" t="s">
        <v>1413</v>
      </c>
      <c r="B142" s="30" t="s">
        <v>1414</v>
      </c>
      <c r="C142" s="30" t="s">
        <v>1272</v>
      </c>
      <c r="D142" s="13">
        <v>404700</v>
      </c>
      <c r="E142" s="14">
        <v>346.83</v>
      </c>
      <c r="F142" s="15">
        <v>6.9999999999999999E-4</v>
      </c>
      <c r="G142" s="15"/>
    </row>
    <row r="143" spans="1:7" x14ac:dyDescent="0.3">
      <c r="A143" s="12" t="s">
        <v>1415</v>
      </c>
      <c r="B143" s="30" t="s">
        <v>1416</v>
      </c>
      <c r="C143" s="30" t="s">
        <v>1147</v>
      </c>
      <c r="D143" s="13">
        <v>286200</v>
      </c>
      <c r="E143" s="14">
        <v>332.14</v>
      </c>
      <c r="F143" s="15">
        <v>5.9999999999999995E-4</v>
      </c>
      <c r="G143" s="15"/>
    </row>
    <row r="144" spans="1:7" x14ac:dyDescent="0.3">
      <c r="A144" s="12" t="s">
        <v>1417</v>
      </c>
      <c r="B144" s="30" t="s">
        <v>1418</v>
      </c>
      <c r="C144" s="30" t="s">
        <v>1128</v>
      </c>
      <c r="D144" s="13">
        <v>92000</v>
      </c>
      <c r="E144" s="14">
        <v>330.19</v>
      </c>
      <c r="F144" s="15">
        <v>5.9999999999999995E-4</v>
      </c>
      <c r="G144" s="15"/>
    </row>
    <row r="145" spans="1:7" x14ac:dyDescent="0.3">
      <c r="A145" s="12" t="s">
        <v>1419</v>
      </c>
      <c r="B145" s="30" t="s">
        <v>1420</v>
      </c>
      <c r="C145" s="30" t="s">
        <v>1128</v>
      </c>
      <c r="D145" s="13">
        <v>6600</v>
      </c>
      <c r="E145" s="14">
        <v>310.95</v>
      </c>
      <c r="F145" s="15">
        <v>5.9999999999999995E-4</v>
      </c>
      <c r="G145" s="15"/>
    </row>
    <row r="146" spans="1:7" x14ac:dyDescent="0.3">
      <c r="A146" s="12" t="s">
        <v>1421</v>
      </c>
      <c r="B146" s="30" t="s">
        <v>1422</v>
      </c>
      <c r="C146" s="30" t="s">
        <v>1223</v>
      </c>
      <c r="D146" s="13">
        <v>18000</v>
      </c>
      <c r="E146" s="14">
        <v>287.04000000000002</v>
      </c>
      <c r="F146" s="15">
        <v>5.0000000000000001E-4</v>
      </c>
      <c r="G146" s="15"/>
    </row>
    <row r="147" spans="1:7" x14ac:dyDescent="0.3">
      <c r="A147" s="12" t="s">
        <v>1423</v>
      </c>
      <c r="B147" s="30" t="s">
        <v>1424</v>
      </c>
      <c r="C147" s="30" t="s">
        <v>1115</v>
      </c>
      <c r="D147" s="13">
        <v>42050</v>
      </c>
      <c r="E147" s="14">
        <v>284.26</v>
      </c>
      <c r="F147" s="15">
        <v>5.0000000000000001E-4</v>
      </c>
      <c r="G147" s="15"/>
    </row>
    <row r="148" spans="1:7" x14ac:dyDescent="0.3">
      <c r="A148" s="12" t="s">
        <v>1425</v>
      </c>
      <c r="B148" s="30" t="s">
        <v>1426</v>
      </c>
      <c r="C148" s="30" t="s">
        <v>1427</v>
      </c>
      <c r="D148" s="13">
        <v>173250</v>
      </c>
      <c r="E148" s="14">
        <v>277.72000000000003</v>
      </c>
      <c r="F148" s="15">
        <v>5.0000000000000001E-4</v>
      </c>
      <c r="G148" s="15"/>
    </row>
    <row r="149" spans="1:7" x14ac:dyDescent="0.3">
      <c r="A149" s="12" t="s">
        <v>1428</v>
      </c>
      <c r="B149" s="30" t="s">
        <v>1429</v>
      </c>
      <c r="C149" s="30" t="s">
        <v>1287</v>
      </c>
      <c r="D149" s="13">
        <v>210900</v>
      </c>
      <c r="E149" s="14">
        <v>265.20999999999998</v>
      </c>
      <c r="F149" s="15">
        <v>5.0000000000000001E-4</v>
      </c>
      <c r="G149" s="15"/>
    </row>
    <row r="150" spans="1:7" x14ac:dyDescent="0.3">
      <c r="A150" s="12" t="s">
        <v>1430</v>
      </c>
      <c r="B150" s="30" t="s">
        <v>1431</v>
      </c>
      <c r="C150" s="30" t="s">
        <v>1207</v>
      </c>
      <c r="D150" s="13">
        <v>19600</v>
      </c>
      <c r="E150" s="14">
        <v>259.83</v>
      </c>
      <c r="F150" s="15">
        <v>5.0000000000000001E-4</v>
      </c>
      <c r="G150" s="15"/>
    </row>
    <row r="151" spans="1:7" x14ac:dyDescent="0.3">
      <c r="A151" s="12" t="s">
        <v>1432</v>
      </c>
      <c r="B151" s="30" t="s">
        <v>1433</v>
      </c>
      <c r="C151" s="30" t="s">
        <v>1265</v>
      </c>
      <c r="D151" s="13">
        <v>7875</v>
      </c>
      <c r="E151" s="14">
        <v>240</v>
      </c>
      <c r="F151" s="15">
        <v>5.0000000000000001E-4</v>
      </c>
      <c r="G151" s="15"/>
    </row>
    <row r="152" spans="1:7" x14ac:dyDescent="0.3">
      <c r="A152" s="12" t="s">
        <v>1434</v>
      </c>
      <c r="B152" s="30" t="s">
        <v>1435</v>
      </c>
      <c r="C152" s="30" t="s">
        <v>1128</v>
      </c>
      <c r="D152" s="13">
        <v>6000</v>
      </c>
      <c r="E152" s="14">
        <v>231.52</v>
      </c>
      <c r="F152" s="15">
        <v>4.0000000000000002E-4</v>
      </c>
      <c r="G152" s="15"/>
    </row>
    <row r="153" spans="1:7" x14ac:dyDescent="0.3">
      <c r="A153" s="12" t="s">
        <v>1436</v>
      </c>
      <c r="B153" s="30" t="s">
        <v>1437</v>
      </c>
      <c r="C153" s="30" t="s">
        <v>1389</v>
      </c>
      <c r="D153" s="13">
        <v>56000</v>
      </c>
      <c r="E153" s="14">
        <v>215.4</v>
      </c>
      <c r="F153" s="15">
        <v>4.0000000000000002E-4</v>
      </c>
      <c r="G153" s="15"/>
    </row>
    <row r="154" spans="1:7" x14ac:dyDescent="0.3">
      <c r="A154" s="12" t="s">
        <v>1438</v>
      </c>
      <c r="B154" s="30" t="s">
        <v>1439</v>
      </c>
      <c r="C154" s="30" t="s">
        <v>1118</v>
      </c>
      <c r="D154" s="13">
        <v>102600</v>
      </c>
      <c r="E154" s="14">
        <v>201.4</v>
      </c>
      <c r="F154" s="15">
        <v>4.0000000000000002E-4</v>
      </c>
      <c r="G154" s="15"/>
    </row>
    <row r="155" spans="1:7" x14ac:dyDescent="0.3">
      <c r="A155" s="12" t="s">
        <v>1440</v>
      </c>
      <c r="B155" s="30" t="s">
        <v>1441</v>
      </c>
      <c r="C155" s="30" t="s">
        <v>1207</v>
      </c>
      <c r="D155" s="13">
        <v>5250</v>
      </c>
      <c r="E155" s="14">
        <v>187.96</v>
      </c>
      <c r="F155" s="15">
        <v>4.0000000000000002E-4</v>
      </c>
      <c r="G155" s="15"/>
    </row>
    <row r="156" spans="1:7" x14ac:dyDescent="0.3">
      <c r="A156" s="12" t="s">
        <v>1442</v>
      </c>
      <c r="B156" s="30" t="s">
        <v>1443</v>
      </c>
      <c r="C156" s="30" t="s">
        <v>1389</v>
      </c>
      <c r="D156" s="13">
        <v>20700</v>
      </c>
      <c r="E156" s="14">
        <v>178.21</v>
      </c>
      <c r="F156" s="15">
        <v>2.9999999999999997E-4</v>
      </c>
      <c r="G156" s="15"/>
    </row>
    <row r="157" spans="1:7" x14ac:dyDescent="0.3">
      <c r="A157" s="12" t="s">
        <v>1444</v>
      </c>
      <c r="B157" s="30" t="s">
        <v>1445</v>
      </c>
      <c r="C157" s="30" t="s">
        <v>1115</v>
      </c>
      <c r="D157" s="13">
        <v>27000</v>
      </c>
      <c r="E157" s="14">
        <v>157.41999999999999</v>
      </c>
      <c r="F157" s="15">
        <v>2.9999999999999997E-4</v>
      </c>
      <c r="G157" s="15"/>
    </row>
    <row r="158" spans="1:7" x14ac:dyDescent="0.3">
      <c r="A158" s="12" t="s">
        <v>1446</v>
      </c>
      <c r="B158" s="30" t="s">
        <v>1447</v>
      </c>
      <c r="C158" s="30" t="s">
        <v>1358</v>
      </c>
      <c r="D158" s="13">
        <v>640</v>
      </c>
      <c r="E158" s="14">
        <v>146.52000000000001</v>
      </c>
      <c r="F158" s="15">
        <v>2.9999999999999997E-4</v>
      </c>
      <c r="G158" s="15"/>
    </row>
    <row r="159" spans="1:7" x14ac:dyDescent="0.3">
      <c r="A159" s="12" t="s">
        <v>1448</v>
      </c>
      <c r="B159" s="30" t="s">
        <v>1449</v>
      </c>
      <c r="C159" s="30" t="s">
        <v>1300</v>
      </c>
      <c r="D159" s="13">
        <v>10500</v>
      </c>
      <c r="E159" s="14">
        <v>141.16999999999999</v>
      </c>
      <c r="F159" s="15">
        <v>2.9999999999999997E-4</v>
      </c>
      <c r="G159" s="15"/>
    </row>
    <row r="160" spans="1:7" x14ac:dyDescent="0.3">
      <c r="A160" s="12" t="s">
        <v>1450</v>
      </c>
      <c r="B160" s="30" t="s">
        <v>1451</v>
      </c>
      <c r="C160" s="30" t="s">
        <v>1290</v>
      </c>
      <c r="D160" s="13">
        <v>27500</v>
      </c>
      <c r="E160" s="14">
        <v>130.16999999999999</v>
      </c>
      <c r="F160" s="15">
        <v>2.0000000000000001E-4</v>
      </c>
      <c r="G160" s="15"/>
    </row>
    <row r="161" spans="1:7" x14ac:dyDescent="0.3">
      <c r="A161" s="12" t="s">
        <v>1452</v>
      </c>
      <c r="B161" s="30" t="s">
        <v>1453</v>
      </c>
      <c r="C161" s="30" t="s">
        <v>1118</v>
      </c>
      <c r="D161" s="13">
        <v>98164</v>
      </c>
      <c r="E161" s="14">
        <v>125.36</v>
      </c>
      <c r="F161" s="15">
        <v>2.0000000000000001E-4</v>
      </c>
      <c r="G161" s="15"/>
    </row>
    <row r="162" spans="1:7" x14ac:dyDescent="0.3">
      <c r="A162" s="12" t="s">
        <v>1454</v>
      </c>
      <c r="B162" s="30" t="s">
        <v>1455</v>
      </c>
      <c r="C162" s="30" t="s">
        <v>1115</v>
      </c>
      <c r="D162" s="13">
        <v>40000</v>
      </c>
      <c r="E162" s="14">
        <v>118.76</v>
      </c>
      <c r="F162" s="15">
        <v>2.0000000000000001E-4</v>
      </c>
      <c r="G162" s="15"/>
    </row>
    <row r="163" spans="1:7" x14ac:dyDescent="0.3">
      <c r="A163" s="12" t="s">
        <v>1456</v>
      </c>
      <c r="B163" s="30" t="s">
        <v>1457</v>
      </c>
      <c r="C163" s="30" t="s">
        <v>1241</v>
      </c>
      <c r="D163" s="13">
        <v>6650</v>
      </c>
      <c r="E163" s="14">
        <v>104.3</v>
      </c>
      <c r="F163" s="15">
        <v>2.0000000000000001E-4</v>
      </c>
      <c r="G163" s="15"/>
    </row>
    <row r="164" spans="1:7" x14ac:dyDescent="0.3">
      <c r="A164" s="12" t="s">
        <v>1458</v>
      </c>
      <c r="B164" s="30" t="s">
        <v>1459</v>
      </c>
      <c r="C164" s="30" t="s">
        <v>1392</v>
      </c>
      <c r="D164" s="13">
        <v>13750</v>
      </c>
      <c r="E164" s="14">
        <v>78.78</v>
      </c>
      <c r="F164" s="15">
        <v>1E-4</v>
      </c>
      <c r="G164" s="15"/>
    </row>
    <row r="165" spans="1:7" x14ac:dyDescent="0.3">
      <c r="A165" s="12" t="s">
        <v>1460</v>
      </c>
      <c r="B165" s="30" t="s">
        <v>1461</v>
      </c>
      <c r="C165" s="30" t="s">
        <v>1241</v>
      </c>
      <c r="D165" s="13">
        <v>14850</v>
      </c>
      <c r="E165" s="14">
        <v>72.849999999999994</v>
      </c>
      <c r="F165" s="15">
        <v>1E-4</v>
      </c>
      <c r="G165" s="15"/>
    </row>
    <row r="166" spans="1:7" x14ac:dyDescent="0.3">
      <c r="A166" s="12" t="s">
        <v>1462</v>
      </c>
      <c r="B166" s="30" t="s">
        <v>1463</v>
      </c>
      <c r="C166" s="30" t="s">
        <v>1272</v>
      </c>
      <c r="D166" s="13">
        <v>3000</v>
      </c>
      <c r="E166" s="14">
        <v>71.11</v>
      </c>
      <c r="F166" s="15">
        <v>1E-4</v>
      </c>
      <c r="G166" s="15"/>
    </row>
    <row r="167" spans="1:7" x14ac:dyDescent="0.3">
      <c r="A167" s="12" t="s">
        <v>1464</v>
      </c>
      <c r="B167" s="30" t="s">
        <v>1465</v>
      </c>
      <c r="C167" s="30" t="s">
        <v>1392</v>
      </c>
      <c r="D167" s="13">
        <v>6000</v>
      </c>
      <c r="E167" s="14">
        <v>64.86</v>
      </c>
      <c r="F167" s="15">
        <v>1E-4</v>
      </c>
      <c r="G167" s="15"/>
    </row>
    <row r="168" spans="1:7" x14ac:dyDescent="0.3">
      <c r="A168" s="12" t="s">
        <v>1466</v>
      </c>
      <c r="B168" s="30" t="s">
        <v>1467</v>
      </c>
      <c r="C168" s="30" t="s">
        <v>1468</v>
      </c>
      <c r="D168" s="13">
        <v>1200</v>
      </c>
      <c r="E168" s="14">
        <v>47.23</v>
      </c>
      <c r="F168" s="15">
        <v>1E-4</v>
      </c>
      <c r="G168" s="15"/>
    </row>
    <row r="169" spans="1:7" x14ac:dyDescent="0.3">
      <c r="A169" s="12" t="s">
        <v>1469</v>
      </c>
      <c r="B169" s="30" t="s">
        <v>1470</v>
      </c>
      <c r="C169" s="30" t="s">
        <v>1265</v>
      </c>
      <c r="D169" s="13">
        <v>1500</v>
      </c>
      <c r="E169" s="14">
        <v>25.13</v>
      </c>
      <c r="F169" s="15">
        <v>0</v>
      </c>
      <c r="G169" s="15"/>
    </row>
    <row r="170" spans="1:7" x14ac:dyDescent="0.3">
      <c r="A170" s="12" t="s">
        <v>1471</v>
      </c>
      <c r="B170" s="30" t="s">
        <v>1472</v>
      </c>
      <c r="C170" s="30" t="s">
        <v>1115</v>
      </c>
      <c r="D170" s="13">
        <v>850</v>
      </c>
      <c r="E170" s="14">
        <v>7.67</v>
      </c>
      <c r="F170" s="15">
        <v>0</v>
      </c>
      <c r="G170" s="15"/>
    </row>
    <row r="171" spans="1:7" x14ac:dyDescent="0.3">
      <c r="A171" s="16" t="s">
        <v>122</v>
      </c>
      <c r="B171" s="31"/>
      <c r="C171" s="31"/>
      <c r="D171" s="17"/>
      <c r="E171" s="37">
        <v>388982.64</v>
      </c>
      <c r="F171" s="38">
        <v>0.73319999999999996</v>
      </c>
      <c r="G171" s="20"/>
    </row>
    <row r="172" spans="1:7" x14ac:dyDescent="0.3">
      <c r="A172" s="16" t="s">
        <v>1473</v>
      </c>
      <c r="B172" s="30"/>
      <c r="C172" s="30"/>
      <c r="D172" s="13"/>
      <c r="E172" s="14"/>
      <c r="F172" s="15"/>
      <c r="G172" s="15"/>
    </row>
    <row r="173" spans="1:7" x14ac:dyDescent="0.3">
      <c r="A173" s="16" t="s">
        <v>122</v>
      </c>
      <c r="B173" s="30"/>
      <c r="C173" s="30"/>
      <c r="D173" s="13"/>
      <c r="E173" s="39" t="s">
        <v>114</v>
      </c>
      <c r="F173" s="40" t="s">
        <v>114</v>
      </c>
      <c r="G173" s="15"/>
    </row>
    <row r="174" spans="1:7" x14ac:dyDescent="0.3">
      <c r="A174" s="21" t="s">
        <v>152</v>
      </c>
      <c r="B174" s="32"/>
      <c r="C174" s="32"/>
      <c r="D174" s="22"/>
      <c r="E174" s="27">
        <v>388982.64</v>
      </c>
      <c r="F174" s="28">
        <v>0.73319999999999996</v>
      </c>
      <c r="G174" s="20"/>
    </row>
    <row r="175" spans="1:7" x14ac:dyDescent="0.3">
      <c r="A175" s="12"/>
      <c r="B175" s="30"/>
      <c r="C175" s="30"/>
      <c r="D175" s="13"/>
      <c r="E175" s="14"/>
      <c r="F175" s="15"/>
      <c r="G175" s="15"/>
    </row>
    <row r="176" spans="1:7" x14ac:dyDescent="0.3">
      <c r="A176" s="16" t="s">
        <v>1474</v>
      </c>
      <c r="B176" s="30"/>
      <c r="C176" s="30"/>
      <c r="D176" s="13"/>
      <c r="E176" s="14"/>
      <c r="F176" s="15"/>
      <c r="G176" s="15"/>
    </row>
    <row r="177" spans="1:7" x14ac:dyDescent="0.3">
      <c r="A177" s="16" t="s">
        <v>1475</v>
      </c>
      <c r="B177" s="30"/>
      <c r="C177" s="30"/>
      <c r="D177" s="13"/>
      <c r="E177" s="14"/>
      <c r="F177" s="15"/>
      <c r="G177" s="15"/>
    </row>
    <row r="178" spans="1:7" x14ac:dyDescent="0.3">
      <c r="A178" s="12" t="s">
        <v>1476</v>
      </c>
      <c r="B178" s="30"/>
      <c r="C178" s="30" t="s">
        <v>1115</v>
      </c>
      <c r="D178" s="41">
        <v>-850</v>
      </c>
      <c r="E178" s="23">
        <v>-7.68</v>
      </c>
      <c r="F178" s="24">
        <v>-1.4E-5</v>
      </c>
      <c r="G178" s="15"/>
    </row>
    <row r="179" spans="1:7" x14ac:dyDescent="0.3">
      <c r="A179" s="12" t="s">
        <v>1477</v>
      </c>
      <c r="B179" s="30"/>
      <c r="C179" s="30" t="s">
        <v>1265</v>
      </c>
      <c r="D179" s="41">
        <v>-1500</v>
      </c>
      <c r="E179" s="23">
        <v>-25.31</v>
      </c>
      <c r="F179" s="24">
        <v>-4.6999999999999997E-5</v>
      </c>
      <c r="G179" s="15"/>
    </row>
    <row r="180" spans="1:7" x14ac:dyDescent="0.3">
      <c r="A180" s="12" t="s">
        <v>1478</v>
      </c>
      <c r="B180" s="30"/>
      <c r="C180" s="30" t="s">
        <v>1468</v>
      </c>
      <c r="D180" s="41">
        <v>-1200</v>
      </c>
      <c r="E180" s="23">
        <v>-47.15</v>
      </c>
      <c r="F180" s="24">
        <v>-8.7999999999999998E-5</v>
      </c>
      <c r="G180" s="15"/>
    </row>
    <row r="181" spans="1:7" x14ac:dyDescent="0.3">
      <c r="A181" s="12" t="s">
        <v>1479</v>
      </c>
      <c r="B181" s="30"/>
      <c r="C181" s="30" t="s">
        <v>1392</v>
      </c>
      <c r="D181" s="41">
        <v>-6000</v>
      </c>
      <c r="E181" s="23">
        <v>-65.34</v>
      </c>
      <c r="F181" s="24">
        <v>-1.2300000000000001E-4</v>
      </c>
      <c r="G181" s="15"/>
    </row>
    <row r="182" spans="1:7" x14ac:dyDescent="0.3">
      <c r="A182" s="12" t="s">
        <v>1480</v>
      </c>
      <c r="B182" s="30"/>
      <c r="C182" s="30" t="s">
        <v>1272</v>
      </c>
      <c r="D182" s="41">
        <v>-3000</v>
      </c>
      <c r="E182" s="23">
        <v>-71.48</v>
      </c>
      <c r="F182" s="24">
        <v>-1.34E-4</v>
      </c>
      <c r="G182" s="15"/>
    </row>
    <row r="183" spans="1:7" x14ac:dyDescent="0.3">
      <c r="A183" s="12" t="s">
        <v>1481</v>
      </c>
      <c r="B183" s="30"/>
      <c r="C183" s="30" t="s">
        <v>1241</v>
      </c>
      <c r="D183" s="41">
        <v>-14850</v>
      </c>
      <c r="E183" s="23">
        <v>-73.31</v>
      </c>
      <c r="F183" s="24">
        <v>-1.3799999999999999E-4</v>
      </c>
      <c r="G183" s="15"/>
    </row>
    <row r="184" spans="1:7" x14ac:dyDescent="0.3">
      <c r="A184" s="12" t="s">
        <v>1482</v>
      </c>
      <c r="B184" s="30"/>
      <c r="C184" s="30" t="s">
        <v>1392</v>
      </c>
      <c r="D184" s="41">
        <v>-13750</v>
      </c>
      <c r="E184" s="23">
        <v>-78.819999999999993</v>
      </c>
      <c r="F184" s="24">
        <v>-1.4799999999999999E-4</v>
      </c>
      <c r="G184" s="15"/>
    </row>
    <row r="185" spans="1:7" x14ac:dyDescent="0.3">
      <c r="A185" s="12" t="s">
        <v>1483</v>
      </c>
      <c r="B185" s="30"/>
      <c r="C185" s="30" t="s">
        <v>1290</v>
      </c>
      <c r="D185" s="41">
        <v>-36000</v>
      </c>
      <c r="E185" s="23">
        <v>-80.05</v>
      </c>
      <c r="F185" s="24">
        <v>-1.4999999999999999E-4</v>
      </c>
      <c r="G185" s="15"/>
    </row>
    <row r="186" spans="1:7" x14ac:dyDescent="0.3">
      <c r="A186" s="12" t="s">
        <v>1484</v>
      </c>
      <c r="B186" s="30"/>
      <c r="C186" s="30" t="s">
        <v>1241</v>
      </c>
      <c r="D186" s="41">
        <v>-6650</v>
      </c>
      <c r="E186" s="23">
        <v>-105.07</v>
      </c>
      <c r="F186" s="24">
        <v>-1.9799999999999999E-4</v>
      </c>
      <c r="G186" s="15"/>
    </row>
    <row r="187" spans="1:7" x14ac:dyDescent="0.3">
      <c r="A187" s="12" t="s">
        <v>1485</v>
      </c>
      <c r="B187" s="30"/>
      <c r="C187" s="30" t="s">
        <v>1115</v>
      </c>
      <c r="D187" s="41">
        <v>-40000</v>
      </c>
      <c r="E187" s="23">
        <v>-119.68</v>
      </c>
      <c r="F187" s="24">
        <v>-2.2499999999999999E-4</v>
      </c>
      <c r="G187" s="15"/>
    </row>
    <row r="188" spans="1:7" x14ac:dyDescent="0.3">
      <c r="A188" s="12" t="s">
        <v>1486</v>
      </c>
      <c r="B188" s="30"/>
      <c r="C188" s="30" t="s">
        <v>1118</v>
      </c>
      <c r="D188" s="41">
        <v>-98164</v>
      </c>
      <c r="E188" s="23">
        <v>-125.31</v>
      </c>
      <c r="F188" s="24">
        <v>-2.3599999999999999E-4</v>
      </c>
      <c r="G188" s="15"/>
    </row>
    <row r="189" spans="1:7" x14ac:dyDescent="0.3">
      <c r="A189" s="12" t="s">
        <v>1487</v>
      </c>
      <c r="B189" s="30"/>
      <c r="C189" s="30" t="s">
        <v>1290</v>
      </c>
      <c r="D189" s="41">
        <v>-27500</v>
      </c>
      <c r="E189" s="23">
        <v>-131.13</v>
      </c>
      <c r="F189" s="24">
        <v>-2.4699999999999999E-4</v>
      </c>
      <c r="G189" s="15"/>
    </row>
    <row r="190" spans="1:7" x14ac:dyDescent="0.3">
      <c r="A190" s="12" t="s">
        <v>1488</v>
      </c>
      <c r="B190" s="30"/>
      <c r="C190" s="30" t="s">
        <v>1300</v>
      </c>
      <c r="D190" s="41">
        <v>-10500</v>
      </c>
      <c r="E190" s="23">
        <v>-141.91</v>
      </c>
      <c r="F190" s="24">
        <v>-2.6699999999999998E-4</v>
      </c>
      <c r="G190" s="15"/>
    </row>
    <row r="191" spans="1:7" x14ac:dyDescent="0.3">
      <c r="A191" s="12" t="s">
        <v>1489</v>
      </c>
      <c r="B191" s="30"/>
      <c r="C191" s="30" t="s">
        <v>1358</v>
      </c>
      <c r="D191" s="41">
        <v>-640</v>
      </c>
      <c r="E191" s="23">
        <v>-147.44</v>
      </c>
      <c r="F191" s="24">
        <v>-2.7700000000000001E-4</v>
      </c>
      <c r="G191" s="15"/>
    </row>
    <row r="192" spans="1:7" x14ac:dyDescent="0.3">
      <c r="A192" s="12" t="s">
        <v>1490</v>
      </c>
      <c r="B192" s="30"/>
      <c r="C192" s="30" t="s">
        <v>1115</v>
      </c>
      <c r="D192" s="41">
        <v>-27000</v>
      </c>
      <c r="E192" s="23">
        <v>-158.30000000000001</v>
      </c>
      <c r="F192" s="24">
        <v>-2.9799999999999998E-4</v>
      </c>
      <c r="G192" s="15"/>
    </row>
    <row r="193" spans="1:7" x14ac:dyDescent="0.3">
      <c r="A193" s="12" t="s">
        <v>1491</v>
      </c>
      <c r="B193" s="30"/>
      <c r="C193" s="30" t="s">
        <v>1389</v>
      </c>
      <c r="D193" s="41">
        <v>-20700</v>
      </c>
      <c r="E193" s="23">
        <v>-179.47</v>
      </c>
      <c r="F193" s="24">
        <v>-3.3799999999999998E-4</v>
      </c>
      <c r="G193" s="15"/>
    </row>
    <row r="194" spans="1:7" x14ac:dyDescent="0.3">
      <c r="A194" s="12" t="s">
        <v>1492</v>
      </c>
      <c r="B194" s="30"/>
      <c r="C194" s="30" t="s">
        <v>1207</v>
      </c>
      <c r="D194" s="41">
        <v>-5250</v>
      </c>
      <c r="E194" s="23">
        <v>-189.15</v>
      </c>
      <c r="F194" s="24">
        <v>-3.5599999999999998E-4</v>
      </c>
      <c r="G194" s="15"/>
    </row>
    <row r="195" spans="1:7" x14ac:dyDescent="0.3">
      <c r="A195" s="12" t="s">
        <v>1493</v>
      </c>
      <c r="B195" s="30"/>
      <c r="C195" s="30" t="s">
        <v>1118</v>
      </c>
      <c r="D195" s="41">
        <v>-102600</v>
      </c>
      <c r="E195" s="23">
        <v>-202.12</v>
      </c>
      <c r="F195" s="24">
        <v>-3.8099999999999999E-4</v>
      </c>
      <c r="G195" s="15"/>
    </row>
    <row r="196" spans="1:7" x14ac:dyDescent="0.3">
      <c r="A196" s="12" t="s">
        <v>1494</v>
      </c>
      <c r="B196" s="30"/>
      <c r="C196" s="30" t="s">
        <v>1389</v>
      </c>
      <c r="D196" s="41">
        <v>-56000</v>
      </c>
      <c r="E196" s="23">
        <v>-216.64</v>
      </c>
      <c r="F196" s="24">
        <v>-4.08E-4</v>
      </c>
      <c r="G196" s="15"/>
    </row>
    <row r="197" spans="1:7" x14ac:dyDescent="0.3">
      <c r="A197" s="12" t="s">
        <v>1495</v>
      </c>
      <c r="B197" s="30"/>
      <c r="C197" s="30" t="s">
        <v>1128</v>
      </c>
      <c r="D197" s="41">
        <v>-6000</v>
      </c>
      <c r="E197" s="23">
        <v>-233.2</v>
      </c>
      <c r="F197" s="24">
        <v>-4.3899999999999999E-4</v>
      </c>
      <c r="G197" s="15"/>
    </row>
    <row r="198" spans="1:7" x14ac:dyDescent="0.3">
      <c r="A198" s="12" t="s">
        <v>1496</v>
      </c>
      <c r="B198" s="30"/>
      <c r="C198" s="30" t="s">
        <v>1265</v>
      </c>
      <c r="D198" s="41">
        <v>-7875</v>
      </c>
      <c r="E198" s="23">
        <v>-240.36</v>
      </c>
      <c r="F198" s="24">
        <v>-4.5300000000000001E-4</v>
      </c>
      <c r="G198" s="15"/>
    </row>
    <row r="199" spans="1:7" x14ac:dyDescent="0.3">
      <c r="A199" s="12" t="s">
        <v>1497</v>
      </c>
      <c r="B199" s="30"/>
      <c r="C199" s="30" t="s">
        <v>1207</v>
      </c>
      <c r="D199" s="41">
        <v>-19600</v>
      </c>
      <c r="E199" s="23">
        <v>-261.33999999999997</v>
      </c>
      <c r="F199" s="24">
        <v>-4.9200000000000003E-4</v>
      </c>
      <c r="G199" s="15"/>
    </row>
    <row r="200" spans="1:7" x14ac:dyDescent="0.3">
      <c r="A200" s="12" t="s">
        <v>1498</v>
      </c>
      <c r="B200" s="30"/>
      <c r="C200" s="30" t="s">
        <v>1287</v>
      </c>
      <c r="D200" s="41">
        <v>-210900</v>
      </c>
      <c r="E200" s="23">
        <v>-266.47000000000003</v>
      </c>
      <c r="F200" s="24">
        <v>-5.0199999999999995E-4</v>
      </c>
      <c r="G200" s="15"/>
    </row>
    <row r="201" spans="1:7" x14ac:dyDescent="0.3">
      <c r="A201" s="12" t="s">
        <v>1499</v>
      </c>
      <c r="B201" s="30"/>
      <c r="C201" s="30" t="s">
        <v>1427</v>
      </c>
      <c r="D201" s="41">
        <v>-173250</v>
      </c>
      <c r="E201" s="23">
        <v>-278.5</v>
      </c>
      <c r="F201" s="24">
        <v>-5.2400000000000005E-4</v>
      </c>
      <c r="G201" s="15"/>
    </row>
    <row r="202" spans="1:7" x14ac:dyDescent="0.3">
      <c r="A202" s="12" t="s">
        <v>1500</v>
      </c>
      <c r="B202" s="30"/>
      <c r="C202" s="30" t="s">
        <v>1115</v>
      </c>
      <c r="D202" s="41">
        <v>-42050</v>
      </c>
      <c r="E202" s="23">
        <v>-286.08999999999997</v>
      </c>
      <c r="F202" s="24">
        <v>-5.3899999999999998E-4</v>
      </c>
      <c r="G202" s="15"/>
    </row>
    <row r="203" spans="1:7" x14ac:dyDescent="0.3">
      <c r="A203" s="12" t="s">
        <v>1501</v>
      </c>
      <c r="B203" s="30"/>
      <c r="C203" s="30" t="s">
        <v>1223</v>
      </c>
      <c r="D203" s="41">
        <v>-18000</v>
      </c>
      <c r="E203" s="23">
        <v>-289.22000000000003</v>
      </c>
      <c r="F203" s="24">
        <v>-5.4500000000000002E-4</v>
      </c>
      <c r="G203" s="15"/>
    </row>
    <row r="204" spans="1:7" x14ac:dyDescent="0.3">
      <c r="A204" s="12" t="s">
        <v>1502</v>
      </c>
      <c r="B204" s="30"/>
      <c r="C204" s="30" t="s">
        <v>1128</v>
      </c>
      <c r="D204" s="41">
        <v>-6600</v>
      </c>
      <c r="E204" s="23">
        <v>-312.69</v>
      </c>
      <c r="F204" s="24">
        <v>-5.8900000000000001E-4</v>
      </c>
      <c r="G204" s="15"/>
    </row>
    <row r="205" spans="1:7" x14ac:dyDescent="0.3">
      <c r="A205" s="12" t="s">
        <v>1503</v>
      </c>
      <c r="B205" s="30"/>
      <c r="C205" s="30" t="s">
        <v>1128</v>
      </c>
      <c r="D205" s="41">
        <v>-92000</v>
      </c>
      <c r="E205" s="23">
        <v>-330.88</v>
      </c>
      <c r="F205" s="24">
        <v>-6.2299999999999996E-4</v>
      </c>
      <c r="G205" s="15"/>
    </row>
    <row r="206" spans="1:7" x14ac:dyDescent="0.3">
      <c r="A206" s="12" t="s">
        <v>1504</v>
      </c>
      <c r="B206" s="30"/>
      <c r="C206" s="30" t="s">
        <v>1147</v>
      </c>
      <c r="D206" s="41">
        <v>-286200</v>
      </c>
      <c r="E206" s="23">
        <v>-334.14</v>
      </c>
      <c r="F206" s="24">
        <v>-6.29E-4</v>
      </c>
      <c r="G206" s="15"/>
    </row>
    <row r="207" spans="1:7" x14ac:dyDescent="0.3">
      <c r="A207" s="12" t="s">
        <v>1505</v>
      </c>
      <c r="B207" s="30"/>
      <c r="C207" s="30" t="s">
        <v>1272</v>
      </c>
      <c r="D207" s="41">
        <v>-404700</v>
      </c>
      <c r="E207" s="23">
        <v>-349.66</v>
      </c>
      <c r="F207" s="24">
        <v>-6.5899999999999997E-4</v>
      </c>
      <c r="G207" s="15"/>
    </row>
    <row r="208" spans="1:7" x14ac:dyDescent="0.3">
      <c r="A208" s="12" t="s">
        <v>1506</v>
      </c>
      <c r="B208" s="30"/>
      <c r="C208" s="30" t="s">
        <v>1207</v>
      </c>
      <c r="D208" s="41">
        <v>-7750</v>
      </c>
      <c r="E208" s="23">
        <v>-366.24</v>
      </c>
      <c r="F208" s="24">
        <v>-6.8999999999999997E-4</v>
      </c>
      <c r="G208" s="15"/>
    </row>
    <row r="209" spans="1:7" x14ac:dyDescent="0.3">
      <c r="A209" s="12" t="s">
        <v>1507</v>
      </c>
      <c r="B209" s="30"/>
      <c r="C209" s="30" t="s">
        <v>1210</v>
      </c>
      <c r="D209" s="41">
        <v>-9750</v>
      </c>
      <c r="E209" s="23">
        <v>-383.72</v>
      </c>
      <c r="F209" s="24">
        <v>-7.2300000000000001E-4</v>
      </c>
      <c r="G209" s="15"/>
    </row>
    <row r="210" spans="1:7" x14ac:dyDescent="0.3">
      <c r="A210" s="12" t="s">
        <v>1508</v>
      </c>
      <c r="B210" s="30"/>
      <c r="C210" s="30" t="s">
        <v>1207</v>
      </c>
      <c r="D210" s="41">
        <v>-26600</v>
      </c>
      <c r="E210" s="23">
        <v>-384.13</v>
      </c>
      <c r="F210" s="24">
        <v>-7.2400000000000003E-4</v>
      </c>
      <c r="G210" s="15"/>
    </row>
    <row r="211" spans="1:7" x14ac:dyDescent="0.3">
      <c r="A211" s="12" t="s">
        <v>1509</v>
      </c>
      <c r="B211" s="30"/>
      <c r="C211" s="30" t="s">
        <v>1109</v>
      </c>
      <c r="D211" s="41">
        <v>-305000</v>
      </c>
      <c r="E211" s="23">
        <v>-391.16</v>
      </c>
      <c r="F211" s="24">
        <v>-7.3700000000000002E-4</v>
      </c>
      <c r="G211" s="15"/>
    </row>
    <row r="212" spans="1:7" x14ac:dyDescent="0.3">
      <c r="A212" s="12" t="s">
        <v>1510</v>
      </c>
      <c r="B212" s="30"/>
      <c r="C212" s="30" t="s">
        <v>1118</v>
      </c>
      <c r="D212" s="41">
        <v>-46400</v>
      </c>
      <c r="E212" s="23">
        <v>-395.75</v>
      </c>
      <c r="F212" s="24">
        <v>-7.4600000000000003E-4</v>
      </c>
      <c r="G212" s="15"/>
    </row>
    <row r="213" spans="1:7" x14ac:dyDescent="0.3">
      <c r="A213" s="12" t="s">
        <v>1511</v>
      </c>
      <c r="B213" s="30"/>
      <c r="C213" s="30" t="s">
        <v>1265</v>
      </c>
      <c r="D213" s="41">
        <v>-138600</v>
      </c>
      <c r="E213" s="23">
        <v>-399.93</v>
      </c>
      <c r="F213" s="24">
        <v>-7.5299999999999998E-4</v>
      </c>
      <c r="G213" s="15"/>
    </row>
    <row r="214" spans="1:7" x14ac:dyDescent="0.3">
      <c r="A214" s="12" t="s">
        <v>1512</v>
      </c>
      <c r="B214" s="30"/>
      <c r="C214" s="30" t="s">
        <v>1290</v>
      </c>
      <c r="D214" s="41">
        <v>-86250</v>
      </c>
      <c r="E214" s="23">
        <v>-401.84</v>
      </c>
      <c r="F214" s="24">
        <v>-7.5699999999999997E-4</v>
      </c>
      <c r="G214" s="15"/>
    </row>
    <row r="215" spans="1:7" x14ac:dyDescent="0.3">
      <c r="A215" s="12" t="s">
        <v>1513</v>
      </c>
      <c r="B215" s="30"/>
      <c r="C215" s="30" t="s">
        <v>1297</v>
      </c>
      <c r="D215" s="41">
        <v>-48300</v>
      </c>
      <c r="E215" s="23">
        <v>-443.78</v>
      </c>
      <c r="F215" s="24">
        <v>-8.3600000000000005E-4</v>
      </c>
      <c r="G215" s="15"/>
    </row>
    <row r="216" spans="1:7" x14ac:dyDescent="0.3">
      <c r="A216" s="12" t="s">
        <v>1514</v>
      </c>
      <c r="B216" s="30"/>
      <c r="C216" s="30" t="s">
        <v>1300</v>
      </c>
      <c r="D216" s="41">
        <v>-74800</v>
      </c>
      <c r="E216" s="23">
        <v>-487.62</v>
      </c>
      <c r="F216" s="24">
        <v>-9.19E-4</v>
      </c>
      <c r="G216" s="15"/>
    </row>
    <row r="217" spans="1:7" x14ac:dyDescent="0.3">
      <c r="A217" s="12" t="s">
        <v>1515</v>
      </c>
      <c r="B217" s="30"/>
      <c r="C217" s="30" t="s">
        <v>1118</v>
      </c>
      <c r="D217" s="41">
        <v>-41250</v>
      </c>
      <c r="E217" s="23">
        <v>-514.86</v>
      </c>
      <c r="F217" s="24">
        <v>-9.7000000000000005E-4</v>
      </c>
      <c r="G217" s="15"/>
    </row>
    <row r="218" spans="1:7" x14ac:dyDescent="0.3">
      <c r="A218" s="12" t="s">
        <v>1516</v>
      </c>
      <c r="B218" s="30"/>
      <c r="C218" s="30" t="s">
        <v>1392</v>
      </c>
      <c r="D218" s="41">
        <v>-31150</v>
      </c>
      <c r="E218" s="23">
        <v>-530</v>
      </c>
      <c r="F218" s="24">
        <v>-9.990000000000001E-4</v>
      </c>
      <c r="G218" s="15"/>
    </row>
    <row r="219" spans="1:7" x14ac:dyDescent="0.3">
      <c r="A219" s="12" t="s">
        <v>1517</v>
      </c>
      <c r="B219" s="30"/>
      <c r="C219" s="30" t="s">
        <v>1389</v>
      </c>
      <c r="D219" s="41">
        <v>-100800</v>
      </c>
      <c r="E219" s="23">
        <v>-537.77</v>
      </c>
      <c r="F219" s="24">
        <v>-1.013E-3</v>
      </c>
      <c r="G219" s="15"/>
    </row>
    <row r="220" spans="1:7" x14ac:dyDescent="0.3">
      <c r="A220" s="12" t="s">
        <v>1518</v>
      </c>
      <c r="B220" s="30"/>
      <c r="C220" s="30" t="s">
        <v>1109</v>
      </c>
      <c r="D220" s="41">
        <v>-225000</v>
      </c>
      <c r="E220" s="23">
        <v>-547.65</v>
      </c>
      <c r="F220" s="24">
        <v>-1.0319999999999999E-3</v>
      </c>
      <c r="G220" s="15"/>
    </row>
    <row r="221" spans="1:7" x14ac:dyDescent="0.3">
      <c r="A221" s="12" t="s">
        <v>1519</v>
      </c>
      <c r="B221" s="30"/>
      <c r="C221" s="30" t="s">
        <v>1210</v>
      </c>
      <c r="D221" s="41">
        <v>-199500</v>
      </c>
      <c r="E221" s="23">
        <v>-548.03</v>
      </c>
      <c r="F221" s="24">
        <v>-1.0330000000000001E-3</v>
      </c>
      <c r="G221" s="15"/>
    </row>
    <row r="222" spans="1:7" x14ac:dyDescent="0.3">
      <c r="A222" s="12" t="s">
        <v>1520</v>
      </c>
      <c r="B222" s="30"/>
      <c r="C222" s="30" t="s">
        <v>1312</v>
      </c>
      <c r="D222" s="41">
        <v>-19500</v>
      </c>
      <c r="E222" s="23">
        <v>-551.78</v>
      </c>
      <c r="F222" s="24">
        <v>-1.0399999999999999E-3</v>
      </c>
      <c r="G222" s="15"/>
    </row>
    <row r="223" spans="1:7" x14ac:dyDescent="0.3">
      <c r="A223" s="12" t="s">
        <v>1521</v>
      </c>
      <c r="B223" s="30"/>
      <c r="C223" s="30" t="s">
        <v>1115</v>
      </c>
      <c r="D223" s="41">
        <v>-154700</v>
      </c>
      <c r="E223" s="23">
        <v>-570.38</v>
      </c>
      <c r="F223" s="24">
        <v>-1.075E-3</v>
      </c>
      <c r="G223" s="15"/>
    </row>
    <row r="224" spans="1:7" x14ac:dyDescent="0.3">
      <c r="A224" s="12" t="s">
        <v>1522</v>
      </c>
      <c r="B224" s="30"/>
      <c r="C224" s="30" t="s">
        <v>1118</v>
      </c>
      <c r="D224" s="41">
        <v>-146000</v>
      </c>
      <c r="E224" s="23">
        <v>-576.99</v>
      </c>
      <c r="F224" s="24">
        <v>-1.0870000000000001E-3</v>
      </c>
      <c r="G224" s="15"/>
    </row>
    <row r="225" spans="1:7" x14ac:dyDescent="0.3">
      <c r="A225" s="12" t="s">
        <v>1523</v>
      </c>
      <c r="B225" s="30"/>
      <c r="C225" s="30" t="s">
        <v>1260</v>
      </c>
      <c r="D225" s="41">
        <v>-22250</v>
      </c>
      <c r="E225" s="23">
        <v>-580.74</v>
      </c>
      <c r="F225" s="24">
        <v>-1.0939999999999999E-3</v>
      </c>
      <c r="G225" s="15"/>
    </row>
    <row r="226" spans="1:7" x14ac:dyDescent="0.3">
      <c r="A226" s="12" t="s">
        <v>1524</v>
      </c>
      <c r="B226" s="30"/>
      <c r="C226" s="30" t="s">
        <v>1335</v>
      </c>
      <c r="D226" s="41">
        <v>-229500</v>
      </c>
      <c r="E226" s="23">
        <v>-587.29</v>
      </c>
      <c r="F226" s="24">
        <v>-1.1069999999999999E-3</v>
      </c>
      <c r="G226" s="15"/>
    </row>
    <row r="227" spans="1:7" x14ac:dyDescent="0.3">
      <c r="A227" s="12" t="s">
        <v>1525</v>
      </c>
      <c r="B227" s="30"/>
      <c r="C227" s="30" t="s">
        <v>1188</v>
      </c>
      <c r="D227" s="41">
        <v>-150000</v>
      </c>
      <c r="E227" s="23">
        <v>-591.98</v>
      </c>
      <c r="F227" s="24">
        <v>-1.1150000000000001E-3</v>
      </c>
      <c r="G227" s="15"/>
    </row>
    <row r="228" spans="1:7" x14ac:dyDescent="0.3">
      <c r="A228" s="12" t="s">
        <v>1526</v>
      </c>
      <c r="B228" s="30"/>
      <c r="C228" s="30" t="s">
        <v>1128</v>
      </c>
      <c r="D228" s="41">
        <v>-53400</v>
      </c>
      <c r="E228" s="23">
        <v>-607.59</v>
      </c>
      <c r="F228" s="24">
        <v>-1.145E-3</v>
      </c>
      <c r="G228" s="15"/>
    </row>
    <row r="229" spans="1:7" x14ac:dyDescent="0.3">
      <c r="A229" s="12" t="s">
        <v>1527</v>
      </c>
      <c r="B229" s="30"/>
      <c r="C229" s="30" t="s">
        <v>1265</v>
      </c>
      <c r="D229" s="41">
        <v>-18600</v>
      </c>
      <c r="E229" s="23">
        <v>-629.82000000000005</v>
      </c>
      <c r="F229" s="24">
        <v>-1.1869999999999999E-3</v>
      </c>
      <c r="G229" s="15"/>
    </row>
    <row r="230" spans="1:7" x14ac:dyDescent="0.3">
      <c r="A230" s="12" t="s">
        <v>1528</v>
      </c>
      <c r="B230" s="30"/>
      <c r="C230" s="30" t="s">
        <v>1115</v>
      </c>
      <c r="D230" s="41">
        <v>-86900</v>
      </c>
      <c r="E230" s="23">
        <v>-636.59</v>
      </c>
      <c r="F230" s="24">
        <v>-1.1999999999999999E-3</v>
      </c>
      <c r="G230" s="15"/>
    </row>
    <row r="231" spans="1:7" x14ac:dyDescent="0.3">
      <c r="A231" s="12" t="s">
        <v>1529</v>
      </c>
      <c r="B231" s="30"/>
      <c r="C231" s="30" t="s">
        <v>1210</v>
      </c>
      <c r="D231" s="41">
        <v>-94900</v>
      </c>
      <c r="E231" s="23">
        <v>-650.35</v>
      </c>
      <c r="F231" s="24">
        <v>-1.225E-3</v>
      </c>
      <c r="G231" s="15"/>
    </row>
    <row r="232" spans="1:7" x14ac:dyDescent="0.3">
      <c r="A232" s="12" t="s">
        <v>1530</v>
      </c>
      <c r="B232" s="30"/>
      <c r="C232" s="30" t="s">
        <v>1290</v>
      </c>
      <c r="D232" s="41">
        <v>-622200</v>
      </c>
      <c r="E232" s="23">
        <v>-657.67</v>
      </c>
      <c r="F232" s="24">
        <v>-1.2390000000000001E-3</v>
      </c>
      <c r="G232" s="15"/>
    </row>
    <row r="233" spans="1:7" x14ac:dyDescent="0.3">
      <c r="A233" s="12" t="s">
        <v>1531</v>
      </c>
      <c r="B233" s="30"/>
      <c r="C233" s="30" t="s">
        <v>1128</v>
      </c>
      <c r="D233" s="41">
        <v>-56700</v>
      </c>
      <c r="E233" s="23">
        <v>-671.38</v>
      </c>
      <c r="F233" s="24">
        <v>-1.2650000000000001E-3</v>
      </c>
      <c r="G233" s="15"/>
    </row>
    <row r="234" spans="1:7" x14ac:dyDescent="0.3">
      <c r="A234" s="12" t="s">
        <v>1532</v>
      </c>
      <c r="B234" s="30"/>
      <c r="C234" s="30" t="s">
        <v>1312</v>
      </c>
      <c r="D234" s="41">
        <v>-317200</v>
      </c>
      <c r="E234" s="23">
        <v>-678.81</v>
      </c>
      <c r="F234" s="24">
        <v>-1.279E-3</v>
      </c>
      <c r="G234" s="15"/>
    </row>
    <row r="235" spans="1:7" x14ac:dyDescent="0.3">
      <c r="A235" s="12" t="s">
        <v>1533</v>
      </c>
      <c r="B235" s="30"/>
      <c r="C235" s="30" t="s">
        <v>1358</v>
      </c>
      <c r="D235" s="41">
        <v>-13800</v>
      </c>
      <c r="E235" s="23">
        <v>-696.94</v>
      </c>
      <c r="F235" s="24">
        <v>-1.3129999999999999E-3</v>
      </c>
      <c r="G235" s="15"/>
    </row>
    <row r="236" spans="1:7" x14ac:dyDescent="0.3">
      <c r="A236" s="12" t="s">
        <v>1534</v>
      </c>
      <c r="B236" s="30"/>
      <c r="C236" s="30" t="s">
        <v>1128</v>
      </c>
      <c r="D236" s="41">
        <v>-36850</v>
      </c>
      <c r="E236" s="23">
        <v>-703.3</v>
      </c>
      <c r="F236" s="24">
        <v>-1.325E-3</v>
      </c>
      <c r="G236" s="15"/>
    </row>
    <row r="237" spans="1:7" x14ac:dyDescent="0.3">
      <c r="A237" s="12" t="s">
        <v>1535</v>
      </c>
      <c r="B237" s="30"/>
      <c r="C237" s="30" t="s">
        <v>1300</v>
      </c>
      <c r="D237" s="41">
        <v>-54000</v>
      </c>
      <c r="E237" s="23">
        <v>-710.75</v>
      </c>
      <c r="F237" s="24">
        <v>-1.3389999999999999E-3</v>
      </c>
      <c r="G237" s="15"/>
    </row>
    <row r="238" spans="1:7" x14ac:dyDescent="0.3">
      <c r="A238" s="12" t="s">
        <v>1536</v>
      </c>
      <c r="B238" s="30"/>
      <c r="C238" s="30" t="s">
        <v>1172</v>
      </c>
      <c r="D238" s="41">
        <v>-8600</v>
      </c>
      <c r="E238" s="23">
        <v>-714.39</v>
      </c>
      <c r="F238" s="24">
        <v>-1.346E-3</v>
      </c>
      <c r="G238" s="15"/>
    </row>
    <row r="239" spans="1:7" x14ac:dyDescent="0.3">
      <c r="A239" s="12" t="s">
        <v>1537</v>
      </c>
      <c r="B239" s="30"/>
      <c r="C239" s="30" t="s">
        <v>1128</v>
      </c>
      <c r="D239" s="41">
        <v>-13800</v>
      </c>
      <c r="E239" s="23">
        <v>-714.65</v>
      </c>
      <c r="F239" s="24">
        <v>-1.3470000000000001E-3</v>
      </c>
      <c r="G239" s="15"/>
    </row>
    <row r="240" spans="1:7" x14ac:dyDescent="0.3">
      <c r="A240" s="12" t="s">
        <v>1538</v>
      </c>
      <c r="B240" s="30"/>
      <c r="C240" s="30" t="s">
        <v>1115</v>
      </c>
      <c r="D240" s="41">
        <v>-3200</v>
      </c>
      <c r="E240" s="23">
        <v>-743.04</v>
      </c>
      <c r="F240" s="24">
        <v>-1.4E-3</v>
      </c>
      <c r="G240" s="15"/>
    </row>
    <row r="241" spans="1:7" x14ac:dyDescent="0.3">
      <c r="A241" s="12" t="s">
        <v>1539</v>
      </c>
      <c r="B241" s="30"/>
      <c r="C241" s="30" t="s">
        <v>1312</v>
      </c>
      <c r="D241" s="41">
        <v>-44400</v>
      </c>
      <c r="E241" s="23">
        <v>-789.17</v>
      </c>
      <c r="F241" s="24">
        <v>-1.487E-3</v>
      </c>
      <c r="G241" s="15"/>
    </row>
    <row r="242" spans="1:7" x14ac:dyDescent="0.3">
      <c r="A242" s="12" t="s">
        <v>1540</v>
      </c>
      <c r="B242" s="30"/>
      <c r="C242" s="30" t="s">
        <v>1238</v>
      </c>
      <c r="D242" s="41">
        <v>-18250</v>
      </c>
      <c r="E242" s="23">
        <v>-811.4</v>
      </c>
      <c r="F242" s="24">
        <v>-1.529E-3</v>
      </c>
      <c r="G242" s="15"/>
    </row>
    <row r="243" spans="1:7" x14ac:dyDescent="0.3">
      <c r="A243" s="12" t="s">
        <v>1541</v>
      </c>
      <c r="B243" s="30"/>
      <c r="C243" s="30" t="s">
        <v>1172</v>
      </c>
      <c r="D243" s="41">
        <v>-192600</v>
      </c>
      <c r="E243" s="23">
        <v>-821.63</v>
      </c>
      <c r="F243" s="24">
        <v>-1.5479999999999999E-3</v>
      </c>
      <c r="G243" s="15"/>
    </row>
    <row r="244" spans="1:7" x14ac:dyDescent="0.3">
      <c r="A244" s="12" t="s">
        <v>1542</v>
      </c>
      <c r="B244" s="30"/>
      <c r="C244" s="30" t="s">
        <v>1112</v>
      </c>
      <c r="D244" s="41">
        <v>-926250</v>
      </c>
      <c r="E244" s="23">
        <v>-852.15</v>
      </c>
      <c r="F244" s="24">
        <v>-1.606E-3</v>
      </c>
      <c r="G244" s="15"/>
    </row>
    <row r="245" spans="1:7" x14ac:dyDescent="0.3">
      <c r="A245" s="12" t="s">
        <v>1543</v>
      </c>
      <c r="B245" s="30"/>
      <c r="C245" s="30" t="s">
        <v>1172</v>
      </c>
      <c r="D245" s="41">
        <v>-400200</v>
      </c>
      <c r="E245" s="23">
        <v>-854.83</v>
      </c>
      <c r="F245" s="24">
        <v>-1.611E-3</v>
      </c>
      <c r="G245" s="15"/>
    </row>
    <row r="246" spans="1:7" x14ac:dyDescent="0.3">
      <c r="A246" s="12" t="s">
        <v>1544</v>
      </c>
      <c r="B246" s="30"/>
      <c r="C246" s="30" t="s">
        <v>1109</v>
      </c>
      <c r="D246" s="41">
        <v>-93100</v>
      </c>
      <c r="E246" s="23">
        <v>-875.7</v>
      </c>
      <c r="F246" s="24">
        <v>-1.65E-3</v>
      </c>
      <c r="G246" s="15"/>
    </row>
    <row r="247" spans="1:7" x14ac:dyDescent="0.3">
      <c r="A247" s="12" t="s">
        <v>1545</v>
      </c>
      <c r="B247" s="30"/>
      <c r="C247" s="30" t="s">
        <v>1335</v>
      </c>
      <c r="D247" s="41">
        <v>-401625</v>
      </c>
      <c r="E247" s="23">
        <v>-897.63</v>
      </c>
      <c r="F247" s="24">
        <v>-1.6919999999999999E-3</v>
      </c>
      <c r="G247" s="15"/>
    </row>
    <row r="248" spans="1:7" x14ac:dyDescent="0.3">
      <c r="A248" s="12" t="s">
        <v>1546</v>
      </c>
      <c r="B248" s="30"/>
      <c r="C248" s="30" t="s">
        <v>1265</v>
      </c>
      <c r="D248" s="41">
        <v>-71000</v>
      </c>
      <c r="E248" s="23">
        <v>-917.75</v>
      </c>
      <c r="F248" s="24">
        <v>-1.73E-3</v>
      </c>
      <c r="G248" s="15"/>
    </row>
    <row r="249" spans="1:7" x14ac:dyDescent="0.3">
      <c r="A249" s="12" t="s">
        <v>1547</v>
      </c>
      <c r="B249" s="30"/>
      <c r="C249" s="30" t="s">
        <v>1272</v>
      </c>
      <c r="D249" s="41">
        <v>-392400</v>
      </c>
      <c r="E249" s="23">
        <v>-935.48</v>
      </c>
      <c r="F249" s="24">
        <v>-1.763E-3</v>
      </c>
      <c r="G249" s="15"/>
    </row>
    <row r="250" spans="1:7" x14ac:dyDescent="0.3">
      <c r="A250" s="12" t="s">
        <v>1548</v>
      </c>
      <c r="B250" s="30"/>
      <c r="C250" s="30" t="s">
        <v>1290</v>
      </c>
      <c r="D250" s="41">
        <v>-90400</v>
      </c>
      <c r="E250" s="23">
        <v>-954.85</v>
      </c>
      <c r="F250" s="24">
        <v>-1.799E-3</v>
      </c>
      <c r="G250" s="15"/>
    </row>
    <row r="251" spans="1:7" x14ac:dyDescent="0.3">
      <c r="A251" s="12" t="s">
        <v>1549</v>
      </c>
      <c r="B251" s="30"/>
      <c r="C251" s="30" t="s">
        <v>1300</v>
      </c>
      <c r="D251" s="41">
        <v>-124800</v>
      </c>
      <c r="E251" s="23">
        <v>-1016.93</v>
      </c>
      <c r="F251" s="24">
        <v>-1.916E-3</v>
      </c>
      <c r="G251" s="15"/>
    </row>
    <row r="252" spans="1:7" x14ac:dyDescent="0.3">
      <c r="A252" s="12" t="s">
        <v>1550</v>
      </c>
      <c r="B252" s="30"/>
      <c r="C252" s="30" t="s">
        <v>1165</v>
      </c>
      <c r="D252" s="41">
        <v>-45100</v>
      </c>
      <c r="E252" s="23">
        <v>-1021.31</v>
      </c>
      <c r="F252" s="24">
        <v>-1.9250000000000001E-3</v>
      </c>
      <c r="G252" s="15"/>
    </row>
    <row r="253" spans="1:7" x14ac:dyDescent="0.3">
      <c r="A253" s="12" t="s">
        <v>1551</v>
      </c>
      <c r="B253" s="30"/>
      <c r="C253" s="30" t="s">
        <v>1210</v>
      </c>
      <c r="D253" s="41">
        <v>-114100</v>
      </c>
      <c r="E253" s="23">
        <v>-1081.27</v>
      </c>
      <c r="F253" s="24">
        <v>-2.0379999999999999E-3</v>
      </c>
      <c r="G253" s="15"/>
    </row>
    <row r="254" spans="1:7" x14ac:dyDescent="0.3">
      <c r="A254" s="12" t="s">
        <v>1552</v>
      </c>
      <c r="B254" s="30"/>
      <c r="C254" s="30" t="s">
        <v>1112</v>
      </c>
      <c r="D254" s="41">
        <v>-405000</v>
      </c>
      <c r="E254" s="23">
        <v>-1116.5899999999999</v>
      </c>
      <c r="F254" s="24">
        <v>-2.104E-3</v>
      </c>
      <c r="G254" s="15"/>
    </row>
    <row r="255" spans="1:7" x14ac:dyDescent="0.3">
      <c r="A255" s="12" t="s">
        <v>1553</v>
      </c>
      <c r="B255" s="30"/>
      <c r="C255" s="30" t="s">
        <v>1181</v>
      </c>
      <c r="D255" s="41">
        <v>-22125</v>
      </c>
      <c r="E255" s="23">
        <v>-1135.95</v>
      </c>
      <c r="F255" s="24">
        <v>-2.1410000000000001E-3</v>
      </c>
      <c r="G255" s="15"/>
    </row>
    <row r="256" spans="1:7" x14ac:dyDescent="0.3">
      <c r="A256" s="12" t="s">
        <v>1554</v>
      </c>
      <c r="B256" s="30"/>
      <c r="C256" s="30" t="s">
        <v>1188</v>
      </c>
      <c r="D256" s="41">
        <v>-448000</v>
      </c>
      <c r="E256" s="23">
        <v>-1139.94</v>
      </c>
      <c r="F256" s="24">
        <v>-2.1480000000000002E-3</v>
      </c>
      <c r="G256" s="15"/>
    </row>
    <row r="257" spans="1:7" x14ac:dyDescent="0.3">
      <c r="A257" s="12" t="s">
        <v>1555</v>
      </c>
      <c r="B257" s="30"/>
      <c r="C257" s="30" t="s">
        <v>1109</v>
      </c>
      <c r="D257" s="41">
        <v>-910000</v>
      </c>
      <c r="E257" s="23">
        <v>-1152.52</v>
      </c>
      <c r="F257" s="24">
        <v>-2.1719999999999999E-3</v>
      </c>
      <c r="G257" s="15"/>
    </row>
    <row r="258" spans="1:7" x14ac:dyDescent="0.3">
      <c r="A258" s="12" t="s">
        <v>1556</v>
      </c>
      <c r="B258" s="30"/>
      <c r="C258" s="30" t="s">
        <v>1260</v>
      </c>
      <c r="D258" s="41">
        <v>-26100</v>
      </c>
      <c r="E258" s="23">
        <v>-1177.07</v>
      </c>
      <c r="F258" s="24">
        <v>-2.2179999999999999E-3</v>
      </c>
      <c r="G258" s="15"/>
    </row>
    <row r="259" spans="1:7" x14ac:dyDescent="0.3">
      <c r="A259" s="12" t="s">
        <v>1557</v>
      </c>
      <c r="B259" s="30"/>
      <c r="C259" s="30" t="s">
        <v>1312</v>
      </c>
      <c r="D259" s="41">
        <v>-26850</v>
      </c>
      <c r="E259" s="23">
        <v>-1212.51</v>
      </c>
      <c r="F259" s="24">
        <v>-2.2850000000000001E-3</v>
      </c>
      <c r="G259" s="15"/>
    </row>
    <row r="260" spans="1:7" x14ac:dyDescent="0.3">
      <c r="A260" s="12" t="s">
        <v>1558</v>
      </c>
      <c r="B260" s="30"/>
      <c r="C260" s="30" t="s">
        <v>1207</v>
      </c>
      <c r="D260" s="41">
        <v>-42000</v>
      </c>
      <c r="E260" s="23">
        <v>-1214.8499999999999</v>
      </c>
      <c r="F260" s="24">
        <v>-2.2899999999999999E-3</v>
      </c>
      <c r="G260" s="15"/>
    </row>
    <row r="261" spans="1:7" x14ac:dyDescent="0.3">
      <c r="A261" s="12" t="s">
        <v>1559</v>
      </c>
      <c r="B261" s="30"/>
      <c r="C261" s="30" t="s">
        <v>1307</v>
      </c>
      <c r="D261" s="41">
        <v>-997500</v>
      </c>
      <c r="E261" s="23">
        <v>-1277.3</v>
      </c>
      <c r="F261" s="24">
        <v>-2.4069999999999999E-3</v>
      </c>
      <c r="G261" s="15"/>
    </row>
    <row r="262" spans="1:7" x14ac:dyDescent="0.3">
      <c r="A262" s="12" t="s">
        <v>1560</v>
      </c>
      <c r="B262" s="30"/>
      <c r="C262" s="30" t="s">
        <v>1223</v>
      </c>
      <c r="D262" s="41">
        <v>-150100</v>
      </c>
      <c r="E262" s="23">
        <v>-1326.21</v>
      </c>
      <c r="F262" s="24">
        <v>-2.4989999999999999E-3</v>
      </c>
      <c r="G262" s="15"/>
    </row>
    <row r="263" spans="1:7" x14ac:dyDescent="0.3">
      <c r="A263" s="12" t="s">
        <v>1561</v>
      </c>
      <c r="B263" s="30"/>
      <c r="C263" s="30" t="s">
        <v>1223</v>
      </c>
      <c r="D263" s="41">
        <v>-17760000</v>
      </c>
      <c r="E263" s="23">
        <v>-1332</v>
      </c>
      <c r="F263" s="24">
        <v>-2.5100000000000001E-3</v>
      </c>
      <c r="G263" s="15"/>
    </row>
    <row r="264" spans="1:7" x14ac:dyDescent="0.3">
      <c r="A264" s="12" t="s">
        <v>1562</v>
      </c>
      <c r="B264" s="30"/>
      <c r="C264" s="30" t="s">
        <v>1290</v>
      </c>
      <c r="D264" s="41">
        <v>-600000</v>
      </c>
      <c r="E264" s="23">
        <v>-1340.4</v>
      </c>
      <c r="F264" s="24">
        <v>-2.526E-3</v>
      </c>
      <c r="G264" s="15"/>
    </row>
    <row r="265" spans="1:7" x14ac:dyDescent="0.3">
      <c r="A265" s="12" t="s">
        <v>1563</v>
      </c>
      <c r="B265" s="30"/>
      <c r="C265" s="30" t="s">
        <v>1300</v>
      </c>
      <c r="D265" s="41">
        <v>-234000</v>
      </c>
      <c r="E265" s="23">
        <v>-1348.31</v>
      </c>
      <c r="F265" s="24">
        <v>-2.5409999999999999E-3</v>
      </c>
      <c r="G265" s="15"/>
    </row>
    <row r="266" spans="1:7" x14ac:dyDescent="0.3">
      <c r="A266" s="12" t="s">
        <v>1564</v>
      </c>
      <c r="B266" s="30"/>
      <c r="C266" s="30" t="s">
        <v>1297</v>
      </c>
      <c r="D266" s="41">
        <v>-90000</v>
      </c>
      <c r="E266" s="23">
        <v>-1370.25</v>
      </c>
      <c r="F266" s="24">
        <v>-2.5829999999999998E-3</v>
      </c>
      <c r="G266" s="15"/>
    </row>
    <row r="267" spans="1:7" x14ac:dyDescent="0.3">
      <c r="A267" s="12" t="s">
        <v>1565</v>
      </c>
      <c r="B267" s="30"/>
      <c r="C267" s="30" t="s">
        <v>1112</v>
      </c>
      <c r="D267" s="41">
        <v>-379800</v>
      </c>
      <c r="E267" s="23">
        <v>-1393.3</v>
      </c>
      <c r="F267" s="24">
        <v>-2.6259999999999999E-3</v>
      </c>
      <c r="G267" s="15"/>
    </row>
    <row r="268" spans="1:7" x14ac:dyDescent="0.3">
      <c r="A268" s="12" t="s">
        <v>1566</v>
      </c>
      <c r="B268" s="30"/>
      <c r="C268" s="30" t="s">
        <v>1128</v>
      </c>
      <c r="D268" s="41">
        <v>-224900</v>
      </c>
      <c r="E268" s="23">
        <v>-1420.81</v>
      </c>
      <c r="F268" s="24">
        <v>-2.6779999999999998E-3</v>
      </c>
      <c r="G268" s="15"/>
    </row>
    <row r="269" spans="1:7" x14ac:dyDescent="0.3">
      <c r="A269" s="12" t="s">
        <v>1567</v>
      </c>
      <c r="B269" s="30"/>
      <c r="C269" s="30" t="s">
        <v>1287</v>
      </c>
      <c r="D269" s="41">
        <v>-37500</v>
      </c>
      <c r="E269" s="23">
        <v>-1429.97</v>
      </c>
      <c r="F269" s="24">
        <v>-2.6949999999999999E-3</v>
      </c>
      <c r="G269" s="15"/>
    </row>
    <row r="270" spans="1:7" x14ac:dyDescent="0.3">
      <c r="A270" s="12" t="s">
        <v>1568</v>
      </c>
      <c r="B270" s="30"/>
      <c r="C270" s="30" t="s">
        <v>1181</v>
      </c>
      <c r="D270" s="41">
        <v>-96400</v>
      </c>
      <c r="E270" s="23">
        <v>-1445.9</v>
      </c>
      <c r="F270" s="24">
        <v>-2.725E-3</v>
      </c>
      <c r="G270" s="15"/>
    </row>
    <row r="271" spans="1:7" x14ac:dyDescent="0.3">
      <c r="A271" s="12" t="s">
        <v>1569</v>
      </c>
      <c r="B271" s="30"/>
      <c r="C271" s="30" t="s">
        <v>1260</v>
      </c>
      <c r="D271" s="41">
        <v>-240500</v>
      </c>
      <c r="E271" s="23">
        <v>-1450.94</v>
      </c>
      <c r="F271" s="24">
        <v>-2.735E-3</v>
      </c>
      <c r="G271" s="15"/>
    </row>
    <row r="272" spans="1:7" x14ac:dyDescent="0.3">
      <c r="A272" s="12" t="s">
        <v>1570</v>
      </c>
      <c r="B272" s="30"/>
      <c r="C272" s="30" t="s">
        <v>1118</v>
      </c>
      <c r="D272" s="41">
        <v>-20125</v>
      </c>
      <c r="E272" s="23">
        <v>-1451.55</v>
      </c>
      <c r="F272" s="24">
        <v>-2.7360000000000002E-3</v>
      </c>
      <c r="G272" s="15"/>
    </row>
    <row r="273" spans="1:7" x14ac:dyDescent="0.3">
      <c r="A273" s="12" t="s">
        <v>1571</v>
      </c>
      <c r="B273" s="30"/>
      <c r="C273" s="30" t="s">
        <v>1181</v>
      </c>
      <c r="D273" s="41">
        <v>-189000</v>
      </c>
      <c r="E273" s="23">
        <v>-1456.15</v>
      </c>
      <c r="F273" s="24">
        <v>-2.7439999999999999E-3</v>
      </c>
      <c r="G273" s="15"/>
    </row>
    <row r="274" spans="1:7" x14ac:dyDescent="0.3">
      <c r="A274" s="12" t="s">
        <v>1572</v>
      </c>
      <c r="B274" s="30"/>
      <c r="C274" s="30" t="s">
        <v>1260</v>
      </c>
      <c r="D274" s="41">
        <v>-64875</v>
      </c>
      <c r="E274" s="23">
        <v>-1496.11</v>
      </c>
      <c r="F274" s="24">
        <v>-2.82E-3</v>
      </c>
      <c r="G274" s="15"/>
    </row>
    <row r="275" spans="1:7" x14ac:dyDescent="0.3">
      <c r="A275" s="12" t="s">
        <v>1573</v>
      </c>
      <c r="B275" s="30"/>
      <c r="C275" s="30" t="s">
        <v>1272</v>
      </c>
      <c r="D275" s="41">
        <v>-7950</v>
      </c>
      <c r="E275" s="23">
        <v>-1502.22</v>
      </c>
      <c r="F275" s="24">
        <v>-2.8310000000000002E-3</v>
      </c>
      <c r="G275" s="15"/>
    </row>
    <row r="276" spans="1:7" x14ac:dyDescent="0.3">
      <c r="A276" s="12" t="s">
        <v>1574</v>
      </c>
      <c r="B276" s="30"/>
      <c r="C276" s="30" t="s">
        <v>1115</v>
      </c>
      <c r="D276" s="41">
        <v>-203450</v>
      </c>
      <c r="E276" s="23">
        <v>-1522.62</v>
      </c>
      <c r="F276" s="24">
        <v>-2.8700000000000002E-3</v>
      </c>
      <c r="G276" s="15"/>
    </row>
    <row r="277" spans="1:7" x14ac:dyDescent="0.3">
      <c r="A277" s="12" t="s">
        <v>1575</v>
      </c>
      <c r="B277" s="30"/>
      <c r="C277" s="30" t="s">
        <v>1207</v>
      </c>
      <c r="D277" s="41">
        <v>-16300</v>
      </c>
      <c r="E277" s="23">
        <v>-1606.98</v>
      </c>
      <c r="F277" s="24">
        <v>-3.029E-3</v>
      </c>
      <c r="G277" s="15"/>
    </row>
    <row r="278" spans="1:7" x14ac:dyDescent="0.3">
      <c r="A278" s="12" t="s">
        <v>1576</v>
      </c>
      <c r="B278" s="30"/>
      <c r="C278" s="30" t="s">
        <v>1115</v>
      </c>
      <c r="D278" s="41">
        <v>-167700</v>
      </c>
      <c r="E278" s="23">
        <v>-1697.88</v>
      </c>
      <c r="F278" s="24">
        <v>-3.2000000000000002E-3</v>
      </c>
      <c r="G278" s="15"/>
    </row>
    <row r="279" spans="1:7" x14ac:dyDescent="0.3">
      <c r="A279" s="12" t="s">
        <v>1577</v>
      </c>
      <c r="B279" s="30"/>
      <c r="C279" s="30" t="s">
        <v>1265</v>
      </c>
      <c r="D279" s="41">
        <v>-226800</v>
      </c>
      <c r="E279" s="23">
        <v>-1734.79</v>
      </c>
      <c r="F279" s="24">
        <v>-3.2699999999999999E-3</v>
      </c>
      <c r="G279" s="15"/>
    </row>
    <row r="280" spans="1:7" x14ac:dyDescent="0.3">
      <c r="A280" s="12" t="s">
        <v>1578</v>
      </c>
      <c r="B280" s="30"/>
      <c r="C280" s="30" t="s">
        <v>1118</v>
      </c>
      <c r="D280" s="41">
        <v>-183750</v>
      </c>
      <c r="E280" s="23">
        <v>-1741.77</v>
      </c>
      <c r="F280" s="24">
        <v>-3.2829999999999999E-3</v>
      </c>
      <c r="G280" s="15"/>
    </row>
    <row r="281" spans="1:7" x14ac:dyDescent="0.3">
      <c r="A281" s="12" t="s">
        <v>1579</v>
      </c>
      <c r="B281" s="30"/>
      <c r="C281" s="30" t="s">
        <v>1260</v>
      </c>
      <c r="D281" s="41">
        <v>-346000</v>
      </c>
      <c r="E281" s="23">
        <v>-1755.43</v>
      </c>
      <c r="F281" s="24">
        <v>-3.3089999999999999E-3</v>
      </c>
      <c r="G281" s="15"/>
    </row>
    <row r="282" spans="1:7" x14ac:dyDescent="0.3">
      <c r="A282" s="12" t="s">
        <v>1580</v>
      </c>
      <c r="B282" s="30"/>
      <c r="C282" s="30" t="s">
        <v>1115</v>
      </c>
      <c r="D282" s="41">
        <v>-49800</v>
      </c>
      <c r="E282" s="23">
        <v>-1757.84</v>
      </c>
      <c r="F282" s="24">
        <v>-3.313E-3</v>
      </c>
      <c r="G282" s="15"/>
    </row>
    <row r="283" spans="1:7" x14ac:dyDescent="0.3">
      <c r="A283" s="12" t="s">
        <v>1581</v>
      </c>
      <c r="B283" s="30"/>
      <c r="C283" s="30" t="s">
        <v>1135</v>
      </c>
      <c r="D283" s="41">
        <v>-66000</v>
      </c>
      <c r="E283" s="23">
        <v>-1778.67</v>
      </c>
      <c r="F283" s="24">
        <v>-3.3519999999999999E-3</v>
      </c>
      <c r="G283" s="15"/>
    </row>
    <row r="284" spans="1:7" x14ac:dyDescent="0.3">
      <c r="A284" s="12" t="s">
        <v>1582</v>
      </c>
      <c r="B284" s="30"/>
      <c r="C284" s="30" t="s">
        <v>1109</v>
      </c>
      <c r="D284" s="41">
        <v>-183125</v>
      </c>
      <c r="E284" s="23">
        <v>-1808.91</v>
      </c>
      <c r="F284" s="24">
        <v>-3.4090000000000001E-3</v>
      </c>
      <c r="G284" s="15"/>
    </row>
    <row r="285" spans="1:7" x14ac:dyDescent="0.3">
      <c r="A285" s="12" t="s">
        <v>1583</v>
      </c>
      <c r="B285" s="30"/>
      <c r="C285" s="30" t="s">
        <v>1128</v>
      </c>
      <c r="D285" s="41">
        <v>-36225</v>
      </c>
      <c r="E285" s="23">
        <v>-1819.69</v>
      </c>
      <c r="F285" s="24">
        <v>-3.4299999999999999E-3</v>
      </c>
      <c r="G285" s="15"/>
    </row>
    <row r="286" spans="1:7" x14ac:dyDescent="0.3">
      <c r="A286" s="12" t="s">
        <v>1584</v>
      </c>
      <c r="B286" s="30"/>
      <c r="C286" s="30" t="s">
        <v>1118</v>
      </c>
      <c r="D286" s="41">
        <v>-235950</v>
      </c>
      <c r="E286" s="23">
        <v>-1841.83</v>
      </c>
      <c r="F286" s="24">
        <v>-3.4710000000000001E-3</v>
      </c>
      <c r="G286" s="15"/>
    </row>
    <row r="287" spans="1:7" x14ac:dyDescent="0.3">
      <c r="A287" s="12" t="s">
        <v>1585</v>
      </c>
      <c r="B287" s="30"/>
      <c r="C287" s="30" t="s">
        <v>1247</v>
      </c>
      <c r="D287" s="41">
        <v>-798000</v>
      </c>
      <c r="E287" s="23">
        <v>-1848.57</v>
      </c>
      <c r="F287" s="24">
        <v>-3.4840000000000001E-3</v>
      </c>
      <c r="G287" s="15"/>
    </row>
    <row r="288" spans="1:7" x14ac:dyDescent="0.3">
      <c r="A288" s="12" t="s">
        <v>1586</v>
      </c>
      <c r="B288" s="30"/>
      <c r="C288" s="30" t="s">
        <v>1244</v>
      </c>
      <c r="D288" s="41">
        <v>-280000</v>
      </c>
      <c r="E288" s="23">
        <v>-1861.3</v>
      </c>
      <c r="F288" s="24">
        <v>-3.5079999999999998E-3</v>
      </c>
      <c r="G288" s="15"/>
    </row>
    <row r="289" spans="1:7" x14ac:dyDescent="0.3">
      <c r="A289" s="12" t="s">
        <v>1587</v>
      </c>
      <c r="B289" s="30"/>
      <c r="C289" s="30" t="s">
        <v>1241</v>
      </c>
      <c r="D289" s="41">
        <v>-192500</v>
      </c>
      <c r="E289" s="23">
        <v>-1907.96</v>
      </c>
      <c r="F289" s="24">
        <v>-3.5959999999999998E-3</v>
      </c>
      <c r="G289" s="15"/>
    </row>
    <row r="290" spans="1:7" x14ac:dyDescent="0.3">
      <c r="A290" s="12" t="s">
        <v>1588</v>
      </c>
      <c r="B290" s="30"/>
      <c r="C290" s="30" t="s">
        <v>1238</v>
      </c>
      <c r="D290" s="41">
        <v>-2205000</v>
      </c>
      <c r="E290" s="23">
        <v>-1947.02</v>
      </c>
      <c r="F290" s="24">
        <v>-3.6700000000000001E-3</v>
      </c>
      <c r="G290" s="15"/>
    </row>
    <row r="291" spans="1:7" x14ac:dyDescent="0.3">
      <c r="A291" s="12" t="s">
        <v>1589</v>
      </c>
      <c r="B291" s="30"/>
      <c r="C291" s="30" t="s">
        <v>1109</v>
      </c>
      <c r="D291" s="41">
        <v>-1070000</v>
      </c>
      <c r="E291" s="23">
        <v>-1959.17</v>
      </c>
      <c r="F291" s="24">
        <v>-3.6930000000000001E-3</v>
      </c>
      <c r="G291" s="15"/>
    </row>
    <row r="292" spans="1:7" x14ac:dyDescent="0.3">
      <c r="A292" s="12" t="s">
        <v>1590</v>
      </c>
      <c r="B292" s="30"/>
      <c r="C292" s="30" t="s">
        <v>1159</v>
      </c>
      <c r="D292" s="41">
        <v>-100558</v>
      </c>
      <c r="E292" s="23">
        <v>-2008.19</v>
      </c>
      <c r="F292" s="24">
        <v>-3.7850000000000002E-3</v>
      </c>
      <c r="G292" s="15"/>
    </row>
    <row r="293" spans="1:7" x14ac:dyDescent="0.3">
      <c r="A293" s="12" t="s">
        <v>1591</v>
      </c>
      <c r="B293" s="30"/>
      <c r="C293" s="30" t="s">
        <v>1210</v>
      </c>
      <c r="D293" s="41">
        <v>-302900</v>
      </c>
      <c r="E293" s="23">
        <v>-2084.56</v>
      </c>
      <c r="F293" s="24">
        <v>-3.9290000000000002E-3</v>
      </c>
      <c r="G293" s="15"/>
    </row>
    <row r="294" spans="1:7" x14ac:dyDescent="0.3">
      <c r="A294" s="12" t="s">
        <v>1592</v>
      </c>
      <c r="B294" s="30"/>
      <c r="C294" s="30" t="s">
        <v>1128</v>
      </c>
      <c r="D294" s="41">
        <v>-537000</v>
      </c>
      <c r="E294" s="23">
        <v>-2103.4299999999998</v>
      </c>
      <c r="F294" s="24">
        <v>-3.9649999999999998E-3</v>
      </c>
      <c r="G294" s="15"/>
    </row>
    <row r="295" spans="1:7" x14ac:dyDescent="0.3">
      <c r="A295" s="12" t="s">
        <v>1593</v>
      </c>
      <c r="B295" s="30"/>
      <c r="C295" s="30" t="s">
        <v>1118</v>
      </c>
      <c r="D295" s="41">
        <v>-200000</v>
      </c>
      <c r="E295" s="23">
        <v>-2298.1999999999998</v>
      </c>
      <c r="F295" s="24">
        <v>-4.3319999999999999E-3</v>
      </c>
      <c r="G295" s="15"/>
    </row>
    <row r="296" spans="1:7" x14ac:dyDescent="0.3">
      <c r="A296" s="12" t="s">
        <v>1594</v>
      </c>
      <c r="B296" s="30"/>
      <c r="C296" s="30" t="s">
        <v>1172</v>
      </c>
      <c r="D296" s="41">
        <v>-247350</v>
      </c>
      <c r="E296" s="23">
        <v>-2302.21</v>
      </c>
      <c r="F296" s="24">
        <v>-4.339E-3</v>
      </c>
      <c r="G296" s="15"/>
    </row>
    <row r="297" spans="1:7" x14ac:dyDescent="0.3">
      <c r="A297" s="12" t="s">
        <v>1595</v>
      </c>
      <c r="B297" s="30"/>
      <c r="C297" s="30" t="s">
        <v>1118</v>
      </c>
      <c r="D297" s="41">
        <v>-1917600</v>
      </c>
      <c r="E297" s="23">
        <v>-2383.58</v>
      </c>
      <c r="F297" s="24">
        <v>-4.4929999999999996E-3</v>
      </c>
      <c r="G297" s="15"/>
    </row>
    <row r="298" spans="1:7" x14ac:dyDescent="0.3">
      <c r="A298" s="12" t="s">
        <v>1596</v>
      </c>
      <c r="B298" s="30"/>
      <c r="C298" s="30" t="s">
        <v>1223</v>
      </c>
      <c r="D298" s="41">
        <v>-1479000</v>
      </c>
      <c r="E298" s="23">
        <v>-2448.48</v>
      </c>
      <c r="F298" s="24">
        <v>-4.6150000000000002E-3</v>
      </c>
      <c r="G298" s="15"/>
    </row>
    <row r="299" spans="1:7" x14ac:dyDescent="0.3">
      <c r="A299" s="12" t="s">
        <v>1597</v>
      </c>
      <c r="B299" s="30"/>
      <c r="C299" s="30" t="s">
        <v>1109</v>
      </c>
      <c r="D299" s="41">
        <v>-1940000</v>
      </c>
      <c r="E299" s="23">
        <v>-2461.86</v>
      </c>
      <c r="F299" s="24">
        <v>-4.64E-3</v>
      </c>
      <c r="G299" s="15"/>
    </row>
    <row r="300" spans="1:7" x14ac:dyDescent="0.3">
      <c r="A300" s="12" t="s">
        <v>1598</v>
      </c>
      <c r="B300" s="30"/>
      <c r="C300" s="30" t="s">
        <v>1194</v>
      </c>
      <c r="D300" s="41">
        <v>-333600</v>
      </c>
      <c r="E300" s="23">
        <v>-2478.81</v>
      </c>
      <c r="F300" s="24">
        <v>-4.6719999999999999E-3</v>
      </c>
      <c r="G300" s="15"/>
    </row>
    <row r="301" spans="1:7" x14ac:dyDescent="0.3">
      <c r="A301" s="12" t="s">
        <v>1599</v>
      </c>
      <c r="B301" s="30"/>
      <c r="C301" s="30" t="s">
        <v>1118</v>
      </c>
      <c r="D301" s="41">
        <v>-1504000</v>
      </c>
      <c r="E301" s="23">
        <v>-2493.63</v>
      </c>
      <c r="F301" s="24">
        <v>-4.7000000000000002E-3</v>
      </c>
      <c r="G301" s="15"/>
    </row>
    <row r="302" spans="1:7" x14ac:dyDescent="0.3">
      <c r="A302" s="12" t="s">
        <v>1600</v>
      </c>
      <c r="B302" s="30"/>
      <c r="C302" s="30" t="s">
        <v>1172</v>
      </c>
      <c r="D302" s="41">
        <v>-10575</v>
      </c>
      <c r="E302" s="23">
        <v>-2543.31</v>
      </c>
      <c r="F302" s="24">
        <v>-4.7939999999999997E-3</v>
      </c>
      <c r="G302" s="15"/>
    </row>
    <row r="303" spans="1:7" x14ac:dyDescent="0.3">
      <c r="A303" s="12" t="s">
        <v>1601</v>
      </c>
      <c r="B303" s="30"/>
      <c r="C303" s="30" t="s">
        <v>1147</v>
      </c>
      <c r="D303" s="41">
        <v>-3172500</v>
      </c>
      <c r="E303" s="23">
        <v>-2620.4899999999998</v>
      </c>
      <c r="F303" s="24">
        <v>-4.9389999999999998E-3</v>
      </c>
      <c r="G303" s="15"/>
    </row>
    <row r="304" spans="1:7" x14ac:dyDescent="0.3">
      <c r="A304" s="12" t="s">
        <v>1602</v>
      </c>
      <c r="B304" s="30"/>
      <c r="C304" s="30" t="s">
        <v>1109</v>
      </c>
      <c r="D304" s="41">
        <v>-196500</v>
      </c>
      <c r="E304" s="23">
        <v>-2714.16</v>
      </c>
      <c r="F304" s="24">
        <v>-5.1159999999999999E-3</v>
      </c>
      <c r="G304" s="15"/>
    </row>
    <row r="305" spans="1:7" x14ac:dyDescent="0.3">
      <c r="A305" s="12" t="s">
        <v>1603</v>
      </c>
      <c r="B305" s="30"/>
      <c r="C305" s="30" t="s">
        <v>1207</v>
      </c>
      <c r="D305" s="41">
        <v>-460275</v>
      </c>
      <c r="E305" s="23">
        <v>-2754.29</v>
      </c>
      <c r="F305" s="24">
        <v>-5.1910000000000003E-3</v>
      </c>
      <c r="G305" s="15"/>
    </row>
    <row r="306" spans="1:7" x14ac:dyDescent="0.3">
      <c r="A306" s="12" t="s">
        <v>1604</v>
      </c>
      <c r="B306" s="30"/>
      <c r="C306" s="30" t="s">
        <v>1118</v>
      </c>
      <c r="D306" s="41">
        <v>-2094000</v>
      </c>
      <c r="E306" s="23">
        <v>-2791.3</v>
      </c>
      <c r="F306" s="24">
        <v>-5.2610000000000001E-3</v>
      </c>
      <c r="G306" s="15"/>
    </row>
    <row r="307" spans="1:7" x14ac:dyDescent="0.3">
      <c r="A307" s="12" t="s">
        <v>1605</v>
      </c>
      <c r="B307" s="30"/>
      <c r="C307" s="30" t="s">
        <v>1162</v>
      </c>
      <c r="D307" s="41">
        <v>-205128</v>
      </c>
      <c r="E307" s="23">
        <v>-2836.1</v>
      </c>
      <c r="F307" s="24">
        <v>-5.3460000000000001E-3</v>
      </c>
      <c r="G307" s="15"/>
    </row>
    <row r="308" spans="1:7" x14ac:dyDescent="0.3">
      <c r="A308" s="12" t="s">
        <v>1606</v>
      </c>
      <c r="B308" s="30"/>
      <c r="C308" s="30" t="s">
        <v>1128</v>
      </c>
      <c r="D308" s="41">
        <v>-213600</v>
      </c>
      <c r="E308" s="23">
        <v>-2873.45</v>
      </c>
      <c r="F308" s="24">
        <v>-5.4159999999999998E-3</v>
      </c>
      <c r="G308" s="15"/>
    </row>
    <row r="309" spans="1:7" x14ac:dyDescent="0.3">
      <c r="A309" s="12" t="s">
        <v>1607</v>
      </c>
      <c r="B309" s="30"/>
      <c r="C309" s="30" t="s">
        <v>1159</v>
      </c>
      <c r="D309" s="41">
        <v>-150600</v>
      </c>
      <c r="E309" s="23">
        <v>-2910.95</v>
      </c>
      <c r="F309" s="24">
        <v>-5.4869999999999997E-3</v>
      </c>
      <c r="G309" s="15"/>
    </row>
    <row r="310" spans="1:7" x14ac:dyDescent="0.3">
      <c r="A310" s="12" t="s">
        <v>1608</v>
      </c>
      <c r="B310" s="30"/>
      <c r="C310" s="30" t="s">
        <v>1118</v>
      </c>
      <c r="D310" s="41">
        <v>-169800</v>
      </c>
      <c r="E310" s="23">
        <v>-2961.91</v>
      </c>
      <c r="F310" s="24">
        <v>-5.5830000000000003E-3</v>
      </c>
      <c r="G310" s="15"/>
    </row>
    <row r="311" spans="1:7" x14ac:dyDescent="0.3">
      <c r="A311" s="12" t="s">
        <v>1609</v>
      </c>
      <c r="B311" s="30"/>
      <c r="C311" s="30" t="s">
        <v>1194</v>
      </c>
      <c r="D311" s="41">
        <v>-6817500</v>
      </c>
      <c r="E311" s="23">
        <v>-3003.11</v>
      </c>
      <c r="F311" s="24">
        <v>-5.6610000000000002E-3</v>
      </c>
      <c r="G311" s="15"/>
    </row>
    <row r="312" spans="1:7" x14ac:dyDescent="0.3">
      <c r="A312" s="12" t="s">
        <v>1610</v>
      </c>
      <c r="B312" s="30"/>
      <c r="C312" s="30" t="s">
        <v>1191</v>
      </c>
      <c r="D312" s="41">
        <v>-121200</v>
      </c>
      <c r="E312" s="23">
        <v>-3013.21</v>
      </c>
      <c r="F312" s="24">
        <v>-5.6800000000000002E-3</v>
      </c>
      <c r="G312" s="15"/>
    </row>
    <row r="313" spans="1:7" x14ac:dyDescent="0.3">
      <c r="A313" s="12" t="s">
        <v>1611</v>
      </c>
      <c r="B313" s="30"/>
      <c r="C313" s="30" t="s">
        <v>1188</v>
      </c>
      <c r="D313" s="41">
        <v>-484750</v>
      </c>
      <c r="E313" s="23">
        <v>-3100.22</v>
      </c>
      <c r="F313" s="24">
        <v>-5.8440000000000002E-3</v>
      </c>
      <c r="G313" s="15"/>
    </row>
    <row r="314" spans="1:7" x14ac:dyDescent="0.3">
      <c r="A314" s="12" t="s">
        <v>1612</v>
      </c>
      <c r="B314" s="30"/>
      <c r="C314" s="30" t="s">
        <v>1172</v>
      </c>
      <c r="D314" s="41">
        <v>-144500</v>
      </c>
      <c r="E314" s="23">
        <v>-3152.05</v>
      </c>
      <c r="F314" s="24">
        <v>-5.9410000000000001E-3</v>
      </c>
      <c r="G314" s="15"/>
    </row>
    <row r="315" spans="1:7" x14ac:dyDescent="0.3">
      <c r="A315" s="12" t="s">
        <v>1613</v>
      </c>
      <c r="B315" s="30"/>
      <c r="C315" s="30" t="s">
        <v>1162</v>
      </c>
      <c r="D315" s="41">
        <v>-718500</v>
      </c>
      <c r="E315" s="23">
        <v>-3173.97</v>
      </c>
      <c r="F315" s="24">
        <v>-5.9829999999999996E-3</v>
      </c>
      <c r="G315" s="15"/>
    </row>
    <row r="316" spans="1:7" x14ac:dyDescent="0.3">
      <c r="A316" s="12" t="s">
        <v>1614</v>
      </c>
      <c r="B316" s="30"/>
      <c r="C316" s="30" t="s">
        <v>1181</v>
      </c>
      <c r="D316" s="41">
        <v>-141300</v>
      </c>
      <c r="E316" s="23">
        <v>-3203.55</v>
      </c>
      <c r="F316" s="24">
        <v>-6.038E-3</v>
      </c>
      <c r="G316" s="15"/>
    </row>
    <row r="317" spans="1:7" x14ac:dyDescent="0.3">
      <c r="A317" s="12" t="s">
        <v>1615</v>
      </c>
      <c r="B317" s="30"/>
      <c r="C317" s="30" t="s">
        <v>1140</v>
      </c>
      <c r="D317" s="41">
        <v>-3234000</v>
      </c>
      <c r="E317" s="23">
        <v>-3638.25</v>
      </c>
      <c r="F317" s="24">
        <v>-6.8580000000000004E-3</v>
      </c>
      <c r="G317" s="15"/>
    </row>
    <row r="318" spans="1:7" x14ac:dyDescent="0.3">
      <c r="A318" s="12" t="s">
        <v>1616</v>
      </c>
      <c r="B318" s="30"/>
      <c r="C318" s="30" t="s">
        <v>1159</v>
      </c>
      <c r="D318" s="41">
        <v>-105000</v>
      </c>
      <c r="E318" s="23">
        <v>-3748.92</v>
      </c>
      <c r="F318" s="24">
        <v>-7.0660000000000002E-3</v>
      </c>
      <c r="G318" s="15"/>
    </row>
    <row r="319" spans="1:7" x14ac:dyDescent="0.3">
      <c r="A319" s="12" t="s">
        <v>1617</v>
      </c>
      <c r="B319" s="30"/>
      <c r="C319" s="30" t="s">
        <v>1172</v>
      </c>
      <c r="D319" s="41">
        <v>-233700</v>
      </c>
      <c r="E319" s="23">
        <v>-4079.7</v>
      </c>
      <c r="F319" s="24">
        <v>-7.6899999999999998E-3</v>
      </c>
      <c r="G319" s="15"/>
    </row>
    <row r="320" spans="1:7" x14ac:dyDescent="0.3">
      <c r="A320" s="12" t="s">
        <v>1618</v>
      </c>
      <c r="B320" s="30"/>
      <c r="C320" s="30" t="s">
        <v>1109</v>
      </c>
      <c r="D320" s="41">
        <v>-1409400</v>
      </c>
      <c r="E320" s="23">
        <v>-4283.87</v>
      </c>
      <c r="F320" s="24">
        <v>-8.0750000000000006E-3</v>
      </c>
      <c r="G320" s="15"/>
    </row>
    <row r="321" spans="1:7" x14ac:dyDescent="0.3">
      <c r="A321" s="12" t="s">
        <v>1619</v>
      </c>
      <c r="B321" s="30"/>
      <c r="C321" s="30" t="s">
        <v>1115</v>
      </c>
      <c r="D321" s="41">
        <v>-87625</v>
      </c>
      <c r="E321" s="23">
        <v>-4507.47</v>
      </c>
      <c r="F321" s="24">
        <v>-8.4960000000000001E-3</v>
      </c>
      <c r="G321" s="15"/>
    </row>
    <row r="322" spans="1:7" x14ac:dyDescent="0.3">
      <c r="A322" s="12" t="s">
        <v>1620</v>
      </c>
      <c r="B322" s="30"/>
      <c r="C322" s="30" t="s">
        <v>1165</v>
      </c>
      <c r="D322" s="41">
        <v>-2775000</v>
      </c>
      <c r="E322" s="23">
        <v>-4600.95</v>
      </c>
      <c r="F322" s="24">
        <v>-8.6730000000000002E-3</v>
      </c>
      <c r="G322" s="15"/>
    </row>
    <row r="323" spans="1:7" x14ac:dyDescent="0.3">
      <c r="A323" s="12" t="s">
        <v>1621</v>
      </c>
      <c r="B323" s="30"/>
      <c r="C323" s="30" t="s">
        <v>1162</v>
      </c>
      <c r="D323" s="41">
        <v>-2667000</v>
      </c>
      <c r="E323" s="23">
        <v>-4760.6000000000004</v>
      </c>
      <c r="F323" s="24">
        <v>-8.9730000000000001E-3</v>
      </c>
      <c r="G323" s="15"/>
    </row>
    <row r="324" spans="1:7" x14ac:dyDescent="0.3">
      <c r="A324" s="12" t="s">
        <v>1622</v>
      </c>
      <c r="B324" s="30"/>
      <c r="C324" s="30" t="s">
        <v>1159</v>
      </c>
      <c r="D324" s="41">
        <v>-583000</v>
      </c>
      <c r="E324" s="23">
        <v>-4883.21</v>
      </c>
      <c r="F324" s="24">
        <v>-9.2049999999999996E-3</v>
      </c>
      <c r="G324" s="15"/>
    </row>
    <row r="325" spans="1:7" x14ac:dyDescent="0.3">
      <c r="A325" s="12" t="s">
        <v>1623</v>
      </c>
      <c r="B325" s="30"/>
      <c r="C325" s="30" t="s">
        <v>1140</v>
      </c>
      <c r="D325" s="41">
        <v>-5880000</v>
      </c>
      <c r="E325" s="23">
        <v>-5053.8599999999997</v>
      </c>
      <c r="F325" s="24">
        <v>-9.5259999999999997E-3</v>
      </c>
      <c r="G325" s="15"/>
    </row>
    <row r="326" spans="1:7" x14ac:dyDescent="0.3">
      <c r="A326" s="12" t="s">
        <v>1624</v>
      </c>
      <c r="B326" s="30"/>
      <c r="C326" s="30" t="s">
        <v>1118</v>
      </c>
      <c r="D326" s="41">
        <v>-2765200</v>
      </c>
      <c r="E326" s="23">
        <v>-6007.4</v>
      </c>
      <c r="F326" s="24">
        <v>-1.1324000000000001E-2</v>
      </c>
      <c r="G326" s="15"/>
    </row>
    <row r="327" spans="1:7" x14ac:dyDescent="0.3">
      <c r="A327" s="12" t="s">
        <v>1625</v>
      </c>
      <c r="B327" s="30"/>
      <c r="C327" s="30" t="s">
        <v>1115</v>
      </c>
      <c r="D327" s="41">
        <v>-2395000</v>
      </c>
      <c r="E327" s="23">
        <v>-6365.91</v>
      </c>
      <c r="F327" s="24">
        <v>-1.2E-2</v>
      </c>
      <c r="G327" s="15"/>
    </row>
    <row r="328" spans="1:7" x14ac:dyDescent="0.3">
      <c r="A328" s="12" t="s">
        <v>1626</v>
      </c>
      <c r="B328" s="30"/>
      <c r="C328" s="30" t="s">
        <v>1150</v>
      </c>
      <c r="D328" s="41">
        <v>-6264000</v>
      </c>
      <c r="E328" s="23">
        <v>-6605.39</v>
      </c>
      <c r="F328" s="24">
        <v>-1.2451E-2</v>
      </c>
      <c r="G328" s="15"/>
    </row>
    <row r="329" spans="1:7" x14ac:dyDescent="0.3">
      <c r="A329" s="12" t="s">
        <v>1627</v>
      </c>
      <c r="B329" s="30"/>
      <c r="C329" s="30" t="s">
        <v>1147</v>
      </c>
      <c r="D329" s="41">
        <v>-1614200</v>
      </c>
      <c r="E329" s="23">
        <v>-6832.91</v>
      </c>
      <c r="F329" s="24">
        <v>-1.2880000000000001E-2</v>
      </c>
      <c r="G329" s="15"/>
    </row>
    <row r="330" spans="1:7" x14ac:dyDescent="0.3">
      <c r="A330" s="12" t="s">
        <v>1628</v>
      </c>
      <c r="B330" s="30"/>
      <c r="C330" s="30" t="s">
        <v>1140</v>
      </c>
      <c r="D330" s="41">
        <v>-1195000</v>
      </c>
      <c r="E330" s="23">
        <v>-6993.14</v>
      </c>
      <c r="F330" s="24">
        <v>-1.3181999999999999E-2</v>
      </c>
      <c r="G330" s="15"/>
    </row>
    <row r="331" spans="1:7" x14ac:dyDescent="0.3">
      <c r="A331" s="12" t="s">
        <v>1629</v>
      </c>
      <c r="B331" s="30"/>
      <c r="C331" s="30" t="s">
        <v>1109</v>
      </c>
      <c r="D331" s="41">
        <v>-1224000</v>
      </c>
      <c r="E331" s="23">
        <v>-7047.18</v>
      </c>
      <c r="F331" s="24">
        <v>-1.3284000000000001E-2</v>
      </c>
      <c r="G331" s="15"/>
    </row>
    <row r="332" spans="1:7" x14ac:dyDescent="0.3">
      <c r="A332" s="12" t="s">
        <v>1630</v>
      </c>
      <c r="B332" s="30"/>
      <c r="C332" s="30" t="s">
        <v>1140</v>
      </c>
      <c r="D332" s="41">
        <v>-932850</v>
      </c>
      <c r="E332" s="23">
        <v>-7320.07</v>
      </c>
      <c r="F332" s="24">
        <v>-1.3798E-2</v>
      </c>
      <c r="G332" s="15"/>
    </row>
    <row r="333" spans="1:7" x14ac:dyDescent="0.3">
      <c r="A333" s="12" t="s">
        <v>1631</v>
      </c>
      <c r="B333" s="30"/>
      <c r="C333" s="30" t="s">
        <v>1109</v>
      </c>
      <c r="D333" s="41">
        <v>-14432000</v>
      </c>
      <c r="E333" s="23">
        <v>-7511.86</v>
      </c>
      <c r="F333" s="24">
        <v>-1.4160000000000001E-2</v>
      </c>
      <c r="G333" s="15"/>
    </row>
    <row r="334" spans="1:7" x14ac:dyDescent="0.3">
      <c r="A334" s="12" t="s">
        <v>1632</v>
      </c>
      <c r="B334" s="30"/>
      <c r="C334" s="30" t="s">
        <v>1135</v>
      </c>
      <c r="D334" s="41">
        <v>-2062400</v>
      </c>
      <c r="E334" s="23">
        <v>-9367.42</v>
      </c>
      <c r="F334" s="24">
        <v>-1.7658E-2</v>
      </c>
      <c r="G334" s="15"/>
    </row>
    <row r="335" spans="1:7" x14ac:dyDescent="0.3">
      <c r="A335" s="12" t="s">
        <v>1633</v>
      </c>
      <c r="B335" s="30"/>
      <c r="C335" s="30" t="s">
        <v>1109</v>
      </c>
      <c r="D335" s="41">
        <v>-5013450</v>
      </c>
      <c r="E335" s="23">
        <v>-9583.2099999999991</v>
      </c>
      <c r="F335" s="24">
        <v>-1.8064E-2</v>
      </c>
      <c r="G335" s="15"/>
    </row>
    <row r="336" spans="1:7" x14ac:dyDescent="0.3">
      <c r="A336" s="12" t="s">
        <v>1634</v>
      </c>
      <c r="B336" s="30"/>
      <c r="C336" s="30" t="s">
        <v>1109</v>
      </c>
      <c r="D336" s="41">
        <v>-531600</v>
      </c>
      <c r="E336" s="23">
        <v>-9867.83</v>
      </c>
      <c r="F336" s="24">
        <v>-1.8600999999999999E-2</v>
      </c>
      <c r="G336" s="15"/>
    </row>
    <row r="337" spans="1:7" x14ac:dyDescent="0.3">
      <c r="A337" s="12" t="s">
        <v>1635</v>
      </c>
      <c r="B337" s="30"/>
      <c r="C337" s="30" t="s">
        <v>1128</v>
      </c>
      <c r="D337" s="41">
        <v>-315875</v>
      </c>
      <c r="E337" s="23">
        <v>-10467.469999999999</v>
      </c>
      <c r="F337" s="24">
        <v>-1.9730999999999999E-2</v>
      </c>
      <c r="G337" s="15"/>
    </row>
    <row r="338" spans="1:7" x14ac:dyDescent="0.3">
      <c r="A338" s="12" t="s">
        <v>1636</v>
      </c>
      <c r="B338" s="30"/>
      <c r="C338" s="30" t="s">
        <v>1125</v>
      </c>
      <c r="D338" s="41">
        <v>-457800</v>
      </c>
      <c r="E338" s="23">
        <v>-10987.2</v>
      </c>
      <c r="F338" s="24">
        <v>-2.0711E-2</v>
      </c>
      <c r="G338" s="15"/>
    </row>
    <row r="339" spans="1:7" x14ac:dyDescent="0.3">
      <c r="A339" s="12" t="s">
        <v>1637</v>
      </c>
      <c r="B339" s="30"/>
      <c r="C339" s="30" t="s">
        <v>1109</v>
      </c>
      <c r="D339" s="41">
        <v>-1179500</v>
      </c>
      <c r="E339" s="23">
        <v>-11074.92</v>
      </c>
      <c r="F339" s="24">
        <v>-2.0875999999999999E-2</v>
      </c>
      <c r="G339" s="15"/>
    </row>
    <row r="340" spans="1:7" x14ac:dyDescent="0.3">
      <c r="A340" s="12" t="s">
        <v>1638</v>
      </c>
      <c r="B340" s="30"/>
      <c r="C340" s="30" t="s">
        <v>1118</v>
      </c>
      <c r="D340" s="41">
        <v>-11310000</v>
      </c>
      <c r="E340" s="23">
        <v>-11705.85</v>
      </c>
      <c r="F340" s="24">
        <v>-2.2065999999999999E-2</v>
      </c>
      <c r="G340" s="15"/>
    </row>
    <row r="341" spans="1:7" x14ac:dyDescent="0.3">
      <c r="A341" s="12" t="s">
        <v>1639</v>
      </c>
      <c r="B341" s="30"/>
      <c r="C341" s="30" t="s">
        <v>1118</v>
      </c>
      <c r="D341" s="41">
        <v>-439200</v>
      </c>
      <c r="E341" s="23">
        <v>-12417.94</v>
      </c>
      <c r="F341" s="24">
        <v>-2.3408000000000002E-2</v>
      </c>
      <c r="G341" s="15"/>
    </row>
    <row r="342" spans="1:7" x14ac:dyDescent="0.3">
      <c r="A342" s="12" t="s">
        <v>1640</v>
      </c>
      <c r="B342" s="30"/>
      <c r="C342" s="30" t="s">
        <v>1115</v>
      </c>
      <c r="D342" s="41">
        <v>-1295700</v>
      </c>
      <c r="E342" s="23">
        <v>-13683.89</v>
      </c>
      <c r="F342" s="24">
        <v>-2.5794000000000001E-2</v>
      </c>
      <c r="G342" s="15"/>
    </row>
    <row r="343" spans="1:7" x14ac:dyDescent="0.3">
      <c r="A343" s="12" t="s">
        <v>1641</v>
      </c>
      <c r="B343" s="30"/>
      <c r="C343" s="30" t="s">
        <v>1112</v>
      </c>
      <c r="D343" s="41">
        <v>-642000</v>
      </c>
      <c r="E343" s="23">
        <v>-16465.37</v>
      </c>
      <c r="F343" s="24">
        <v>-3.1038E-2</v>
      </c>
      <c r="G343" s="15"/>
    </row>
    <row r="344" spans="1:7" x14ac:dyDescent="0.3">
      <c r="A344" s="12" t="s">
        <v>1642</v>
      </c>
      <c r="B344" s="30"/>
      <c r="C344" s="30" t="s">
        <v>1109</v>
      </c>
      <c r="D344" s="41">
        <v>-1208900</v>
      </c>
      <c r="E344" s="23">
        <v>-20623.23</v>
      </c>
      <c r="F344" s="24">
        <v>-3.8875E-2</v>
      </c>
      <c r="G344" s="15"/>
    </row>
    <row r="345" spans="1:7" x14ac:dyDescent="0.3">
      <c r="A345" s="16" t="s">
        <v>122</v>
      </c>
      <c r="B345" s="31"/>
      <c r="C345" s="31"/>
      <c r="D345" s="17"/>
      <c r="E345" s="42">
        <v>-390766.25</v>
      </c>
      <c r="F345" s="43">
        <v>-0.73653500000000005</v>
      </c>
      <c r="G345" s="20"/>
    </row>
    <row r="346" spans="1:7" x14ac:dyDescent="0.3">
      <c r="A346" s="12"/>
      <c r="B346" s="30"/>
      <c r="C346" s="30"/>
      <c r="D346" s="13"/>
      <c r="E346" s="14"/>
      <c r="F346" s="15"/>
      <c r="G346" s="15"/>
    </row>
    <row r="347" spans="1:7" x14ac:dyDescent="0.3">
      <c r="A347" s="12"/>
      <c r="B347" s="30"/>
      <c r="C347" s="30"/>
      <c r="D347" s="13"/>
      <c r="E347" s="14"/>
      <c r="F347" s="15"/>
      <c r="G347" s="15"/>
    </row>
    <row r="348" spans="1:7" x14ac:dyDescent="0.3">
      <c r="A348" s="12"/>
      <c r="B348" s="30"/>
      <c r="C348" s="30"/>
      <c r="D348" s="13"/>
      <c r="E348" s="14"/>
      <c r="F348" s="15"/>
      <c r="G348" s="15"/>
    </row>
    <row r="349" spans="1:7" x14ac:dyDescent="0.3">
      <c r="A349" s="21" t="s">
        <v>152</v>
      </c>
      <c r="B349" s="32"/>
      <c r="C349" s="32"/>
      <c r="D349" s="22"/>
      <c r="E349" s="44">
        <v>-390766.25</v>
      </c>
      <c r="F349" s="45">
        <v>-0.73653500000000005</v>
      </c>
      <c r="G349" s="20"/>
    </row>
    <row r="350" spans="1:7" x14ac:dyDescent="0.3">
      <c r="A350" s="16" t="s">
        <v>202</v>
      </c>
      <c r="B350" s="30"/>
      <c r="C350" s="30"/>
      <c r="D350" s="13"/>
      <c r="E350" s="14"/>
      <c r="F350" s="15"/>
      <c r="G350" s="15"/>
    </row>
    <row r="351" spans="1:7" x14ac:dyDescent="0.3">
      <c r="A351" s="16" t="s">
        <v>644</v>
      </c>
      <c r="B351" s="30"/>
      <c r="C351" s="30"/>
      <c r="D351" s="13"/>
      <c r="E351" s="14"/>
      <c r="F351" s="15"/>
      <c r="G351" s="15"/>
    </row>
    <row r="352" spans="1:7" x14ac:dyDescent="0.3">
      <c r="A352" s="16" t="s">
        <v>122</v>
      </c>
      <c r="B352" s="30"/>
      <c r="C352" s="30"/>
      <c r="D352" s="13"/>
      <c r="E352" s="39" t="s">
        <v>114</v>
      </c>
      <c r="F352" s="40" t="s">
        <v>114</v>
      </c>
      <c r="G352" s="15"/>
    </row>
    <row r="353" spans="1:7" x14ac:dyDescent="0.3">
      <c r="A353" s="12"/>
      <c r="B353" s="30"/>
      <c r="C353" s="30"/>
      <c r="D353" s="13"/>
      <c r="E353" s="14"/>
      <c r="F353" s="15"/>
      <c r="G353" s="15"/>
    </row>
    <row r="354" spans="1:7" x14ac:dyDescent="0.3">
      <c r="A354" s="16" t="s">
        <v>297</v>
      </c>
      <c r="B354" s="30"/>
      <c r="C354" s="30"/>
      <c r="D354" s="13"/>
      <c r="E354" s="14"/>
      <c r="F354" s="15"/>
      <c r="G354" s="15"/>
    </row>
    <row r="355" spans="1:7" x14ac:dyDescent="0.3">
      <c r="A355" s="12" t="s">
        <v>1643</v>
      </c>
      <c r="B355" s="30" t="s">
        <v>1644</v>
      </c>
      <c r="C355" s="30" t="s">
        <v>119</v>
      </c>
      <c r="D355" s="13">
        <v>15000000</v>
      </c>
      <c r="E355" s="14">
        <v>14973.05</v>
      </c>
      <c r="F355" s="15">
        <v>2.8199999999999999E-2</v>
      </c>
      <c r="G355" s="15">
        <v>6.9981291200999995E-2</v>
      </c>
    </row>
    <row r="356" spans="1:7" x14ac:dyDescent="0.3">
      <c r="A356" s="12" t="s">
        <v>1645</v>
      </c>
      <c r="B356" s="30" t="s">
        <v>1646</v>
      </c>
      <c r="C356" s="30" t="s">
        <v>119</v>
      </c>
      <c r="D356" s="13">
        <v>10000000</v>
      </c>
      <c r="E356" s="14">
        <v>10070.09</v>
      </c>
      <c r="F356" s="15">
        <v>1.9E-2</v>
      </c>
      <c r="G356" s="15">
        <v>7.039716E-2</v>
      </c>
    </row>
    <row r="357" spans="1:7" x14ac:dyDescent="0.3">
      <c r="A357" s="16" t="s">
        <v>122</v>
      </c>
      <c r="B357" s="31"/>
      <c r="C357" s="31"/>
      <c r="D357" s="17"/>
      <c r="E357" s="37">
        <v>25043.14</v>
      </c>
      <c r="F357" s="38">
        <v>4.7199999999999999E-2</v>
      </c>
      <c r="G357" s="20"/>
    </row>
    <row r="358" spans="1:7" x14ac:dyDescent="0.3">
      <c r="A358" s="12"/>
      <c r="B358" s="30"/>
      <c r="C358" s="30"/>
      <c r="D358" s="13"/>
      <c r="E358" s="14"/>
      <c r="F358" s="15"/>
      <c r="G358" s="15"/>
    </row>
    <row r="359" spans="1:7" x14ac:dyDescent="0.3">
      <c r="A359" s="12"/>
      <c r="B359" s="30"/>
      <c r="C359" s="30"/>
      <c r="D359" s="13"/>
      <c r="E359" s="14"/>
      <c r="F359" s="15"/>
      <c r="G359" s="15"/>
    </row>
    <row r="360" spans="1:7" x14ac:dyDescent="0.3">
      <c r="A360" s="16" t="s">
        <v>300</v>
      </c>
      <c r="B360" s="30"/>
      <c r="C360" s="30"/>
      <c r="D360" s="13"/>
      <c r="E360" s="14"/>
      <c r="F360" s="15"/>
      <c r="G360" s="15"/>
    </row>
    <row r="361" spans="1:7" x14ac:dyDescent="0.3">
      <c r="A361" s="16" t="s">
        <v>122</v>
      </c>
      <c r="B361" s="30"/>
      <c r="C361" s="30"/>
      <c r="D361" s="13"/>
      <c r="E361" s="39" t="s">
        <v>114</v>
      </c>
      <c r="F361" s="40" t="s">
        <v>114</v>
      </c>
      <c r="G361" s="15"/>
    </row>
    <row r="362" spans="1:7" x14ac:dyDescent="0.3">
      <c r="A362" s="12"/>
      <c r="B362" s="30"/>
      <c r="C362" s="30"/>
      <c r="D362" s="13"/>
      <c r="E362" s="14"/>
      <c r="F362" s="15"/>
      <c r="G362" s="15"/>
    </row>
    <row r="363" spans="1:7" x14ac:dyDescent="0.3">
      <c r="A363" s="16" t="s">
        <v>301</v>
      </c>
      <c r="B363" s="30"/>
      <c r="C363" s="30"/>
      <c r="D363" s="13"/>
      <c r="E363" s="14"/>
      <c r="F363" s="15"/>
      <c r="G363" s="15"/>
    </row>
    <row r="364" spans="1:7" x14ac:dyDescent="0.3">
      <c r="A364" s="16" t="s">
        <v>122</v>
      </c>
      <c r="B364" s="30"/>
      <c r="C364" s="30"/>
      <c r="D364" s="13"/>
      <c r="E364" s="39" t="s">
        <v>114</v>
      </c>
      <c r="F364" s="40" t="s">
        <v>114</v>
      </c>
      <c r="G364" s="15"/>
    </row>
    <row r="365" spans="1:7" x14ac:dyDescent="0.3">
      <c r="A365" s="12"/>
      <c r="B365" s="30"/>
      <c r="C365" s="30"/>
      <c r="D365" s="13"/>
      <c r="E365" s="14"/>
      <c r="F365" s="15"/>
      <c r="G365" s="15"/>
    </row>
    <row r="366" spans="1:7" x14ac:dyDescent="0.3">
      <c r="A366" s="21" t="s">
        <v>152</v>
      </c>
      <c r="B366" s="32"/>
      <c r="C366" s="32"/>
      <c r="D366" s="22"/>
      <c r="E366" s="18">
        <v>25043.14</v>
      </c>
      <c r="F366" s="19">
        <v>4.7199999999999999E-2</v>
      </c>
      <c r="G366" s="20"/>
    </row>
    <row r="367" spans="1:7" x14ac:dyDescent="0.3">
      <c r="A367" s="12"/>
      <c r="B367" s="30"/>
      <c r="C367" s="30"/>
      <c r="D367" s="13"/>
      <c r="E367" s="14"/>
      <c r="F367" s="15"/>
      <c r="G367" s="15"/>
    </row>
    <row r="368" spans="1:7" x14ac:dyDescent="0.3">
      <c r="A368" s="16" t="s">
        <v>115</v>
      </c>
      <c r="B368" s="30"/>
      <c r="C368" s="30"/>
      <c r="D368" s="13"/>
      <c r="E368" s="14"/>
      <c r="F368" s="15"/>
      <c r="G368" s="15"/>
    </row>
    <row r="369" spans="1:7" x14ac:dyDescent="0.3">
      <c r="A369" s="12"/>
      <c r="B369" s="30"/>
      <c r="C369" s="30"/>
      <c r="D369" s="13"/>
      <c r="E369" s="14"/>
      <c r="F369" s="15"/>
      <c r="G369" s="15"/>
    </row>
    <row r="370" spans="1:7" x14ac:dyDescent="0.3">
      <c r="A370" s="16" t="s">
        <v>116</v>
      </c>
      <c r="B370" s="30"/>
      <c r="C370" s="30"/>
      <c r="D370" s="13"/>
      <c r="E370" s="14"/>
      <c r="F370" s="15"/>
      <c r="G370" s="15"/>
    </row>
    <row r="371" spans="1:7" x14ac:dyDescent="0.3">
      <c r="A371" s="12" t="s">
        <v>1647</v>
      </c>
      <c r="B371" s="30" t="s">
        <v>1648</v>
      </c>
      <c r="C371" s="30" t="s">
        <v>119</v>
      </c>
      <c r="D371" s="13">
        <v>10000000</v>
      </c>
      <c r="E371" s="14">
        <v>9540.82</v>
      </c>
      <c r="F371" s="15">
        <v>1.7999999999999999E-2</v>
      </c>
      <c r="G371" s="15">
        <v>6.8352999999999997E-2</v>
      </c>
    </row>
    <row r="372" spans="1:7" x14ac:dyDescent="0.3">
      <c r="A372" s="12" t="s">
        <v>1649</v>
      </c>
      <c r="B372" s="30" t="s">
        <v>1650</v>
      </c>
      <c r="C372" s="30" t="s">
        <v>119</v>
      </c>
      <c r="D372" s="13">
        <v>5500000</v>
      </c>
      <c r="E372" s="14">
        <v>5333.97</v>
      </c>
      <c r="F372" s="15">
        <v>1.01E-2</v>
      </c>
      <c r="G372" s="15">
        <v>6.8441000000000002E-2</v>
      </c>
    </row>
    <row r="373" spans="1:7" x14ac:dyDescent="0.3">
      <c r="A373" s="12" t="s">
        <v>1651</v>
      </c>
      <c r="B373" s="30" t="s">
        <v>1652</v>
      </c>
      <c r="C373" s="30" t="s">
        <v>119</v>
      </c>
      <c r="D373" s="13">
        <v>5000000</v>
      </c>
      <c r="E373" s="14">
        <v>4957.08</v>
      </c>
      <c r="F373" s="15">
        <v>9.2999999999999992E-3</v>
      </c>
      <c r="G373" s="15">
        <v>6.7243999999999998E-2</v>
      </c>
    </row>
    <row r="374" spans="1:7" x14ac:dyDescent="0.3">
      <c r="A374" s="12" t="s">
        <v>1653</v>
      </c>
      <c r="B374" s="30" t="s">
        <v>1654</v>
      </c>
      <c r="C374" s="30" t="s">
        <v>119</v>
      </c>
      <c r="D374" s="13">
        <v>5000000</v>
      </c>
      <c r="E374" s="14">
        <v>4906.2</v>
      </c>
      <c r="F374" s="15">
        <v>9.1999999999999998E-3</v>
      </c>
      <c r="G374" s="15">
        <v>6.7751000000000006E-2</v>
      </c>
    </row>
    <row r="375" spans="1:7" x14ac:dyDescent="0.3">
      <c r="A375" s="12" t="s">
        <v>1655</v>
      </c>
      <c r="B375" s="30" t="s">
        <v>1656</v>
      </c>
      <c r="C375" s="30" t="s">
        <v>119</v>
      </c>
      <c r="D375" s="13">
        <v>5000000</v>
      </c>
      <c r="E375" s="14">
        <v>4868.33</v>
      </c>
      <c r="F375" s="15">
        <v>9.1999999999999998E-3</v>
      </c>
      <c r="G375" s="15">
        <v>6.8082000000000004E-2</v>
      </c>
    </row>
    <row r="376" spans="1:7" x14ac:dyDescent="0.3">
      <c r="A376" s="12" t="s">
        <v>1657</v>
      </c>
      <c r="B376" s="30" t="s">
        <v>1658</v>
      </c>
      <c r="C376" s="30" t="s">
        <v>119</v>
      </c>
      <c r="D376" s="13">
        <v>5000000</v>
      </c>
      <c r="E376" s="14">
        <v>4794.58</v>
      </c>
      <c r="F376" s="15">
        <v>8.9999999999999993E-3</v>
      </c>
      <c r="G376" s="15">
        <v>6.8289000000000002E-2</v>
      </c>
    </row>
    <row r="377" spans="1:7" x14ac:dyDescent="0.3">
      <c r="A377" s="12" t="s">
        <v>1659</v>
      </c>
      <c r="B377" s="30" t="s">
        <v>1660</v>
      </c>
      <c r="C377" s="30" t="s">
        <v>119</v>
      </c>
      <c r="D377" s="13">
        <v>5000000</v>
      </c>
      <c r="E377" s="14">
        <v>4782.49</v>
      </c>
      <c r="F377" s="15">
        <v>8.9999999999999993E-3</v>
      </c>
      <c r="G377" s="15">
        <v>6.8314E-2</v>
      </c>
    </row>
    <row r="378" spans="1:7" x14ac:dyDescent="0.3">
      <c r="A378" s="12" t="s">
        <v>1661</v>
      </c>
      <c r="B378" s="30" t="s">
        <v>1662</v>
      </c>
      <c r="C378" s="30" t="s">
        <v>119</v>
      </c>
      <c r="D378" s="13">
        <v>2500000</v>
      </c>
      <c r="E378" s="14">
        <v>2399.87</v>
      </c>
      <c r="F378" s="15">
        <v>4.4999999999999997E-3</v>
      </c>
      <c r="G378" s="15">
        <v>6.8600999999999995E-2</v>
      </c>
    </row>
    <row r="379" spans="1:7" x14ac:dyDescent="0.3">
      <c r="A379" s="12" t="s">
        <v>1663</v>
      </c>
      <c r="B379" s="30" t="s">
        <v>1664</v>
      </c>
      <c r="C379" s="30" t="s">
        <v>119</v>
      </c>
      <c r="D379" s="13">
        <v>100000</v>
      </c>
      <c r="E379" s="14">
        <v>99.02</v>
      </c>
      <c r="F379" s="15">
        <v>2.0000000000000001E-4</v>
      </c>
      <c r="G379" s="15">
        <v>6.7151000000000002E-2</v>
      </c>
    </row>
    <row r="380" spans="1:7" x14ac:dyDescent="0.3">
      <c r="A380" s="12" t="s">
        <v>1665</v>
      </c>
      <c r="B380" s="30" t="s">
        <v>1666</v>
      </c>
      <c r="C380" s="30" t="s">
        <v>119</v>
      </c>
      <c r="D380" s="13">
        <v>100000</v>
      </c>
      <c r="E380" s="14">
        <v>98.89</v>
      </c>
      <c r="F380" s="15">
        <v>2.0000000000000001E-4</v>
      </c>
      <c r="G380" s="15">
        <v>6.7349999999999993E-2</v>
      </c>
    </row>
    <row r="381" spans="1:7" x14ac:dyDescent="0.3">
      <c r="A381" s="16" t="s">
        <v>122</v>
      </c>
      <c r="B381" s="31"/>
      <c r="C381" s="31"/>
      <c r="D381" s="17"/>
      <c r="E381" s="37">
        <v>41781.25</v>
      </c>
      <c r="F381" s="38">
        <v>7.8700000000000006E-2</v>
      </c>
      <c r="G381" s="20"/>
    </row>
    <row r="382" spans="1:7" x14ac:dyDescent="0.3">
      <c r="A382" s="16" t="s">
        <v>123</v>
      </c>
      <c r="B382" s="30"/>
      <c r="C382" s="30"/>
      <c r="D382" s="13"/>
      <c r="E382" s="14"/>
      <c r="F382" s="15"/>
      <c r="G382" s="15"/>
    </row>
    <row r="383" spans="1:7" x14ac:dyDescent="0.3">
      <c r="A383" s="12" t="s">
        <v>1667</v>
      </c>
      <c r="B383" s="30" t="s">
        <v>1668</v>
      </c>
      <c r="C383" s="30" t="s">
        <v>126</v>
      </c>
      <c r="D383" s="13">
        <v>7500000</v>
      </c>
      <c r="E383" s="14">
        <v>7204.4</v>
      </c>
      <c r="F383" s="15">
        <v>1.3599999999999999E-2</v>
      </c>
      <c r="G383" s="15">
        <v>7.2701000000000002E-2</v>
      </c>
    </row>
    <row r="384" spans="1:7" x14ac:dyDescent="0.3">
      <c r="A384" s="12" t="s">
        <v>1669</v>
      </c>
      <c r="B384" s="30" t="s">
        <v>1670</v>
      </c>
      <c r="C384" s="30" t="s">
        <v>132</v>
      </c>
      <c r="D384" s="13">
        <v>5000000</v>
      </c>
      <c r="E384" s="14">
        <v>4750.47</v>
      </c>
      <c r="F384" s="15">
        <v>8.9999999999999993E-3</v>
      </c>
      <c r="G384" s="15">
        <v>7.2899000000000005E-2</v>
      </c>
    </row>
    <row r="385" spans="1:7" x14ac:dyDescent="0.3">
      <c r="A385" s="12" t="s">
        <v>139</v>
      </c>
      <c r="B385" s="30" t="s">
        <v>140</v>
      </c>
      <c r="C385" s="30" t="s">
        <v>126</v>
      </c>
      <c r="D385" s="13">
        <v>5000000</v>
      </c>
      <c r="E385" s="14">
        <v>4681.59</v>
      </c>
      <c r="F385" s="15">
        <v>8.8000000000000005E-3</v>
      </c>
      <c r="G385" s="15">
        <v>7.4551000000000006E-2</v>
      </c>
    </row>
    <row r="386" spans="1:7" x14ac:dyDescent="0.3">
      <c r="A386" s="12" t="s">
        <v>1671</v>
      </c>
      <c r="B386" s="30" t="s">
        <v>1672</v>
      </c>
      <c r="C386" s="30" t="s">
        <v>132</v>
      </c>
      <c r="D386" s="13">
        <v>2500000</v>
      </c>
      <c r="E386" s="14">
        <v>2395.79</v>
      </c>
      <c r="F386" s="15">
        <v>4.4999999999999997E-3</v>
      </c>
      <c r="G386" s="15">
        <v>7.2498999999999994E-2</v>
      </c>
    </row>
    <row r="387" spans="1:7" x14ac:dyDescent="0.3">
      <c r="A387" s="12" t="s">
        <v>1673</v>
      </c>
      <c r="B387" s="30" t="s">
        <v>1674</v>
      </c>
      <c r="C387" s="30" t="s">
        <v>126</v>
      </c>
      <c r="D387" s="13">
        <v>2500000</v>
      </c>
      <c r="E387" s="14">
        <v>2378.31</v>
      </c>
      <c r="F387" s="15">
        <v>4.4999999999999997E-3</v>
      </c>
      <c r="G387" s="15">
        <v>7.2951000000000002E-2</v>
      </c>
    </row>
    <row r="388" spans="1:7" x14ac:dyDescent="0.3">
      <c r="A388" s="12" t="s">
        <v>137</v>
      </c>
      <c r="B388" s="30" t="s">
        <v>138</v>
      </c>
      <c r="C388" s="30" t="s">
        <v>126</v>
      </c>
      <c r="D388" s="13">
        <v>2500000</v>
      </c>
      <c r="E388" s="14">
        <v>2347.63</v>
      </c>
      <c r="F388" s="15">
        <v>4.4000000000000003E-3</v>
      </c>
      <c r="G388" s="15">
        <v>7.3800000000000004E-2</v>
      </c>
    </row>
    <row r="389" spans="1:7" x14ac:dyDescent="0.3">
      <c r="A389" s="16" t="s">
        <v>122</v>
      </c>
      <c r="B389" s="31"/>
      <c r="C389" s="31"/>
      <c r="D389" s="17"/>
      <c r="E389" s="37">
        <v>23758.19</v>
      </c>
      <c r="F389" s="38">
        <v>4.48E-2</v>
      </c>
      <c r="G389" s="20"/>
    </row>
    <row r="390" spans="1:7" x14ac:dyDescent="0.3">
      <c r="A390" s="12"/>
      <c r="B390" s="30"/>
      <c r="C390" s="30"/>
      <c r="D390" s="13"/>
      <c r="E390" s="14"/>
      <c r="F390" s="15"/>
      <c r="G390" s="15"/>
    </row>
    <row r="391" spans="1:7" x14ac:dyDescent="0.3">
      <c r="A391" s="16" t="s">
        <v>141</v>
      </c>
      <c r="B391" s="30"/>
      <c r="C391" s="30"/>
      <c r="D391" s="13"/>
      <c r="E391" s="14"/>
      <c r="F391" s="15"/>
      <c r="G391" s="15"/>
    </row>
    <row r="392" spans="1:7" x14ac:dyDescent="0.3">
      <c r="A392" s="12" t="s">
        <v>1675</v>
      </c>
      <c r="B392" s="30" t="s">
        <v>1676</v>
      </c>
      <c r="C392" s="30" t="s">
        <v>126</v>
      </c>
      <c r="D392" s="13">
        <v>10000000</v>
      </c>
      <c r="E392" s="14">
        <v>9680.02</v>
      </c>
      <c r="F392" s="15">
        <v>1.8200000000000001E-2</v>
      </c>
      <c r="G392" s="15">
        <v>7.6849000000000001E-2</v>
      </c>
    </row>
    <row r="393" spans="1:7" x14ac:dyDescent="0.3">
      <c r="A393" s="12" t="s">
        <v>1677</v>
      </c>
      <c r="B393" s="30" t="s">
        <v>1678</v>
      </c>
      <c r="C393" s="30" t="s">
        <v>126</v>
      </c>
      <c r="D393" s="13">
        <v>10000000</v>
      </c>
      <c r="E393" s="14">
        <v>9638.77</v>
      </c>
      <c r="F393" s="15">
        <v>1.8200000000000001E-2</v>
      </c>
      <c r="G393" s="15">
        <v>7.6850000000000002E-2</v>
      </c>
    </row>
    <row r="394" spans="1:7" x14ac:dyDescent="0.3">
      <c r="A394" s="12" t="s">
        <v>1679</v>
      </c>
      <c r="B394" s="30" t="s">
        <v>1680</v>
      </c>
      <c r="C394" s="30" t="s">
        <v>126</v>
      </c>
      <c r="D394" s="13">
        <v>5000000</v>
      </c>
      <c r="E394" s="14">
        <v>4889.04</v>
      </c>
      <c r="F394" s="15">
        <v>9.1999999999999998E-3</v>
      </c>
      <c r="G394" s="15">
        <v>7.5998999999999997E-2</v>
      </c>
    </row>
    <row r="395" spans="1:7" x14ac:dyDescent="0.3">
      <c r="A395" s="12" t="s">
        <v>1681</v>
      </c>
      <c r="B395" s="30" t="s">
        <v>1682</v>
      </c>
      <c r="C395" s="30" t="s">
        <v>126</v>
      </c>
      <c r="D395" s="13">
        <v>5000000</v>
      </c>
      <c r="E395" s="14">
        <v>4847.6000000000004</v>
      </c>
      <c r="F395" s="15">
        <v>9.1000000000000004E-3</v>
      </c>
      <c r="G395" s="15">
        <v>7.6499999999999999E-2</v>
      </c>
    </row>
    <row r="396" spans="1:7" x14ac:dyDescent="0.3">
      <c r="A396" s="12" t="s">
        <v>1683</v>
      </c>
      <c r="B396" s="30" t="s">
        <v>1684</v>
      </c>
      <c r="C396" s="30" t="s">
        <v>126</v>
      </c>
      <c r="D396" s="13">
        <v>2500000</v>
      </c>
      <c r="E396" s="14">
        <v>2449.1999999999998</v>
      </c>
      <c r="F396" s="15">
        <v>4.5999999999999999E-3</v>
      </c>
      <c r="G396" s="15">
        <v>7.3498999999999995E-2</v>
      </c>
    </row>
    <row r="397" spans="1:7" x14ac:dyDescent="0.3">
      <c r="A397" s="12" t="s">
        <v>1685</v>
      </c>
      <c r="B397" s="30" t="s">
        <v>1686</v>
      </c>
      <c r="C397" s="30" t="s">
        <v>126</v>
      </c>
      <c r="D397" s="13">
        <v>2500000</v>
      </c>
      <c r="E397" s="14">
        <v>2378.7800000000002</v>
      </c>
      <c r="F397" s="15">
        <v>4.4999999999999997E-3</v>
      </c>
      <c r="G397" s="15">
        <v>7.7499999999999999E-2</v>
      </c>
    </row>
    <row r="398" spans="1:7" x14ac:dyDescent="0.3">
      <c r="A398" s="12" t="s">
        <v>150</v>
      </c>
      <c r="B398" s="30" t="s">
        <v>151</v>
      </c>
      <c r="C398" s="30" t="s">
        <v>126</v>
      </c>
      <c r="D398" s="13">
        <v>2500000</v>
      </c>
      <c r="E398" s="14">
        <v>2366.83</v>
      </c>
      <c r="F398" s="15">
        <v>4.4999999999999997E-3</v>
      </c>
      <c r="G398" s="15">
        <v>7.7499999999999999E-2</v>
      </c>
    </row>
    <row r="399" spans="1:7" x14ac:dyDescent="0.3">
      <c r="A399" s="16" t="s">
        <v>122</v>
      </c>
      <c r="B399" s="31"/>
      <c r="C399" s="31"/>
      <c r="D399" s="17"/>
      <c r="E399" s="37">
        <v>36250.239999999998</v>
      </c>
      <c r="F399" s="38">
        <v>6.83E-2</v>
      </c>
      <c r="G399" s="20"/>
    </row>
    <row r="400" spans="1:7" x14ac:dyDescent="0.3">
      <c r="A400" s="12"/>
      <c r="B400" s="30"/>
      <c r="C400" s="30"/>
      <c r="D400" s="13"/>
      <c r="E400" s="14"/>
      <c r="F400" s="15"/>
      <c r="G400" s="15"/>
    </row>
    <row r="401" spans="1:7" x14ac:dyDescent="0.3">
      <c r="A401" s="21" t="s">
        <v>152</v>
      </c>
      <c r="B401" s="32"/>
      <c r="C401" s="32"/>
      <c r="D401" s="22"/>
      <c r="E401" s="18">
        <v>101789.68</v>
      </c>
      <c r="F401" s="19">
        <v>0.1918</v>
      </c>
      <c r="G401" s="20"/>
    </row>
    <row r="402" spans="1:7" x14ac:dyDescent="0.3">
      <c r="A402" s="12"/>
      <c r="B402" s="30"/>
      <c r="C402" s="30"/>
      <c r="D402" s="13"/>
      <c r="E402" s="14"/>
      <c r="F402" s="15"/>
      <c r="G402" s="15"/>
    </row>
    <row r="403" spans="1:7" x14ac:dyDescent="0.3">
      <c r="A403" s="12"/>
      <c r="B403" s="30"/>
      <c r="C403" s="30"/>
      <c r="D403" s="13"/>
      <c r="E403" s="14"/>
      <c r="F403" s="15"/>
      <c r="G403" s="15"/>
    </row>
    <row r="404" spans="1:7" x14ac:dyDescent="0.3">
      <c r="A404" s="16" t="s">
        <v>153</v>
      </c>
      <c r="B404" s="30"/>
      <c r="C404" s="30"/>
      <c r="D404" s="13"/>
      <c r="E404" s="14"/>
      <c r="F404" s="15"/>
      <c r="G404" s="15"/>
    </row>
    <row r="405" spans="1:7" x14ac:dyDescent="0.3">
      <c r="A405" s="12" t="s">
        <v>154</v>
      </c>
      <c r="B405" s="30"/>
      <c r="C405" s="30"/>
      <c r="D405" s="13"/>
      <c r="E405" s="14">
        <v>24517.360000000001</v>
      </c>
      <c r="F405" s="15">
        <v>4.6199999999999998E-2</v>
      </c>
      <c r="G405" s="15">
        <v>6.7666000000000004E-2</v>
      </c>
    </row>
    <row r="406" spans="1:7" x14ac:dyDescent="0.3">
      <c r="A406" s="16" t="s">
        <v>122</v>
      </c>
      <c r="B406" s="31"/>
      <c r="C406" s="31"/>
      <c r="D406" s="17"/>
      <c r="E406" s="37">
        <v>24517.360000000001</v>
      </c>
      <c r="F406" s="38">
        <v>4.6199999999999998E-2</v>
      </c>
      <c r="G406" s="20"/>
    </row>
    <row r="407" spans="1:7" x14ac:dyDescent="0.3">
      <c r="A407" s="12"/>
      <c r="B407" s="30"/>
      <c r="C407" s="30"/>
      <c r="D407" s="13"/>
      <c r="E407" s="14"/>
      <c r="F407" s="15"/>
      <c r="G407" s="15"/>
    </row>
    <row r="408" spans="1:7" x14ac:dyDescent="0.3">
      <c r="A408" s="21" t="s">
        <v>152</v>
      </c>
      <c r="B408" s="32"/>
      <c r="C408" s="32"/>
      <c r="D408" s="22"/>
      <c r="E408" s="18">
        <v>24517.360000000001</v>
      </c>
      <c r="F408" s="19">
        <v>4.6199999999999998E-2</v>
      </c>
      <c r="G408" s="20"/>
    </row>
    <row r="409" spans="1:7" x14ac:dyDescent="0.3">
      <c r="A409" s="12" t="s">
        <v>155</v>
      </c>
      <c r="B409" s="30"/>
      <c r="C409" s="30"/>
      <c r="D409" s="13"/>
      <c r="E409" s="14">
        <v>103.9951835</v>
      </c>
      <c r="F409" s="15">
        <v>1.9599999999999999E-4</v>
      </c>
      <c r="G409" s="15"/>
    </row>
    <row r="410" spans="1:7" x14ac:dyDescent="0.3">
      <c r="A410" s="12" t="s">
        <v>156</v>
      </c>
      <c r="B410" s="30"/>
      <c r="C410" s="30"/>
      <c r="D410" s="13"/>
      <c r="E410" s="23">
        <v>-9949.1651834999993</v>
      </c>
      <c r="F410" s="24">
        <v>-1.8596000000000001E-2</v>
      </c>
      <c r="G410" s="15">
        <v>6.7666000000000004E-2</v>
      </c>
    </row>
    <row r="411" spans="1:7" x14ac:dyDescent="0.3">
      <c r="A411" s="25" t="s">
        <v>157</v>
      </c>
      <c r="B411" s="33"/>
      <c r="C411" s="33"/>
      <c r="D411" s="26"/>
      <c r="E411" s="27">
        <v>530487.65</v>
      </c>
      <c r="F411" s="28">
        <v>1</v>
      </c>
      <c r="G411" s="28"/>
    </row>
    <row r="413" spans="1:7" x14ac:dyDescent="0.3">
      <c r="A413" s="1" t="s">
        <v>1687</v>
      </c>
    </row>
    <row r="414" spans="1:7" x14ac:dyDescent="0.3">
      <c r="A414" s="1" t="s">
        <v>158</v>
      </c>
    </row>
    <row r="415" spans="1:7" x14ac:dyDescent="0.3">
      <c r="A415" s="1" t="s">
        <v>159</v>
      </c>
    </row>
    <row r="416" spans="1:7" x14ac:dyDescent="0.3">
      <c r="A416" s="1" t="s">
        <v>160</v>
      </c>
    </row>
    <row r="417" spans="1:5" x14ac:dyDescent="0.3">
      <c r="A417" s="47" t="s">
        <v>161</v>
      </c>
      <c r="B417" s="34" t="s">
        <v>114</v>
      </c>
    </row>
    <row r="418" spans="1:5" x14ac:dyDescent="0.3">
      <c r="A418" t="s">
        <v>162</v>
      </c>
    </row>
    <row r="419" spans="1:5" x14ac:dyDescent="0.3">
      <c r="A419" t="s">
        <v>163</v>
      </c>
      <c r="B419" t="s">
        <v>164</v>
      </c>
      <c r="C419" t="s">
        <v>164</v>
      </c>
    </row>
    <row r="420" spans="1:5" x14ac:dyDescent="0.3">
      <c r="B420" s="48">
        <v>45077</v>
      </c>
      <c r="C420" s="48">
        <v>45107</v>
      </c>
    </row>
    <row r="421" spans="1:5" x14ac:dyDescent="0.3">
      <c r="A421" t="s">
        <v>168</v>
      </c>
      <c r="B421">
        <v>17.6736</v>
      </c>
      <c r="C421">
        <v>17.794799999999999</v>
      </c>
      <c r="E421" s="2"/>
    </row>
    <row r="422" spans="1:5" x14ac:dyDescent="0.3">
      <c r="A422" t="s">
        <v>169</v>
      </c>
      <c r="B422">
        <v>12.634600000000001</v>
      </c>
      <c r="C422">
        <v>12.7212</v>
      </c>
      <c r="E422" s="2"/>
    </row>
    <row r="423" spans="1:5" x14ac:dyDescent="0.3">
      <c r="A423" t="s">
        <v>623</v>
      </c>
      <c r="B423">
        <v>14.5189</v>
      </c>
      <c r="C423">
        <v>14.618399999999999</v>
      </c>
      <c r="E423" s="2"/>
    </row>
    <row r="424" spans="1:5" x14ac:dyDescent="0.3">
      <c r="A424" t="s">
        <v>177</v>
      </c>
      <c r="B424">
        <v>16.710699999999999</v>
      </c>
      <c r="C424">
        <v>16.8155</v>
      </c>
      <c r="E424" s="2"/>
    </row>
    <row r="425" spans="1:5" x14ac:dyDescent="0.3">
      <c r="A425" t="s">
        <v>626</v>
      </c>
      <c r="B425">
        <v>16.707100000000001</v>
      </c>
      <c r="C425">
        <v>16.811800000000002</v>
      </c>
      <c r="E425" s="2"/>
    </row>
    <row r="426" spans="1:5" x14ac:dyDescent="0.3">
      <c r="A426" t="s">
        <v>627</v>
      </c>
      <c r="B426">
        <v>12.26</v>
      </c>
      <c r="C426">
        <v>12.3369</v>
      </c>
      <c r="E426" s="2"/>
    </row>
    <row r="427" spans="1:5" x14ac:dyDescent="0.3">
      <c r="A427" t="s">
        <v>628</v>
      </c>
      <c r="B427">
        <v>13.6495</v>
      </c>
      <c r="C427">
        <v>13.735099999999999</v>
      </c>
      <c r="E427" s="2"/>
    </row>
    <row r="428" spans="1:5" x14ac:dyDescent="0.3">
      <c r="E428" s="2"/>
    </row>
    <row r="429" spans="1:5" x14ac:dyDescent="0.3">
      <c r="A429" t="s">
        <v>179</v>
      </c>
      <c r="B429" s="34" t="s">
        <v>114</v>
      </c>
    </row>
    <row r="430" spans="1:5" x14ac:dyDescent="0.3">
      <c r="A430" t="s">
        <v>180</v>
      </c>
      <c r="B430" s="34" t="s">
        <v>114</v>
      </c>
    </row>
    <row r="431" spans="1:5" ht="28.95" customHeight="1" x14ac:dyDescent="0.3">
      <c r="A431" s="47" t="s">
        <v>181</v>
      </c>
      <c r="B431" s="34" t="s">
        <v>114</v>
      </c>
    </row>
    <row r="432" spans="1:5" ht="28.95" customHeight="1" x14ac:dyDescent="0.3">
      <c r="A432" s="47" t="s">
        <v>182</v>
      </c>
      <c r="B432" s="34" t="s">
        <v>114</v>
      </c>
    </row>
    <row r="433" spans="1:4" x14ac:dyDescent="0.3">
      <c r="A433" t="s">
        <v>1688</v>
      </c>
      <c r="B433" s="49">
        <v>15.521744999999999</v>
      </c>
    </row>
    <row r="434" spans="1:4" ht="43.5" customHeight="1" x14ac:dyDescent="0.3">
      <c r="A434" s="47" t="s">
        <v>184</v>
      </c>
      <c r="B434" s="34">
        <v>0</v>
      </c>
    </row>
    <row r="435" spans="1:4" ht="28.95" customHeight="1" x14ac:dyDescent="0.3">
      <c r="A435" s="47" t="s">
        <v>185</v>
      </c>
      <c r="B435" s="34" t="s">
        <v>114</v>
      </c>
    </row>
    <row r="436" spans="1:4" ht="28.95" customHeight="1" x14ac:dyDescent="0.3">
      <c r="A436" s="47" t="s">
        <v>186</v>
      </c>
      <c r="B436" s="34" t="s">
        <v>114</v>
      </c>
    </row>
    <row r="437" spans="1:4" x14ac:dyDescent="0.3">
      <c r="A437" t="s">
        <v>187</v>
      </c>
      <c r="B437" s="34" t="s">
        <v>114</v>
      </c>
    </row>
    <row r="438" spans="1:4" x14ac:dyDescent="0.3">
      <c r="A438" t="s">
        <v>188</v>
      </c>
      <c r="B438" s="34" t="s">
        <v>114</v>
      </c>
    </row>
    <row r="440" spans="1:4" ht="70.05" customHeight="1" x14ac:dyDescent="0.3">
      <c r="A440" s="63" t="s">
        <v>198</v>
      </c>
      <c r="B440" s="63" t="s">
        <v>199</v>
      </c>
      <c r="C440" s="63" t="s">
        <v>5</v>
      </c>
      <c r="D440" s="63" t="s">
        <v>6</v>
      </c>
    </row>
    <row r="441" spans="1:4" ht="70.05" customHeight="1" x14ac:dyDescent="0.3">
      <c r="A441" s="63" t="s">
        <v>1689</v>
      </c>
      <c r="B441" s="63"/>
      <c r="C441" s="63" t="s">
        <v>49</v>
      </c>
      <c r="D441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49"/>
  <sheetViews>
    <sheetView showGridLines="0" workbookViewId="0">
      <pane ySplit="4" topLeftCell="A5" activePane="bottomLeft" state="frozen"/>
      <selection activeCell="E97" sqref="E97"/>
      <selection pane="bottomLeft" activeCell="A8" sqref="A8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1690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1691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1106</v>
      </c>
      <c r="B7" s="30"/>
      <c r="C7" s="30"/>
      <c r="D7" s="13"/>
      <c r="E7" s="14"/>
      <c r="F7" s="15"/>
      <c r="G7" s="15"/>
    </row>
    <row r="8" spans="1:8" x14ac:dyDescent="0.3">
      <c r="A8" s="12" t="s">
        <v>1116</v>
      </c>
      <c r="B8" s="30" t="s">
        <v>1117</v>
      </c>
      <c r="C8" s="30" t="s">
        <v>1118</v>
      </c>
      <c r="D8" s="13">
        <v>2180247</v>
      </c>
      <c r="E8" s="14">
        <v>61525.48</v>
      </c>
      <c r="F8" s="15">
        <v>6.6500000000000004E-2</v>
      </c>
      <c r="G8" s="15"/>
    </row>
    <row r="9" spans="1:8" x14ac:dyDescent="0.3">
      <c r="A9" s="12" t="s">
        <v>1110</v>
      </c>
      <c r="B9" s="30" t="s">
        <v>1111</v>
      </c>
      <c r="C9" s="30" t="s">
        <v>1112</v>
      </c>
      <c r="D9" s="13">
        <v>2103322</v>
      </c>
      <c r="E9" s="14">
        <v>53639.97</v>
      </c>
      <c r="F9" s="15">
        <v>5.8000000000000003E-2</v>
      </c>
      <c r="G9" s="15"/>
    </row>
    <row r="10" spans="1:8" x14ac:dyDescent="0.3">
      <c r="A10" s="12" t="s">
        <v>1119</v>
      </c>
      <c r="B10" s="30" t="s">
        <v>1120</v>
      </c>
      <c r="C10" s="30" t="s">
        <v>1109</v>
      </c>
      <c r="D10" s="13">
        <v>4819409</v>
      </c>
      <c r="E10" s="14">
        <v>45042.2</v>
      </c>
      <c r="F10" s="15">
        <v>4.87E-2</v>
      </c>
      <c r="G10" s="15"/>
    </row>
    <row r="11" spans="1:8" x14ac:dyDescent="0.3">
      <c r="A11" s="12" t="s">
        <v>1133</v>
      </c>
      <c r="B11" s="30" t="s">
        <v>1134</v>
      </c>
      <c r="C11" s="30" t="s">
        <v>1135</v>
      </c>
      <c r="D11" s="13">
        <v>6880938</v>
      </c>
      <c r="E11" s="14">
        <v>31074.32</v>
      </c>
      <c r="F11" s="15">
        <v>3.3599999999999998E-2</v>
      </c>
      <c r="G11" s="15"/>
    </row>
    <row r="12" spans="1:8" x14ac:dyDescent="0.3">
      <c r="A12" s="12" t="s">
        <v>1252</v>
      </c>
      <c r="B12" s="30" t="s">
        <v>1253</v>
      </c>
      <c r="C12" s="30" t="s">
        <v>1109</v>
      </c>
      <c r="D12" s="13">
        <v>2827667</v>
      </c>
      <c r="E12" s="14">
        <v>27921.8</v>
      </c>
      <c r="F12" s="15">
        <v>3.0200000000000001E-2</v>
      </c>
      <c r="G12" s="15"/>
    </row>
    <row r="13" spans="1:8" x14ac:dyDescent="0.3">
      <c r="A13" s="12" t="s">
        <v>1199</v>
      </c>
      <c r="B13" s="30" t="s">
        <v>1200</v>
      </c>
      <c r="C13" s="30" t="s">
        <v>1128</v>
      </c>
      <c r="D13" s="13">
        <v>1753909</v>
      </c>
      <c r="E13" s="14">
        <v>23423.45</v>
      </c>
      <c r="F13" s="15">
        <v>2.53E-2</v>
      </c>
      <c r="G13" s="15"/>
    </row>
    <row r="14" spans="1:8" x14ac:dyDescent="0.3">
      <c r="A14" s="12" t="s">
        <v>1303</v>
      </c>
      <c r="B14" s="30" t="s">
        <v>1304</v>
      </c>
      <c r="C14" s="30" t="s">
        <v>1223</v>
      </c>
      <c r="D14" s="13">
        <v>2485095</v>
      </c>
      <c r="E14" s="14">
        <v>21837.77</v>
      </c>
      <c r="F14" s="15">
        <v>2.3599999999999999E-2</v>
      </c>
      <c r="G14" s="15"/>
    </row>
    <row r="15" spans="1:8" x14ac:dyDescent="0.3">
      <c r="A15" s="12" t="s">
        <v>1141</v>
      </c>
      <c r="B15" s="30" t="s">
        <v>1142</v>
      </c>
      <c r="C15" s="30" t="s">
        <v>1109</v>
      </c>
      <c r="D15" s="13">
        <v>3375084</v>
      </c>
      <c r="E15" s="14">
        <v>19334.169999999998</v>
      </c>
      <c r="F15" s="15">
        <v>2.0899999999999998E-2</v>
      </c>
      <c r="G15" s="15"/>
    </row>
    <row r="16" spans="1:8" x14ac:dyDescent="0.3">
      <c r="A16" s="12" t="s">
        <v>1126</v>
      </c>
      <c r="B16" s="30" t="s">
        <v>1127</v>
      </c>
      <c r="C16" s="30" t="s">
        <v>1128</v>
      </c>
      <c r="D16" s="13">
        <v>477141</v>
      </c>
      <c r="E16" s="14">
        <v>15756.39</v>
      </c>
      <c r="F16" s="15">
        <v>1.7000000000000001E-2</v>
      </c>
      <c r="G16" s="15"/>
    </row>
    <row r="17" spans="1:7" x14ac:dyDescent="0.3">
      <c r="A17" s="12" t="s">
        <v>1189</v>
      </c>
      <c r="B17" s="30" t="s">
        <v>1190</v>
      </c>
      <c r="C17" s="30" t="s">
        <v>1191</v>
      </c>
      <c r="D17" s="13">
        <v>581135</v>
      </c>
      <c r="E17" s="14">
        <v>14386.29</v>
      </c>
      <c r="F17" s="15">
        <v>1.5599999999999999E-2</v>
      </c>
      <c r="G17" s="15"/>
    </row>
    <row r="18" spans="1:7" x14ac:dyDescent="0.3">
      <c r="A18" s="12" t="s">
        <v>1279</v>
      </c>
      <c r="B18" s="30" t="s">
        <v>1280</v>
      </c>
      <c r="C18" s="30" t="s">
        <v>1118</v>
      </c>
      <c r="D18" s="13">
        <v>178259</v>
      </c>
      <c r="E18" s="14">
        <v>12764.41</v>
      </c>
      <c r="F18" s="15">
        <v>1.38E-2</v>
      </c>
      <c r="G18" s="15"/>
    </row>
    <row r="19" spans="1:7" x14ac:dyDescent="0.3">
      <c r="A19" s="12" t="s">
        <v>1211</v>
      </c>
      <c r="B19" s="30" t="s">
        <v>1212</v>
      </c>
      <c r="C19" s="30" t="s">
        <v>1109</v>
      </c>
      <c r="D19" s="13">
        <v>918270</v>
      </c>
      <c r="E19" s="14">
        <v>12623</v>
      </c>
      <c r="F19" s="15">
        <v>1.37E-2</v>
      </c>
      <c r="G19" s="15"/>
    </row>
    <row r="20" spans="1:7" x14ac:dyDescent="0.3">
      <c r="A20" s="12" t="s">
        <v>1692</v>
      </c>
      <c r="B20" s="30" t="s">
        <v>1693</v>
      </c>
      <c r="C20" s="30" t="s">
        <v>1335</v>
      </c>
      <c r="D20" s="13">
        <v>6410809</v>
      </c>
      <c r="E20" s="14">
        <v>12126.05</v>
      </c>
      <c r="F20" s="15">
        <v>1.3100000000000001E-2</v>
      </c>
      <c r="G20" s="15"/>
    </row>
    <row r="21" spans="1:7" x14ac:dyDescent="0.3">
      <c r="A21" s="12" t="s">
        <v>1166</v>
      </c>
      <c r="B21" s="30" t="s">
        <v>1167</v>
      </c>
      <c r="C21" s="30" t="s">
        <v>1115</v>
      </c>
      <c r="D21" s="13">
        <v>233870</v>
      </c>
      <c r="E21" s="14">
        <v>12066.76</v>
      </c>
      <c r="F21" s="15">
        <v>1.2999999999999999E-2</v>
      </c>
      <c r="G21" s="15"/>
    </row>
    <row r="22" spans="1:7" x14ac:dyDescent="0.3">
      <c r="A22" s="12" t="s">
        <v>1268</v>
      </c>
      <c r="B22" s="30" t="s">
        <v>1269</v>
      </c>
      <c r="C22" s="30" t="s">
        <v>1207</v>
      </c>
      <c r="D22" s="13">
        <v>113674</v>
      </c>
      <c r="E22" s="14">
        <v>11127.6</v>
      </c>
      <c r="F22" s="15">
        <v>1.2E-2</v>
      </c>
      <c r="G22" s="15"/>
    </row>
    <row r="23" spans="1:7" x14ac:dyDescent="0.3">
      <c r="A23" s="12" t="s">
        <v>1254</v>
      </c>
      <c r="B23" s="30" t="s">
        <v>1255</v>
      </c>
      <c r="C23" s="30" t="s">
        <v>1135</v>
      </c>
      <c r="D23" s="13">
        <v>408141</v>
      </c>
      <c r="E23" s="14">
        <v>10930.63</v>
      </c>
      <c r="F23" s="15">
        <v>1.18E-2</v>
      </c>
      <c r="G23" s="15"/>
    </row>
    <row r="24" spans="1:7" x14ac:dyDescent="0.3">
      <c r="A24" s="12" t="s">
        <v>1113</v>
      </c>
      <c r="B24" s="30" t="s">
        <v>1114</v>
      </c>
      <c r="C24" s="30" t="s">
        <v>1115</v>
      </c>
      <c r="D24" s="13">
        <v>1004897</v>
      </c>
      <c r="E24" s="14">
        <v>10567.5</v>
      </c>
      <c r="F24" s="15">
        <v>1.14E-2</v>
      </c>
      <c r="G24" s="15"/>
    </row>
    <row r="25" spans="1:7" x14ac:dyDescent="0.3">
      <c r="A25" s="12" t="s">
        <v>1371</v>
      </c>
      <c r="B25" s="30" t="s">
        <v>1372</v>
      </c>
      <c r="C25" s="30" t="s">
        <v>1188</v>
      </c>
      <c r="D25" s="13">
        <v>2489202</v>
      </c>
      <c r="E25" s="14">
        <v>9770.1200000000008</v>
      </c>
      <c r="F25" s="15">
        <v>1.06E-2</v>
      </c>
      <c r="G25" s="15"/>
    </row>
    <row r="26" spans="1:7" x14ac:dyDescent="0.3">
      <c r="A26" s="12" t="s">
        <v>1356</v>
      </c>
      <c r="B26" s="30" t="s">
        <v>1357</v>
      </c>
      <c r="C26" s="30" t="s">
        <v>1358</v>
      </c>
      <c r="D26" s="13">
        <v>178264</v>
      </c>
      <c r="E26" s="14">
        <v>8956.9599999999991</v>
      </c>
      <c r="F26" s="15">
        <v>9.7000000000000003E-3</v>
      </c>
      <c r="G26" s="15"/>
    </row>
    <row r="27" spans="1:7" x14ac:dyDescent="0.3">
      <c r="A27" s="12" t="s">
        <v>1129</v>
      </c>
      <c r="B27" s="30" t="s">
        <v>1130</v>
      </c>
      <c r="C27" s="30" t="s">
        <v>1109</v>
      </c>
      <c r="D27" s="13">
        <v>452138</v>
      </c>
      <c r="E27" s="14">
        <v>8348.9500000000007</v>
      </c>
      <c r="F27" s="15">
        <v>8.9999999999999993E-3</v>
      </c>
      <c r="G27" s="15"/>
    </row>
    <row r="28" spans="1:7" x14ac:dyDescent="0.3">
      <c r="A28" s="12" t="s">
        <v>1131</v>
      </c>
      <c r="B28" s="30" t="s">
        <v>1132</v>
      </c>
      <c r="C28" s="30" t="s">
        <v>1109</v>
      </c>
      <c r="D28" s="13">
        <v>4073100</v>
      </c>
      <c r="E28" s="14">
        <v>7753.15</v>
      </c>
      <c r="F28" s="15">
        <v>8.3999999999999995E-3</v>
      </c>
      <c r="G28" s="15"/>
    </row>
    <row r="29" spans="1:7" x14ac:dyDescent="0.3">
      <c r="A29" s="12" t="s">
        <v>1407</v>
      </c>
      <c r="B29" s="30" t="s">
        <v>1408</v>
      </c>
      <c r="C29" s="30" t="s">
        <v>1207</v>
      </c>
      <c r="D29" s="13">
        <v>531390</v>
      </c>
      <c r="E29" s="14">
        <v>7724.29</v>
      </c>
      <c r="F29" s="15">
        <v>8.3999999999999995E-3</v>
      </c>
      <c r="G29" s="15"/>
    </row>
    <row r="30" spans="1:7" x14ac:dyDescent="0.3">
      <c r="A30" s="12" t="s">
        <v>1694</v>
      </c>
      <c r="B30" s="30" t="s">
        <v>1695</v>
      </c>
      <c r="C30" s="30" t="s">
        <v>1244</v>
      </c>
      <c r="D30" s="13">
        <v>283719</v>
      </c>
      <c r="E30" s="14">
        <v>7453.01</v>
      </c>
      <c r="F30" s="15">
        <v>8.0999999999999996E-3</v>
      </c>
      <c r="G30" s="15"/>
    </row>
    <row r="31" spans="1:7" x14ac:dyDescent="0.3">
      <c r="A31" s="12" t="s">
        <v>1361</v>
      </c>
      <c r="B31" s="30" t="s">
        <v>1362</v>
      </c>
      <c r="C31" s="30" t="s">
        <v>1128</v>
      </c>
      <c r="D31" s="13">
        <v>609299</v>
      </c>
      <c r="E31" s="14">
        <v>7238.17</v>
      </c>
      <c r="F31" s="15">
        <v>7.7999999999999996E-3</v>
      </c>
      <c r="G31" s="15"/>
    </row>
    <row r="32" spans="1:7" x14ac:dyDescent="0.3">
      <c r="A32" s="12" t="s">
        <v>1448</v>
      </c>
      <c r="B32" s="30" t="s">
        <v>1449</v>
      </c>
      <c r="C32" s="30" t="s">
        <v>1300</v>
      </c>
      <c r="D32" s="13">
        <v>536014</v>
      </c>
      <c r="E32" s="14">
        <v>7206.44</v>
      </c>
      <c r="F32" s="15">
        <v>7.7999999999999996E-3</v>
      </c>
      <c r="G32" s="15"/>
    </row>
    <row r="33" spans="1:7" x14ac:dyDescent="0.3">
      <c r="A33" s="12" t="s">
        <v>1352</v>
      </c>
      <c r="B33" s="30" t="s">
        <v>1353</v>
      </c>
      <c r="C33" s="30" t="s">
        <v>1300</v>
      </c>
      <c r="D33" s="13">
        <v>522239</v>
      </c>
      <c r="E33" s="14">
        <v>6825.14</v>
      </c>
      <c r="F33" s="15">
        <v>7.4000000000000003E-3</v>
      </c>
      <c r="G33" s="15"/>
    </row>
    <row r="34" spans="1:7" x14ac:dyDescent="0.3">
      <c r="A34" s="12" t="s">
        <v>1367</v>
      </c>
      <c r="B34" s="30" t="s">
        <v>1368</v>
      </c>
      <c r="C34" s="30" t="s">
        <v>1265</v>
      </c>
      <c r="D34" s="13">
        <v>202135</v>
      </c>
      <c r="E34" s="14">
        <v>6795.88</v>
      </c>
      <c r="F34" s="15">
        <v>7.3000000000000001E-3</v>
      </c>
      <c r="G34" s="15"/>
    </row>
    <row r="35" spans="1:7" x14ac:dyDescent="0.3">
      <c r="A35" s="12" t="s">
        <v>1369</v>
      </c>
      <c r="B35" s="30" t="s">
        <v>1370</v>
      </c>
      <c r="C35" s="30" t="s">
        <v>1128</v>
      </c>
      <c r="D35" s="13">
        <v>589446</v>
      </c>
      <c r="E35" s="14">
        <v>6665.75</v>
      </c>
      <c r="F35" s="15">
        <v>7.1999999999999998E-3</v>
      </c>
      <c r="G35" s="15"/>
    </row>
    <row r="36" spans="1:7" x14ac:dyDescent="0.3">
      <c r="A36" s="12" t="s">
        <v>1175</v>
      </c>
      <c r="B36" s="30" t="s">
        <v>1176</v>
      </c>
      <c r="C36" s="30" t="s">
        <v>1140</v>
      </c>
      <c r="D36" s="13">
        <v>5936102</v>
      </c>
      <c r="E36" s="14">
        <v>6648.43</v>
      </c>
      <c r="F36" s="15">
        <v>7.1999999999999998E-3</v>
      </c>
      <c r="G36" s="15"/>
    </row>
    <row r="37" spans="1:7" x14ac:dyDescent="0.3">
      <c r="A37" s="12" t="s">
        <v>1342</v>
      </c>
      <c r="B37" s="30" t="s">
        <v>1343</v>
      </c>
      <c r="C37" s="30" t="s">
        <v>1238</v>
      </c>
      <c r="D37" s="13">
        <v>145616</v>
      </c>
      <c r="E37" s="14">
        <v>6440.6</v>
      </c>
      <c r="F37" s="15">
        <v>7.0000000000000001E-3</v>
      </c>
      <c r="G37" s="15"/>
    </row>
    <row r="38" spans="1:7" x14ac:dyDescent="0.3">
      <c r="A38" s="12" t="s">
        <v>1121</v>
      </c>
      <c r="B38" s="30" t="s">
        <v>1122</v>
      </c>
      <c r="C38" s="30" t="s">
        <v>1118</v>
      </c>
      <c r="D38" s="13">
        <v>6155824</v>
      </c>
      <c r="E38" s="14">
        <v>6322.03</v>
      </c>
      <c r="F38" s="15">
        <v>6.7999999999999996E-3</v>
      </c>
      <c r="G38" s="15"/>
    </row>
    <row r="39" spans="1:7" x14ac:dyDescent="0.3">
      <c r="A39" s="12" t="s">
        <v>1696</v>
      </c>
      <c r="B39" s="30" t="s">
        <v>1697</v>
      </c>
      <c r="C39" s="30" t="s">
        <v>1241</v>
      </c>
      <c r="D39" s="13">
        <v>1070000</v>
      </c>
      <c r="E39" s="14">
        <v>6154.64</v>
      </c>
      <c r="F39" s="15">
        <v>6.7000000000000002E-3</v>
      </c>
      <c r="G39" s="15"/>
    </row>
    <row r="40" spans="1:7" x14ac:dyDescent="0.3">
      <c r="A40" s="12" t="s">
        <v>1698</v>
      </c>
      <c r="B40" s="30" t="s">
        <v>1699</v>
      </c>
      <c r="C40" s="30" t="s">
        <v>1118</v>
      </c>
      <c r="D40" s="13">
        <v>485577</v>
      </c>
      <c r="E40" s="14">
        <v>6058.3</v>
      </c>
      <c r="F40" s="15">
        <v>6.6E-3</v>
      </c>
      <c r="G40" s="15"/>
    </row>
    <row r="41" spans="1:7" x14ac:dyDescent="0.3">
      <c r="A41" s="12" t="s">
        <v>1350</v>
      </c>
      <c r="B41" s="30" t="s">
        <v>1351</v>
      </c>
      <c r="C41" s="30" t="s">
        <v>1172</v>
      </c>
      <c r="D41" s="13">
        <v>71608</v>
      </c>
      <c r="E41" s="14">
        <v>5939.7</v>
      </c>
      <c r="F41" s="15">
        <v>6.4000000000000003E-3</v>
      </c>
      <c r="G41" s="15"/>
    </row>
    <row r="42" spans="1:7" x14ac:dyDescent="0.3">
      <c r="A42" s="12" t="s">
        <v>1145</v>
      </c>
      <c r="B42" s="30" t="s">
        <v>1146</v>
      </c>
      <c r="C42" s="30" t="s">
        <v>1147</v>
      </c>
      <c r="D42" s="13">
        <v>1359006</v>
      </c>
      <c r="E42" s="14">
        <v>5720.74</v>
      </c>
      <c r="F42" s="15">
        <v>6.1999999999999998E-3</v>
      </c>
      <c r="G42" s="15"/>
    </row>
    <row r="43" spans="1:7" x14ac:dyDescent="0.3">
      <c r="A43" s="12" t="s">
        <v>1700</v>
      </c>
      <c r="B43" s="30" t="s">
        <v>1701</v>
      </c>
      <c r="C43" s="30" t="s">
        <v>1335</v>
      </c>
      <c r="D43" s="13">
        <v>894572</v>
      </c>
      <c r="E43" s="14">
        <v>5503.85</v>
      </c>
      <c r="F43" s="15">
        <v>6.0000000000000001E-3</v>
      </c>
      <c r="G43" s="15"/>
    </row>
    <row r="44" spans="1:7" x14ac:dyDescent="0.3">
      <c r="A44" s="12" t="s">
        <v>1464</v>
      </c>
      <c r="B44" s="30" t="s">
        <v>1465</v>
      </c>
      <c r="C44" s="30" t="s">
        <v>1392</v>
      </c>
      <c r="D44" s="13">
        <v>500000</v>
      </c>
      <c r="E44" s="14">
        <v>5405</v>
      </c>
      <c r="F44" s="15">
        <v>5.7999999999999996E-3</v>
      </c>
      <c r="G44" s="15"/>
    </row>
    <row r="45" spans="1:7" x14ac:dyDescent="0.3">
      <c r="A45" s="12" t="s">
        <v>1702</v>
      </c>
      <c r="B45" s="30" t="s">
        <v>1703</v>
      </c>
      <c r="C45" s="30" t="s">
        <v>1238</v>
      </c>
      <c r="D45" s="13">
        <v>974074</v>
      </c>
      <c r="E45" s="14">
        <v>5356.43</v>
      </c>
      <c r="F45" s="15">
        <v>5.7999999999999996E-3</v>
      </c>
      <c r="G45" s="15"/>
    </row>
    <row r="46" spans="1:7" x14ac:dyDescent="0.3">
      <c r="A46" s="12" t="s">
        <v>1245</v>
      </c>
      <c r="B46" s="30" t="s">
        <v>1246</v>
      </c>
      <c r="C46" s="30" t="s">
        <v>1247</v>
      </c>
      <c r="D46" s="13">
        <v>2285873</v>
      </c>
      <c r="E46" s="14">
        <v>5280.37</v>
      </c>
      <c r="F46" s="15">
        <v>5.7000000000000002E-3</v>
      </c>
      <c r="G46" s="15"/>
    </row>
    <row r="47" spans="1:7" x14ac:dyDescent="0.3">
      <c r="A47" s="12" t="s">
        <v>1444</v>
      </c>
      <c r="B47" s="30" t="s">
        <v>1445</v>
      </c>
      <c r="C47" s="30" t="s">
        <v>1115</v>
      </c>
      <c r="D47" s="13">
        <v>905643</v>
      </c>
      <c r="E47" s="14">
        <v>5280.35</v>
      </c>
      <c r="F47" s="15">
        <v>5.7000000000000002E-3</v>
      </c>
      <c r="G47" s="15"/>
    </row>
    <row r="48" spans="1:7" x14ac:dyDescent="0.3">
      <c r="A48" s="12" t="s">
        <v>1704</v>
      </c>
      <c r="B48" s="30" t="s">
        <v>1705</v>
      </c>
      <c r="C48" s="30" t="s">
        <v>1181</v>
      </c>
      <c r="D48" s="13">
        <v>857995</v>
      </c>
      <c r="E48" s="14">
        <v>5143.25</v>
      </c>
      <c r="F48" s="15">
        <v>5.5999999999999999E-3</v>
      </c>
      <c r="G48" s="15"/>
    </row>
    <row r="49" spans="1:7" x14ac:dyDescent="0.3">
      <c r="A49" s="12" t="s">
        <v>1346</v>
      </c>
      <c r="B49" s="30" t="s">
        <v>1347</v>
      </c>
      <c r="C49" s="30" t="s">
        <v>1115</v>
      </c>
      <c r="D49" s="13">
        <v>21458</v>
      </c>
      <c r="E49" s="14">
        <v>5025.28</v>
      </c>
      <c r="F49" s="15">
        <v>5.4000000000000003E-3</v>
      </c>
      <c r="G49" s="15"/>
    </row>
    <row r="50" spans="1:7" x14ac:dyDescent="0.3">
      <c r="A50" s="12" t="s">
        <v>1446</v>
      </c>
      <c r="B50" s="30" t="s">
        <v>1447</v>
      </c>
      <c r="C50" s="30" t="s">
        <v>1358</v>
      </c>
      <c r="D50" s="13">
        <v>20959</v>
      </c>
      <c r="E50" s="14">
        <v>4798.42</v>
      </c>
      <c r="F50" s="15">
        <v>5.1999999999999998E-3</v>
      </c>
      <c r="G50" s="15"/>
    </row>
    <row r="51" spans="1:7" x14ac:dyDescent="0.3">
      <c r="A51" s="12" t="s">
        <v>1177</v>
      </c>
      <c r="B51" s="30" t="s">
        <v>1178</v>
      </c>
      <c r="C51" s="30" t="s">
        <v>1109</v>
      </c>
      <c r="D51" s="13">
        <v>3658781</v>
      </c>
      <c r="E51" s="14">
        <v>4615.55</v>
      </c>
      <c r="F51" s="15">
        <v>5.0000000000000001E-3</v>
      </c>
      <c r="G51" s="15"/>
    </row>
    <row r="52" spans="1:7" x14ac:dyDescent="0.3">
      <c r="A52" s="12" t="s">
        <v>1706</v>
      </c>
      <c r="B52" s="30" t="s">
        <v>1707</v>
      </c>
      <c r="C52" s="30" t="s">
        <v>1159</v>
      </c>
      <c r="D52" s="13">
        <v>140109</v>
      </c>
      <c r="E52" s="14">
        <v>4484.12</v>
      </c>
      <c r="F52" s="15">
        <v>4.7999999999999996E-3</v>
      </c>
      <c r="G52" s="15"/>
    </row>
    <row r="53" spans="1:7" x14ac:dyDescent="0.3">
      <c r="A53" s="12" t="s">
        <v>1708</v>
      </c>
      <c r="B53" s="30" t="s">
        <v>1709</v>
      </c>
      <c r="C53" s="30" t="s">
        <v>1272</v>
      </c>
      <c r="D53" s="13">
        <v>745088</v>
      </c>
      <c r="E53" s="14">
        <v>4334.92</v>
      </c>
      <c r="F53" s="15">
        <v>4.7000000000000002E-3</v>
      </c>
      <c r="G53" s="15"/>
    </row>
    <row r="54" spans="1:7" x14ac:dyDescent="0.3">
      <c r="A54" s="12" t="s">
        <v>1710</v>
      </c>
      <c r="B54" s="30" t="s">
        <v>1711</v>
      </c>
      <c r="C54" s="30" t="s">
        <v>1712</v>
      </c>
      <c r="D54" s="13">
        <v>11492</v>
      </c>
      <c r="E54" s="14">
        <v>4326.42</v>
      </c>
      <c r="F54" s="15">
        <v>4.7000000000000002E-3</v>
      </c>
      <c r="G54" s="15"/>
    </row>
    <row r="55" spans="1:7" x14ac:dyDescent="0.3">
      <c r="A55" s="12" t="s">
        <v>1713</v>
      </c>
      <c r="B55" s="30" t="s">
        <v>1714</v>
      </c>
      <c r="C55" s="30" t="s">
        <v>1118</v>
      </c>
      <c r="D55" s="13">
        <v>282576</v>
      </c>
      <c r="E55" s="14">
        <v>4317.76</v>
      </c>
      <c r="F55" s="15">
        <v>4.7000000000000002E-3</v>
      </c>
      <c r="G55" s="15"/>
    </row>
    <row r="56" spans="1:7" x14ac:dyDescent="0.3">
      <c r="A56" s="12" t="s">
        <v>1440</v>
      </c>
      <c r="B56" s="30" t="s">
        <v>1441</v>
      </c>
      <c r="C56" s="30" t="s">
        <v>1207</v>
      </c>
      <c r="D56" s="13">
        <v>118923</v>
      </c>
      <c r="E56" s="14">
        <v>4257.5600000000004</v>
      </c>
      <c r="F56" s="15">
        <v>4.5999999999999999E-3</v>
      </c>
      <c r="G56" s="15"/>
    </row>
    <row r="57" spans="1:7" x14ac:dyDescent="0.3">
      <c r="A57" s="12" t="s">
        <v>1715</v>
      </c>
      <c r="B57" s="30" t="s">
        <v>1716</v>
      </c>
      <c r="C57" s="30" t="s">
        <v>1109</v>
      </c>
      <c r="D57" s="13">
        <v>1448335</v>
      </c>
      <c r="E57" s="14">
        <v>4237.1000000000004</v>
      </c>
      <c r="F57" s="15">
        <v>4.5999999999999999E-3</v>
      </c>
      <c r="G57" s="15"/>
    </row>
    <row r="58" spans="1:7" x14ac:dyDescent="0.3">
      <c r="A58" s="12" t="s">
        <v>1163</v>
      </c>
      <c r="B58" s="30" t="s">
        <v>1164</v>
      </c>
      <c r="C58" s="30" t="s">
        <v>1165</v>
      </c>
      <c r="D58" s="13">
        <v>2530000</v>
      </c>
      <c r="E58" s="14">
        <v>4235.22</v>
      </c>
      <c r="F58" s="15">
        <v>4.5999999999999999E-3</v>
      </c>
      <c r="G58" s="15"/>
    </row>
    <row r="59" spans="1:7" x14ac:dyDescent="0.3">
      <c r="A59" s="12" t="s">
        <v>1717</v>
      </c>
      <c r="B59" s="30" t="s">
        <v>1718</v>
      </c>
      <c r="C59" s="30" t="s">
        <v>1188</v>
      </c>
      <c r="D59" s="13">
        <v>489033</v>
      </c>
      <c r="E59" s="14">
        <v>4185.3900000000003</v>
      </c>
      <c r="F59" s="15">
        <v>4.4999999999999997E-3</v>
      </c>
      <c r="G59" s="15"/>
    </row>
    <row r="60" spans="1:7" x14ac:dyDescent="0.3">
      <c r="A60" s="12" t="s">
        <v>1719</v>
      </c>
      <c r="B60" s="30" t="s">
        <v>1720</v>
      </c>
      <c r="C60" s="30" t="s">
        <v>1265</v>
      </c>
      <c r="D60" s="13">
        <v>331164</v>
      </c>
      <c r="E60" s="14">
        <v>4164.72</v>
      </c>
      <c r="F60" s="15">
        <v>4.4999999999999997E-3</v>
      </c>
      <c r="G60" s="15"/>
    </row>
    <row r="61" spans="1:7" x14ac:dyDescent="0.3">
      <c r="A61" s="12" t="s">
        <v>1721</v>
      </c>
      <c r="B61" s="30" t="s">
        <v>1722</v>
      </c>
      <c r="C61" s="30" t="s">
        <v>1312</v>
      </c>
      <c r="D61" s="13">
        <v>359391</v>
      </c>
      <c r="E61" s="14">
        <v>4085.92</v>
      </c>
      <c r="F61" s="15">
        <v>4.4000000000000003E-3</v>
      </c>
      <c r="G61" s="15"/>
    </row>
    <row r="62" spans="1:7" x14ac:dyDescent="0.3">
      <c r="A62" s="12" t="s">
        <v>1270</v>
      </c>
      <c r="B62" s="30" t="s">
        <v>1271</v>
      </c>
      <c r="C62" s="30" t="s">
        <v>1272</v>
      </c>
      <c r="D62" s="13">
        <v>21037</v>
      </c>
      <c r="E62" s="14">
        <v>4005.94</v>
      </c>
      <c r="F62" s="15">
        <v>4.3E-3</v>
      </c>
      <c r="G62" s="15"/>
    </row>
    <row r="63" spans="1:7" x14ac:dyDescent="0.3">
      <c r="A63" s="12" t="s">
        <v>1723</v>
      </c>
      <c r="B63" s="30" t="s">
        <v>1724</v>
      </c>
      <c r="C63" s="30" t="s">
        <v>1260</v>
      </c>
      <c r="D63" s="13">
        <v>373933</v>
      </c>
      <c r="E63" s="14">
        <v>3993.23</v>
      </c>
      <c r="F63" s="15">
        <v>4.3E-3</v>
      </c>
      <c r="G63" s="15"/>
    </row>
    <row r="64" spans="1:7" x14ac:dyDescent="0.3">
      <c r="A64" s="12" t="s">
        <v>1387</v>
      </c>
      <c r="B64" s="30" t="s">
        <v>1388</v>
      </c>
      <c r="C64" s="30" t="s">
        <v>1389</v>
      </c>
      <c r="D64" s="13">
        <v>745665</v>
      </c>
      <c r="E64" s="14">
        <v>3959.11</v>
      </c>
      <c r="F64" s="15">
        <v>4.3E-3</v>
      </c>
      <c r="G64" s="15"/>
    </row>
    <row r="65" spans="1:7" x14ac:dyDescent="0.3">
      <c r="A65" s="12" t="s">
        <v>1725</v>
      </c>
      <c r="B65" s="30" t="s">
        <v>1726</v>
      </c>
      <c r="C65" s="30" t="s">
        <v>1118</v>
      </c>
      <c r="D65" s="13">
        <v>101165</v>
      </c>
      <c r="E65" s="14">
        <v>3948.42</v>
      </c>
      <c r="F65" s="15">
        <v>4.3E-3</v>
      </c>
      <c r="G65" s="15"/>
    </row>
    <row r="66" spans="1:7" x14ac:dyDescent="0.3">
      <c r="A66" s="12" t="s">
        <v>1413</v>
      </c>
      <c r="B66" s="30" t="s">
        <v>1414</v>
      </c>
      <c r="C66" s="30" t="s">
        <v>1272</v>
      </c>
      <c r="D66" s="13">
        <v>4584403</v>
      </c>
      <c r="E66" s="14">
        <v>3928.83</v>
      </c>
      <c r="F66" s="15">
        <v>4.1999999999999997E-3</v>
      </c>
      <c r="G66" s="15"/>
    </row>
    <row r="67" spans="1:7" x14ac:dyDescent="0.3">
      <c r="A67" s="12" t="s">
        <v>1727</v>
      </c>
      <c r="B67" s="30" t="s">
        <v>1728</v>
      </c>
      <c r="C67" s="30" t="s">
        <v>1128</v>
      </c>
      <c r="D67" s="13">
        <v>49499</v>
      </c>
      <c r="E67" s="14">
        <v>3756.23</v>
      </c>
      <c r="F67" s="15">
        <v>4.1000000000000003E-3</v>
      </c>
      <c r="G67" s="15"/>
    </row>
    <row r="68" spans="1:7" x14ac:dyDescent="0.3">
      <c r="A68" s="12" t="s">
        <v>1729</v>
      </c>
      <c r="B68" s="30" t="s">
        <v>1730</v>
      </c>
      <c r="C68" s="30" t="s">
        <v>1731</v>
      </c>
      <c r="D68" s="13">
        <v>13628</v>
      </c>
      <c r="E68" s="14">
        <v>3681.29</v>
      </c>
      <c r="F68" s="15">
        <v>4.0000000000000001E-3</v>
      </c>
      <c r="G68" s="15"/>
    </row>
    <row r="69" spans="1:7" x14ac:dyDescent="0.3">
      <c r="A69" s="12" t="s">
        <v>1732</v>
      </c>
      <c r="B69" s="30" t="s">
        <v>1733</v>
      </c>
      <c r="C69" s="30" t="s">
        <v>1312</v>
      </c>
      <c r="D69" s="13">
        <v>92869</v>
      </c>
      <c r="E69" s="14">
        <v>3611.86</v>
      </c>
      <c r="F69" s="15">
        <v>3.8999999999999998E-3</v>
      </c>
      <c r="G69" s="15"/>
    </row>
    <row r="70" spans="1:7" x14ac:dyDescent="0.3">
      <c r="A70" s="12" t="s">
        <v>1397</v>
      </c>
      <c r="B70" s="30" t="s">
        <v>1398</v>
      </c>
      <c r="C70" s="30" t="s">
        <v>1297</v>
      </c>
      <c r="D70" s="13">
        <v>394794</v>
      </c>
      <c r="E70" s="14">
        <v>3601.31</v>
      </c>
      <c r="F70" s="15">
        <v>3.8999999999999998E-3</v>
      </c>
      <c r="G70" s="15"/>
    </row>
    <row r="71" spans="1:7" x14ac:dyDescent="0.3">
      <c r="A71" s="12" t="s">
        <v>1734</v>
      </c>
      <c r="B71" s="30" t="s">
        <v>1735</v>
      </c>
      <c r="C71" s="30" t="s">
        <v>1115</v>
      </c>
      <c r="D71" s="13">
        <v>182554</v>
      </c>
      <c r="E71" s="14">
        <v>3477.56</v>
      </c>
      <c r="F71" s="15">
        <v>3.8E-3</v>
      </c>
      <c r="G71" s="15"/>
    </row>
    <row r="72" spans="1:7" x14ac:dyDescent="0.3">
      <c r="A72" s="12" t="s">
        <v>1736</v>
      </c>
      <c r="B72" s="30" t="s">
        <v>1737</v>
      </c>
      <c r="C72" s="30" t="s">
        <v>1260</v>
      </c>
      <c r="D72" s="13">
        <v>87170</v>
      </c>
      <c r="E72" s="14">
        <v>3260.42</v>
      </c>
      <c r="F72" s="15">
        <v>3.5000000000000001E-3</v>
      </c>
      <c r="G72" s="15"/>
    </row>
    <row r="73" spans="1:7" x14ac:dyDescent="0.3">
      <c r="A73" s="12" t="s">
        <v>1738</v>
      </c>
      <c r="B73" s="30" t="s">
        <v>1739</v>
      </c>
      <c r="C73" s="30" t="s">
        <v>1307</v>
      </c>
      <c r="D73" s="13">
        <v>217216</v>
      </c>
      <c r="E73" s="14">
        <v>3259.11</v>
      </c>
      <c r="F73" s="15">
        <v>3.5000000000000001E-3</v>
      </c>
      <c r="G73" s="15"/>
    </row>
    <row r="74" spans="1:7" x14ac:dyDescent="0.3">
      <c r="A74" s="12" t="s">
        <v>1321</v>
      </c>
      <c r="B74" s="30" t="s">
        <v>1322</v>
      </c>
      <c r="C74" s="30" t="s">
        <v>1210</v>
      </c>
      <c r="D74" s="13">
        <v>340000</v>
      </c>
      <c r="E74" s="14">
        <v>3224.56</v>
      </c>
      <c r="F74" s="15">
        <v>3.5000000000000001E-3</v>
      </c>
      <c r="G74" s="15"/>
    </row>
    <row r="75" spans="1:7" x14ac:dyDescent="0.3">
      <c r="A75" s="12" t="s">
        <v>1740</v>
      </c>
      <c r="B75" s="30" t="s">
        <v>1741</v>
      </c>
      <c r="C75" s="30" t="s">
        <v>1272</v>
      </c>
      <c r="D75" s="13">
        <v>78776</v>
      </c>
      <c r="E75" s="14">
        <v>3171.99</v>
      </c>
      <c r="F75" s="15">
        <v>3.3999999999999998E-3</v>
      </c>
      <c r="G75" s="15"/>
    </row>
    <row r="76" spans="1:7" x14ac:dyDescent="0.3">
      <c r="A76" s="12" t="s">
        <v>1742</v>
      </c>
      <c r="B76" s="30" t="s">
        <v>1743</v>
      </c>
      <c r="C76" s="30" t="s">
        <v>1172</v>
      </c>
      <c r="D76" s="13">
        <v>93633</v>
      </c>
      <c r="E76" s="14">
        <v>3166.57</v>
      </c>
      <c r="F76" s="15">
        <v>3.3999999999999998E-3</v>
      </c>
      <c r="G76" s="15"/>
    </row>
    <row r="77" spans="1:7" x14ac:dyDescent="0.3">
      <c r="A77" s="12" t="s">
        <v>1248</v>
      </c>
      <c r="B77" s="30" t="s">
        <v>1249</v>
      </c>
      <c r="C77" s="30" t="s">
        <v>1118</v>
      </c>
      <c r="D77" s="13">
        <v>406348</v>
      </c>
      <c r="E77" s="14">
        <v>3158.75</v>
      </c>
      <c r="F77" s="15">
        <v>3.3999999999999998E-3</v>
      </c>
      <c r="G77" s="15"/>
    </row>
    <row r="78" spans="1:7" x14ac:dyDescent="0.3">
      <c r="A78" s="12" t="s">
        <v>1744</v>
      </c>
      <c r="B78" s="30" t="s">
        <v>1745</v>
      </c>
      <c r="C78" s="30" t="s">
        <v>1265</v>
      </c>
      <c r="D78" s="13">
        <v>446605</v>
      </c>
      <c r="E78" s="14">
        <v>2740.81</v>
      </c>
      <c r="F78" s="15">
        <v>3.0000000000000001E-3</v>
      </c>
      <c r="G78" s="15"/>
    </row>
    <row r="79" spans="1:7" x14ac:dyDescent="0.3">
      <c r="A79" s="12" t="s">
        <v>1340</v>
      </c>
      <c r="B79" s="30" t="s">
        <v>1341</v>
      </c>
      <c r="C79" s="30" t="s">
        <v>1172</v>
      </c>
      <c r="D79" s="13">
        <v>631800</v>
      </c>
      <c r="E79" s="14">
        <v>2690.84</v>
      </c>
      <c r="F79" s="15">
        <v>2.8999999999999998E-3</v>
      </c>
      <c r="G79" s="15"/>
    </row>
    <row r="80" spans="1:7" x14ac:dyDescent="0.3">
      <c r="A80" s="12" t="s">
        <v>1746</v>
      </c>
      <c r="B80" s="30" t="s">
        <v>1747</v>
      </c>
      <c r="C80" s="30" t="s">
        <v>1241</v>
      </c>
      <c r="D80" s="13">
        <v>987600</v>
      </c>
      <c r="E80" s="14">
        <v>2639.66</v>
      </c>
      <c r="F80" s="15">
        <v>2.8999999999999998E-3</v>
      </c>
      <c r="G80" s="15"/>
    </row>
    <row r="81" spans="1:7" x14ac:dyDescent="0.3">
      <c r="A81" s="12" t="s">
        <v>1466</v>
      </c>
      <c r="B81" s="30" t="s">
        <v>1467</v>
      </c>
      <c r="C81" s="30" t="s">
        <v>1468</v>
      </c>
      <c r="D81" s="13">
        <v>64421</v>
      </c>
      <c r="E81" s="14">
        <v>2535.67</v>
      </c>
      <c r="F81" s="15">
        <v>2.7000000000000001E-3</v>
      </c>
      <c r="G81" s="15"/>
    </row>
    <row r="82" spans="1:7" x14ac:dyDescent="0.3">
      <c r="A82" s="12" t="s">
        <v>1403</v>
      </c>
      <c r="B82" s="30" t="s">
        <v>1404</v>
      </c>
      <c r="C82" s="30" t="s">
        <v>1118</v>
      </c>
      <c r="D82" s="13">
        <v>258898</v>
      </c>
      <c r="E82" s="14">
        <v>2193.38</v>
      </c>
      <c r="F82" s="15">
        <v>2.3999999999999998E-3</v>
      </c>
      <c r="G82" s="15"/>
    </row>
    <row r="83" spans="1:7" x14ac:dyDescent="0.3">
      <c r="A83" s="12" t="s">
        <v>1748</v>
      </c>
      <c r="B83" s="30" t="s">
        <v>1749</v>
      </c>
      <c r="C83" s="30" t="s">
        <v>1260</v>
      </c>
      <c r="D83" s="13">
        <v>68306</v>
      </c>
      <c r="E83" s="14">
        <v>2002.97</v>
      </c>
      <c r="F83" s="15">
        <v>2.2000000000000001E-3</v>
      </c>
      <c r="G83" s="15"/>
    </row>
    <row r="84" spans="1:7" x14ac:dyDescent="0.3">
      <c r="A84" s="12" t="s">
        <v>1250</v>
      </c>
      <c r="B84" s="30" t="s">
        <v>1251</v>
      </c>
      <c r="C84" s="30" t="s">
        <v>1128</v>
      </c>
      <c r="D84" s="13">
        <v>32662</v>
      </c>
      <c r="E84" s="14">
        <v>1636.71</v>
      </c>
      <c r="F84" s="15">
        <v>1.8E-3</v>
      </c>
      <c r="G84" s="15"/>
    </row>
    <row r="85" spans="1:7" x14ac:dyDescent="0.3">
      <c r="A85" s="12" t="s">
        <v>1295</v>
      </c>
      <c r="B85" s="30" t="s">
        <v>1296</v>
      </c>
      <c r="C85" s="30" t="s">
        <v>1297</v>
      </c>
      <c r="D85" s="13">
        <v>106800</v>
      </c>
      <c r="E85" s="14">
        <v>1614.76</v>
      </c>
      <c r="F85" s="15">
        <v>1.6999999999999999E-3</v>
      </c>
      <c r="G85" s="15"/>
    </row>
    <row r="86" spans="1:7" x14ac:dyDescent="0.3">
      <c r="A86" s="12" t="s">
        <v>1401</v>
      </c>
      <c r="B86" s="30" t="s">
        <v>1402</v>
      </c>
      <c r="C86" s="30" t="s">
        <v>1290</v>
      </c>
      <c r="D86" s="13">
        <v>323330</v>
      </c>
      <c r="E86" s="14">
        <v>1503.65</v>
      </c>
      <c r="F86" s="15">
        <v>1.6000000000000001E-3</v>
      </c>
      <c r="G86" s="15"/>
    </row>
    <row r="87" spans="1:7" x14ac:dyDescent="0.3">
      <c r="A87" s="12" t="s">
        <v>1750</v>
      </c>
      <c r="B87" s="30" t="s">
        <v>1751</v>
      </c>
      <c r="C87" s="30" t="s">
        <v>1312</v>
      </c>
      <c r="D87" s="13">
        <v>110859</v>
      </c>
      <c r="E87" s="14">
        <v>1373.54</v>
      </c>
      <c r="F87" s="15">
        <v>1.5E-3</v>
      </c>
      <c r="G87" s="15"/>
    </row>
    <row r="88" spans="1:7" x14ac:dyDescent="0.3">
      <c r="A88" s="12" t="s">
        <v>1136</v>
      </c>
      <c r="B88" s="30" t="s">
        <v>1137</v>
      </c>
      <c r="C88" s="30" t="s">
        <v>1109</v>
      </c>
      <c r="D88" s="13">
        <v>1488000</v>
      </c>
      <c r="E88" s="14">
        <v>768.55</v>
      </c>
      <c r="F88" s="15">
        <v>8.0000000000000004E-4</v>
      </c>
      <c r="G88" s="15"/>
    </row>
    <row r="89" spans="1:7" x14ac:dyDescent="0.3">
      <c r="A89" s="12" t="s">
        <v>1752</v>
      </c>
      <c r="B89" s="30" t="s">
        <v>1753</v>
      </c>
      <c r="C89" s="30" t="s">
        <v>1118</v>
      </c>
      <c r="D89" s="13">
        <v>108600</v>
      </c>
      <c r="E89" s="14">
        <v>692.38</v>
      </c>
      <c r="F89" s="15">
        <v>6.9999999999999999E-4</v>
      </c>
      <c r="G89" s="15"/>
    </row>
    <row r="90" spans="1:7" x14ac:dyDescent="0.3">
      <c r="A90" s="12" t="s">
        <v>1160</v>
      </c>
      <c r="B90" s="30" t="s">
        <v>1161</v>
      </c>
      <c r="C90" s="30" t="s">
        <v>1162</v>
      </c>
      <c r="D90" s="13">
        <v>375000</v>
      </c>
      <c r="E90" s="14">
        <v>665.06</v>
      </c>
      <c r="F90" s="15">
        <v>6.9999999999999999E-4</v>
      </c>
      <c r="G90" s="15"/>
    </row>
    <row r="91" spans="1:7" x14ac:dyDescent="0.3">
      <c r="A91" s="12" t="s">
        <v>1256</v>
      </c>
      <c r="B91" s="30" t="s">
        <v>1257</v>
      </c>
      <c r="C91" s="30" t="s">
        <v>1115</v>
      </c>
      <c r="D91" s="13">
        <v>12200</v>
      </c>
      <c r="E91" s="14">
        <v>428.57</v>
      </c>
      <c r="F91" s="15">
        <v>5.0000000000000001E-4</v>
      </c>
      <c r="G91" s="15"/>
    </row>
    <row r="92" spans="1:7" x14ac:dyDescent="0.3">
      <c r="A92" s="12" t="s">
        <v>1754</v>
      </c>
      <c r="B92" s="30" t="s">
        <v>1755</v>
      </c>
      <c r="C92" s="30" t="s">
        <v>1307</v>
      </c>
      <c r="D92" s="13">
        <v>15734</v>
      </c>
      <c r="E92" s="14">
        <v>345.92</v>
      </c>
      <c r="F92" s="15">
        <v>4.0000000000000002E-4</v>
      </c>
      <c r="G92" s="15"/>
    </row>
    <row r="93" spans="1:7" x14ac:dyDescent="0.3">
      <c r="A93" s="12" t="s">
        <v>1217</v>
      </c>
      <c r="B93" s="30" t="s">
        <v>1218</v>
      </c>
      <c r="C93" s="30" t="s">
        <v>1118</v>
      </c>
      <c r="D93" s="13">
        <v>192000</v>
      </c>
      <c r="E93" s="14">
        <v>316.13</v>
      </c>
      <c r="F93" s="15">
        <v>2.9999999999999997E-4</v>
      </c>
      <c r="G93" s="15"/>
    </row>
    <row r="94" spans="1:7" x14ac:dyDescent="0.3">
      <c r="A94" s="12" t="s">
        <v>1107</v>
      </c>
      <c r="B94" s="30" t="s">
        <v>1108</v>
      </c>
      <c r="C94" s="30" t="s">
        <v>1109</v>
      </c>
      <c r="D94" s="13">
        <v>15205</v>
      </c>
      <c r="E94" s="14">
        <v>258.7</v>
      </c>
      <c r="F94" s="15">
        <v>2.9999999999999997E-4</v>
      </c>
      <c r="G94" s="15"/>
    </row>
    <row r="95" spans="1:7" x14ac:dyDescent="0.3">
      <c r="A95" s="12" t="s">
        <v>1363</v>
      </c>
      <c r="B95" s="30" t="s">
        <v>1364</v>
      </c>
      <c r="C95" s="30" t="s">
        <v>1290</v>
      </c>
      <c r="D95" s="13">
        <v>237900</v>
      </c>
      <c r="E95" s="14">
        <v>249.91</v>
      </c>
      <c r="F95" s="15">
        <v>2.9999999999999997E-4</v>
      </c>
      <c r="G95" s="15"/>
    </row>
    <row r="96" spans="1:7" x14ac:dyDescent="0.3">
      <c r="A96" s="12" t="s">
        <v>1261</v>
      </c>
      <c r="B96" s="30" t="s">
        <v>1262</v>
      </c>
      <c r="C96" s="30" t="s">
        <v>1118</v>
      </c>
      <c r="D96" s="13">
        <v>24750</v>
      </c>
      <c r="E96" s="14">
        <v>233.22</v>
      </c>
      <c r="F96" s="15">
        <v>2.9999999999999997E-4</v>
      </c>
      <c r="G96" s="15"/>
    </row>
    <row r="97" spans="1:7" x14ac:dyDescent="0.3">
      <c r="A97" s="12" t="s">
        <v>1192</v>
      </c>
      <c r="B97" s="30" t="s">
        <v>1193</v>
      </c>
      <c r="C97" s="30" t="s">
        <v>1194</v>
      </c>
      <c r="D97" s="13">
        <v>495000</v>
      </c>
      <c r="E97" s="14">
        <v>216.32</v>
      </c>
      <c r="F97" s="15">
        <v>2.0000000000000001E-4</v>
      </c>
      <c r="G97" s="15"/>
    </row>
    <row r="98" spans="1:7" x14ac:dyDescent="0.3">
      <c r="A98" s="12" t="s">
        <v>1213</v>
      </c>
      <c r="B98" s="30" t="s">
        <v>1214</v>
      </c>
      <c r="C98" s="30" t="s">
        <v>1147</v>
      </c>
      <c r="D98" s="13">
        <v>262500</v>
      </c>
      <c r="E98" s="14">
        <v>215.38</v>
      </c>
      <c r="F98" s="15">
        <v>2.0000000000000001E-4</v>
      </c>
      <c r="G98" s="15"/>
    </row>
    <row r="99" spans="1:7" x14ac:dyDescent="0.3">
      <c r="A99" s="12" t="s">
        <v>1266</v>
      </c>
      <c r="B99" s="30" t="s">
        <v>1267</v>
      </c>
      <c r="C99" s="30" t="s">
        <v>1115</v>
      </c>
      <c r="D99" s="13">
        <v>17550</v>
      </c>
      <c r="E99" s="14">
        <v>178.12</v>
      </c>
      <c r="F99" s="15">
        <v>2.0000000000000001E-4</v>
      </c>
      <c r="G99" s="15"/>
    </row>
    <row r="100" spans="1:7" x14ac:dyDescent="0.3">
      <c r="A100" s="12" t="s">
        <v>1201</v>
      </c>
      <c r="B100" s="30" t="s">
        <v>1202</v>
      </c>
      <c r="C100" s="30" t="s">
        <v>1162</v>
      </c>
      <c r="D100" s="13">
        <v>9768</v>
      </c>
      <c r="E100" s="14">
        <v>134.16</v>
      </c>
      <c r="F100" s="15">
        <v>1E-4</v>
      </c>
      <c r="G100" s="15"/>
    </row>
    <row r="101" spans="1:7" x14ac:dyDescent="0.3">
      <c r="A101" s="12" t="s">
        <v>1452</v>
      </c>
      <c r="B101" s="30" t="s">
        <v>1453</v>
      </c>
      <c r="C101" s="30" t="s">
        <v>1118</v>
      </c>
      <c r="D101" s="13">
        <v>80316</v>
      </c>
      <c r="E101" s="14">
        <v>102.56</v>
      </c>
      <c r="F101" s="15">
        <v>1E-4</v>
      </c>
      <c r="G101" s="15"/>
    </row>
    <row r="102" spans="1:7" x14ac:dyDescent="0.3">
      <c r="A102" s="12" t="s">
        <v>1148</v>
      </c>
      <c r="B102" s="30" t="s">
        <v>1149</v>
      </c>
      <c r="C102" s="30" t="s">
        <v>1150</v>
      </c>
      <c r="D102" s="13">
        <v>76500</v>
      </c>
      <c r="E102" s="14">
        <v>80.06</v>
      </c>
      <c r="F102" s="15">
        <v>1E-4</v>
      </c>
      <c r="G102" s="15"/>
    </row>
    <row r="103" spans="1:7" x14ac:dyDescent="0.3">
      <c r="A103" s="12" t="s">
        <v>1298</v>
      </c>
      <c r="B103" s="30" t="s">
        <v>1299</v>
      </c>
      <c r="C103" s="30" t="s">
        <v>1300</v>
      </c>
      <c r="D103" s="13">
        <v>13500</v>
      </c>
      <c r="E103" s="14">
        <v>77.290000000000006</v>
      </c>
      <c r="F103" s="15">
        <v>1E-4</v>
      </c>
      <c r="G103" s="15"/>
    </row>
    <row r="104" spans="1:7" x14ac:dyDescent="0.3">
      <c r="A104" s="12" t="s">
        <v>1756</v>
      </c>
      <c r="B104" s="30" t="s">
        <v>1757</v>
      </c>
      <c r="C104" s="30" t="s">
        <v>1260</v>
      </c>
      <c r="D104" s="13">
        <v>4431</v>
      </c>
      <c r="E104" s="14">
        <v>44.37</v>
      </c>
      <c r="F104" s="15">
        <v>0</v>
      </c>
      <c r="G104" s="15"/>
    </row>
    <row r="105" spans="1:7" x14ac:dyDescent="0.3">
      <c r="A105" s="12" t="s">
        <v>1182</v>
      </c>
      <c r="B105" s="30" t="s">
        <v>1183</v>
      </c>
      <c r="C105" s="30" t="s">
        <v>1162</v>
      </c>
      <c r="D105" s="13">
        <v>7500</v>
      </c>
      <c r="E105" s="14">
        <v>32.94</v>
      </c>
      <c r="F105" s="15">
        <v>0</v>
      </c>
      <c r="G105" s="15"/>
    </row>
    <row r="106" spans="1:7" x14ac:dyDescent="0.3">
      <c r="A106" s="12" t="s">
        <v>1430</v>
      </c>
      <c r="B106" s="30" t="s">
        <v>1431</v>
      </c>
      <c r="C106" s="30" t="s">
        <v>1207</v>
      </c>
      <c r="D106" s="13">
        <v>1191</v>
      </c>
      <c r="E106" s="14">
        <v>15.79</v>
      </c>
      <c r="F106" s="15">
        <v>0</v>
      </c>
      <c r="G106" s="15"/>
    </row>
    <row r="107" spans="1:7" x14ac:dyDescent="0.3">
      <c r="A107" s="16" t="s">
        <v>122</v>
      </c>
      <c r="B107" s="31"/>
      <c r="C107" s="31"/>
      <c r="D107" s="17"/>
      <c r="E107" s="37">
        <v>696400.32</v>
      </c>
      <c r="F107" s="38">
        <v>0.75290000000000001</v>
      </c>
      <c r="G107" s="20"/>
    </row>
    <row r="108" spans="1:7" x14ac:dyDescent="0.3">
      <c r="A108" s="16" t="s">
        <v>1473</v>
      </c>
      <c r="B108" s="30"/>
      <c r="C108" s="30"/>
      <c r="D108" s="13"/>
      <c r="E108" s="14"/>
      <c r="F108" s="15"/>
      <c r="G108" s="15"/>
    </row>
    <row r="109" spans="1:7" x14ac:dyDescent="0.3">
      <c r="A109" s="16" t="s">
        <v>122</v>
      </c>
      <c r="B109" s="30"/>
      <c r="C109" s="30"/>
      <c r="D109" s="13"/>
      <c r="E109" s="39" t="s">
        <v>114</v>
      </c>
      <c r="F109" s="40" t="s">
        <v>114</v>
      </c>
      <c r="G109" s="15"/>
    </row>
    <row r="110" spans="1:7" x14ac:dyDescent="0.3">
      <c r="A110" s="21" t="s">
        <v>152</v>
      </c>
      <c r="B110" s="32"/>
      <c r="C110" s="32"/>
      <c r="D110" s="22"/>
      <c r="E110" s="27">
        <v>696400.32</v>
      </c>
      <c r="F110" s="28">
        <v>0.75290000000000001</v>
      </c>
      <c r="G110" s="20"/>
    </row>
    <row r="111" spans="1:7" x14ac:dyDescent="0.3">
      <c r="A111" s="12"/>
      <c r="B111" s="30"/>
      <c r="C111" s="30"/>
      <c r="D111" s="13"/>
      <c r="E111" s="14"/>
      <c r="F111" s="15"/>
      <c r="G111" s="15"/>
    </row>
    <row r="112" spans="1:7" x14ac:dyDescent="0.3">
      <c r="A112" s="16" t="s">
        <v>1474</v>
      </c>
      <c r="B112" s="30"/>
      <c r="C112" s="30"/>
      <c r="D112" s="13"/>
      <c r="E112" s="14"/>
      <c r="F112" s="15"/>
      <c r="G112" s="15"/>
    </row>
    <row r="113" spans="1:7" x14ac:dyDescent="0.3">
      <c r="A113" s="16" t="s">
        <v>1475</v>
      </c>
      <c r="B113" s="30"/>
      <c r="C113" s="30"/>
      <c r="D113" s="13"/>
      <c r="E113" s="14"/>
      <c r="F113" s="15"/>
      <c r="G113" s="15"/>
    </row>
    <row r="114" spans="1:7" x14ac:dyDescent="0.3">
      <c r="A114" s="12" t="s">
        <v>1583</v>
      </c>
      <c r="B114" s="30"/>
      <c r="C114" s="30" t="s">
        <v>1128</v>
      </c>
      <c r="D114" s="13">
        <v>168875</v>
      </c>
      <c r="E114" s="14">
        <v>8483.1</v>
      </c>
      <c r="F114" s="15">
        <v>9.1730000000000006E-3</v>
      </c>
      <c r="G114" s="15"/>
    </row>
    <row r="115" spans="1:7" x14ac:dyDescent="0.3">
      <c r="A115" s="12" t="s">
        <v>1510</v>
      </c>
      <c r="B115" s="30"/>
      <c r="C115" s="30" t="s">
        <v>1118</v>
      </c>
      <c r="D115" s="13">
        <v>716000</v>
      </c>
      <c r="E115" s="14">
        <v>6106.76</v>
      </c>
      <c r="F115" s="15">
        <v>6.6030000000000004E-3</v>
      </c>
      <c r="G115" s="15"/>
    </row>
    <row r="116" spans="1:7" x14ac:dyDescent="0.3">
      <c r="A116" s="12" t="s">
        <v>1497</v>
      </c>
      <c r="B116" s="30"/>
      <c r="C116" s="30" t="s">
        <v>1207</v>
      </c>
      <c r="D116" s="13">
        <v>403900</v>
      </c>
      <c r="E116" s="14">
        <v>5385.4</v>
      </c>
      <c r="F116" s="15">
        <v>5.8230000000000001E-3</v>
      </c>
      <c r="G116" s="15"/>
    </row>
    <row r="117" spans="1:7" x14ac:dyDescent="0.3">
      <c r="A117" s="12" t="s">
        <v>1758</v>
      </c>
      <c r="B117" s="30"/>
      <c r="C117" s="30" t="s">
        <v>1260</v>
      </c>
      <c r="D117" s="13">
        <v>308000</v>
      </c>
      <c r="E117" s="14">
        <v>3092.63</v>
      </c>
      <c r="F117" s="15">
        <v>3.3440000000000002E-3</v>
      </c>
      <c r="G117" s="15"/>
    </row>
    <row r="118" spans="1:7" x14ac:dyDescent="0.3">
      <c r="A118" s="12" t="s">
        <v>1478</v>
      </c>
      <c r="B118" s="30"/>
      <c r="C118" s="30" t="s">
        <v>1468</v>
      </c>
      <c r="D118" s="13">
        <v>19000</v>
      </c>
      <c r="E118" s="14">
        <v>746.5</v>
      </c>
      <c r="F118" s="15">
        <v>8.0699999999999999E-4</v>
      </c>
      <c r="G118" s="15"/>
    </row>
    <row r="119" spans="1:7" x14ac:dyDescent="0.3">
      <c r="A119" s="12" t="s">
        <v>1759</v>
      </c>
      <c r="B119" s="30"/>
      <c r="C119" s="30" t="s">
        <v>1172</v>
      </c>
      <c r="D119" s="13">
        <v>20250</v>
      </c>
      <c r="E119" s="14">
        <v>680.71</v>
      </c>
      <c r="F119" s="15">
        <v>7.36E-4</v>
      </c>
      <c r="G119" s="15"/>
    </row>
    <row r="120" spans="1:7" x14ac:dyDescent="0.3">
      <c r="A120" s="12" t="s">
        <v>1613</v>
      </c>
      <c r="B120" s="30"/>
      <c r="C120" s="30" t="s">
        <v>1162</v>
      </c>
      <c r="D120" s="41">
        <v>-7500</v>
      </c>
      <c r="E120" s="23">
        <v>-33.130000000000003</v>
      </c>
      <c r="F120" s="24">
        <v>-3.4999999999999997E-5</v>
      </c>
      <c r="G120" s="15"/>
    </row>
    <row r="121" spans="1:7" x14ac:dyDescent="0.3">
      <c r="A121" s="12" t="s">
        <v>1620</v>
      </c>
      <c r="B121" s="30"/>
      <c r="C121" s="30" t="s">
        <v>1165</v>
      </c>
      <c r="D121" s="41">
        <v>-30000</v>
      </c>
      <c r="E121" s="23">
        <v>-49.74</v>
      </c>
      <c r="F121" s="24">
        <v>-5.3000000000000001E-5</v>
      </c>
      <c r="G121" s="15"/>
    </row>
    <row r="122" spans="1:7" x14ac:dyDescent="0.3">
      <c r="A122" s="12" t="s">
        <v>1640</v>
      </c>
      <c r="B122" s="30"/>
      <c r="C122" s="30" t="s">
        <v>1115</v>
      </c>
      <c r="D122" s="41">
        <v>-6300</v>
      </c>
      <c r="E122" s="23">
        <v>-66.53</v>
      </c>
      <c r="F122" s="24">
        <v>-7.1000000000000005E-5</v>
      </c>
      <c r="G122" s="15"/>
    </row>
    <row r="123" spans="1:7" x14ac:dyDescent="0.3">
      <c r="A123" s="12" t="s">
        <v>1563</v>
      </c>
      <c r="B123" s="30"/>
      <c r="C123" s="30" t="s">
        <v>1300</v>
      </c>
      <c r="D123" s="41">
        <v>-13500</v>
      </c>
      <c r="E123" s="23">
        <v>-77.790000000000006</v>
      </c>
      <c r="F123" s="24">
        <v>-8.3999999999999995E-5</v>
      </c>
      <c r="G123" s="15"/>
    </row>
    <row r="124" spans="1:7" x14ac:dyDescent="0.3">
      <c r="A124" s="12" t="s">
        <v>1626</v>
      </c>
      <c r="B124" s="30"/>
      <c r="C124" s="30" t="s">
        <v>1150</v>
      </c>
      <c r="D124" s="41">
        <v>-76500</v>
      </c>
      <c r="E124" s="23">
        <v>-80.67</v>
      </c>
      <c r="F124" s="24">
        <v>-8.7000000000000001E-5</v>
      </c>
      <c r="G124" s="15"/>
    </row>
    <row r="125" spans="1:7" x14ac:dyDescent="0.3">
      <c r="A125" s="12" t="s">
        <v>1581</v>
      </c>
      <c r="B125" s="30"/>
      <c r="C125" s="30" t="s">
        <v>1135</v>
      </c>
      <c r="D125" s="41">
        <v>-3000</v>
      </c>
      <c r="E125" s="23">
        <v>-80.849999999999994</v>
      </c>
      <c r="F125" s="24">
        <v>-8.7000000000000001E-5</v>
      </c>
      <c r="G125" s="15"/>
    </row>
    <row r="126" spans="1:7" x14ac:dyDescent="0.3">
      <c r="A126" s="12" t="s">
        <v>1486</v>
      </c>
      <c r="B126" s="30"/>
      <c r="C126" s="30" t="s">
        <v>1118</v>
      </c>
      <c r="D126" s="41">
        <v>-80316</v>
      </c>
      <c r="E126" s="23">
        <v>-102.52</v>
      </c>
      <c r="F126" s="24">
        <v>-1.1E-4</v>
      </c>
      <c r="G126" s="15"/>
    </row>
    <row r="127" spans="1:7" x14ac:dyDescent="0.3">
      <c r="A127" s="12" t="s">
        <v>1760</v>
      </c>
      <c r="B127" s="30"/>
      <c r="C127" s="30" t="s">
        <v>1335</v>
      </c>
      <c r="D127" s="41">
        <v>-57000</v>
      </c>
      <c r="E127" s="23">
        <v>-108.3</v>
      </c>
      <c r="F127" s="24">
        <v>-1.17E-4</v>
      </c>
      <c r="G127" s="15"/>
    </row>
    <row r="128" spans="1:7" x14ac:dyDescent="0.3">
      <c r="A128" s="12" t="s">
        <v>1605</v>
      </c>
      <c r="B128" s="30"/>
      <c r="C128" s="30" t="s">
        <v>1162</v>
      </c>
      <c r="D128" s="41">
        <v>-9768</v>
      </c>
      <c r="E128" s="23">
        <v>-135.05000000000001</v>
      </c>
      <c r="F128" s="24">
        <v>-1.46E-4</v>
      </c>
      <c r="G128" s="15"/>
    </row>
    <row r="129" spans="1:7" x14ac:dyDescent="0.3">
      <c r="A129" s="12" t="s">
        <v>1576</v>
      </c>
      <c r="B129" s="30"/>
      <c r="C129" s="30" t="s">
        <v>1115</v>
      </c>
      <c r="D129" s="41">
        <v>-17550</v>
      </c>
      <c r="E129" s="23">
        <v>-177.68</v>
      </c>
      <c r="F129" s="24">
        <v>-1.92E-4</v>
      </c>
      <c r="G129" s="15"/>
    </row>
    <row r="130" spans="1:7" x14ac:dyDescent="0.3">
      <c r="A130" s="12" t="s">
        <v>1535</v>
      </c>
      <c r="B130" s="30"/>
      <c r="C130" s="30" t="s">
        <v>1300</v>
      </c>
      <c r="D130" s="41">
        <v>-13500</v>
      </c>
      <c r="E130" s="23">
        <v>-177.69</v>
      </c>
      <c r="F130" s="24">
        <v>-1.92E-4</v>
      </c>
      <c r="G130" s="15"/>
    </row>
    <row r="131" spans="1:7" x14ac:dyDescent="0.3">
      <c r="A131" s="12" t="s">
        <v>1601</v>
      </c>
      <c r="B131" s="30"/>
      <c r="C131" s="30" t="s">
        <v>1147</v>
      </c>
      <c r="D131" s="41">
        <v>-262500</v>
      </c>
      <c r="E131" s="23">
        <v>-216.83</v>
      </c>
      <c r="F131" s="24">
        <v>-2.34E-4</v>
      </c>
      <c r="G131" s="15"/>
    </row>
    <row r="132" spans="1:7" x14ac:dyDescent="0.3">
      <c r="A132" s="12" t="s">
        <v>1609</v>
      </c>
      <c r="B132" s="30"/>
      <c r="C132" s="30" t="s">
        <v>1194</v>
      </c>
      <c r="D132" s="41">
        <v>-495000</v>
      </c>
      <c r="E132" s="23">
        <v>-218.05</v>
      </c>
      <c r="F132" s="24">
        <v>-2.3499999999999999E-4</v>
      </c>
      <c r="G132" s="15"/>
    </row>
    <row r="133" spans="1:7" x14ac:dyDescent="0.3">
      <c r="A133" s="12" t="s">
        <v>1578</v>
      </c>
      <c r="B133" s="30"/>
      <c r="C133" s="30" t="s">
        <v>1118</v>
      </c>
      <c r="D133" s="41">
        <v>-24750</v>
      </c>
      <c r="E133" s="23">
        <v>-234.61</v>
      </c>
      <c r="F133" s="24">
        <v>-2.5300000000000002E-4</v>
      </c>
      <c r="G133" s="15"/>
    </row>
    <row r="134" spans="1:7" x14ac:dyDescent="0.3">
      <c r="A134" s="12" t="s">
        <v>1530</v>
      </c>
      <c r="B134" s="30"/>
      <c r="C134" s="30" t="s">
        <v>1290</v>
      </c>
      <c r="D134" s="41">
        <v>-237900</v>
      </c>
      <c r="E134" s="23">
        <v>-251.46</v>
      </c>
      <c r="F134" s="24">
        <v>-2.7099999999999997E-4</v>
      </c>
      <c r="G134" s="15"/>
    </row>
    <row r="135" spans="1:7" x14ac:dyDescent="0.3">
      <c r="A135" s="12" t="s">
        <v>1599</v>
      </c>
      <c r="B135" s="30"/>
      <c r="C135" s="30" t="s">
        <v>1118</v>
      </c>
      <c r="D135" s="41">
        <v>-192000</v>
      </c>
      <c r="E135" s="23">
        <v>-318.33999999999997</v>
      </c>
      <c r="F135" s="24">
        <v>-3.4400000000000001E-4</v>
      </c>
      <c r="G135" s="15"/>
    </row>
    <row r="136" spans="1:7" x14ac:dyDescent="0.3">
      <c r="A136" s="12" t="s">
        <v>1639</v>
      </c>
      <c r="B136" s="30"/>
      <c r="C136" s="30" t="s">
        <v>1118</v>
      </c>
      <c r="D136" s="41">
        <v>-13200</v>
      </c>
      <c r="E136" s="23">
        <v>-373.22</v>
      </c>
      <c r="F136" s="24">
        <v>-4.0299999999999998E-4</v>
      </c>
      <c r="G136" s="15"/>
    </row>
    <row r="137" spans="1:7" x14ac:dyDescent="0.3">
      <c r="A137" s="12" t="s">
        <v>1580</v>
      </c>
      <c r="B137" s="30"/>
      <c r="C137" s="30" t="s">
        <v>1115</v>
      </c>
      <c r="D137" s="41">
        <v>-12200</v>
      </c>
      <c r="E137" s="23">
        <v>-430.64</v>
      </c>
      <c r="F137" s="24">
        <v>-4.6500000000000003E-4</v>
      </c>
      <c r="G137" s="15"/>
    </row>
    <row r="138" spans="1:7" x14ac:dyDescent="0.3">
      <c r="A138" s="12" t="s">
        <v>1621</v>
      </c>
      <c r="B138" s="30"/>
      <c r="C138" s="30" t="s">
        <v>1162</v>
      </c>
      <c r="D138" s="41">
        <v>-375000</v>
      </c>
      <c r="E138" s="23">
        <v>-669.38</v>
      </c>
      <c r="F138" s="24">
        <v>-7.2300000000000001E-4</v>
      </c>
      <c r="G138" s="15"/>
    </row>
    <row r="139" spans="1:7" x14ac:dyDescent="0.3">
      <c r="A139" s="12" t="s">
        <v>1615</v>
      </c>
      <c r="B139" s="30"/>
      <c r="C139" s="30" t="s">
        <v>1140</v>
      </c>
      <c r="D139" s="41">
        <v>-687500</v>
      </c>
      <c r="E139" s="23">
        <v>-773.44</v>
      </c>
      <c r="F139" s="24">
        <v>-8.3600000000000005E-4</v>
      </c>
      <c r="G139" s="15"/>
    </row>
    <row r="140" spans="1:7" x14ac:dyDescent="0.3">
      <c r="A140" s="12" t="s">
        <v>1631</v>
      </c>
      <c r="B140" s="30"/>
      <c r="C140" s="30" t="s">
        <v>1109</v>
      </c>
      <c r="D140" s="41">
        <v>-1488000</v>
      </c>
      <c r="E140" s="23">
        <v>-774.5</v>
      </c>
      <c r="F140" s="24">
        <v>-8.3699999999999996E-4</v>
      </c>
      <c r="G140" s="15"/>
    </row>
    <row r="141" spans="1:7" x14ac:dyDescent="0.3">
      <c r="A141" s="12" t="s">
        <v>1560</v>
      </c>
      <c r="B141" s="30"/>
      <c r="C141" s="30" t="s">
        <v>1223</v>
      </c>
      <c r="D141" s="41">
        <v>-103550</v>
      </c>
      <c r="E141" s="23">
        <v>-914.92</v>
      </c>
      <c r="F141" s="24">
        <v>-9.8900000000000008E-4</v>
      </c>
      <c r="G141" s="15"/>
    </row>
    <row r="142" spans="1:7" x14ac:dyDescent="0.3">
      <c r="A142" s="12" t="s">
        <v>1619</v>
      </c>
      <c r="B142" s="30"/>
      <c r="C142" s="30" t="s">
        <v>1115</v>
      </c>
      <c r="D142" s="41">
        <v>-21125</v>
      </c>
      <c r="E142" s="23">
        <v>-1086.68</v>
      </c>
      <c r="F142" s="24">
        <v>-1.175E-3</v>
      </c>
      <c r="G142" s="15"/>
    </row>
    <row r="143" spans="1:7" x14ac:dyDescent="0.3">
      <c r="A143" s="12" t="s">
        <v>1602</v>
      </c>
      <c r="B143" s="30"/>
      <c r="C143" s="30" t="s">
        <v>1109</v>
      </c>
      <c r="D143" s="41">
        <v>-99000</v>
      </c>
      <c r="E143" s="23">
        <v>-1367.44</v>
      </c>
      <c r="F143" s="24">
        <v>-1.4779999999999999E-3</v>
      </c>
      <c r="G143" s="15"/>
    </row>
    <row r="144" spans="1:7" x14ac:dyDescent="0.3">
      <c r="A144" s="12" t="s">
        <v>1564</v>
      </c>
      <c r="B144" s="30"/>
      <c r="C144" s="30" t="s">
        <v>1297</v>
      </c>
      <c r="D144" s="41">
        <v>-106800</v>
      </c>
      <c r="E144" s="23">
        <v>-1626.03</v>
      </c>
      <c r="F144" s="24">
        <v>-1.758E-3</v>
      </c>
      <c r="G144" s="15"/>
    </row>
    <row r="145" spans="1:7" x14ac:dyDescent="0.3">
      <c r="A145" s="12" t="s">
        <v>1635</v>
      </c>
      <c r="B145" s="30"/>
      <c r="C145" s="30" t="s">
        <v>1128</v>
      </c>
      <c r="D145" s="41">
        <v>-61250</v>
      </c>
      <c r="E145" s="23">
        <v>-2029.7</v>
      </c>
      <c r="F145" s="24">
        <v>-2.1940000000000002E-3</v>
      </c>
      <c r="G145" s="15"/>
    </row>
    <row r="146" spans="1:7" x14ac:dyDescent="0.3">
      <c r="A146" s="12" t="s">
        <v>1633</v>
      </c>
      <c r="B146" s="30"/>
      <c r="C146" s="30" t="s">
        <v>1109</v>
      </c>
      <c r="D146" s="41">
        <v>-1287000</v>
      </c>
      <c r="E146" s="23">
        <v>-2460.1</v>
      </c>
      <c r="F146" s="24">
        <v>-2.66E-3</v>
      </c>
      <c r="G146" s="15"/>
    </row>
    <row r="147" spans="1:7" x14ac:dyDescent="0.3">
      <c r="A147" s="12" t="s">
        <v>1541</v>
      </c>
      <c r="B147" s="30"/>
      <c r="C147" s="30" t="s">
        <v>1172</v>
      </c>
      <c r="D147" s="41">
        <v>-631800</v>
      </c>
      <c r="E147" s="23">
        <v>-2695.26</v>
      </c>
      <c r="F147" s="24">
        <v>-2.9139999999999999E-3</v>
      </c>
      <c r="G147" s="15"/>
    </row>
    <row r="148" spans="1:7" x14ac:dyDescent="0.3">
      <c r="A148" s="12" t="s">
        <v>1642</v>
      </c>
      <c r="B148" s="30"/>
      <c r="C148" s="30" t="s">
        <v>1109</v>
      </c>
      <c r="D148" s="41">
        <v>-209550</v>
      </c>
      <c r="E148" s="23">
        <v>-3574.82</v>
      </c>
      <c r="F148" s="24">
        <v>-3.8649999999999999E-3</v>
      </c>
      <c r="G148" s="15"/>
    </row>
    <row r="149" spans="1:7" x14ac:dyDescent="0.3">
      <c r="A149" s="12" t="s">
        <v>1638</v>
      </c>
      <c r="B149" s="30"/>
      <c r="C149" s="30" t="s">
        <v>1118</v>
      </c>
      <c r="D149" s="41">
        <v>-6150000</v>
      </c>
      <c r="E149" s="23">
        <v>-6365.25</v>
      </c>
      <c r="F149" s="24">
        <v>-6.8830000000000002E-3</v>
      </c>
      <c r="G149" s="15"/>
    </row>
    <row r="150" spans="1:7" x14ac:dyDescent="0.3">
      <c r="A150" s="12" t="s">
        <v>1641</v>
      </c>
      <c r="B150" s="30"/>
      <c r="C150" s="30" t="s">
        <v>1112</v>
      </c>
      <c r="D150" s="41">
        <v>-384500</v>
      </c>
      <c r="E150" s="23">
        <v>-9861.27</v>
      </c>
      <c r="F150" s="24">
        <v>-1.0664E-2</v>
      </c>
      <c r="G150" s="15"/>
    </row>
    <row r="151" spans="1:7" x14ac:dyDescent="0.3">
      <c r="A151" s="16" t="s">
        <v>122</v>
      </c>
      <c r="B151" s="31"/>
      <c r="C151" s="31"/>
      <c r="D151" s="17"/>
      <c r="E151" s="42">
        <v>-12836.79</v>
      </c>
      <c r="F151" s="43">
        <v>-1.3868999999999999E-2</v>
      </c>
      <c r="G151" s="20"/>
    </row>
    <row r="152" spans="1:7" x14ac:dyDescent="0.3">
      <c r="A152" s="12"/>
      <c r="B152" s="30"/>
      <c r="C152" s="30"/>
      <c r="D152" s="13"/>
      <c r="E152" s="14"/>
      <c r="F152" s="15"/>
      <c r="G152" s="15"/>
    </row>
    <row r="153" spans="1:7" x14ac:dyDescent="0.3">
      <c r="A153" s="12"/>
      <c r="B153" s="30"/>
      <c r="C153" s="30"/>
      <c r="D153" s="13"/>
      <c r="E153" s="14"/>
      <c r="F153" s="15"/>
      <c r="G153" s="15"/>
    </row>
    <row r="154" spans="1:7" x14ac:dyDescent="0.3">
      <c r="A154" s="16" t="s">
        <v>1761</v>
      </c>
      <c r="B154" s="31"/>
      <c r="C154" s="31"/>
      <c r="D154" s="17"/>
      <c r="E154" s="46"/>
      <c r="F154" s="20"/>
      <c r="G154" s="20"/>
    </row>
    <row r="155" spans="1:7" x14ac:dyDescent="0.3">
      <c r="A155" s="12" t="s">
        <v>1762</v>
      </c>
      <c r="B155" s="30"/>
      <c r="C155" s="30" t="s">
        <v>1763</v>
      </c>
      <c r="D155" s="13">
        <v>300000</v>
      </c>
      <c r="E155" s="14">
        <v>996.3</v>
      </c>
      <c r="F155" s="15">
        <v>1.1000000000000001E-3</v>
      </c>
      <c r="G155" s="15"/>
    </row>
    <row r="156" spans="1:7" x14ac:dyDescent="0.3">
      <c r="A156" s="12" t="s">
        <v>1764</v>
      </c>
      <c r="B156" s="30"/>
      <c r="C156" s="30" t="s">
        <v>1765</v>
      </c>
      <c r="D156" s="41">
        <v>-8300</v>
      </c>
      <c r="E156" s="23">
        <v>-72.040000000000006</v>
      </c>
      <c r="F156" s="24">
        <v>-1E-4</v>
      </c>
      <c r="G156" s="15"/>
    </row>
    <row r="157" spans="1:7" x14ac:dyDescent="0.3">
      <c r="A157" s="16" t="s">
        <v>122</v>
      </c>
      <c r="B157" s="31"/>
      <c r="C157" s="31"/>
      <c r="D157" s="17"/>
      <c r="E157" s="37">
        <v>924.26</v>
      </c>
      <c r="F157" s="38">
        <v>1E-3</v>
      </c>
      <c r="G157" s="20"/>
    </row>
    <row r="158" spans="1:7" x14ac:dyDescent="0.3">
      <c r="A158" s="12"/>
      <c r="B158" s="30"/>
      <c r="C158" s="30"/>
      <c r="D158" s="13"/>
      <c r="E158" s="14"/>
      <c r="F158" s="15"/>
      <c r="G158" s="15"/>
    </row>
    <row r="159" spans="1:7" x14ac:dyDescent="0.3">
      <c r="A159" s="21" t="s">
        <v>152</v>
      </c>
      <c r="B159" s="32"/>
      <c r="C159" s="32"/>
      <c r="D159" s="22"/>
      <c r="E159" s="18">
        <v>924.26</v>
      </c>
      <c r="F159" s="19">
        <v>1E-3</v>
      </c>
      <c r="G159" s="20"/>
    </row>
    <row r="160" spans="1:7" x14ac:dyDescent="0.3">
      <c r="A160" s="16" t="s">
        <v>202</v>
      </c>
      <c r="B160" s="30"/>
      <c r="C160" s="30"/>
      <c r="D160" s="13"/>
      <c r="E160" s="14"/>
      <c r="F160" s="15"/>
      <c r="G160" s="15"/>
    </row>
    <row r="161" spans="1:7" x14ac:dyDescent="0.3">
      <c r="A161" s="16" t="s">
        <v>203</v>
      </c>
      <c r="B161" s="30"/>
      <c r="C161" s="30"/>
      <c r="D161" s="13"/>
      <c r="E161" s="14"/>
      <c r="F161" s="15"/>
      <c r="G161" s="15"/>
    </row>
    <row r="162" spans="1:7" x14ac:dyDescent="0.3">
      <c r="A162" s="12" t="s">
        <v>1766</v>
      </c>
      <c r="B162" s="30" t="s">
        <v>1767</v>
      </c>
      <c r="C162" s="30" t="s">
        <v>209</v>
      </c>
      <c r="D162" s="13">
        <v>17500000</v>
      </c>
      <c r="E162" s="14">
        <v>17518.150000000001</v>
      </c>
      <c r="F162" s="15">
        <v>1.89E-2</v>
      </c>
      <c r="G162" s="15">
        <v>7.4749999999999997E-2</v>
      </c>
    </row>
    <row r="163" spans="1:7" x14ac:dyDescent="0.3">
      <c r="A163" s="12" t="s">
        <v>709</v>
      </c>
      <c r="B163" s="30" t="s">
        <v>710</v>
      </c>
      <c r="C163" s="30" t="s">
        <v>209</v>
      </c>
      <c r="D163" s="13">
        <v>15000000</v>
      </c>
      <c r="E163" s="14">
        <v>14959.11</v>
      </c>
      <c r="F163" s="15">
        <v>1.6199999999999999E-2</v>
      </c>
      <c r="G163" s="15">
        <v>7.3450000000000001E-2</v>
      </c>
    </row>
    <row r="164" spans="1:7" x14ac:dyDescent="0.3">
      <c r="A164" s="12" t="s">
        <v>1768</v>
      </c>
      <c r="B164" s="30" t="s">
        <v>1769</v>
      </c>
      <c r="C164" s="30" t="s">
        <v>209</v>
      </c>
      <c r="D164" s="13">
        <v>10000000</v>
      </c>
      <c r="E164" s="14">
        <v>10007.76</v>
      </c>
      <c r="F164" s="15">
        <v>1.0800000000000001E-2</v>
      </c>
      <c r="G164" s="15">
        <v>7.5546000000000002E-2</v>
      </c>
    </row>
    <row r="165" spans="1:7" x14ac:dyDescent="0.3">
      <c r="A165" s="12" t="s">
        <v>1770</v>
      </c>
      <c r="B165" s="30" t="s">
        <v>1771</v>
      </c>
      <c r="C165" s="30" t="s">
        <v>209</v>
      </c>
      <c r="D165" s="13">
        <v>10000000</v>
      </c>
      <c r="E165" s="14">
        <v>9981.89</v>
      </c>
      <c r="F165" s="15">
        <v>1.0800000000000001E-2</v>
      </c>
      <c r="G165" s="15">
        <v>8.0399999999999999E-2</v>
      </c>
    </row>
    <row r="166" spans="1:7" x14ac:dyDescent="0.3">
      <c r="A166" s="12" t="s">
        <v>715</v>
      </c>
      <c r="B166" s="30" t="s">
        <v>716</v>
      </c>
      <c r="C166" s="30" t="s">
        <v>209</v>
      </c>
      <c r="D166" s="13">
        <v>10000000</v>
      </c>
      <c r="E166" s="14">
        <v>9652.93</v>
      </c>
      <c r="F166" s="15">
        <v>1.04E-2</v>
      </c>
      <c r="G166" s="15">
        <v>7.5550000000000006E-2</v>
      </c>
    </row>
    <row r="167" spans="1:7" x14ac:dyDescent="0.3">
      <c r="A167" s="12" t="s">
        <v>1772</v>
      </c>
      <c r="B167" s="30" t="s">
        <v>1773</v>
      </c>
      <c r="C167" s="30" t="s">
        <v>209</v>
      </c>
      <c r="D167" s="13">
        <v>7500000</v>
      </c>
      <c r="E167" s="14">
        <v>7535.65</v>
      </c>
      <c r="F167" s="15">
        <v>8.0999999999999996E-3</v>
      </c>
      <c r="G167" s="15">
        <v>7.5287999999999994E-2</v>
      </c>
    </row>
    <row r="168" spans="1:7" x14ac:dyDescent="0.3">
      <c r="A168" s="12" t="s">
        <v>711</v>
      </c>
      <c r="B168" s="30" t="s">
        <v>712</v>
      </c>
      <c r="C168" s="30" t="s">
        <v>218</v>
      </c>
      <c r="D168" s="13">
        <v>7500000</v>
      </c>
      <c r="E168" s="14">
        <v>7455.65</v>
      </c>
      <c r="F168" s="15">
        <v>8.0999999999999996E-3</v>
      </c>
      <c r="G168" s="15">
        <v>7.5566999999999995E-2</v>
      </c>
    </row>
    <row r="169" spans="1:7" x14ac:dyDescent="0.3">
      <c r="A169" s="12" t="s">
        <v>1774</v>
      </c>
      <c r="B169" s="30" t="s">
        <v>1775</v>
      </c>
      <c r="C169" s="30" t="s">
        <v>218</v>
      </c>
      <c r="D169" s="13">
        <v>5000000</v>
      </c>
      <c r="E169" s="14">
        <v>4934.92</v>
      </c>
      <c r="F169" s="15">
        <v>5.3E-3</v>
      </c>
      <c r="G169" s="15">
        <v>7.2999999999999995E-2</v>
      </c>
    </row>
    <row r="170" spans="1:7" x14ac:dyDescent="0.3">
      <c r="A170" s="12" t="s">
        <v>1776</v>
      </c>
      <c r="B170" s="30" t="s">
        <v>1777</v>
      </c>
      <c r="C170" s="30" t="s">
        <v>209</v>
      </c>
      <c r="D170" s="13">
        <v>2500000</v>
      </c>
      <c r="E170" s="14">
        <v>2530.94</v>
      </c>
      <c r="F170" s="15">
        <v>2.7000000000000001E-3</v>
      </c>
      <c r="G170" s="15">
        <v>7.9746999999999998E-2</v>
      </c>
    </row>
    <row r="171" spans="1:7" x14ac:dyDescent="0.3">
      <c r="A171" s="12" t="s">
        <v>1778</v>
      </c>
      <c r="B171" s="30" t="s">
        <v>1779</v>
      </c>
      <c r="C171" s="30" t="s">
        <v>332</v>
      </c>
      <c r="D171" s="13">
        <v>2500000</v>
      </c>
      <c r="E171" s="14">
        <v>2468.35</v>
      </c>
      <c r="F171" s="15">
        <v>2.7000000000000001E-3</v>
      </c>
      <c r="G171" s="15">
        <v>7.9499E-2</v>
      </c>
    </row>
    <row r="172" spans="1:7" x14ac:dyDescent="0.3">
      <c r="A172" s="16" t="s">
        <v>122</v>
      </c>
      <c r="B172" s="31"/>
      <c r="C172" s="31"/>
      <c r="D172" s="17"/>
      <c r="E172" s="37">
        <v>87045.35</v>
      </c>
      <c r="F172" s="38">
        <v>9.4E-2</v>
      </c>
      <c r="G172" s="20"/>
    </row>
    <row r="173" spans="1:7" x14ac:dyDescent="0.3">
      <c r="A173" s="12"/>
      <c r="B173" s="30"/>
      <c r="C173" s="30"/>
      <c r="D173" s="13"/>
      <c r="E173" s="14"/>
      <c r="F173" s="15"/>
      <c r="G173" s="15"/>
    </row>
    <row r="174" spans="1:7" x14ac:dyDescent="0.3">
      <c r="A174" s="16" t="s">
        <v>297</v>
      </c>
      <c r="B174" s="30"/>
      <c r="C174" s="30"/>
      <c r="D174" s="13"/>
      <c r="E174" s="14"/>
      <c r="F174" s="15"/>
      <c r="G174" s="15"/>
    </row>
    <row r="175" spans="1:7" x14ac:dyDescent="0.3">
      <c r="A175" s="12" t="s">
        <v>620</v>
      </c>
      <c r="B175" s="30" t="s">
        <v>621</v>
      </c>
      <c r="C175" s="30" t="s">
        <v>119</v>
      </c>
      <c r="D175" s="13">
        <v>35000000</v>
      </c>
      <c r="E175" s="14">
        <v>35358.86</v>
      </c>
      <c r="F175" s="15">
        <v>3.8199999999999998E-2</v>
      </c>
      <c r="G175" s="15">
        <v>7.2033487490000006E-2</v>
      </c>
    </row>
    <row r="176" spans="1:7" x14ac:dyDescent="0.3">
      <c r="A176" s="12" t="s">
        <v>1780</v>
      </c>
      <c r="B176" s="30" t="s">
        <v>1781</v>
      </c>
      <c r="C176" s="30" t="s">
        <v>119</v>
      </c>
      <c r="D176" s="13">
        <v>30000000</v>
      </c>
      <c r="E176" s="14">
        <v>29973.87</v>
      </c>
      <c r="F176" s="15">
        <v>3.2399999999999998E-2</v>
      </c>
      <c r="G176" s="15">
        <v>7.2032452100000005E-2</v>
      </c>
    </row>
    <row r="177" spans="1:7" x14ac:dyDescent="0.3">
      <c r="A177" s="12" t="s">
        <v>1643</v>
      </c>
      <c r="B177" s="30" t="s">
        <v>1644</v>
      </c>
      <c r="C177" s="30" t="s">
        <v>119</v>
      </c>
      <c r="D177" s="13">
        <v>10000000</v>
      </c>
      <c r="E177" s="14">
        <v>9982.0300000000007</v>
      </c>
      <c r="F177" s="15">
        <v>1.0800000000000001E-2</v>
      </c>
      <c r="G177" s="15">
        <v>6.9981291200999995E-2</v>
      </c>
    </row>
    <row r="178" spans="1:7" x14ac:dyDescent="0.3">
      <c r="A178" s="12" t="s">
        <v>862</v>
      </c>
      <c r="B178" s="30" t="s">
        <v>863</v>
      </c>
      <c r="C178" s="30" t="s">
        <v>119</v>
      </c>
      <c r="D178" s="13">
        <v>10000000</v>
      </c>
      <c r="E178" s="14">
        <v>9609.7000000000007</v>
      </c>
      <c r="F178" s="15">
        <v>1.04E-2</v>
      </c>
      <c r="G178" s="15">
        <v>7.1821242943999997E-2</v>
      </c>
    </row>
    <row r="179" spans="1:7" x14ac:dyDescent="0.3">
      <c r="A179" s="12" t="s">
        <v>987</v>
      </c>
      <c r="B179" s="30" t="s">
        <v>988</v>
      </c>
      <c r="C179" s="30" t="s">
        <v>119</v>
      </c>
      <c r="D179" s="13">
        <v>6000000</v>
      </c>
      <c r="E179" s="14">
        <v>5788.11</v>
      </c>
      <c r="F179" s="15">
        <v>6.3E-3</v>
      </c>
      <c r="G179" s="15">
        <v>7.1700117669999994E-2</v>
      </c>
    </row>
    <row r="180" spans="1:7" x14ac:dyDescent="0.3">
      <c r="A180" s="16" t="s">
        <v>122</v>
      </c>
      <c r="B180" s="31"/>
      <c r="C180" s="31"/>
      <c r="D180" s="17"/>
      <c r="E180" s="37">
        <v>90712.57</v>
      </c>
      <c r="F180" s="38">
        <v>9.8100000000000007E-2</v>
      </c>
      <c r="G180" s="20"/>
    </row>
    <row r="181" spans="1:7" x14ac:dyDescent="0.3">
      <c r="A181" s="12"/>
      <c r="B181" s="30"/>
      <c r="C181" s="30"/>
      <c r="D181" s="13"/>
      <c r="E181" s="14"/>
      <c r="F181" s="15"/>
      <c r="G181" s="15"/>
    </row>
    <row r="182" spans="1:7" x14ac:dyDescent="0.3">
      <c r="A182" s="16" t="s">
        <v>300</v>
      </c>
      <c r="B182" s="30"/>
      <c r="C182" s="30"/>
      <c r="D182" s="13"/>
      <c r="E182" s="14"/>
      <c r="F182" s="15"/>
      <c r="G182" s="15"/>
    </row>
    <row r="183" spans="1:7" x14ac:dyDescent="0.3">
      <c r="A183" s="16" t="s">
        <v>122</v>
      </c>
      <c r="B183" s="30"/>
      <c r="C183" s="30"/>
      <c r="D183" s="13"/>
      <c r="E183" s="39" t="s">
        <v>114</v>
      </c>
      <c r="F183" s="40" t="s">
        <v>114</v>
      </c>
      <c r="G183" s="15"/>
    </row>
    <row r="184" spans="1:7" x14ac:dyDescent="0.3">
      <c r="A184" s="12"/>
      <c r="B184" s="30"/>
      <c r="C184" s="30"/>
      <c r="D184" s="13"/>
      <c r="E184" s="14"/>
      <c r="F184" s="15"/>
      <c r="G184" s="15"/>
    </row>
    <row r="185" spans="1:7" x14ac:dyDescent="0.3">
      <c r="A185" s="16" t="s">
        <v>301</v>
      </c>
      <c r="B185" s="30"/>
      <c r="C185" s="30"/>
      <c r="D185" s="13"/>
      <c r="E185" s="14"/>
      <c r="F185" s="15"/>
      <c r="G185" s="15"/>
    </row>
    <row r="186" spans="1:7" x14ac:dyDescent="0.3">
      <c r="A186" s="16" t="s">
        <v>122</v>
      </c>
      <c r="B186" s="30"/>
      <c r="C186" s="30"/>
      <c r="D186" s="13"/>
      <c r="E186" s="39" t="s">
        <v>114</v>
      </c>
      <c r="F186" s="40" t="s">
        <v>114</v>
      </c>
      <c r="G186" s="15"/>
    </row>
    <row r="187" spans="1:7" x14ac:dyDescent="0.3">
      <c r="A187" s="12"/>
      <c r="B187" s="30"/>
      <c r="C187" s="30"/>
      <c r="D187" s="13"/>
      <c r="E187" s="14"/>
      <c r="F187" s="15"/>
      <c r="G187" s="15"/>
    </row>
    <row r="188" spans="1:7" x14ac:dyDescent="0.3">
      <c r="A188" s="21" t="s">
        <v>152</v>
      </c>
      <c r="B188" s="32"/>
      <c r="C188" s="32"/>
      <c r="D188" s="22"/>
      <c r="E188" s="18">
        <v>177757.92</v>
      </c>
      <c r="F188" s="19">
        <v>0.19209999999999999</v>
      </c>
      <c r="G188" s="20"/>
    </row>
    <row r="189" spans="1:7" x14ac:dyDescent="0.3">
      <c r="A189" s="12"/>
      <c r="B189" s="30"/>
      <c r="C189" s="30"/>
      <c r="D189" s="13"/>
      <c r="E189" s="14"/>
      <c r="F189" s="15"/>
      <c r="G189" s="15"/>
    </row>
    <row r="190" spans="1:7" x14ac:dyDescent="0.3">
      <c r="A190" s="16" t="s">
        <v>115</v>
      </c>
      <c r="B190" s="30"/>
      <c r="C190" s="30"/>
      <c r="D190" s="13"/>
      <c r="E190" s="14"/>
      <c r="F190" s="15"/>
      <c r="G190" s="15"/>
    </row>
    <row r="191" spans="1:7" x14ac:dyDescent="0.3">
      <c r="A191" s="12"/>
      <c r="B191" s="30"/>
      <c r="C191" s="30"/>
      <c r="D191" s="13"/>
      <c r="E191" s="14"/>
      <c r="F191" s="15"/>
      <c r="G191" s="15"/>
    </row>
    <row r="192" spans="1:7" x14ac:dyDescent="0.3">
      <c r="A192" s="16" t="s">
        <v>116</v>
      </c>
      <c r="B192" s="30"/>
      <c r="C192" s="30"/>
      <c r="D192" s="13"/>
      <c r="E192" s="14"/>
      <c r="F192" s="15"/>
      <c r="G192" s="15"/>
    </row>
    <row r="193" spans="1:7" x14ac:dyDescent="0.3">
      <c r="A193" s="12" t="s">
        <v>1649</v>
      </c>
      <c r="B193" s="30" t="s">
        <v>1650</v>
      </c>
      <c r="C193" s="30" t="s">
        <v>119</v>
      </c>
      <c r="D193" s="13">
        <v>500000</v>
      </c>
      <c r="E193" s="14">
        <v>484.91</v>
      </c>
      <c r="F193" s="15">
        <v>5.0000000000000001E-4</v>
      </c>
      <c r="G193" s="15">
        <v>6.8441000000000002E-2</v>
      </c>
    </row>
    <row r="194" spans="1:7" x14ac:dyDescent="0.3">
      <c r="A194" s="16" t="s">
        <v>122</v>
      </c>
      <c r="B194" s="31"/>
      <c r="C194" s="31"/>
      <c r="D194" s="17"/>
      <c r="E194" s="37">
        <v>484.91</v>
      </c>
      <c r="F194" s="38">
        <v>5.0000000000000001E-4</v>
      </c>
      <c r="G194" s="20"/>
    </row>
    <row r="195" spans="1:7" x14ac:dyDescent="0.3">
      <c r="A195" s="12"/>
      <c r="B195" s="30"/>
      <c r="C195" s="30"/>
      <c r="D195" s="13"/>
      <c r="E195" s="14"/>
      <c r="F195" s="15"/>
      <c r="G195" s="15"/>
    </row>
    <row r="196" spans="1:7" x14ac:dyDescent="0.3">
      <c r="A196" s="21" t="s">
        <v>152</v>
      </c>
      <c r="B196" s="32"/>
      <c r="C196" s="32"/>
      <c r="D196" s="22"/>
      <c r="E196" s="18">
        <v>484.91</v>
      </c>
      <c r="F196" s="19">
        <v>5.0000000000000001E-4</v>
      </c>
      <c r="G196" s="20"/>
    </row>
    <row r="197" spans="1:7" x14ac:dyDescent="0.3">
      <c r="A197" s="12"/>
      <c r="B197" s="30"/>
      <c r="C197" s="30"/>
      <c r="D197" s="13"/>
      <c r="E197" s="14"/>
      <c r="F197" s="15"/>
      <c r="G197" s="15"/>
    </row>
    <row r="198" spans="1:7" x14ac:dyDescent="0.3">
      <c r="A198" s="12"/>
      <c r="B198" s="30"/>
      <c r="C198" s="30"/>
      <c r="D198" s="13"/>
      <c r="E198" s="14"/>
      <c r="F198" s="15"/>
      <c r="G198" s="15"/>
    </row>
    <row r="199" spans="1:7" x14ac:dyDescent="0.3">
      <c r="A199" s="16" t="s">
        <v>787</v>
      </c>
      <c r="B199" s="30"/>
      <c r="C199" s="30"/>
      <c r="D199" s="13"/>
      <c r="E199" s="14"/>
      <c r="F199" s="15"/>
      <c r="G199" s="15"/>
    </row>
    <row r="200" spans="1:7" x14ac:dyDescent="0.3">
      <c r="A200" s="12" t="s">
        <v>1782</v>
      </c>
      <c r="B200" s="30" t="s">
        <v>1783</v>
      </c>
      <c r="C200" s="30"/>
      <c r="D200" s="13">
        <v>39998000.100000001</v>
      </c>
      <c r="E200" s="14">
        <v>4134.07</v>
      </c>
      <c r="F200" s="15">
        <v>4.4999999999999997E-3</v>
      </c>
      <c r="G200" s="15"/>
    </row>
    <row r="201" spans="1:7" x14ac:dyDescent="0.3">
      <c r="A201" s="12" t="s">
        <v>1784</v>
      </c>
      <c r="B201" s="30" t="s">
        <v>1785</v>
      </c>
      <c r="C201" s="30"/>
      <c r="D201" s="13">
        <v>19999000.050000001</v>
      </c>
      <c r="E201" s="14">
        <v>2117.31</v>
      </c>
      <c r="F201" s="15">
        <v>2.3E-3</v>
      </c>
      <c r="G201" s="15"/>
    </row>
    <row r="202" spans="1:7" x14ac:dyDescent="0.3">
      <c r="A202" s="12" t="s">
        <v>1786</v>
      </c>
      <c r="B202" s="30" t="s">
        <v>1787</v>
      </c>
      <c r="C202" s="30"/>
      <c r="D202" s="13">
        <v>0.01</v>
      </c>
      <c r="E202" s="14">
        <v>0</v>
      </c>
      <c r="F202" s="15">
        <v>0</v>
      </c>
      <c r="G202" s="15"/>
    </row>
    <row r="203" spans="1:7" x14ac:dyDescent="0.3">
      <c r="A203" s="12"/>
      <c r="B203" s="30"/>
      <c r="C203" s="30"/>
      <c r="D203" s="13"/>
      <c r="E203" s="14"/>
      <c r="F203" s="15"/>
      <c r="G203" s="15"/>
    </row>
    <row r="204" spans="1:7" x14ac:dyDescent="0.3">
      <c r="A204" s="21" t="s">
        <v>152</v>
      </c>
      <c r="B204" s="32"/>
      <c r="C204" s="32"/>
      <c r="D204" s="22"/>
      <c r="E204" s="18">
        <v>6251.38</v>
      </c>
      <c r="F204" s="19">
        <v>6.7999999999999996E-3</v>
      </c>
      <c r="G204" s="20"/>
    </row>
    <row r="205" spans="1:7" x14ac:dyDescent="0.3">
      <c r="A205" s="12"/>
      <c r="B205" s="30"/>
      <c r="C205" s="30"/>
      <c r="D205" s="13"/>
      <c r="E205" s="14"/>
      <c r="F205" s="15"/>
      <c r="G205" s="15"/>
    </row>
    <row r="206" spans="1:7" x14ac:dyDescent="0.3">
      <c r="A206" s="16" t="s">
        <v>153</v>
      </c>
      <c r="B206" s="30"/>
      <c r="C206" s="30"/>
      <c r="D206" s="13"/>
      <c r="E206" s="14"/>
      <c r="F206" s="15"/>
      <c r="G206" s="15"/>
    </row>
    <row r="207" spans="1:7" x14ac:dyDescent="0.3">
      <c r="A207" s="12" t="s">
        <v>154</v>
      </c>
      <c r="B207" s="30"/>
      <c r="C207" s="30"/>
      <c r="D207" s="13"/>
      <c r="E207" s="14">
        <v>9873.51</v>
      </c>
      <c r="F207" s="15">
        <v>1.0699999999999999E-2</v>
      </c>
      <c r="G207" s="15">
        <v>6.7666000000000004E-2</v>
      </c>
    </row>
    <row r="208" spans="1:7" x14ac:dyDescent="0.3">
      <c r="A208" s="16" t="s">
        <v>122</v>
      </c>
      <c r="B208" s="31"/>
      <c r="C208" s="31"/>
      <c r="D208" s="17"/>
      <c r="E208" s="37">
        <v>9873.51</v>
      </c>
      <c r="F208" s="38">
        <v>1.0699999999999999E-2</v>
      </c>
      <c r="G208" s="20"/>
    </row>
    <row r="209" spans="1:7" x14ac:dyDescent="0.3">
      <c r="A209" s="12"/>
      <c r="B209" s="30"/>
      <c r="C209" s="30"/>
      <c r="D209" s="13"/>
      <c r="E209" s="14"/>
      <c r="F209" s="15"/>
      <c r="G209" s="15"/>
    </row>
    <row r="210" spans="1:7" x14ac:dyDescent="0.3">
      <c r="A210" s="21" t="s">
        <v>152</v>
      </c>
      <c r="B210" s="32"/>
      <c r="C210" s="32"/>
      <c r="D210" s="22"/>
      <c r="E210" s="18">
        <v>9873.51</v>
      </c>
      <c r="F210" s="19">
        <v>1.0699999999999999E-2</v>
      </c>
      <c r="G210" s="20"/>
    </row>
    <row r="211" spans="1:7" x14ac:dyDescent="0.3">
      <c r="A211" s="12" t="s">
        <v>155</v>
      </c>
      <c r="B211" s="30"/>
      <c r="C211" s="30"/>
      <c r="D211" s="13"/>
      <c r="E211" s="14">
        <v>3124.6164795999998</v>
      </c>
      <c r="F211" s="15">
        <v>3.3779999999999999E-3</v>
      </c>
      <c r="G211" s="15"/>
    </row>
    <row r="212" spans="1:7" x14ac:dyDescent="0.3">
      <c r="A212" s="12" t="s">
        <v>156</v>
      </c>
      <c r="B212" s="30"/>
      <c r="C212" s="30"/>
      <c r="D212" s="13"/>
      <c r="E212" s="14">
        <v>29907.6035204</v>
      </c>
      <c r="F212" s="15">
        <v>3.2621999999999998E-2</v>
      </c>
      <c r="G212" s="15">
        <v>6.7666000000000004E-2</v>
      </c>
    </row>
    <row r="213" spans="1:7" x14ac:dyDescent="0.3">
      <c r="A213" s="25" t="s">
        <v>157</v>
      </c>
      <c r="B213" s="33"/>
      <c r="C213" s="33"/>
      <c r="D213" s="26"/>
      <c r="E213" s="27">
        <v>924724.52</v>
      </c>
      <c r="F213" s="28">
        <v>1</v>
      </c>
      <c r="G213" s="28"/>
    </row>
    <row r="215" spans="1:7" x14ac:dyDescent="0.3">
      <c r="A215" s="1" t="s">
        <v>1687</v>
      </c>
    </row>
    <row r="216" spans="1:7" x14ac:dyDescent="0.3">
      <c r="A216" s="1" t="s">
        <v>159</v>
      </c>
    </row>
    <row r="218" spans="1:7" x14ac:dyDescent="0.3">
      <c r="A218" s="1" t="s">
        <v>160</v>
      </c>
    </row>
    <row r="219" spans="1:7" x14ac:dyDescent="0.3">
      <c r="A219" s="47" t="s">
        <v>161</v>
      </c>
      <c r="B219" s="34" t="s">
        <v>114</v>
      </c>
    </row>
    <row r="220" spans="1:7" x14ac:dyDescent="0.3">
      <c r="A220" t="s">
        <v>162</v>
      </c>
    </row>
    <row r="221" spans="1:7" x14ac:dyDescent="0.3">
      <c r="A221" t="s">
        <v>163</v>
      </c>
      <c r="B221" t="s">
        <v>164</v>
      </c>
      <c r="C221" t="s">
        <v>164</v>
      </c>
    </row>
    <row r="222" spans="1:7" x14ac:dyDescent="0.3">
      <c r="B222" s="48">
        <v>45077</v>
      </c>
      <c r="C222" s="48">
        <v>45107</v>
      </c>
    </row>
    <row r="223" spans="1:7" x14ac:dyDescent="0.3">
      <c r="A223" t="s">
        <v>1788</v>
      </c>
      <c r="B223">
        <v>22.7</v>
      </c>
      <c r="C223">
        <v>23.1</v>
      </c>
      <c r="E223" s="2"/>
    </row>
    <row r="224" spans="1:7" x14ac:dyDescent="0.3">
      <c r="A224" t="s">
        <v>168</v>
      </c>
      <c r="B224">
        <v>42.22</v>
      </c>
      <c r="C224">
        <v>43.34</v>
      </c>
      <c r="E224" s="2"/>
    </row>
    <row r="225" spans="1:5" x14ac:dyDescent="0.3">
      <c r="A225" t="s">
        <v>623</v>
      </c>
      <c r="B225">
        <v>23.09</v>
      </c>
      <c r="C225">
        <v>23.55</v>
      </c>
      <c r="E225" s="2"/>
    </row>
    <row r="226" spans="1:5" x14ac:dyDescent="0.3">
      <c r="A226" t="s">
        <v>1789</v>
      </c>
      <c r="B226">
        <v>17.73</v>
      </c>
      <c r="C226">
        <v>17.989999999999998</v>
      </c>
      <c r="E226" s="2"/>
    </row>
    <row r="227" spans="1:5" x14ac:dyDescent="0.3">
      <c r="A227" t="s">
        <v>626</v>
      </c>
      <c r="B227">
        <v>38.08</v>
      </c>
      <c r="C227">
        <v>39.06</v>
      </c>
      <c r="E227" s="2"/>
    </row>
    <row r="228" spans="1:5" x14ac:dyDescent="0.3">
      <c r="A228" t="s">
        <v>628</v>
      </c>
      <c r="B228">
        <v>19.850000000000001</v>
      </c>
      <c r="C228">
        <v>20.21</v>
      </c>
      <c r="E228" s="2"/>
    </row>
    <row r="229" spans="1:5" x14ac:dyDescent="0.3">
      <c r="E229" s="2"/>
    </row>
    <row r="230" spans="1:5" x14ac:dyDescent="0.3">
      <c r="A230" t="s">
        <v>630</v>
      </c>
    </row>
    <row r="232" spans="1:5" x14ac:dyDescent="0.3">
      <c r="A232" s="50" t="s">
        <v>631</v>
      </c>
      <c r="B232" s="50" t="s">
        <v>632</v>
      </c>
      <c r="C232" s="50" t="s">
        <v>633</v>
      </c>
      <c r="D232" s="50" t="s">
        <v>634</v>
      </c>
    </row>
    <row r="233" spans="1:5" x14ac:dyDescent="0.3">
      <c r="A233" s="50" t="s">
        <v>1790</v>
      </c>
      <c r="B233" s="50"/>
      <c r="C233" s="50">
        <v>0.2</v>
      </c>
      <c r="D233" s="50">
        <v>0.2</v>
      </c>
    </row>
    <row r="234" spans="1:5" x14ac:dyDescent="0.3">
      <c r="A234" s="50" t="s">
        <v>1791</v>
      </c>
      <c r="B234" s="50"/>
      <c r="C234" s="50">
        <v>0.15</v>
      </c>
      <c r="D234" s="50">
        <v>0.15</v>
      </c>
    </row>
    <row r="235" spans="1:5" x14ac:dyDescent="0.3">
      <c r="A235" s="50" t="s">
        <v>1792</v>
      </c>
      <c r="B235" s="50"/>
      <c r="C235" s="50">
        <v>0.15</v>
      </c>
      <c r="D235" s="50">
        <v>0.15</v>
      </c>
    </row>
    <row r="236" spans="1:5" x14ac:dyDescent="0.3">
      <c r="A236" s="50" t="s">
        <v>1793</v>
      </c>
      <c r="B236" s="50"/>
      <c r="C236" s="50">
        <v>0.2</v>
      </c>
      <c r="D236" s="50">
        <v>0.2</v>
      </c>
    </row>
    <row r="238" spans="1:5" x14ac:dyDescent="0.3">
      <c r="A238" t="s">
        <v>180</v>
      </c>
      <c r="B238" s="34" t="s">
        <v>114</v>
      </c>
    </row>
    <row r="239" spans="1:5" ht="28.95" customHeight="1" x14ac:dyDescent="0.3">
      <c r="A239" s="47" t="s">
        <v>181</v>
      </c>
      <c r="B239" s="34" t="s">
        <v>114</v>
      </c>
    </row>
    <row r="240" spans="1:5" ht="28.95" customHeight="1" x14ac:dyDescent="0.3">
      <c r="A240" s="47" t="s">
        <v>182</v>
      </c>
      <c r="B240" s="34" t="s">
        <v>114</v>
      </c>
    </row>
    <row r="241" spans="1:4" x14ac:dyDescent="0.3">
      <c r="A241" t="s">
        <v>1688</v>
      </c>
      <c r="B241" s="49">
        <v>2.4574060000000002</v>
      </c>
    </row>
    <row r="242" spans="1:4" ht="43.5" customHeight="1" x14ac:dyDescent="0.3">
      <c r="A242" s="47" t="s">
        <v>184</v>
      </c>
      <c r="B242" s="49">
        <v>25491.404900000001</v>
      </c>
    </row>
    <row r="243" spans="1:4" ht="28.95" customHeight="1" x14ac:dyDescent="0.3">
      <c r="A243" s="47" t="s">
        <v>185</v>
      </c>
      <c r="B243" s="34" t="s">
        <v>114</v>
      </c>
    </row>
    <row r="244" spans="1:4" ht="28.95" customHeight="1" x14ac:dyDescent="0.3">
      <c r="A244" s="47" t="s">
        <v>186</v>
      </c>
      <c r="B244" s="34" t="s">
        <v>114</v>
      </c>
    </row>
    <row r="245" spans="1:4" x14ac:dyDescent="0.3">
      <c r="A245" t="s">
        <v>187</v>
      </c>
      <c r="B245" s="34" t="s">
        <v>114</v>
      </c>
    </row>
    <row r="246" spans="1:4" x14ac:dyDescent="0.3">
      <c r="A246" t="s">
        <v>188</v>
      </c>
      <c r="B246" s="34" t="s">
        <v>114</v>
      </c>
    </row>
    <row r="248" spans="1:4" ht="70.05" customHeight="1" x14ac:dyDescent="0.3">
      <c r="A248" s="63" t="s">
        <v>198</v>
      </c>
      <c r="B248" s="63" t="s">
        <v>199</v>
      </c>
      <c r="C248" s="63" t="s">
        <v>5</v>
      </c>
      <c r="D248" s="63" t="s">
        <v>6</v>
      </c>
    </row>
    <row r="249" spans="1:4" ht="70.05" customHeight="1" x14ac:dyDescent="0.3">
      <c r="A249" s="63" t="s">
        <v>1794</v>
      </c>
      <c r="B249" s="63"/>
      <c r="C249" s="63" t="s">
        <v>51</v>
      </c>
      <c r="D249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39"/>
  <sheetViews>
    <sheetView showGridLines="0" workbookViewId="0">
      <pane ySplit="4" topLeftCell="A5" activePane="bottomLeft" state="frozen"/>
      <selection activeCell="E97" sqref="E97"/>
      <selection pane="bottomLeft" activeCell="A6" sqref="A6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1795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1796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1106</v>
      </c>
      <c r="B7" s="30"/>
      <c r="C7" s="30"/>
      <c r="D7" s="13"/>
      <c r="E7" s="14"/>
      <c r="F7" s="15"/>
      <c r="G7" s="15"/>
    </row>
    <row r="8" spans="1:8" x14ac:dyDescent="0.3">
      <c r="A8" s="12" t="s">
        <v>1116</v>
      </c>
      <c r="B8" s="30" t="s">
        <v>1117</v>
      </c>
      <c r="C8" s="30" t="s">
        <v>1118</v>
      </c>
      <c r="D8" s="13">
        <v>154751</v>
      </c>
      <c r="E8" s="14">
        <v>4367</v>
      </c>
      <c r="F8" s="15">
        <v>8.72E-2</v>
      </c>
      <c r="G8" s="15"/>
    </row>
    <row r="9" spans="1:8" x14ac:dyDescent="0.3">
      <c r="A9" s="12" t="s">
        <v>1119</v>
      </c>
      <c r="B9" s="30" t="s">
        <v>1120</v>
      </c>
      <c r="C9" s="30" t="s">
        <v>1109</v>
      </c>
      <c r="D9" s="13">
        <v>348146</v>
      </c>
      <c r="E9" s="14">
        <v>3253.77</v>
      </c>
      <c r="F9" s="15">
        <v>6.5000000000000002E-2</v>
      </c>
      <c r="G9" s="15"/>
    </row>
    <row r="10" spans="1:8" x14ac:dyDescent="0.3">
      <c r="A10" s="12" t="s">
        <v>1110</v>
      </c>
      <c r="B10" s="30" t="s">
        <v>1111</v>
      </c>
      <c r="C10" s="30" t="s">
        <v>1112</v>
      </c>
      <c r="D10" s="13">
        <v>107724</v>
      </c>
      <c r="E10" s="14">
        <v>2747.23</v>
      </c>
      <c r="F10" s="15">
        <v>5.4899999999999997E-2</v>
      </c>
      <c r="G10" s="15"/>
    </row>
    <row r="11" spans="1:8" x14ac:dyDescent="0.3">
      <c r="A11" s="12" t="s">
        <v>1133</v>
      </c>
      <c r="B11" s="30" t="s">
        <v>1134</v>
      </c>
      <c r="C11" s="30" t="s">
        <v>1135</v>
      </c>
      <c r="D11" s="13">
        <v>600000</v>
      </c>
      <c r="E11" s="14">
        <v>2709.6</v>
      </c>
      <c r="F11" s="15">
        <v>5.4100000000000002E-2</v>
      </c>
      <c r="G11" s="15"/>
    </row>
    <row r="12" spans="1:8" x14ac:dyDescent="0.3">
      <c r="A12" s="12" t="s">
        <v>1189</v>
      </c>
      <c r="B12" s="30" t="s">
        <v>1190</v>
      </c>
      <c r="C12" s="30" t="s">
        <v>1191</v>
      </c>
      <c r="D12" s="13">
        <v>88045</v>
      </c>
      <c r="E12" s="14">
        <v>2179.6</v>
      </c>
      <c r="F12" s="15">
        <v>4.3499999999999997E-2</v>
      </c>
      <c r="G12" s="15"/>
    </row>
    <row r="13" spans="1:8" x14ac:dyDescent="0.3">
      <c r="A13" s="12" t="s">
        <v>1252</v>
      </c>
      <c r="B13" s="30" t="s">
        <v>1253</v>
      </c>
      <c r="C13" s="30" t="s">
        <v>1109</v>
      </c>
      <c r="D13" s="13">
        <v>206159</v>
      </c>
      <c r="E13" s="14">
        <v>2035.72</v>
      </c>
      <c r="F13" s="15">
        <v>4.07E-2</v>
      </c>
      <c r="G13" s="15"/>
    </row>
    <row r="14" spans="1:8" x14ac:dyDescent="0.3">
      <c r="A14" s="12" t="s">
        <v>1303</v>
      </c>
      <c r="B14" s="30" t="s">
        <v>1304</v>
      </c>
      <c r="C14" s="30" t="s">
        <v>1223</v>
      </c>
      <c r="D14" s="13">
        <v>221964</v>
      </c>
      <c r="E14" s="14">
        <v>1950.51</v>
      </c>
      <c r="F14" s="15">
        <v>3.9E-2</v>
      </c>
      <c r="G14" s="15"/>
    </row>
    <row r="15" spans="1:8" x14ac:dyDescent="0.3">
      <c r="A15" s="12" t="s">
        <v>1199</v>
      </c>
      <c r="B15" s="30" t="s">
        <v>1200</v>
      </c>
      <c r="C15" s="30" t="s">
        <v>1128</v>
      </c>
      <c r="D15" s="13">
        <v>138691</v>
      </c>
      <c r="E15" s="14">
        <v>1852.22</v>
      </c>
      <c r="F15" s="15">
        <v>3.6999999999999998E-2</v>
      </c>
      <c r="G15" s="15"/>
    </row>
    <row r="16" spans="1:8" x14ac:dyDescent="0.3">
      <c r="A16" s="12" t="s">
        <v>1141</v>
      </c>
      <c r="B16" s="30" t="s">
        <v>1142</v>
      </c>
      <c r="C16" s="30" t="s">
        <v>1109</v>
      </c>
      <c r="D16" s="13">
        <v>220885</v>
      </c>
      <c r="E16" s="14">
        <v>1265.3399999999999</v>
      </c>
      <c r="F16" s="15">
        <v>2.53E-2</v>
      </c>
      <c r="G16" s="15"/>
    </row>
    <row r="17" spans="1:7" x14ac:dyDescent="0.3">
      <c r="A17" s="12" t="s">
        <v>1211</v>
      </c>
      <c r="B17" s="30" t="s">
        <v>1212</v>
      </c>
      <c r="C17" s="30" t="s">
        <v>1109</v>
      </c>
      <c r="D17" s="13">
        <v>79096</v>
      </c>
      <c r="E17" s="14">
        <v>1087.29</v>
      </c>
      <c r="F17" s="15">
        <v>2.1700000000000001E-2</v>
      </c>
      <c r="G17" s="15"/>
    </row>
    <row r="18" spans="1:7" x14ac:dyDescent="0.3">
      <c r="A18" s="12" t="s">
        <v>1254</v>
      </c>
      <c r="B18" s="30" t="s">
        <v>1255</v>
      </c>
      <c r="C18" s="30" t="s">
        <v>1135</v>
      </c>
      <c r="D18" s="13">
        <v>40331</v>
      </c>
      <c r="E18" s="14">
        <v>1080.1199999999999</v>
      </c>
      <c r="F18" s="15">
        <v>2.1600000000000001E-2</v>
      </c>
      <c r="G18" s="15"/>
    </row>
    <row r="19" spans="1:7" x14ac:dyDescent="0.3">
      <c r="A19" s="12" t="s">
        <v>1279</v>
      </c>
      <c r="B19" s="30" t="s">
        <v>1280</v>
      </c>
      <c r="C19" s="30" t="s">
        <v>1118</v>
      </c>
      <c r="D19" s="13">
        <v>13489</v>
      </c>
      <c r="E19" s="14">
        <v>965.89</v>
      </c>
      <c r="F19" s="15">
        <v>1.9300000000000001E-2</v>
      </c>
      <c r="G19" s="15"/>
    </row>
    <row r="20" spans="1:7" x14ac:dyDescent="0.3">
      <c r="A20" s="12" t="s">
        <v>1129</v>
      </c>
      <c r="B20" s="30" t="s">
        <v>1130</v>
      </c>
      <c r="C20" s="30" t="s">
        <v>1109</v>
      </c>
      <c r="D20" s="13">
        <v>42398</v>
      </c>
      <c r="E20" s="14">
        <v>782.9</v>
      </c>
      <c r="F20" s="15">
        <v>1.5599999999999999E-2</v>
      </c>
      <c r="G20" s="15"/>
    </row>
    <row r="21" spans="1:7" x14ac:dyDescent="0.3">
      <c r="A21" s="12" t="s">
        <v>1113</v>
      </c>
      <c r="B21" s="30" t="s">
        <v>1114</v>
      </c>
      <c r="C21" s="30" t="s">
        <v>1115</v>
      </c>
      <c r="D21" s="13">
        <v>73514</v>
      </c>
      <c r="E21" s="14">
        <v>773.07</v>
      </c>
      <c r="F21" s="15">
        <v>1.54E-2</v>
      </c>
      <c r="G21" s="15"/>
    </row>
    <row r="22" spans="1:7" x14ac:dyDescent="0.3">
      <c r="A22" s="12" t="s">
        <v>1350</v>
      </c>
      <c r="B22" s="30" t="s">
        <v>1351</v>
      </c>
      <c r="C22" s="30" t="s">
        <v>1172</v>
      </c>
      <c r="D22" s="13">
        <v>8916</v>
      </c>
      <c r="E22" s="14">
        <v>739.56</v>
      </c>
      <c r="F22" s="15">
        <v>1.4800000000000001E-2</v>
      </c>
      <c r="G22" s="15"/>
    </row>
    <row r="23" spans="1:7" x14ac:dyDescent="0.3">
      <c r="A23" s="12" t="s">
        <v>1166</v>
      </c>
      <c r="B23" s="30" t="s">
        <v>1167</v>
      </c>
      <c r="C23" s="30" t="s">
        <v>1115</v>
      </c>
      <c r="D23" s="13">
        <v>14307</v>
      </c>
      <c r="E23" s="14">
        <v>738.18</v>
      </c>
      <c r="F23" s="15">
        <v>1.47E-2</v>
      </c>
      <c r="G23" s="15"/>
    </row>
    <row r="24" spans="1:7" x14ac:dyDescent="0.3">
      <c r="A24" s="12" t="s">
        <v>1371</v>
      </c>
      <c r="B24" s="30" t="s">
        <v>1372</v>
      </c>
      <c r="C24" s="30" t="s">
        <v>1188</v>
      </c>
      <c r="D24" s="13">
        <v>181874</v>
      </c>
      <c r="E24" s="14">
        <v>713.86</v>
      </c>
      <c r="F24" s="15">
        <v>1.43E-2</v>
      </c>
      <c r="G24" s="15"/>
    </row>
    <row r="25" spans="1:7" x14ac:dyDescent="0.3">
      <c r="A25" s="12" t="s">
        <v>1268</v>
      </c>
      <c r="B25" s="30" t="s">
        <v>1269</v>
      </c>
      <c r="C25" s="30" t="s">
        <v>1207</v>
      </c>
      <c r="D25" s="13">
        <v>6995</v>
      </c>
      <c r="E25" s="14">
        <v>684.74</v>
      </c>
      <c r="F25" s="15">
        <v>1.37E-2</v>
      </c>
      <c r="G25" s="15"/>
    </row>
    <row r="26" spans="1:7" x14ac:dyDescent="0.3">
      <c r="A26" s="12" t="s">
        <v>1285</v>
      </c>
      <c r="B26" s="30" t="s">
        <v>1286</v>
      </c>
      <c r="C26" s="30" t="s">
        <v>1287</v>
      </c>
      <c r="D26" s="13">
        <v>16592</v>
      </c>
      <c r="E26" s="14">
        <v>629.25</v>
      </c>
      <c r="F26" s="15">
        <v>1.26E-2</v>
      </c>
      <c r="G26" s="15"/>
    </row>
    <row r="27" spans="1:7" x14ac:dyDescent="0.3">
      <c r="A27" s="12" t="s">
        <v>1361</v>
      </c>
      <c r="B27" s="30" t="s">
        <v>1362</v>
      </c>
      <c r="C27" s="30" t="s">
        <v>1128</v>
      </c>
      <c r="D27" s="13">
        <v>51145</v>
      </c>
      <c r="E27" s="14">
        <v>607.58000000000004</v>
      </c>
      <c r="F27" s="15">
        <v>1.21E-2</v>
      </c>
      <c r="G27" s="15"/>
    </row>
    <row r="28" spans="1:7" x14ac:dyDescent="0.3">
      <c r="A28" s="12" t="s">
        <v>1407</v>
      </c>
      <c r="B28" s="30" t="s">
        <v>1408</v>
      </c>
      <c r="C28" s="30" t="s">
        <v>1207</v>
      </c>
      <c r="D28" s="13">
        <v>39960</v>
      </c>
      <c r="E28" s="14">
        <v>580.86</v>
      </c>
      <c r="F28" s="15">
        <v>1.1599999999999999E-2</v>
      </c>
      <c r="G28" s="15"/>
    </row>
    <row r="29" spans="1:7" x14ac:dyDescent="0.3">
      <c r="A29" s="12" t="s">
        <v>1734</v>
      </c>
      <c r="B29" s="30" t="s">
        <v>1735</v>
      </c>
      <c r="C29" s="30" t="s">
        <v>1115</v>
      </c>
      <c r="D29" s="13">
        <v>29584</v>
      </c>
      <c r="E29" s="14">
        <v>563.55999999999995</v>
      </c>
      <c r="F29" s="15">
        <v>1.1299999999999999E-2</v>
      </c>
      <c r="G29" s="15"/>
    </row>
    <row r="30" spans="1:7" x14ac:dyDescent="0.3">
      <c r="A30" s="12" t="s">
        <v>1205</v>
      </c>
      <c r="B30" s="30" t="s">
        <v>1206</v>
      </c>
      <c r="C30" s="30" t="s">
        <v>1207</v>
      </c>
      <c r="D30" s="13">
        <v>89158</v>
      </c>
      <c r="E30" s="14">
        <v>530.98</v>
      </c>
      <c r="F30" s="15">
        <v>1.06E-2</v>
      </c>
      <c r="G30" s="15"/>
    </row>
    <row r="31" spans="1:7" x14ac:dyDescent="0.3">
      <c r="A31" s="12" t="s">
        <v>1692</v>
      </c>
      <c r="B31" s="30" t="s">
        <v>1693</v>
      </c>
      <c r="C31" s="30" t="s">
        <v>1335</v>
      </c>
      <c r="D31" s="13">
        <v>280369</v>
      </c>
      <c r="E31" s="14">
        <v>530.32000000000005</v>
      </c>
      <c r="F31" s="15">
        <v>1.06E-2</v>
      </c>
      <c r="G31" s="15"/>
    </row>
    <row r="32" spans="1:7" x14ac:dyDescent="0.3">
      <c r="A32" s="12" t="s">
        <v>1342</v>
      </c>
      <c r="B32" s="30" t="s">
        <v>1343</v>
      </c>
      <c r="C32" s="30" t="s">
        <v>1238</v>
      </c>
      <c r="D32" s="13">
        <v>10964</v>
      </c>
      <c r="E32" s="14">
        <v>484.94</v>
      </c>
      <c r="F32" s="15">
        <v>9.7000000000000003E-3</v>
      </c>
      <c r="G32" s="15"/>
    </row>
    <row r="33" spans="1:7" x14ac:dyDescent="0.3">
      <c r="A33" s="12" t="s">
        <v>1363</v>
      </c>
      <c r="B33" s="30" t="s">
        <v>1364</v>
      </c>
      <c r="C33" s="30" t="s">
        <v>1290</v>
      </c>
      <c r="D33" s="13">
        <v>449011</v>
      </c>
      <c r="E33" s="14">
        <v>471.69</v>
      </c>
      <c r="F33" s="15">
        <v>9.4000000000000004E-3</v>
      </c>
      <c r="G33" s="15"/>
    </row>
    <row r="34" spans="1:7" x14ac:dyDescent="0.3">
      <c r="A34" s="12" t="s">
        <v>1126</v>
      </c>
      <c r="B34" s="30" t="s">
        <v>1127</v>
      </c>
      <c r="C34" s="30" t="s">
        <v>1128</v>
      </c>
      <c r="D34" s="13">
        <v>13737</v>
      </c>
      <c r="E34" s="14">
        <v>453.63</v>
      </c>
      <c r="F34" s="15">
        <v>9.1000000000000004E-3</v>
      </c>
      <c r="G34" s="15"/>
    </row>
    <row r="35" spans="1:7" x14ac:dyDescent="0.3">
      <c r="A35" s="12" t="s">
        <v>1175</v>
      </c>
      <c r="B35" s="30" t="s">
        <v>1176</v>
      </c>
      <c r="C35" s="30" t="s">
        <v>1140</v>
      </c>
      <c r="D35" s="13">
        <v>400000</v>
      </c>
      <c r="E35" s="14">
        <v>448</v>
      </c>
      <c r="F35" s="15">
        <v>8.8999999999999999E-3</v>
      </c>
      <c r="G35" s="15"/>
    </row>
    <row r="36" spans="1:7" x14ac:dyDescent="0.3">
      <c r="A36" s="12" t="s">
        <v>1700</v>
      </c>
      <c r="B36" s="30" t="s">
        <v>1701</v>
      </c>
      <c r="C36" s="30" t="s">
        <v>1335</v>
      </c>
      <c r="D36" s="13">
        <v>71077</v>
      </c>
      <c r="E36" s="14">
        <v>437.3</v>
      </c>
      <c r="F36" s="15">
        <v>8.6999999999999994E-3</v>
      </c>
      <c r="G36" s="15"/>
    </row>
    <row r="37" spans="1:7" x14ac:dyDescent="0.3">
      <c r="A37" s="12" t="s">
        <v>1145</v>
      </c>
      <c r="B37" s="30" t="s">
        <v>1146</v>
      </c>
      <c r="C37" s="30" t="s">
        <v>1147</v>
      </c>
      <c r="D37" s="13">
        <v>100000</v>
      </c>
      <c r="E37" s="14">
        <v>420.95</v>
      </c>
      <c r="F37" s="15">
        <v>8.3999999999999995E-3</v>
      </c>
      <c r="G37" s="15"/>
    </row>
    <row r="38" spans="1:7" x14ac:dyDescent="0.3">
      <c r="A38" s="12" t="s">
        <v>1713</v>
      </c>
      <c r="B38" s="30" t="s">
        <v>1714</v>
      </c>
      <c r="C38" s="30" t="s">
        <v>1118</v>
      </c>
      <c r="D38" s="13">
        <v>27401</v>
      </c>
      <c r="E38" s="14">
        <v>418.69</v>
      </c>
      <c r="F38" s="15">
        <v>8.3999999999999995E-3</v>
      </c>
      <c r="G38" s="15"/>
    </row>
    <row r="39" spans="1:7" x14ac:dyDescent="0.3">
      <c r="A39" s="12" t="s">
        <v>1197</v>
      </c>
      <c r="B39" s="30" t="s">
        <v>1198</v>
      </c>
      <c r="C39" s="30" t="s">
        <v>1159</v>
      </c>
      <c r="D39" s="13">
        <v>19989</v>
      </c>
      <c r="E39" s="14">
        <v>388.41</v>
      </c>
      <c r="F39" s="15">
        <v>7.7999999999999996E-3</v>
      </c>
      <c r="G39" s="15"/>
    </row>
    <row r="40" spans="1:7" x14ac:dyDescent="0.3">
      <c r="A40" s="12" t="s">
        <v>1729</v>
      </c>
      <c r="B40" s="30" t="s">
        <v>1730</v>
      </c>
      <c r="C40" s="30" t="s">
        <v>1731</v>
      </c>
      <c r="D40" s="13">
        <v>1427</v>
      </c>
      <c r="E40" s="14">
        <v>385.47</v>
      </c>
      <c r="F40" s="15">
        <v>7.7000000000000002E-3</v>
      </c>
      <c r="G40" s="15"/>
    </row>
    <row r="41" spans="1:7" x14ac:dyDescent="0.3">
      <c r="A41" s="12" t="s">
        <v>1694</v>
      </c>
      <c r="B41" s="30" t="s">
        <v>1695</v>
      </c>
      <c r="C41" s="30" t="s">
        <v>1244</v>
      </c>
      <c r="D41" s="13">
        <v>13981</v>
      </c>
      <c r="E41" s="14">
        <v>367.27</v>
      </c>
      <c r="F41" s="15">
        <v>7.3000000000000001E-3</v>
      </c>
      <c r="G41" s="15"/>
    </row>
    <row r="42" spans="1:7" x14ac:dyDescent="0.3">
      <c r="A42" s="12" t="s">
        <v>1352</v>
      </c>
      <c r="B42" s="30" t="s">
        <v>1353</v>
      </c>
      <c r="C42" s="30" t="s">
        <v>1300</v>
      </c>
      <c r="D42" s="13">
        <v>26885</v>
      </c>
      <c r="E42" s="14">
        <v>351.36</v>
      </c>
      <c r="F42" s="15">
        <v>7.0000000000000001E-3</v>
      </c>
      <c r="G42" s="15"/>
    </row>
    <row r="43" spans="1:7" x14ac:dyDescent="0.3">
      <c r="A43" s="12" t="s">
        <v>1725</v>
      </c>
      <c r="B43" s="30" t="s">
        <v>1726</v>
      </c>
      <c r="C43" s="30" t="s">
        <v>1118</v>
      </c>
      <c r="D43" s="13">
        <v>8836</v>
      </c>
      <c r="E43" s="14">
        <v>344.86</v>
      </c>
      <c r="F43" s="15">
        <v>6.8999999999999999E-3</v>
      </c>
      <c r="G43" s="15"/>
    </row>
    <row r="44" spans="1:7" x14ac:dyDescent="0.3">
      <c r="A44" s="12" t="s">
        <v>1373</v>
      </c>
      <c r="B44" s="30" t="s">
        <v>1374</v>
      </c>
      <c r="C44" s="30" t="s">
        <v>1335</v>
      </c>
      <c r="D44" s="13">
        <v>134478</v>
      </c>
      <c r="E44" s="14">
        <v>343.12</v>
      </c>
      <c r="F44" s="15">
        <v>6.8999999999999999E-3</v>
      </c>
      <c r="G44" s="15"/>
    </row>
    <row r="45" spans="1:7" x14ac:dyDescent="0.3">
      <c r="A45" s="12" t="s">
        <v>1736</v>
      </c>
      <c r="B45" s="30" t="s">
        <v>1737</v>
      </c>
      <c r="C45" s="30" t="s">
        <v>1260</v>
      </c>
      <c r="D45" s="13">
        <v>8963</v>
      </c>
      <c r="E45" s="14">
        <v>335.24</v>
      </c>
      <c r="F45" s="15">
        <v>6.7000000000000002E-3</v>
      </c>
      <c r="G45" s="15"/>
    </row>
    <row r="46" spans="1:7" x14ac:dyDescent="0.3">
      <c r="A46" s="12" t="s">
        <v>1321</v>
      </c>
      <c r="B46" s="30" t="s">
        <v>1322</v>
      </c>
      <c r="C46" s="30" t="s">
        <v>1210</v>
      </c>
      <c r="D46" s="13">
        <v>35028</v>
      </c>
      <c r="E46" s="14">
        <v>332.21</v>
      </c>
      <c r="F46" s="15">
        <v>6.6E-3</v>
      </c>
      <c r="G46" s="15"/>
    </row>
    <row r="47" spans="1:7" x14ac:dyDescent="0.3">
      <c r="A47" s="12" t="s">
        <v>1706</v>
      </c>
      <c r="B47" s="30" t="s">
        <v>1707</v>
      </c>
      <c r="C47" s="30" t="s">
        <v>1159</v>
      </c>
      <c r="D47" s="13">
        <v>10275</v>
      </c>
      <c r="E47" s="14">
        <v>328.85</v>
      </c>
      <c r="F47" s="15">
        <v>6.6E-3</v>
      </c>
      <c r="G47" s="15"/>
    </row>
    <row r="48" spans="1:7" x14ac:dyDescent="0.3">
      <c r="A48" s="12" t="s">
        <v>1446</v>
      </c>
      <c r="B48" s="30" t="s">
        <v>1447</v>
      </c>
      <c r="C48" s="30" t="s">
        <v>1358</v>
      </c>
      <c r="D48" s="13">
        <v>1430</v>
      </c>
      <c r="E48" s="14">
        <v>327.39</v>
      </c>
      <c r="F48" s="15">
        <v>6.4999999999999997E-3</v>
      </c>
      <c r="G48" s="15"/>
    </row>
    <row r="49" spans="1:7" x14ac:dyDescent="0.3">
      <c r="A49" s="12" t="s">
        <v>1440</v>
      </c>
      <c r="B49" s="30" t="s">
        <v>1441</v>
      </c>
      <c r="C49" s="30" t="s">
        <v>1207</v>
      </c>
      <c r="D49" s="13">
        <v>8961</v>
      </c>
      <c r="E49" s="14">
        <v>320.81</v>
      </c>
      <c r="F49" s="15">
        <v>6.4000000000000003E-3</v>
      </c>
      <c r="G49" s="15"/>
    </row>
    <row r="50" spans="1:7" x14ac:dyDescent="0.3">
      <c r="A50" s="12" t="s">
        <v>1177</v>
      </c>
      <c r="B50" s="30" t="s">
        <v>1178</v>
      </c>
      <c r="C50" s="30" t="s">
        <v>1109</v>
      </c>
      <c r="D50" s="13">
        <v>251582</v>
      </c>
      <c r="E50" s="14">
        <v>317.37</v>
      </c>
      <c r="F50" s="15">
        <v>6.3E-3</v>
      </c>
      <c r="G50" s="15"/>
    </row>
    <row r="51" spans="1:7" x14ac:dyDescent="0.3">
      <c r="A51" s="12" t="s">
        <v>1444</v>
      </c>
      <c r="B51" s="30" t="s">
        <v>1445</v>
      </c>
      <c r="C51" s="30" t="s">
        <v>1115</v>
      </c>
      <c r="D51" s="13">
        <v>53843</v>
      </c>
      <c r="E51" s="14">
        <v>313.93</v>
      </c>
      <c r="F51" s="15">
        <v>6.3E-3</v>
      </c>
      <c r="G51" s="15"/>
    </row>
    <row r="52" spans="1:7" x14ac:dyDescent="0.3">
      <c r="A52" s="12" t="s">
        <v>1131</v>
      </c>
      <c r="B52" s="30" t="s">
        <v>1132</v>
      </c>
      <c r="C52" s="30" t="s">
        <v>1109</v>
      </c>
      <c r="D52" s="13">
        <v>164377</v>
      </c>
      <c r="E52" s="14">
        <v>312.89</v>
      </c>
      <c r="F52" s="15">
        <v>6.1999999999999998E-3</v>
      </c>
      <c r="G52" s="15"/>
    </row>
    <row r="53" spans="1:7" x14ac:dyDescent="0.3">
      <c r="A53" s="12" t="s">
        <v>1432</v>
      </c>
      <c r="B53" s="30" t="s">
        <v>1433</v>
      </c>
      <c r="C53" s="30" t="s">
        <v>1265</v>
      </c>
      <c r="D53" s="13">
        <v>10261</v>
      </c>
      <c r="E53" s="14">
        <v>312.72000000000003</v>
      </c>
      <c r="F53" s="15">
        <v>6.1999999999999998E-3</v>
      </c>
      <c r="G53" s="15"/>
    </row>
    <row r="54" spans="1:7" x14ac:dyDescent="0.3">
      <c r="A54" s="12" t="s">
        <v>1346</v>
      </c>
      <c r="B54" s="30" t="s">
        <v>1347</v>
      </c>
      <c r="C54" s="30" t="s">
        <v>1115</v>
      </c>
      <c r="D54" s="13">
        <v>1332</v>
      </c>
      <c r="E54" s="14">
        <v>311.94</v>
      </c>
      <c r="F54" s="15">
        <v>6.1999999999999998E-3</v>
      </c>
      <c r="G54" s="15"/>
    </row>
    <row r="55" spans="1:7" x14ac:dyDescent="0.3">
      <c r="A55" s="12" t="s">
        <v>1727</v>
      </c>
      <c r="B55" s="30" t="s">
        <v>1728</v>
      </c>
      <c r="C55" s="30" t="s">
        <v>1128</v>
      </c>
      <c r="D55" s="13">
        <v>4082</v>
      </c>
      <c r="E55" s="14">
        <v>309.76</v>
      </c>
      <c r="F55" s="15">
        <v>6.1999999999999998E-3</v>
      </c>
      <c r="G55" s="15"/>
    </row>
    <row r="56" spans="1:7" x14ac:dyDescent="0.3">
      <c r="A56" s="12" t="s">
        <v>1413</v>
      </c>
      <c r="B56" s="30" t="s">
        <v>1414</v>
      </c>
      <c r="C56" s="30" t="s">
        <v>1272</v>
      </c>
      <c r="D56" s="13">
        <v>355321</v>
      </c>
      <c r="E56" s="14">
        <v>304.51</v>
      </c>
      <c r="F56" s="15">
        <v>6.1000000000000004E-3</v>
      </c>
      <c r="G56" s="15"/>
    </row>
    <row r="57" spans="1:7" x14ac:dyDescent="0.3">
      <c r="A57" s="12" t="s">
        <v>1797</v>
      </c>
      <c r="B57" s="30" t="s">
        <v>1798</v>
      </c>
      <c r="C57" s="30" t="s">
        <v>1272</v>
      </c>
      <c r="D57" s="13">
        <v>9219</v>
      </c>
      <c r="E57" s="14">
        <v>292.69</v>
      </c>
      <c r="F57" s="15">
        <v>5.7999999999999996E-3</v>
      </c>
      <c r="G57" s="15"/>
    </row>
    <row r="58" spans="1:7" x14ac:dyDescent="0.3">
      <c r="A58" s="12" t="s">
        <v>1308</v>
      </c>
      <c r="B58" s="30" t="s">
        <v>1309</v>
      </c>
      <c r="C58" s="30" t="s">
        <v>1207</v>
      </c>
      <c r="D58" s="13">
        <v>9985</v>
      </c>
      <c r="E58" s="14">
        <v>290.57</v>
      </c>
      <c r="F58" s="15">
        <v>5.7999999999999996E-3</v>
      </c>
      <c r="G58" s="15"/>
    </row>
    <row r="59" spans="1:7" x14ac:dyDescent="0.3">
      <c r="A59" s="12" t="s">
        <v>1464</v>
      </c>
      <c r="B59" s="30" t="s">
        <v>1465</v>
      </c>
      <c r="C59" s="30" t="s">
        <v>1392</v>
      </c>
      <c r="D59" s="13">
        <v>26607</v>
      </c>
      <c r="E59" s="14">
        <v>287.62</v>
      </c>
      <c r="F59" s="15">
        <v>5.7000000000000002E-3</v>
      </c>
      <c r="G59" s="15"/>
    </row>
    <row r="60" spans="1:7" x14ac:dyDescent="0.3">
      <c r="A60" s="12" t="s">
        <v>1356</v>
      </c>
      <c r="B60" s="30" t="s">
        <v>1357</v>
      </c>
      <c r="C60" s="30" t="s">
        <v>1358</v>
      </c>
      <c r="D60" s="13">
        <v>5650</v>
      </c>
      <c r="E60" s="14">
        <v>283.89</v>
      </c>
      <c r="F60" s="15">
        <v>5.7000000000000002E-3</v>
      </c>
      <c r="G60" s="15"/>
    </row>
    <row r="61" spans="1:7" x14ac:dyDescent="0.3">
      <c r="A61" s="12" t="s">
        <v>1387</v>
      </c>
      <c r="B61" s="30" t="s">
        <v>1388</v>
      </c>
      <c r="C61" s="30" t="s">
        <v>1389</v>
      </c>
      <c r="D61" s="13">
        <v>52585</v>
      </c>
      <c r="E61" s="14">
        <v>279.2</v>
      </c>
      <c r="F61" s="15">
        <v>5.5999999999999999E-3</v>
      </c>
      <c r="G61" s="15"/>
    </row>
    <row r="62" spans="1:7" x14ac:dyDescent="0.3">
      <c r="A62" s="12" t="s">
        <v>1799</v>
      </c>
      <c r="B62" s="30" t="s">
        <v>1800</v>
      </c>
      <c r="C62" s="30" t="s">
        <v>1128</v>
      </c>
      <c r="D62" s="13">
        <v>22866</v>
      </c>
      <c r="E62" s="14">
        <v>249.19</v>
      </c>
      <c r="F62" s="15">
        <v>5.0000000000000001E-3</v>
      </c>
      <c r="G62" s="15"/>
    </row>
    <row r="63" spans="1:7" x14ac:dyDescent="0.3">
      <c r="A63" s="12" t="s">
        <v>1403</v>
      </c>
      <c r="B63" s="30" t="s">
        <v>1404</v>
      </c>
      <c r="C63" s="30" t="s">
        <v>1118</v>
      </c>
      <c r="D63" s="13">
        <v>29191</v>
      </c>
      <c r="E63" s="14">
        <v>247.31</v>
      </c>
      <c r="F63" s="15">
        <v>4.8999999999999998E-3</v>
      </c>
      <c r="G63" s="15"/>
    </row>
    <row r="64" spans="1:7" x14ac:dyDescent="0.3">
      <c r="A64" s="12" t="s">
        <v>1801</v>
      </c>
      <c r="B64" s="30" t="s">
        <v>1802</v>
      </c>
      <c r="C64" s="30" t="s">
        <v>1335</v>
      </c>
      <c r="D64" s="13">
        <v>517175</v>
      </c>
      <c r="E64" s="14">
        <v>237.64</v>
      </c>
      <c r="F64" s="15">
        <v>4.7000000000000002E-3</v>
      </c>
      <c r="G64" s="15"/>
    </row>
    <row r="65" spans="1:7" x14ac:dyDescent="0.3">
      <c r="A65" s="12" t="s">
        <v>1348</v>
      </c>
      <c r="B65" s="30" t="s">
        <v>1349</v>
      </c>
      <c r="C65" s="30" t="s">
        <v>1128</v>
      </c>
      <c r="D65" s="13">
        <v>4019</v>
      </c>
      <c r="E65" s="14">
        <v>208.88</v>
      </c>
      <c r="F65" s="15">
        <v>4.1999999999999997E-3</v>
      </c>
      <c r="G65" s="15"/>
    </row>
    <row r="66" spans="1:7" x14ac:dyDescent="0.3">
      <c r="A66" s="12" t="s">
        <v>1409</v>
      </c>
      <c r="B66" s="30" t="s">
        <v>1410</v>
      </c>
      <c r="C66" s="30" t="s">
        <v>1210</v>
      </c>
      <c r="D66" s="13">
        <v>5061</v>
      </c>
      <c r="E66" s="14">
        <v>198.48</v>
      </c>
      <c r="F66" s="15">
        <v>4.0000000000000001E-3</v>
      </c>
      <c r="G66" s="15"/>
    </row>
    <row r="67" spans="1:7" x14ac:dyDescent="0.3">
      <c r="A67" s="12" t="s">
        <v>1715</v>
      </c>
      <c r="B67" s="30" t="s">
        <v>1716</v>
      </c>
      <c r="C67" s="30" t="s">
        <v>1109</v>
      </c>
      <c r="D67" s="13">
        <v>54824</v>
      </c>
      <c r="E67" s="14">
        <v>160.38999999999999</v>
      </c>
      <c r="F67" s="15">
        <v>3.2000000000000002E-3</v>
      </c>
      <c r="G67" s="15"/>
    </row>
    <row r="68" spans="1:7" x14ac:dyDescent="0.3">
      <c r="A68" s="12" t="s">
        <v>1752</v>
      </c>
      <c r="B68" s="30" t="s">
        <v>1753</v>
      </c>
      <c r="C68" s="30" t="s">
        <v>1118</v>
      </c>
      <c r="D68" s="13">
        <v>23400</v>
      </c>
      <c r="E68" s="14">
        <v>149.19</v>
      </c>
      <c r="F68" s="15">
        <v>3.0000000000000001E-3</v>
      </c>
      <c r="G68" s="15"/>
    </row>
    <row r="69" spans="1:7" x14ac:dyDescent="0.3">
      <c r="A69" s="12" t="s">
        <v>1748</v>
      </c>
      <c r="B69" s="30" t="s">
        <v>1749</v>
      </c>
      <c r="C69" s="30" t="s">
        <v>1260</v>
      </c>
      <c r="D69" s="13">
        <v>4900</v>
      </c>
      <c r="E69" s="14">
        <v>143.69</v>
      </c>
      <c r="F69" s="15">
        <v>2.8999999999999998E-3</v>
      </c>
      <c r="G69" s="15"/>
    </row>
    <row r="70" spans="1:7" x14ac:dyDescent="0.3">
      <c r="A70" s="12" t="s">
        <v>1168</v>
      </c>
      <c r="B70" s="30" t="s">
        <v>1169</v>
      </c>
      <c r="C70" s="30" t="s">
        <v>1109</v>
      </c>
      <c r="D70" s="13">
        <v>42876</v>
      </c>
      <c r="E70" s="14">
        <v>129.41999999999999</v>
      </c>
      <c r="F70" s="15">
        <v>2.5999999999999999E-3</v>
      </c>
      <c r="G70" s="15"/>
    </row>
    <row r="71" spans="1:7" x14ac:dyDescent="0.3">
      <c r="A71" s="12" t="s">
        <v>1430</v>
      </c>
      <c r="B71" s="30" t="s">
        <v>1431</v>
      </c>
      <c r="C71" s="30" t="s">
        <v>1207</v>
      </c>
      <c r="D71" s="13">
        <v>8770</v>
      </c>
      <c r="E71" s="14">
        <v>116.26</v>
      </c>
      <c r="F71" s="15">
        <v>2.3E-3</v>
      </c>
      <c r="G71" s="15"/>
    </row>
    <row r="72" spans="1:7" x14ac:dyDescent="0.3">
      <c r="A72" s="12" t="s">
        <v>1411</v>
      </c>
      <c r="B72" s="30" t="s">
        <v>1412</v>
      </c>
      <c r="C72" s="30" t="s">
        <v>1207</v>
      </c>
      <c r="D72" s="13">
        <v>649</v>
      </c>
      <c r="E72" s="14">
        <v>30.45</v>
      </c>
      <c r="F72" s="15">
        <v>5.9999999999999995E-4</v>
      </c>
      <c r="G72" s="15"/>
    </row>
    <row r="73" spans="1:7" x14ac:dyDescent="0.3">
      <c r="A73" s="12" t="s">
        <v>1107</v>
      </c>
      <c r="B73" s="30" t="s">
        <v>1108</v>
      </c>
      <c r="C73" s="30" t="s">
        <v>1109</v>
      </c>
      <c r="D73" s="13">
        <v>433</v>
      </c>
      <c r="E73" s="14">
        <v>7.37</v>
      </c>
      <c r="F73" s="15">
        <v>1E-4</v>
      </c>
      <c r="G73" s="15"/>
    </row>
    <row r="74" spans="1:7" x14ac:dyDescent="0.3">
      <c r="A74" s="16" t="s">
        <v>122</v>
      </c>
      <c r="B74" s="31"/>
      <c r="C74" s="31"/>
      <c r="D74" s="17"/>
      <c r="E74" s="37">
        <v>45824.7</v>
      </c>
      <c r="F74" s="38">
        <v>0.91520000000000001</v>
      </c>
      <c r="G74" s="20"/>
    </row>
    <row r="75" spans="1:7" x14ac:dyDescent="0.3">
      <c r="A75" s="16" t="s">
        <v>1473</v>
      </c>
      <c r="B75" s="30"/>
      <c r="C75" s="30"/>
      <c r="D75" s="13"/>
      <c r="E75" s="14"/>
      <c r="F75" s="15"/>
      <c r="G75" s="15"/>
    </row>
    <row r="76" spans="1:7" x14ac:dyDescent="0.3">
      <c r="A76" s="16" t="s">
        <v>122</v>
      </c>
      <c r="B76" s="30"/>
      <c r="C76" s="30"/>
      <c r="D76" s="13"/>
      <c r="E76" s="39" t="s">
        <v>114</v>
      </c>
      <c r="F76" s="40" t="s">
        <v>114</v>
      </c>
      <c r="G76" s="15"/>
    </row>
    <row r="77" spans="1:7" x14ac:dyDescent="0.3">
      <c r="A77" s="21" t="s">
        <v>152</v>
      </c>
      <c r="B77" s="32"/>
      <c r="C77" s="32"/>
      <c r="D77" s="22"/>
      <c r="E77" s="27">
        <v>45824.7</v>
      </c>
      <c r="F77" s="28">
        <v>0.91520000000000001</v>
      </c>
      <c r="G77" s="20"/>
    </row>
    <row r="78" spans="1:7" x14ac:dyDescent="0.3">
      <c r="A78" s="12"/>
      <c r="B78" s="30"/>
      <c r="C78" s="30"/>
      <c r="D78" s="13"/>
      <c r="E78" s="14"/>
      <c r="F78" s="15"/>
      <c r="G78" s="15"/>
    </row>
    <row r="79" spans="1:7" x14ac:dyDescent="0.3">
      <c r="A79" s="16" t="s">
        <v>1474</v>
      </c>
      <c r="B79" s="30"/>
      <c r="C79" s="30"/>
      <c r="D79" s="13"/>
      <c r="E79" s="14"/>
      <c r="F79" s="15"/>
      <c r="G79" s="15"/>
    </row>
    <row r="80" spans="1:7" x14ac:dyDescent="0.3">
      <c r="A80" s="16" t="s">
        <v>1475</v>
      </c>
      <c r="B80" s="30"/>
      <c r="C80" s="30"/>
      <c r="D80" s="13"/>
      <c r="E80" s="14"/>
      <c r="F80" s="15"/>
      <c r="G80" s="15"/>
    </row>
    <row r="81" spans="1:7" x14ac:dyDescent="0.3">
      <c r="A81" s="12" t="s">
        <v>1803</v>
      </c>
      <c r="B81" s="30"/>
      <c r="C81" s="30" t="s">
        <v>1804</v>
      </c>
      <c r="D81" s="13">
        <v>10300</v>
      </c>
      <c r="E81" s="14">
        <v>1983.91</v>
      </c>
      <c r="F81" s="15">
        <v>3.9619000000000001E-2</v>
      </c>
      <c r="G81" s="15"/>
    </row>
    <row r="82" spans="1:7" x14ac:dyDescent="0.3">
      <c r="A82" s="12" t="s">
        <v>1805</v>
      </c>
      <c r="B82" s="30"/>
      <c r="C82" s="30" t="s">
        <v>1804</v>
      </c>
      <c r="D82" s="13">
        <v>1500</v>
      </c>
      <c r="E82" s="14">
        <v>672.76</v>
      </c>
      <c r="F82" s="15">
        <v>1.3435000000000001E-2</v>
      </c>
      <c r="G82" s="15"/>
    </row>
    <row r="83" spans="1:7" x14ac:dyDescent="0.3">
      <c r="A83" s="12" t="s">
        <v>1506</v>
      </c>
      <c r="B83" s="30"/>
      <c r="C83" s="30" t="s">
        <v>1207</v>
      </c>
      <c r="D83" s="13">
        <v>8000</v>
      </c>
      <c r="E83" s="14">
        <v>378.06</v>
      </c>
      <c r="F83" s="15">
        <v>7.5490000000000002E-3</v>
      </c>
      <c r="G83" s="15"/>
    </row>
    <row r="84" spans="1:7" x14ac:dyDescent="0.3">
      <c r="A84" s="12" t="s">
        <v>1497</v>
      </c>
      <c r="B84" s="30"/>
      <c r="C84" s="30" t="s">
        <v>1207</v>
      </c>
      <c r="D84" s="13">
        <v>21000</v>
      </c>
      <c r="E84" s="14">
        <v>280</v>
      </c>
      <c r="F84" s="15">
        <v>5.5909999999999996E-3</v>
      </c>
      <c r="G84" s="15"/>
    </row>
    <row r="85" spans="1:7" x14ac:dyDescent="0.3">
      <c r="A85" s="16" t="s">
        <v>122</v>
      </c>
      <c r="B85" s="31"/>
      <c r="C85" s="31"/>
      <c r="D85" s="17"/>
      <c r="E85" s="37">
        <v>3314.73</v>
      </c>
      <c r="F85" s="38">
        <v>6.6194000000000003E-2</v>
      </c>
      <c r="G85" s="20"/>
    </row>
    <row r="86" spans="1:7" x14ac:dyDescent="0.3">
      <c r="A86" s="12"/>
      <c r="B86" s="30"/>
      <c r="C86" s="30"/>
      <c r="D86" s="13"/>
      <c r="E86" s="14"/>
      <c r="F86" s="15"/>
      <c r="G86" s="15"/>
    </row>
    <row r="87" spans="1:7" x14ac:dyDescent="0.3">
      <c r="A87" s="12"/>
      <c r="B87" s="30"/>
      <c r="C87" s="30"/>
      <c r="D87" s="13"/>
      <c r="E87" s="14"/>
      <c r="F87" s="15"/>
      <c r="G87" s="15"/>
    </row>
    <row r="88" spans="1:7" x14ac:dyDescent="0.3">
      <c r="A88" s="12"/>
      <c r="B88" s="30"/>
      <c r="C88" s="30"/>
      <c r="D88" s="13"/>
      <c r="E88" s="14"/>
      <c r="F88" s="15"/>
      <c r="G88" s="15"/>
    </row>
    <row r="89" spans="1:7" x14ac:dyDescent="0.3">
      <c r="A89" s="21" t="s">
        <v>152</v>
      </c>
      <c r="B89" s="32"/>
      <c r="C89" s="32"/>
      <c r="D89" s="22"/>
      <c r="E89" s="18">
        <v>3314.73</v>
      </c>
      <c r="F89" s="19">
        <v>6.6194000000000003E-2</v>
      </c>
      <c r="G89" s="20"/>
    </row>
    <row r="90" spans="1:7" x14ac:dyDescent="0.3">
      <c r="A90" s="12"/>
      <c r="B90" s="30"/>
      <c r="C90" s="30"/>
      <c r="D90" s="13"/>
      <c r="E90" s="14"/>
      <c r="F90" s="15"/>
      <c r="G90" s="15"/>
    </row>
    <row r="91" spans="1:7" x14ac:dyDescent="0.3">
      <c r="A91" s="16" t="s">
        <v>115</v>
      </c>
      <c r="B91" s="30"/>
      <c r="C91" s="30"/>
      <c r="D91" s="13"/>
      <c r="E91" s="14"/>
      <c r="F91" s="15"/>
      <c r="G91" s="15"/>
    </row>
    <row r="92" spans="1:7" x14ac:dyDescent="0.3">
      <c r="A92" s="12"/>
      <c r="B92" s="30"/>
      <c r="C92" s="30"/>
      <c r="D92" s="13"/>
      <c r="E92" s="14"/>
      <c r="F92" s="15"/>
      <c r="G92" s="15"/>
    </row>
    <row r="93" spans="1:7" x14ac:dyDescent="0.3">
      <c r="A93" s="16" t="s">
        <v>116</v>
      </c>
      <c r="B93" s="30"/>
      <c r="C93" s="30"/>
      <c r="D93" s="13"/>
      <c r="E93" s="14"/>
      <c r="F93" s="15"/>
      <c r="G93" s="15"/>
    </row>
    <row r="94" spans="1:7" x14ac:dyDescent="0.3">
      <c r="A94" s="12" t="s">
        <v>1663</v>
      </c>
      <c r="B94" s="30" t="s">
        <v>1664</v>
      </c>
      <c r="C94" s="30" t="s">
        <v>119</v>
      </c>
      <c r="D94" s="13">
        <v>200000</v>
      </c>
      <c r="E94" s="14">
        <v>198.03</v>
      </c>
      <c r="F94" s="15">
        <v>4.0000000000000001E-3</v>
      </c>
      <c r="G94" s="15">
        <v>6.7151000000000002E-2</v>
      </c>
    </row>
    <row r="95" spans="1:7" x14ac:dyDescent="0.3">
      <c r="A95" s="12" t="s">
        <v>1665</v>
      </c>
      <c r="B95" s="30" t="s">
        <v>1666</v>
      </c>
      <c r="C95" s="30" t="s">
        <v>119</v>
      </c>
      <c r="D95" s="13">
        <v>100000</v>
      </c>
      <c r="E95" s="14">
        <v>98.89</v>
      </c>
      <c r="F95" s="15">
        <v>2E-3</v>
      </c>
      <c r="G95" s="15">
        <v>6.7349999999999993E-2</v>
      </c>
    </row>
    <row r="96" spans="1:7" x14ac:dyDescent="0.3">
      <c r="A96" s="16" t="s">
        <v>122</v>
      </c>
      <c r="B96" s="31"/>
      <c r="C96" s="31"/>
      <c r="D96" s="17"/>
      <c r="E96" s="37">
        <v>296.92</v>
      </c>
      <c r="F96" s="38">
        <v>6.0000000000000001E-3</v>
      </c>
      <c r="G96" s="20"/>
    </row>
    <row r="97" spans="1:7" x14ac:dyDescent="0.3">
      <c r="A97" s="12"/>
      <c r="B97" s="30"/>
      <c r="C97" s="30"/>
      <c r="D97" s="13"/>
      <c r="E97" s="14"/>
      <c r="F97" s="15"/>
      <c r="G97" s="15"/>
    </row>
    <row r="98" spans="1:7" x14ac:dyDescent="0.3">
      <c r="A98" s="21" t="s">
        <v>152</v>
      </c>
      <c r="B98" s="32"/>
      <c r="C98" s="32"/>
      <c r="D98" s="22"/>
      <c r="E98" s="18">
        <v>296.92</v>
      </c>
      <c r="F98" s="19">
        <v>6.0000000000000001E-3</v>
      </c>
      <c r="G98" s="20"/>
    </row>
    <row r="99" spans="1:7" x14ac:dyDescent="0.3">
      <c r="A99" s="12"/>
      <c r="B99" s="30"/>
      <c r="C99" s="30"/>
      <c r="D99" s="13"/>
      <c r="E99" s="14"/>
      <c r="F99" s="15"/>
      <c r="G99" s="15"/>
    </row>
    <row r="100" spans="1:7" x14ac:dyDescent="0.3">
      <c r="A100" s="12"/>
      <c r="B100" s="30"/>
      <c r="C100" s="30"/>
      <c r="D100" s="13"/>
      <c r="E100" s="14"/>
      <c r="F100" s="15"/>
      <c r="G100" s="15"/>
    </row>
    <row r="101" spans="1:7" x14ac:dyDescent="0.3">
      <c r="A101" s="16" t="s">
        <v>153</v>
      </c>
      <c r="B101" s="30"/>
      <c r="C101" s="30"/>
      <c r="D101" s="13"/>
      <c r="E101" s="14"/>
      <c r="F101" s="15"/>
      <c r="G101" s="15"/>
    </row>
    <row r="102" spans="1:7" x14ac:dyDescent="0.3">
      <c r="A102" s="12" t="s">
        <v>154</v>
      </c>
      <c r="B102" s="30"/>
      <c r="C102" s="30"/>
      <c r="D102" s="13"/>
      <c r="E102" s="14">
        <v>720.6</v>
      </c>
      <c r="F102" s="15">
        <v>1.44E-2</v>
      </c>
      <c r="G102" s="15">
        <v>6.7666000000000004E-2</v>
      </c>
    </row>
    <row r="103" spans="1:7" x14ac:dyDescent="0.3">
      <c r="A103" s="16" t="s">
        <v>122</v>
      </c>
      <c r="B103" s="31"/>
      <c r="C103" s="31"/>
      <c r="D103" s="17"/>
      <c r="E103" s="37">
        <v>720.6</v>
      </c>
      <c r="F103" s="38">
        <v>1.44E-2</v>
      </c>
      <c r="G103" s="20"/>
    </row>
    <row r="104" spans="1:7" x14ac:dyDescent="0.3">
      <c r="A104" s="12"/>
      <c r="B104" s="30"/>
      <c r="C104" s="30"/>
      <c r="D104" s="13"/>
      <c r="E104" s="14"/>
      <c r="F104" s="15"/>
      <c r="G104" s="15"/>
    </row>
    <row r="105" spans="1:7" x14ac:dyDescent="0.3">
      <c r="A105" s="21" t="s">
        <v>152</v>
      </c>
      <c r="B105" s="32"/>
      <c r="C105" s="32"/>
      <c r="D105" s="22"/>
      <c r="E105" s="18">
        <v>720.6</v>
      </c>
      <c r="F105" s="19">
        <v>1.44E-2</v>
      </c>
      <c r="G105" s="20"/>
    </row>
    <row r="106" spans="1:7" x14ac:dyDescent="0.3">
      <c r="A106" s="12" t="s">
        <v>155</v>
      </c>
      <c r="B106" s="30"/>
      <c r="C106" s="30"/>
      <c r="D106" s="13"/>
      <c r="E106" s="14">
        <v>0.13358919999999999</v>
      </c>
      <c r="F106" s="15">
        <v>1.9999999999999999E-6</v>
      </c>
      <c r="G106" s="15"/>
    </row>
    <row r="107" spans="1:7" x14ac:dyDescent="0.3">
      <c r="A107" s="12" t="s">
        <v>156</v>
      </c>
      <c r="B107" s="30"/>
      <c r="C107" s="30"/>
      <c r="D107" s="13"/>
      <c r="E107" s="14">
        <v>3231.6164107999998</v>
      </c>
      <c r="F107" s="15">
        <v>6.4397999999999997E-2</v>
      </c>
      <c r="G107" s="15">
        <v>6.7666000000000004E-2</v>
      </c>
    </row>
    <row r="108" spans="1:7" x14ac:dyDescent="0.3">
      <c r="A108" s="25" t="s">
        <v>157</v>
      </c>
      <c r="B108" s="33"/>
      <c r="C108" s="33"/>
      <c r="D108" s="26"/>
      <c r="E108" s="27">
        <v>50073.97</v>
      </c>
      <c r="F108" s="28">
        <v>1</v>
      </c>
      <c r="G108" s="28"/>
    </row>
    <row r="110" spans="1:7" x14ac:dyDescent="0.3">
      <c r="A110" s="1" t="s">
        <v>1687</v>
      </c>
    </row>
    <row r="113" spans="1:5" x14ac:dyDescent="0.3">
      <c r="A113" s="1" t="s">
        <v>160</v>
      </c>
    </row>
    <row r="114" spans="1:5" x14ac:dyDescent="0.3">
      <c r="A114" s="47" t="s">
        <v>161</v>
      </c>
      <c r="B114" s="34" t="s">
        <v>114</v>
      </c>
    </row>
    <row r="115" spans="1:5" x14ac:dyDescent="0.3">
      <c r="A115" t="s">
        <v>162</v>
      </c>
    </row>
    <row r="116" spans="1:5" x14ac:dyDescent="0.3">
      <c r="A116" t="s">
        <v>163</v>
      </c>
      <c r="B116" t="s">
        <v>164</v>
      </c>
      <c r="C116" t="s">
        <v>164</v>
      </c>
    </row>
    <row r="117" spans="1:5" x14ac:dyDescent="0.3">
      <c r="B117" s="48">
        <v>45077</v>
      </c>
      <c r="C117" s="48">
        <v>45107</v>
      </c>
    </row>
    <row r="118" spans="1:5" x14ac:dyDescent="0.3">
      <c r="A118" t="s">
        <v>168</v>
      </c>
      <c r="B118">
        <v>65.709999999999994</v>
      </c>
      <c r="C118">
        <v>68.59</v>
      </c>
      <c r="E118" s="2"/>
    </row>
    <row r="119" spans="1:5" x14ac:dyDescent="0.3">
      <c r="A119" t="s">
        <v>169</v>
      </c>
      <c r="B119">
        <v>29.8</v>
      </c>
      <c r="C119">
        <v>31.12</v>
      </c>
      <c r="E119" s="2"/>
    </row>
    <row r="120" spans="1:5" x14ac:dyDescent="0.3">
      <c r="A120" t="s">
        <v>1806</v>
      </c>
      <c r="B120">
        <v>59.5</v>
      </c>
      <c r="C120">
        <v>62.04</v>
      </c>
      <c r="E120" s="2"/>
    </row>
    <row r="121" spans="1:5" x14ac:dyDescent="0.3">
      <c r="A121" t="s">
        <v>1807</v>
      </c>
      <c r="B121">
        <v>60.21</v>
      </c>
      <c r="C121">
        <v>62.78</v>
      </c>
      <c r="E121" s="2"/>
    </row>
    <row r="122" spans="1:5" x14ac:dyDescent="0.3">
      <c r="A122" t="s">
        <v>1808</v>
      </c>
      <c r="B122">
        <v>58.72</v>
      </c>
      <c r="C122">
        <v>61.23</v>
      </c>
      <c r="E122" s="2"/>
    </row>
    <row r="123" spans="1:5" x14ac:dyDescent="0.3">
      <c r="A123" t="s">
        <v>1809</v>
      </c>
      <c r="B123">
        <v>48</v>
      </c>
      <c r="C123">
        <v>50.04</v>
      </c>
      <c r="E123" s="2"/>
    </row>
    <row r="124" spans="1:5" x14ac:dyDescent="0.3">
      <c r="A124" t="s">
        <v>626</v>
      </c>
      <c r="B124">
        <v>59.14</v>
      </c>
      <c r="C124">
        <v>61.66</v>
      </c>
      <c r="E124" s="2"/>
    </row>
    <row r="125" spans="1:5" x14ac:dyDescent="0.3">
      <c r="A125" t="s">
        <v>627</v>
      </c>
      <c r="B125">
        <v>22.59</v>
      </c>
      <c r="C125">
        <v>23.56</v>
      </c>
      <c r="E125" s="2"/>
    </row>
    <row r="126" spans="1:5" x14ac:dyDescent="0.3">
      <c r="E126" s="2"/>
    </row>
    <row r="127" spans="1:5" x14ac:dyDescent="0.3">
      <c r="A127" t="s">
        <v>179</v>
      </c>
      <c r="B127" s="34" t="s">
        <v>114</v>
      </c>
    </row>
    <row r="128" spans="1:5" x14ac:dyDescent="0.3">
      <c r="A128" t="s">
        <v>180</v>
      </c>
      <c r="B128" s="34" t="s">
        <v>114</v>
      </c>
    </row>
    <row r="129" spans="1:4" ht="28.95" customHeight="1" x14ac:dyDescent="0.3">
      <c r="A129" s="47" t="s">
        <v>181</v>
      </c>
      <c r="B129" s="34" t="s">
        <v>114</v>
      </c>
    </row>
    <row r="130" spans="1:4" ht="28.95" customHeight="1" x14ac:dyDescent="0.3">
      <c r="A130" s="47" t="s">
        <v>182</v>
      </c>
      <c r="B130" s="34" t="s">
        <v>114</v>
      </c>
    </row>
    <row r="131" spans="1:4" x14ac:dyDescent="0.3">
      <c r="A131" t="s">
        <v>1688</v>
      </c>
      <c r="B131" s="49">
        <v>1.39438</v>
      </c>
    </row>
    <row r="132" spans="1:4" ht="43.5" customHeight="1" x14ac:dyDescent="0.3">
      <c r="A132" s="47" t="s">
        <v>184</v>
      </c>
      <c r="B132" s="34">
        <v>3314.7257500000001</v>
      </c>
    </row>
    <row r="133" spans="1:4" ht="28.95" customHeight="1" x14ac:dyDescent="0.3">
      <c r="A133" s="47" t="s">
        <v>185</v>
      </c>
      <c r="B133" s="34" t="s">
        <v>114</v>
      </c>
    </row>
    <row r="134" spans="1:4" ht="28.95" customHeight="1" x14ac:dyDescent="0.3">
      <c r="A134" s="47" t="s">
        <v>186</v>
      </c>
      <c r="B134" s="34" t="s">
        <v>114</v>
      </c>
    </row>
    <row r="135" spans="1:4" x14ac:dyDescent="0.3">
      <c r="A135" t="s">
        <v>187</v>
      </c>
      <c r="B135" s="34" t="s">
        <v>114</v>
      </c>
    </row>
    <row r="136" spans="1:4" x14ac:dyDescent="0.3">
      <c r="A136" t="s">
        <v>188</v>
      </c>
      <c r="B136" s="34" t="s">
        <v>114</v>
      </c>
    </row>
    <row r="138" spans="1:4" ht="70.05" customHeight="1" x14ac:dyDescent="0.3">
      <c r="A138" s="63" t="s">
        <v>198</v>
      </c>
      <c r="B138" s="63" t="s">
        <v>199</v>
      </c>
      <c r="C138" s="63" t="s">
        <v>5</v>
      </c>
      <c r="D138" s="63" t="s">
        <v>6</v>
      </c>
    </row>
    <row r="139" spans="1:4" ht="70.05" customHeight="1" x14ac:dyDescent="0.3">
      <c r="A139" s="63" t="s">
        <v>1810</v>
      </c>
      <c r="B139" s="63"/>
      <c r="C139" s="63" t="s">
        <v>53</v>
      </c>
      <c r="D139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00"/>
  <sheetViews>
    <sheetView showGridLines="0" workbookViewId="0">
      <pane ySplit="4" topLeftCell="A5" activePane="bottomLeft" state="frozen"/>
      <selection activeCell="E97" sqref="E97"/>
      <selection pane="bottomLeft" activeCell="A6" sqref="A6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1811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1812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1106</v>
      </c>
      <c r="B7" s="30"/>
      <c r="C7" s="30"/>
      <c r="D7" s="13"/>
      <c r="E7" s="14"/>
      <c r="F7" s="15"/>
      <c r="G7" s="15"/>
    </row>
    <row r="8" spans="1:8" x14ac:dyDescent="0.3">
      <c r="A8" s="12" t="s">
        <v>1119</v>
      </c>
      <c r="B8" s="30" t="s">
        <v>1120</v>
      </c>
      <c r="C8" s="30" t="s">
        <v>1109</v>
      </c>
      <c r="D8" s="13">
        <v>1109831</v>
      </c>
      <c r="E8" s="14">
        <v>10372.48</v>
      </c>
      <c r="F8" s="15">
        <v>8.3799999999999999E-2</v>
      </c>
      <c r="G8" s="15"/>
    </row>
    <row r="9" spans="1:8" x14ac:dyDescent="0.3">
      <c r="A9" s="12" t="s">
        <v>1107</v>
      </c>
      <c r="B9" s="30" t="s">
        <v>1108</v>
      </c>
      <c r="C9" s="30" t="s">
        <v>1109</v>
      </c>
      <c r="D9" s="13">
        <v>416278</v>
      </c>
      <c r="E9" s="14">
        <v>7082.55</v>
      </c>
      <c r="F9" s="15">
        <v>5.7200000000000001E-2</v>
      </c>
      <c r="G9" s="15"/>
    </row>
    <row r="10" spans="1:8" x14ac:dyDescent="0.3">
      <c r="A10" s="12" t="s">
        <v>1189</v>
      </c>
      <c r="B10" s="30" t="s">
        <v>1190</v>
      </c>
      <c r="C10" s="30" t="s">
        <v>1191</v>
      </c>
      <c r="D10" s="13">
        <v>275481</v>
      </c>
      <c r="E10" s="14">
        <v>6819.67</v>
      </c>
      <c r="F10" s="15">
        <v>5.5100000000000003E-2</v>
      </c>
      <c r="G10" s="15"/>
    </row>
    <row r="11" spans="1:8" x14ac:dyDescent="0.3">
      <c r="A11" s="12" t="s">
        <v>1110</v>
      </c>
      <c r="B11" s="30" t="s">
        <v>1111</v>
      </c>
      <c r="C11" s="30" t="s">
        <v>1112</v>
      </c>
      <c r="D11" s="13">
        <v>247940</v>
      </c>
      <c r="E11" s="14">
        <v>6323.09</v>
      </c>
      <c r="F11" s="15">
        <v>5.11E-2</v>
      </c>
      <c r="G11" s="15"/>
    </row>
    <row r="12" spans="1:8" x14ac:dyDescent="0.3">
      <c r="A12" s="12" t="s">
        <v>1141</v>
      </c>
      <c r="B12" s="30" t="s">
        <v>1142</v>
      </c>
      <c r="C12" s="30" t="s">
        <v>1109</v>
      </c>
      <c r="D12" s="13">
        <v>951711</v>
      </c>
      <c r="E12" s="14">
        <v>5451.88</v>
      </c>
      <c r="F12" s="15">
        <v>4.3999999999999997E-2</v>
      </c>
      <c r="G12" s="15"/>
    </row>
    <row r="13" spans="1:8" x14ac:dyDescent="0.3">
      <c r="A13" s="12" t="s">
        <v>1252</v>
      </c>
      <c r="B13" s="30" t="s">
        <v>1253</v>
      </c>
      <c r="C13" s="30" t="s">
        <v>1109</v>
      </c>
      <c r="D13" s="13">
        <v>493823</v>
      </c>
      <c r="E13" s="14">
        <v>4876.26</v>
      </c>
      <c r="F13" s="15">
        <v>3.9399999999999998E-2</v>
      </c>
      <c r="G13" s="15"/>
    </row>
    <row r="14" spans="1:8" x14ac:dyDescent="0.3">
      <c r="A14" s="12" t="s">
        <v>1116</v>
      </c>
      <c r="B14" s="30" t="s">
        <v>1117</v>
      </c>
      <c r="C14" s="30" t="s">
        <v>1118</v>
      </c>
      <c r="D14" s="13">
        <v>159992</v>
      </c>
      <c r="E14" s="14">
        <v>4514.8900000000003</v>
      </c>
      <c r="F14" s="15">
        <v>3.6499999999999998E-2</v>
      </c>
      <c r="G14" s="15"/>
    </row>
    <row r="15" spans="1:8" x14ac:dyDescent="0.3">
      <c r="A15" s="12" t="s">
        <v>1197</v>
      </c>
      <c r="B15" s="30" t="s">
        <v>1198</v>
      </c>
      <c r="C15" s="30" t="s">
        <v>1159</v>
      </c>
      <c r="D15" s="13">
        <v>223502</v>
      </c>
      <c r="E15" s="14">
        <v>4342.87</v>
      </c>
      <c r="F15" s="15">
        <v>3.5099999999999999E-2</v>
      </c>
      <c r="G15" s="15"/>
    </row>
    <row r="16" spans="1:8" x14ac:dyDescent="0.3">
      <c r="A16" s="12" t="s">
        <v>1133</v>
      </c>
      <c r="B16" s="30" t="s">
        <v>1134</v>
      </c>
      <c r="C16" s="30" t="s">
        <v>1135</v>
      </c>
      <c r="D16" s="13">
        <v>862816</v>
      </c>
      <c r="E16" s="14">
        <v>3896.48</v>
      </c>
      <c r="F16" s="15">
        <v>3.15E-2</v>
      </c>
      <c r="G16" s="15"/>
    </row>
    <row r="17" spans="1:7" x14ac:dyDescent="0.3">
      <c r="A17" s="12" t="s">
        <v>1350</v>
      </c>
      <c r="B17" s="30" t="s">
        <v>1351</v>
      </c>
      <c r="C17" s="30" t="s">
        <v>1172</v>
      </c>
      <c r="D17" s="13">
        <v>46728</v>
      </c>
      <c r="E17" s="14">
        <v>3875.97</v>
      </c>
      <c r="F17" s="15">
        <v>3.1300000000000001E-2</v>
      </c>
      <c r="G17" s="15"/>
    </row>
    <row r="18" spans="1:7" x14ac:dyDescent="0.3">
      <c r="A18" s="12" t="s">
        <v>1342</v>
      </c>
      <c r="B18" s="30" t="s">
        <v>1343</v>
      </c>
      <c r="C18" s="30" t="s">
        <v>1238</v>
      </c>
      <c r="D18" s="13">
        <v>86804</v>
      </c>
      <c r="E18" s="14">
        <v>3839.34</v>
      </c>
      <c r="F18" s="15">
        <v>3.1E-2</v>
      </c>
      <c r="G18" s="15"/>
    </row>
    <row r="19" spans="1:7" x14ac:dyDescent="0.3">
      <c r="A19" s="12" t="s">
        <v>1228</v>
      </c>
      <c r="B19" s="30" t="s">
        <v>1229</v>
      </c>
      <c r="C19" s="30" t="s">
        <v>1118</v>
      </c>
      <c r="D19" s="13">
        <v>282643</v>
      </c>
      <c r="E19" s="14">
        <v>3227.78</v>
      </c>
      <c r="F19" s="15">
        <v>2.6100000000000002E-2</v>
      </c>
      <c r="G19" s="15"/>
    </row>
    <row r="20" spans="1:7" x14ac:dyDescent="0.3">
      <c r="A20" s="12" t="s">
        <v>1199</v>
      </c>
      <c r="B20" s="30" t="s">
        <v>1200</v>
      </c>
      <c r="C20" s="30" t="s">
        <v>1128</v>
      </c>
      <c r="D20" s="13">
        <v>238242</v>
      </c>
      <c r="E20" s="14">
        <v>3181.72</v>
      </c>
      <c r="F20" s="15">
        <v>2.5700000000000001E-2</v>
      </c>
      <c r="G20" s="15"/>
    </row>
    <row r="21" spans="1:7" x14ac:dyDescent="0.3">
      <c r="A21" s="12" t="s">
        <v>1126</v>
      </c>
      <c r="B21" s="30" t="s">
        <v>1127</v>
      </c>
      <c r="C21" s="30" t="s">
        <v>1128</v>
      </c>
      <c r="D21" s="13">
        <v>93701</v>
      </c>
      <c r="E21" s="14">
        <v>3094.24</v>
      </c>
      <c r="F21" s="15">
        <v>2.5000000000000001E-2</v>
      </c>
      <c r="G21" s="15"/>
    </row>
    <row r="22" spans="1:7" x14ac:dyDescent="0.3">
      <c r="A22" s="12" t="s">
        <v>1254</v>
      </c>
      <c r="B22" s="30" t="s">
        <v>1255</v>
      </c>
      <c r="C22" s="30" t="s">
        <v>1135</v>
      </c>
      <c r="D22" s="13">
        <v>106772</v>
      </c>
      <c r="E22" s="14">
        <v>2859.51</v>
      </c>
      <c r="F22" s="15">
        <v>2.3099999999999999E-2</v>
      </c>
      <c r="G22" s="15"/>
    </row>
    <row r="23" spans="1:7" x14ac:dyDescent="0.3">
      <c r="A23" s="12" t="s">
        <v>1303</v>
      </c>
      <c r="B23" s="30" t="s">
        <v>1304</v>
      </c>
      <c r="C23" s="30" t="s">
        <v>1223</v>
      </c>
      <c r="D23" s="13">
        <v>314473</v>
      </c>
      <c r="E23" s="14">
        <v>2763.43</v>
      </c>
      <c r="F23" s="15">
        <v>2.23E-2</v>
      </c>
      <c r="G23" s="15"/>
    </row>
    <row r="24" spans="1:7" x14ac:dyDescent="0.3">
      <c r="A24" s="12" t="s">
        <v>1428</v>
      </c>
      <c r="B24" s="30" t="s">
        <v>1429</v>
      </c>
      <c r="C24" s="30" t="s">
        <v>1287</v>
      </c>
      <c r="D24" s="13">
        <v>2180388</v>
      </c>
      <c r="E24" s="14">
        <v>2741.84</v>
      </c>
      <c r="F24" s="15">
        <v>2.2100000000000002E-2</v>
      </c>
      <c r="G24" s="15"/>
    </row>
    <row r="25" spans="1:7" x14ac:dyDescent="0.3">
      <c r="A25" s="12" t="s">
        <v>1177</v>
      </c>
      <c r="B25" s="30" t="s">
        <v>1178</v>
      </c>
      <c r="C25" s="30" t="s">
        <v>1109</v>
      </c>
      <c r="D25" s="13">
        <v>1850749</v>
      </c>
      <c r="E25" s="14">
        <v>2334.7199999999998</v>
      </c>
      <c r="F25" s="15">
        <v>1.89E-2</v>
      </c>
      <c r="G25" s="15"/>
    </row>
    <row r="26" spans="1:7" x14ac:dyDescent="0.3">
      <c r="A26" s="12" t="s">
        <v>1113</v>
      </c>
      <c r="B26" s="30" t="s">
        <v>1114</v>
      </c>
      <c r="C26" s="30" t="s">
        <v>1115</v>
      </c>
      <c r="D26" s="13">
        <v>221213</v>
      </c>
      <c r="E26" s="14">
        <v>2326.2800000000002</v>
      </c>
      <c r="F26" s="15">
        <v>1.8800000000000001E-2</v>
      </c>
      <c r="G26" s="15"/>
    </row>
    <row r="27" spans="1:7" x14ac:dyDescent="0.3">
      <c r="A27" s="12" t="s">
        <v>1344</v>
      </c>
      <c r="B27" s="30" t="s">
        <v>1345</v>
      </c>
      <c r="C27" s="30" t="s">
        <v>1312</v>
      </c>
      <c r="D27" s="13">
        <v>118611</v>
      </c>
      <c r="E27" s="14">
        <v>2092.48</v>
      </c>
      <c r="F27" s="15">
        <v>1.6899999999999998E-2</v>
      </c>
      <c r="G27" s="15"/>
    </row>
    <row r="28" spans="1:7" x14ac:dyDescent="0.3">
      <c r="A28" s="12" t="s">
        <v>1413</v>
      </c>
      <c r="B28" s="30" t="s">
        <v>1414</v>
      </c>
      <c r="C28" s="30" t="s">
        <v>1272</v>
      </c>
      <c r="D28" s="13">
        <v>2291603</v>
      </c>
      <c r="E28" s="14">
        <v>1963.9</v>
      </c>
      <c r="F28" s="15">
        <v>1.5900000000000001E-2</v>
      </c>
      <c r="G28" s="15"/>
    </row>
    <row r="29" spans="1:7" x14ac:dyDescent="0.3">
      <c r="A29" s="12" t="s">
        <v>1361</v>
      </c>
      <c r="B29" s="30" t="s">
        <v>1362</v>
      </c>
      <c r="C29" s="30" t="s">
        <v>1128</v>
      </c>
      <c r="D29" s="13">
        <v>155195</v>
      </c>
      <c r="E29" s="14">
        <v>1843.64</v>
      </c>
      <c r="F29" s="15">
        <v>1.49E-2</v>
      </c>
      <c r="G29" s="15"/>
    </row>
    <row r="30" spans="1:7" x14ac:dyDescent="0.3">
      <c r="A30" s="12" t="s">
        <v>1205</v>
      </c>
      <c r="B30" s="30" t="s">
        <v>1206</v>
      </c>
      <c r="C30" s="30" t="s">
        <v>1207</v>
      </c>
      <c r="D30" s="13">
        <v>296693</v>
      </c>
      <c r="E30" s="14">
        <v>1766.96</v>
      </c>
      <c r="F30" s="15">
        <v>1.43E-2</v>
      </c>
      <c r="G30" s="15"/>
    </row>
    <row r="31" spans="1:7" x14ac:dyDescent="0.3">
      <c r="A31" s="12" t="s">
        <v>1719</v>
      </c>
      <c r="B31" s="30" t="s">
        <v>1720</v>
      </c>
      <c r="C31" s="30" t="s">
        <v>1265</v>
      </c>
      <c r="D31" s="13">
        <v>134944</v>
      </c>
      <c r="E31" s="14">
        <v>1697.06</v>
      </c>
      <c r="F31" s="15">
        <v>1.37E-2</v>
      </c>
      <c r="G31" s="15"/>
    </row>
    <row r="32" spans="1:7" x14ac:dyDescent="0.3">
      <c r="A32" s="12" t="s">
        <v>1813</v>
      </c>
      <c r="B32" s="30" t="s">
        <v>1814</v>
      </c>
      <c r="C32" s="30" t="s">
        <v>1358</v>
      </c>
      <c r="D32" s="13">
        <v>392139</v>
      </c>
      <c r="E32" s="14">
        <v>1638.36</v>
      </c>
      <c r="F32" s="15">
        <v>1.32E-2</v>
      </c>
      <c r="G32" s="15"/>
    </row>
    <row r="33" spans="1:7" x14ac:dyDescent="0.3">
      <c r="A33" s="12" t="s">
        <v>1440</v>
      </c>
      <c r="B33" s="30" t="s">
        <v>1441</v>
      </c>
      <c r="C33" s="30" t="s">
        <v>1207</v>
      </c>
      <c r="D33" s="13">
        <v>44655</v>
      </c>
      <c r="E33" s="14">
        <v>1598.69</v>
      </c>
      <c r="F33" s="15">
        <v>1.29E-2</v>
      </c>
      <c r="G33" s="15"/>
    </row>
    <row r="34" spans="1:7" x14ac:dyDescent="0.3">
      <c r="A34" s="12" t="s">
        <v>1277</v>
      </c>
      <c r="B34" s="30" t="s">
        <v>1278</v>
      </c>
      <c r="C34" s="30" t="s">
        <v>1181</v>
      </c>
      <c r="D34" s="13">
        <v>207817</v>
      </c>
      <c r="E34" s="14">
        <v>1589.9</v>
      </c>
      <c r="F34" s="15">
        <v>1.2800000000000001E-2</v>
      </c>
      <c r="G34" s="15"/>
    </row>
    <row r="35" spans="1:7" x14ac:dyDescent="0.3">
      <c r="A35" s="12" t="s">
        <v>1250</v>
      </c>
      <c r="B35" s="30" t="s">
        <v>1251</v>
      </c>
      <c r="C35" s="30" t="s">
        <v>1128</v>
      </c>
      <c r="D35" s="13">
        <v>30361</v>
      </c>
      <c r="E35" s="14">
        <v>1521.4</v>
      </c>
      <c r="F35" s="15">
        <v>1.23E-2</v>
      </c>
      <c r="G35" s="15"/>
    </row>
    <row r="36" spans="1:7" x14ac:dyDescent="0.3">
      <c r="A36" s="12" t="s">
        <v>1232</v>
      </c>
      <c r="B36" s="30" t="s">
        <v>1233</v>
      </c>
      <c r="C36" s="30" t="s">
        <v>1159</v>
      </c>
      <c r="D36" s="13">
        <v>72715</v>
      </c>
      <c r="E36" s="14">
        <v>1441.61</v>
      </c>
      <c r="F36" s="15">
        <v>1.1599999999999999E-2</v>
      </c>
      <c r="G36" s="15"/>
    </row>
    <row r="37" spans="1:7" x14ac:dyDescent="0.3">
      <c r="A37" s="12" t="s">
        <v>1409</v>
      </c>
      <c r="B37" s="30" t="s">
        <v>1410</v>
      </c>
      <c r="C37" s="30" t="s">
        <v>1210</v>
      </c>
      <c r="D37" s="13">
        <v>35471</v>
      </c>
      <c r="E37" s="14">
        <v>1391.08</v>
      </c>
      <c r="F37" s="15">
        <v>1.12E-2</v>
      </c>
      <c r="G37" s="15"/>
    </row>
    <row r="38" spans="1:7" x14ac:dyDescent="0.3">
      <c r="A38" s="12" t="s">
        <v>1815</v>
      </c>
      <c r="B38" s="30" t="s">
        <v>1816</v>
      </c>
      <c r="C38" s="30" t="s">
        <v>1287</v>
      </c>
      <c r="D38" s="13">
        <v>118524</v>
      </c>
      <c r="E38" s="14">
        <v>1327.77</v>
      </c>
      <c r="F38" s="15">
        <v>1.0699999999999999E-2</v>
      </c>
      <c r="G38" s="15"/>
    </row>
    <row r="39" spans="1:7" x14ac:dyDescent="0.3">
      <c r="A39" s="12" t="s">
        <v>1817</v>
      </c>
      <c r="B39" s="30" t="s">
        <v>1818</v>
      </c>
      <c r="C39" s="30" t="s">
        <v>1115</v>
      </c>
      <c r="D39" s="13">
        <v>54042</v>
      </c>
      <c r="E39" s="14">
        <v>1279.1500000000001</v>
      </c>
      <c r="F39" s="15">
        <v>1.03E-2</v>
      </c>
      <c r="G39" s="15"/>
    </row>
    <row r="40" spans="1:7" x14ac:dyDescent="0.3">
      <c r="A40" s="12" t="s">
        <v>1348</v>
      </c>
      <c r="B40" s="30" t="s">
        <v>1349</v>
      </c>
      <c r="C40" s="30" t="s">
        <v>1128</v>
      </c>
      <c r="D40" s="13">
        <v>24321</v>
      </c>
      <c r="E40" s="14">
        <v>1264.01</v>
      </c>
      <c r="F40" s="15">
        <v>1.0200000000000001E-2</v>
      </c>
      <c r="G40" s="15"/>
    </row>
    <row r="41" spans="1:7" x14ac:dyDescent="0.3">
      <c r="A41" s="12" t="s">
        <v>1266</v>
      </c>
      <c r="B41" s="30" t="s">
        <v>1267</v>
      </c>
      <c r="C41" s="30" t="s">
        <v>1115</v>
      </c>
      <c r="D41" s="13">
        <v>124271</v>
      </c>
      <c r="E41" s="14">
        <v>1261.29</v>
      </c>
      <c r="F41" s="15">
        <v>1.0200000000000001E-2</v>
      </c>
      <c r="G41" s="15"/>
    </row>
    <row r="42" spans="1:7" x14ac:dyDescent="0.3">
      <c r="A42" s="12" t="s">
        <v>1692</v>
      </c>
      <c r="B42" s="30" t="s">
        <v>1693</v>
      </c>
      <c r="C42" s="30" t="s">
        <v>1335</v>
      </c>
      <c r="D42" s="13">
        <v>659092</v>
      </c>
      <c r="E42" s="14">
        <v>1246.67</v>
      </c>
      <c r="F42" s="15">
        <v>1.01E-2</v>
      </c>
      <c r="G42" s="15"/>
    </row>
    <row r="43" spans="1:7" x14ac:dyDescent="0.3">
      <c r="A43" s="12" t="s">
        <v>1407</v>
      </c>
      <c r="B43" s="30" t="s">
        <v>1408</v>
      </c>
      <c r="C43" s="30" t="s">
        <v>1207</v>
      </c>
      <c r="D43" s="13">
        <v>85707</v>
      </c>
      <c r="E43" s="14">
        <v>1245.8399999999999</v>
      </c>
      <c r="F43" s="15">
        <v>1.01E-2</v>
      </c>
      <c r="G43" s="15"/>
    </row>
    <row r="44" spans="1:7" x14ac:dyDescent="0.3">
      <c r="A44" s="12" t="s">
        <v>1432</v>
      </c>
      <c r="B44" s="30" t="s">
        <v>1433</v>
      </c>
      <c r="C44" s="30" t="s">
        <v>1265</v>
      </c>
      <c r="D44" s="13">
        <v>40815</v>
      </c>
      <c r="E44" s="14">
        <v>1243.9000000000001</v>
      </c>
      <c r="F44" s="15">
        <v>0.01</v>
      </c>
      <c r="G44" s="15"/>
    </row>
    <row r="45" spans="1:7" x14ac:dyDescent="0.3">
      <c r="A45" s="12" t="s">
        <v>1313</v>
      </c>
      <c r="B45" s="30" t="s">
        <v>1314</v>
      </c>
      <c r="C45" s="30" t="s">
        <v>1260</v>
      </c>
      <c r="D45" s="13">
        <v>25953</v>
      </c>
      <c r="E45" s="14">
        <v>1168.4000000000001</v>
      </c>
      <c r="F45" s="15">
        <v>9.4000000000000004E-3</v>
      </c>
      <c r="G45" s="15"/>
    </row>
    <row r="46" spans="1:7" x14ac:dyDescent="0.3">
      <c r="A46" s="12" t="s">
        <v>1239</v>
      </c>
      <c r="B46" s="30" t="s">
        <v>1240</v>
      </c>
      <c r="C46" s="30" t="s">
        <v>1241</v>
      </c>
      <c r="D46" s="13">
        <v>113193</v>
      </c>
      <c r="E46" s="14">
        <v>1114.72</v>
      </c>
      <c r="F46" s="15">
        <v>8.9999999999999993E-3</v>
      </c>
      <c r="G46" s="15"/>
    </row>
    <row r="47" spans="1:7" x14ac:dyDescent="0.3">
      <c r="A47" s="12" t="s">
        <v>1195</v>
      </c>
      <c r="B47" s="30" t="s">
        <v>1196</v>
      </c>
      <c r="C47" s="30" t="s">
        <v>1118</v>
      </c>
      <c r="D47" s="13">
        <v>63503</v>
      </c>
      <c r="E47" s="14">
        <v>1101.9000000000001</v>
      </c>
      <c r="F47" s="15">
        <v>8.8999999999999999E-3</v>
      </c>
      <c r="G47" s="15"/>
    </row>
    <row r="48" spans="1:7" x14ac:dyDescent="0.3">
      <c r="A48" s="12" t="s">
        <v>1696</v>
      </c>
      <c r="B48" s="30" t="s">
        <v>1697</v>
      </c>
      <c r="C48" s="30" t="s">
        <v>1241</v>
      </c>
      <c r="D48" s="13">
        <v>176217</v>
      </c>
      <c r="E48" s="14">
        <v>1013.6</v>
      </c>
      <c r="F48" s="15">
        <v>8.2000000000000007E-3</v>
      </c>
      <c r="G48" s="15"/>
    </row>
    <row r="49" spans="1:7" x14ac:dyDescent="0.3">
      <c r="A49" s="12" t="s">
        <v>1279</v>
      </c>
      <c r="B49" s="30" t="s">
        <v>1280</v>
      </c>
      <c r="C49" s="30" t="s">
        <v>1118</v>
      </c>
      <c r="D49" s="13">
        <v>12977</v>
      </c>
      <c r="E49" s="14">
        <v>929.23</v>
      </c>
      <c r="F49" s="15">
        <v>7.4999999999999997E-3</v>
      </c>
      <c r="G49" s="15"/>
    </row>
    <row r="50" spans="1:7" x14ac:dyDescent="0.3">
      <c r="A50" s="12" t="s">
        <v>1819</v>
      </c>
      <c r="B50" s="30" t="s">
        <v>1820</v>
      </c>
      <c r="C50" s="30" t="s">
        <v>1159</v>
      </c>
      <c r="D50" s="13">
        <v>35110</v>
      </c>
      <c r="E50" s="14">
        <v>813.01</v>
      </c>
      <c r="F50" s="15">
        <v>6.6E-3</v>
      </c>
      <c r="G50" s="15"/>
    </row>
    <row r="51" spans="1:7" x14ac:dyDescent="0.3">
      <c r="A51" s="12" t="s">
        <v>1145</v>
      </c>
      <c r="B51" s="30" t="s">
        <v>1146</v>
      </c>
      <c r="C51" s="30" t="s">
        <v>1147</v>
      </c>
      <c r="D51" s="13">
        <v>191269</v>
      </c>
      <c r="E51" s="14">
        <v>805.15</v>
      </c>
      <c r="F51" s="15">
        <v>6.4999999999999997E-3</v>
      </c>
      <c r="G51" s="15"/>
    </row>
    <row r="52" spans="1:7" x14ac:dyDescent="0.3">
      <c r="A52" s="12" t="s">
        <v>1268</v>
      </c>
      <c r="B52" s="30" t="s">
        <v>1269</v>
      </c>
      <c r="C52" s="30" t="s">
        <v>1207</v>
      </c>
      <c r="D52" s="13">
        <v>6521</v>
      </c>
      <c r="E52" s="14">
        <v>638.34</v>
      </c>
      <c r="F52" s="15">
        <v>5.1999999999999998E-3</v>
      </c>
      <c r="G52" s="15"/>
    </row>
    <row r="53" spans="1:7" x14ac:dyDescent="0.3">
      <c r="A53" s="12" t="s">
        <v>1163</v>
      </c>
      <c r="B53" s="30" t="s">
        <v>1164</v>
      </c>
      <c r="C53" s="30" t="s">
        <v>1165</v>
      </c>
      <c r="D53" s="13">
        <v>377663</v>
      </c>
      <c r="E53" s="14">
        <v>632.21</v>
      </c>
      <c r="F53" s="15">
        <v>5.1000000000000004E-3</v>
      </c>
      <c r="G53" s="15"/>
    </row>
    <row r="54" spans="1:7" x14ac:dyDescent="0.3">
      <c r="A54" s="12" t="s">
        <v>1458</v>
      </c>
      <c r="B54" s="30" t="s">
        <v>1459</v>
      </c>
      <c r="C54" s="30" t="s">
        <v>1392</v>
      </c>
      <c r="D54" s="13">
        <v>109160</v>
      </c>
      <c r="E54" s="14">
        <v>625.42999999999995</v>
      </c>
      <c r="F54" s="15">
        <v>5.1000000000000004E-3</v>
      </c>
      <c r="G54" s="15"/>
    </row>
    <row r="55" spans="1:7" x14ac:dyDescent="0.3">
      <c r="A55" s="12" t="s">
        <v>1821</v>
      </c>
      <c r="B55" s="30" t="s">
        <v>1822</v>
      </c>
      <c r="C55" s="30" t="s">
        <v>1159</v>
      </c>
      <c r="D55" s="13">
        <v>46570</v>
      </c>
      <c r="E55" s="14">
        <v>607.88</v>
      </c>
      <c r="F55" s="15">
        <v>4.8999999999999998E-3</v>
      </c>
      <c r="G55" s="15"/>
    </row>
    <row r="56" spans="1:7" x14ac:dyDescent="0.3">
      <c r="A56" s="12" t="s">
        <v>1298</v>
      </c>
      <c r="B56" s="30" t="s">
        <v>1299</v>
      </c>
      <c r="C56" s="30" t="s">
        <v>1300</v>
      </c>
      <c r="D56" s="13">
        <v>104683</v>
      </c>
      <c r="E56" s="14">
        <v>599.30999999999995</v>
      </c>
      <c r="F56" s="15">
        <v>4.7999999999999996E-3</v>
      </c>
      <c r="G56" s="15"/>
    </row>
    <row r="57" spans="1:7" x14ac:dyDescent="0.3">
      <c r="A57" s="12" t="s">
        <v>1823</v>
      </c>
      <c r="B57" s="30" t="s">
        <v>1824</v>
      </c>
      <c r="C57" s="30" t="s">
        <v>1825</v>
      </c>
      <c r="D57" s="13">
        <v>1354</v>
      </c>
      <c r="E57" s="14">
        <v>564.33000000000004</v>
      </c>
      <c r="F57" s="15">
        <v>4.5999999999999999E-3</v>
      </c>
      <c r="G57" s="15"/>
    </row>
    <row r="58" spans="1:7" x14ac:dyDescent="0.3">
      <c r="A58" s="12" t="s">
        <v>1698</v>
      </c>
      <c r="B58" s="30" t="s">
        <v>1699</v>
      </c>
      <c r="C58" s="30" t="s">
        <v>1118</v>
      </c>
      <c r="D58" s="13">
        <v>44853</v>
      </c>
      <c r="E58" s="14">
        <v>559.61</v>
      </c>
      <c r="F58" s="15">
        <v>4.4999999999999997E-3</v>
      </c>
      <c r="G58" s="15"/>
    </row>
    <row r="59" spans="1:7" x14ac:dyDescent="0.3">
      <c r="A59" s="12" t="s">
        <v>1826</v>
      </c>
      <c r="B59" s="30" t="s">
        <v>1827</v>
      </c>
      <c r="C59" s="30" t="s">
        <v>1238</v>
      </c>
      <c r="D59" s="13">
        <v>56070</v>
      </c>
      <c r="E59" s="14">
        <v>309.02999999999997</v>
      </c>
      <c r="F59" s="15">
        <v>2.5000000000000001E-3</v>
      </c>
      <c r="G59" s="15"/>
    </row>
    <row r="60" spans="1:7" x14ac:dyDescent="0.3">
      <c r="A60" s="16" t="s">
        <v>122</v>
      </c>
      <c r="B60" s="31"/>
      <c r="C60" s="31"/>
      <c r="D60" s="17"/>
      <c r="E60" s="37">
        <v>122820.86</v>
      </c>
      <c r="F60" s="38">
        <v>0.99209999999999998</v>
      </c>
      <c r="G60" s="20"/>
    </row>
    <row r="61" spans="1:7" x14ac:dyDescent="0.3">
      <c r="A61" s="16" t="s">
        <v>1473</v>
      </c>
      <c r="B61" s="30"/>
      <c r="C61" s="30"/>
      <c r="D61" s="13"/>
      <c r="E61" s="14"/>
      <c r="F61" s="15"/>
      <c r="G61" s="15"/>
    </row>
    <row r="62" spans="1:7" x14ac:dyDescent="0.3">
      <c r="A62" s="16" t="s">
        <v>122</v>
      </c>
      <c r="B62" s="30"/>
      <c r="C62" s="30"/>
      <c r="D62" s="13"/>
      <c r="E62" s="39" t="s">
        <v>114</v>
      </c>
      <c r="F62" s="40" t="s">
        <v>114</v>
      </c>
      <c r="G62" s="15"/>
    </row>
    <row r="63" spans="1:7" x14ac:dyDescent="0.3">
      <c r="A63" s="21" t="s">
        <v>152</v>
      </c>
      <c r="B63" s="32"/>
      <c r="C63" s="32"/>
      <c r="D63" s="22"/>
      <c r="E63" s="27">
        <v>122820.86</v>
      </c>
      <c r="F63" s="28">
        <v>0.99209999999999998</v>
      </c>
      <c r="G63" s="20"/>
    </row>
    <row r="64" spans="1:7" x14ac:dyDescent="0.3">
      <c r="A64" s="12"/>
      <c r="B64" s="30"/>
      <c r="C64" s="30"/>
      <c r="D64" s="13"/>
      <c r="E64" s="14"/>
      <c r="F64" s="15"/>
      <c r="G64" s="15"/>
    </row>
    <row r="65" spans="1:7" x14ac:dyDescent="0.3">
      <c r="A65" s="12"/>
      <c r="B65" s="30"/>
      <c r="C65" s="30"/>
      <c r="D65" s="13"/>
      <c r="E65" s="14"/>
      <c r="F65" s="15"/>
      <c r="G65" s="15"/>
    </row>
    <row r="66" spans="1:7" x14ac:dyDescent="0.3">
      <c r="A66" s="16" t="s">
        <v>153</v>
      </c>
      <c r="B66" s="30"/>
      <c r="C66" s="30"/>
      <c r="D66" s="13"/>
      <c r="E66" s="14"/>
      <c r="F66" s="15"/>
      <c r="G66" s="15"/>
    </row>
    <row r="67" spans="1:7" x14ac:dyDescent="0.3">
      <c r="A67" s="12" t="s">
        <v>154</v>
      </c>
      <c r="B67" s="30"/>
      <c r="C67" s="30"/>
      <c r="D67" s="13"/>
      <c r="E67" s="14">
        <v>993.45</v>
      </c>
      <c r="F67" s="15">
        <v>8.0000000000000002E-3</v>
      </c>
      <c r="G67" s="15">
        <v>6.7666000000000004E-2</v>
      </c>
    </row>
    <row r="68" spans="1:7" x14ac:dyDescent="0.3">
      <c r="A68" s="16" t="s">
        <v>122</v>
      </c>
      <c r="B68" s="31"/>
      <c r="C68" s="31"/>
      <c r="D68" s="17"/>
      <c r="E68" s="37">
        <v>993.45</v>
      </c>
      <c r="F68" s="38">
        <v>8.0000000000000002E-3</v>
      </c>
      <c r="G68" s="20"/>
    </row>
    <row r="69" spans="1:7" x14ac:dyDescent="0.3">
      <c r="A69" s="12"/>
      <c r="B69" s="30"/>
      <c r="C69" s="30"/>
      <c r="D69" s="13"/>
      <c r="E69" s="14"/>
      <c r="F69" s="15"/>
      <c r="G69" s="15"/>
    </row>
    <row r="70" spans="1:7" x14ac:dyDescent="0.3">
      <c r="A70" s="21" t="s">
        <v>152</v>
      </c>
      <c r="B70" s="32"/>
      <c r="C70" s="32"/>
      <c r="D70" s="22"/>
      <c r="E70" s="18">
        <v>993.45</v>
      </c>
      <c r="F70" s="19">
        <v>8.0000000000000002E-3</v>
      </c>
      <c r="G70" s="20"/>
    </row>
    <row r="71" spans="1:7" x14ac:dyDescent="0.3">
      <c r="A71" s="12" t="s">
        <v>155</v>
      </c>
      <c r="B71" s="30"/>
      <c r="C71" s="30"/>
      <c r="D71" s="13"/>
      <c r="E71" s="14">
        <v>0.18417159999999999</v>
      </c>
      <c r="F71" s="15">
        <v>9.9999999999999995E-7</v>
      </c>
      <c r="G71" s="15"/>
    </row>
    <row r="72" spans="1:7" x14ac:dyDescent="0.3">
      <c r="A72" s="12" t="s">
        <v>156</v>
      </c>
      <c r="B72" s="30"/>
      <c r="C72" s="30"/>
      <c r="D72" s="13"/>
      <c r="E72" s="23">
        <v>-10.334171599999999</v>
      </c>
      <c r="F72" s="24">
        <v>-1.01E-4</v>
      </c>
      <c r="G72" s="15">
        <v>6.7666000000000004E-2</v>
      </c>
    </row>
    <row r="73" spans="1:7" x14ac:dyDescent="0.3">
      <c r="A73" s="25" t="s">
        <v>157</v>
      </c>
      <c r="B73" s="33"/>
      <c r="C73" s="33"/>
      <c r="D73" s="26"/>
      <c r="E73" s="27">
        <v>123804.16</v>
      </c>
      <c r="F73" s="28">
        <v>1</v>
      </c>
      <c r="G73" s="28"/>
    </row>
    <row r="78" spans="1:7" x14ac:dyDescent="0.3">
      <c r="A78" s="1" t="s">
        <v>160</v>
      </c>
    </row>
    <row r="79" spans="1:7" x14ac:dyDescent="0.3">
      <c r="A79" s="47" t="s">
        <v>161</v>
      </c>
      <c r="B79" s="34" t="s">
        <v>114</v>
      </c>
    </row>
    <row r="80" spans="1:7" x14ac:dyDescent="0.3">
      <c r="A80" t="s">
        <v>162</v>
      </c>
    </row>
    <row r="81" spans="1:5" x14ac:dyDescent="0.3">
      <c r="A81" t="s">
        <v>163</v>
      </c>
      <c r="B81" t="s">
        <v>164</v>
      </c>
      <c r="C81" t="s">
        <v>164</v>
      </c>
    </row>
    <row r="82" spans="1:5" x14ac:dyDescent="0.3">
      <c r="B82" s="48">
        <v>45077</v>
      </c>
      <c r="C82" s="48">
        <v>45107</v>
      </c>
    </row>
    <row r="83" spans="1:5" x14ac:dyDescent="0.3">
      <c r="A83" t="s">
        <v>168</v>
      </c>
      <c r="B83">
        <v>27.4</v>
      </c>
      <c r="C83">
        <v>28.678000000000001</v>
      </c>
      <c r="E83" s="2"/>
    </row>
    <row r="84" spans="1:5" x14ac:dyDescent="0.3">
      <c r="A84" t="s">
        <v>169</v>
      </c>
      <c r="B84">
        <v>22.495000000000001</v>
      </c>
      <c r="C84">
        <v>23.545000000000002</v>
      </c>
      <c r="E84" s="2"/>
    </row>
    <row r="85" spans="1:5" x14ac:dyDescent="0.3">
      <c r="A85" t="s">
        <v>626</v>
      </c>
      <c r="B85">
        <v>24.488</v>
      </c>
      <c r="C85">
        <v>25.597000000000001</v>
      </c>
      <c r="E85" s="2"/>
    </row>
    <row r="86" spans="1:5" x14ac:dyDescent="0.3">
      <c r="A86" t="s">
        <v>627</v>
      </c>
      <c r="B86">
        <v>20.106999999999999</v>
      </c>
      <c r="C86">
        <v>21.016999999999999</v>
      </c>
      <c r="E86" s="2"/>
    </row>
    <row r="87" spans="1:5" x14ac:dyDescent="0.3">
      <c r="E87" s="2"/>
    </row>
    <row r="88" spans="1:5" x14ac:dyDescent="0.3">
      <c r="A88" t="s">
        <v>179</v>
      </c>
      <c r="B88" s="34" t="s">
        <v>114</v>
      </c>
    </row>
    <row r="89" spans="1:5" x14ac:dyDescent="0.3">
      <c r="A89" t="s">
        <v>180</v>
      </c>
      <c r="B89" s="34" t="s">
        <v>114</v>
      </c>
    </row>
    <row r="90" spans="1:5" ht="28.95" customHeight="1" x14ac:dyDescent="0.3">
      <c r="A90" s="47" t="s">
        <v>181</v>
      </c>
      <c r="B90" s="34" t="s">
        <v>114</v>
      </c>
    </row>
    <row r="91" spans="1:5" ht="28.95" customHeight="1" x14ac:dyDescent="0.3">
      <c r="A91" s="47" t="s">
        <v>182</v>
      </c>
      <c r="B91" s="34" t="s">
        <v>114</v>
      </c>
    </row>
    <row r="92" spans="1:5" x14ac:dyDescent="0.3">
      <c r="A92" t="s">
        <v>1688</v>
      </c>
      <c r="B92" s="49">
        <v>0.45597300000000002</v>
      </c>
    </row>
    <row r="93" spans="1:5" ht="43.5" customHeight="1" x14ac:dyDescent="0.3">
      <c r="A93" s="47" t="s">
        <v>184</v>
      </c>
      <c r="B93" s="34" t="s">
        <v>114</v>
      </c>
    </row>
    <row r="94" spans="1:5" ht="28.95" customHeight="1" x14ac:dyDescent="0.3">
      <c r="A94" s="47" t="s">
        <v>185</v>
      </c>
      <c r="B94" s="34" t="s">
        <v>114</v>
      </c>
    </row>
    <row r="95" spans="1:5" ht="28.95" customHeight="1" x14ac:dyDescent="0.3">
      <c r="A95" s="47" t="s">
        <v>186</v>
      </c>
      <c r="B95" s="34" t="s">
        <v>114</v>
      </c>
    </row>
    <row r="96" spans="1:5" x14ac:dyDescent="0.3">
      <c r="A96" t="s">
        <v>187</v>
      </c>
      <c r="B96" s="34" t="s">
        <v>114</v>
      </c>
    </row>
    <row r="97" spans="1:4" x14ac:dyDescent="0.3">
      <c r="A97" t="s">
        <v>188</v>
      </c>
      <c r="B97" s="34" t="s">
        <v>114</v>
      </c>
    </row>
    <row r="99" spans="1:4" ht="70.05" customHeight="1" x14ac:dyDescent="0.3">
      <c r="A99" s="63" t="s">
        <v>198</v>
      </c>
      <c r="B99" s="63" t="s">
        <v>199</v>
      </c>
      <c r="C99" s="63" t="s">
        <v>5</v>
      </c>
      <c r="D99" s="63" t="s">
        <v>6</v>
      </c>
    </row>
    <row r="100" spans="1:4" ht="70.05" customHeight="1" x14ac:dyDescent="0.3">
      <c r="A100" s="63" t="s">
        <v>1828</v>
      </c>
      <c r="B100" s="63"/>
      <c r="C100" s="63" t="s">
        <v>55</v>
      </c>
      <c r="D100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04"/>
  <sheetViews>
    <sheetView showGridLines="0" workbookViewId="0">
      <pane ySplit="4" topLeftCell="A5" activePane="bottomLeft" state="frozen"/>
      <selection activeCell="E97" sqref="E97"/>
      <selection pane="bottomLeft" activeCell="A7" sqref="A7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1829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1830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1106</v>
      </c>
      <c r="B7" s="30"/>
      <c r="C7" s="30"/>
      <c r="D7" s="13"/>
      <c r="E7" s="14"/>
      <c r="F7" s="15"/>
      <c r="G7" s="15"/>
    </row>
    <row r="8" spans="1:8" x14ac:dyDescent="0.3">
      <c r="A8" s="12" t="s">
        <v>1119</v>
      </c>
      <c r="B8" s="30" t="s">
        <v>1120</v>
      </c>
      <c r="C8" s="30" t="s">
        <v>1109</v>
      </c>
      <c r="D8" s="13">
        <v>221605</v>
      </c>
      <c r="E8" s="14">
        <v>2071.12</v>
      </c>
      <c r="F8" s="15">
        <v>8.3699999999999997E-2</v>
      </c>
      <c r="G8" s="15"/>
    </row>
    <row r="9" spans="1:8" x14ac:dyDescent="0.3">
      <c r="A9" s="12" t="s">
        <v>1107</v>
      </c>
      <c r="B9" s="30" t="s">
        <v>1108</v>
      </c>
      <c r="C9" s="30" t="s">
        <v>1109</v>
      </c>
      <c r="D9" s="13">
        <v>83119</v>
      </c>
      <c r="E9" s="14">
        <v>1414.19</v>
      </c>
      <c r="F9" s="15">
        <v>5.7099999999999998E-2</v>
      </c>
      <c r="G9" s="15"/>
    </row>
    <row r="10" spans="1:8" x14ac:dyDescent="0.3">
      <c r="A10" s="12" t="s">
        <v>1189</v>
      </c>
      <c r="B10" s="30" t="s">
        <v>1190</v>
      </c>
      <c r="C10" s="30" t="s">
        <v>1191</v>
      </c>
      <c r="D10" s="13">
        <v>53390</v>
      </c>
      <c r="E10" s="14">
        <v>1321.7</v>
      </c>
      <c r="F10" s="15">
        <v>5.3400000000000003E-2</v>
      </c>
      <c r="G10" s="15"/>
    </row>
    <row r="11" spans="1:8" x14ac:dyDescent="0.3">
      <c r="A11" s="12" t="s">
        <v>1110</v>
      </c>
      <c r="B11" s="30" t="s">
        <v>1111</v>
      </c>
      <c r="C11" s="30" t="s">
        <v>1112</v>
      </c>
      <c r="D11" s="13">
        <v>49507</v>
      </c>
      <c r="E11" s="14">
        <v>1262.55</v>
      </c>
      <c r="F11" s="15">
        <v>5.0999999999999997E-2</v>
      </c>
      <c r="G11" s="15"/>
    </row>
    <row r="12" spans="1:8" x14ac:dyDescent="0.3">
      <c r="A12" s="12" t="s">
        <v>1141</v>
      </c>
      <c r="B12" s="30" t="s">
        <v>1142</v>
      </c>
      <c r="C12" s="30" t="s">
        <v>1109</v>
      </c>
      <c r="D12" s="13">
        <v>190032</v>
      </c>
      <c r="E12" s="14">
        <v>1088.5999999999999</v>
      </c>
      <c r="F12" s="15">
        <v>4.3999999999999997E-2</v>
      </c>
      <c r="G12" s="15"/>
    </row>
    <row r="13" spans="1:8" x14ac:dyDescent="0.3">
      <c r="A13" s="12" t="s">
        <v>1252</v>
      </c>
      <c r="B13" s="30" t="s">
        <v>1253</v>
      </c>
      <c r="C13" s="30" t="s">
        <v>1109</v>
      </c>
      <c r="D13" s="13">
        <v>108645</v>
      </c>
      <c r="E13" s="14">
        <v>1072.82</v>
      </c>
      <c r="F13" s="15">
        <v>4.3400000000000001E-2</v>
      </c>
      <c r="G13" s="15"/>
    </row>
    <row r="14" spans="1:8" x14ac:dyDescent="0.3">
      <c r="A14" s="12" t="s">
        <v>1116</v>
      </c>
      <c r="B14" s="30" t="s">
        <v>1117</v>
      </c>
      <c r="C14" s="30" t="s">
        <v>1118</v>
      </c>
      <c r="D14" s="13">
        <v>31387</v>
      </c>
      <c r="E14" s="14">
        <v>885.73</v>
      </c>
      <c r="F14" s="15">
        <v>3.5799999999999998E-2</v>
      </c>
      <c r="G14" s="15"/>
    </row>
    <row r="15" spans="1:8" x14ac:dyDescent="0.3">
      <c r="A15" s="12" t="s">
        <v>1197</v>
      </c>
      <c r="B15" s="30" t="s">
        <v>1198</v>
      </c>
      <c r="C15" s="30" t="s">
        <v>1159</v>
      </c>
      <c r="D15" s="13">
        <v>44483</v>
      </c>
      <c r="E15" s="14">
        <v>864.35</v>
      </c>
      <c r="F15" s="15">
        <v>3.49E-2</v>
      </c>
      <c r="G15" s="15"/>
    </row>
    <row r="16" spans="1:8" x14ac:dyDescent="0.3">
      <c r="A16" s="12" t="s">
        <v>1133</v>
      </c>
      <c r="B16" s="30" t="s">
        <v>1134</v>
      </c>
      <c r="C16" s="30" t="s">
        <v>1135</v>
      </c>
      <c r="D16" s="13">
        <v>175158</v>
      </c>
      <c r="E16" s="14">
        <v>791.01</v>
      </c>
      <c r="F16" s="15">
        <v>3.2000000000000001E-2</v>
      </c>
      <c r="G16" s="15"/>
    </row>
    <row r="17" spans="1:7" x14ac:dyDescent="0.3">
      <c r="A17" s="12" t="s">
        <v>1350</v>
      </c>
      <c r="B17" s="30" t="s">
        <v>1351</v>
      </c>
      <c r="C17" s="30" t="s">
        <v>1172</v>
      </c>
      <c r="D17" s="13">
        <v>9300</v>
      </c>
      <c r="E17" s="14">
        <v>771.41</v>
      </c>
      <c r="F17" s="15">
        <v>3.1199999999999999E-2</v>
      </c>
      <c r="G17" s="15"/>
    </row>
    <row r="18" spans="1:7" x14ac:dyDescent="0.3">
      <c r="A18" s="12" t="s">
        <v>1342</v>
      </c>
      <c r="B18" s="30" t="s">
        <v>1343</v>
      </c>
      <c r="C18" s="30" t="s">
        <v>1238</v>
      </c>
      <c r="D18" s="13">
        <v>17277</v>
      </c>
      <c r="E18" s="14">
        <v>764.16</v>
      </c>
      <c r="F18" s="15">
        <v>3.09E-2</v>
      </c>
      <c r="G18" s="15"/>
    </row>
    <row r="19" spans="1:7" x14ac:dyDescent="0.3">
      <c r="A19" s="12" t="s">
        <v>1199</v>
      </c>
      <c r="B19" s="30" t="s">
        <v>1200</v>
      </c>
      <c r="C19" s="30" t="s">
        <v>1128</v>
      </c>
      <c r="D19" s="13">
        <v>47648</v>
      </c>
      <c r="E19" s="14">
        <v>636.34</v>
      </c>
      <c r="F19" s="15">
        <v>2.5700000000000001E-2</v>
      </c>
      <c r="G19" s="15"/>
    </row>
    <row r="20" spans="1:7" x14ac:dyDescent="0.3">
      <c r="A20" s="12" t="s">
        <v>1126</v>
      </c>
      <c r="B20" s="30" t="s">
        <v>1127</v>
      </c>
      <c r="C20" s="30" t="s">
        <v>1128</v>
      </c>
      <c r="D20" s="13">
        <v>18740</v>
      </c>
      <c r="E20" s="14">
        <v>618.84</v>
      </c>
      <c r="F20" s="15">
        <v>2.5000000000000001E-2</v>
      </c>
      <c r="G20" s="15"/>
    </row>
    <row r="21" spans="1:7" x14ac:dyDescent="0.3">
      <c r="A21" s="12" t="s">
        <v>1254</v>
      </c>
      <c r="B21" s="30" t="s">
        <v>1255</v>
      </c>
      <c r="C21" s="30" t="s">
        <v>1135</v>
      </c>
      <c r="D21" s="13">
        <v>21251</v>
      </c>
      <c r="E21" s="14">
        <v>569.13</v>
      </c>
      <c r="F21" s="15">
        <v>2.3E-2</v>
      </c>
      <c r="G21" s="15"/>
    </row>
    <row r="22" spans="1:7" x14ac:dyDescent="0.3">
      <c r="A22" s="12" t="s">
        <v>1303</v>
      </c>
      <c r="B22" s="30" t="s">
        <v>1304</v>
      </c>
      <c r="C22" s="30" t="s">
        <v>1223</v>
      </c>
      <c r="D22" s="13">
        <v>61438</v>
      </c>
      <c r="E22" s="14">
        <v>539.89</v>
      </c>
      <c r="F22" s="15">
        <v>2.18E-2</v>
      </c>
      <c r="G22" s="15"/>
    </row>
    <row r="23" spans="1:7" x14ac:dyDescent="0.3">
      <c r="A23" s="12" t="s">
        <v>1428</v>
      </c>
      <c r="B23" s="30" t="s">
        <v>1429</v>
      </c>
      <c r="C23" s="30" t="s">
        <v>1287</v>
      </c>
      <c r="D23" s="13">
        <v>424098</v>
      </c>
      <c r="E23" s="14">
        <v>533.29999999999995</v>
      </c>
      <c r="F23" s="15">
        <v>2.1600000000000001E-2</v>
      </c>
      <c r="G23" s="15"/>
    </row>
    <row r="24" spans="1:7" x14ac:dyDescent="0.3">
      <c r="A24" s="12" t="s">
        <v>1177</v>
      </c>
      <c r="B24" s="30" t="s">
        <v>1178</v>
      </c>
      <c r="C24" s="30" t="s">
        <v>1109</v>
      </c>
      <c r="D24" s="13">
        <v>369566</v>
      </c>
      <c r="E24" s="14">
        <v>466.21</v>
      </c>
      <c r="F24" s="15">
        <v>1.8800000000000001E-2</v>
      </c>
      <c r="G24" s="15"/>
    </row>
    <row r="25" spans="1:7" x14ac:dyDescent="0.3">
      <c r="A25" s="12" t="s">
        <v>1113</v>
      </c>
      <c r="B25" s="30" t="s">
        <v>1114</v>
      </c>
      <c r="C25" s="30" t="s">
        <v>1115</v>
      </c>
      <c r="D25" s="13">
        <v>44172</v>
      </c>
      <c r="E25" s="14">
        <v>464.51</v>
      </c>
      <c r="F25" s="15">
        <v>1.8800000000000001E-2</v>
      </c>
      <c r="G25" s="15"/>
    </row>
    <row r="26" spans="1:7" x14ac:dyDescent="0.3">
      <c r="A26" s="12" t="s">
        <v>1228</v>
      </c>
      <c r="B26" s="30" t="s">
        <v>1229</v>
      </c>
      <c r="C26" s="30" t="s">
        <v>1118</v>
      </c>
      <c r="D26" s="13">
        <v>38149</v>
      </c>
      <c r="E26" s="14">
        <v>435.66</v>
      </c>
      <c r="F26" s="15">
        <v>1.7600000000000001E-2</v>
      </c>
      <c r="G26" s="15"/>
    </row>
    <row r="27" spans="1:7" x14ac:dyDescent="0.3">
      <c r="A27" s="12" t="s">
        <v>1344</v>
      </c>
      <c r="B27" s="30" t="s">
        <v>1345</v>
      </c>
      <c r="C27" s="30" t="s">
        <v>1312</v>
      </c>
      <c r="D27" s="13">
        <v>22899</v>
      </c>
      <c r="E27" s="14">
        <v>403.97</v>
      </c>
      <c r="F27" s="15">
        <v>1.6299999999999999E-2</v>
      </c>
      <c r="G27" s="15"/>
    </row>
    <row r="28" spans="1:7" x14ac:dyDescent="0.3">
      <c r="A28" s="12" t="s">
        <v>1413</v>
      </c>
      <c r="B28" s="30" t="s">
        <v>1414</v>
      </c>
      <c r="C28" s="30" t="s">
        <v>1272</v>
      </c>
      <c r="D28" s="13">
        <v>449586</v>
      </c>
      <c r="E28" s="14">
        <v>385.3</v>
      </c>
      <c r="F28" s="15">
        <v>1.5599999999999999E-2</v>
      </c>
      <c r="G28" s="15"/>
    </row>
    <row r="29" spans="1:7" x14ac:dyDescent="0.3">
      <c r="A29" s="12" t="s">
        <v>1440</v>
      </c>
      <c r="B29" s="30" t="s">
        <v>1441</v>
      </c>
      <c r="C29" s="30" t="s">
        <v>1207</v>
      </c>
      <c r="D29" s="13">
        <v>9763</v>
      </c>
      <c r="E29" s="14">
        <v>349.53</v>
      </c>
      <c r="F29" s="15">
        <v>1.41E-2</v>
      </c>
      <c r="G29" s="15"/>
    </row>
    <row r="30" spans="1:7" x14ac:dyDescent="0.3">
      <c r="A30" s="12" t="s">
        <v>1361</v>
      </c>
      <c r="B30" s="30" t="s">
        <v>1362</v>
      </c>
      <c r="C30" s="30" t="s">
        <v>1128</v>
      </c>
      <c r="D30" s="13">
        <v>29315</v>
      </c>
      <c r="E30" s="14">
        <v>348.25</v>
      </c>
      <c r="F30" s="15">
        <v>1.41E-2</v>
      </c>
      <c r="G30" s="15"/>
    </row>
    <row r="31" spans="1:7" x14ac:dyDescent="0.3">
      <c r="A31" s="12" t="s">
        <v>1719</v>
      </c>
      <c r="B31" s="30" t="s">
        <v>1720</v>
      </c>
      <c r="C31" s="30" t="s">
        <v>1265</v>
      </c>
      <c r="D31" s="13">
        <v>26474</v>
      </c>
      <c r="E31" s="14">
        <v>332.94</v>
      </c>
      <c r="F31" s="15">
        <v>1.35E-2</v>
      </c>
      <c r="G31" s="15"/>
    </row>
    <row r="32" spans="1:7" x14ac:dyDescent="0.3">
      <c r="A32" s="12" t="s">
        <v>1205</v>
      </c>
      <c r="B32" s="30" t="s">
        <v>1206</v>
      </c>
      <c r="C32" s="30" t="s">
        <v>1207</v>
      </c>
      <c r="D32" s="13">
        <v>54504</v>
      </c>
      <c r="E32" s="14">
        <v>324.60000000000002</v>
      </c>
      <c r="F32" s="15">
        <v>1.3100000000000001E-2</v>
      </c>
      <c r="G32" s="15"/>
    </row>
    <row r="33" spans="1:7" x14ac:dyDescent="0.3">
      <c r="A33" s="12" t="s">
        <v>1813</v>
      </c>
      <c r="B33" s="30" t="s">
        <v>1814</v>
      </c>
      <c r="C33" s="30" t="s">
        <v>1358</v>
      </c>
      <c r="D33" s="13">
        <v>74140</v>
      </c>
      <c r="E33" s="14">
        <v>309.76</v>
      </c>
      <c r="F33" s="15">
        <v>1.2500000000000001E-2</v>
      </c>
      <c r="G33" s="15"/>
    </row>
    <row r="34" spans="1:7" x14ac:dyDescent="0.3">
      <c r="A34" s="12" t="s">
        <v>1277</v>
      </c>
      <c r="B34" s="30" t="s">
        <v>1278</v>
      </c>
      <c r="C34" s="30" t="s">
        <v>1181</v>
      </c>
      <c r="D34" s="13">
        <v>40421</v>
      </c>
      <c r="E34" s="14">
        <v>309.24</v>
      </c>
      <c r="F34" s="15">
        <v>1.2500000000000001E-2</v>
      </c>
      <c r="G34" s="15"/>
    </row>
    <row r="35" spans="1:7" x14ac:dyDescent="0.3">
      <c r="A35" s="12" t="s">
        <v>1250</v>
      </c>
      <c r="B35" s="30" t="s">
        <v>1251</v>
      </c>
      <c r="C35" s="30" t="s">
        <v>1128</v>
      </c>
      <c r="D35" s="13">
        <v>6042</v>
      </c>
      <c r="E35" s="14">
        <v>302.77</v>
      </c>
      <c r="F35" s="15">
        <v>1.2200000000000001E-2</v>
      </c>
      <c r="G35" s="15"/>
    </row>
    <row r="36" spans="1:7" x14ac:dyDescent="0.3">
      <c r="A36" s="12" t="s">
        <v>1232</v>
      </c>
      <c r="B36" s="30" t="s">
        <v>1233</v>
      </c>
      <c r="C36" s="30" t="s">
        <v>1159</v>
      </c>
      <c r="D36" s="13">
        <v>14144</v>
      </c>
      <c r="E36" s="14">
        <v>280.41000000000003</v>
      </c>
      <c r="F36" s="15">
        <v>1.1299999999999999E-2</v>
      </c>
      <c r="G36" s="15"/>
    </row>
    <row r="37" spans="1:7" x14ac:dyDescent="0.3">
      <c r="A37" s="12" t="s">
        <v>1409</v>
      </c>
      <c r="B37" s="30" t="s">
        <v>1410</v>
      </c>
      <c r="C37" s="30" t="s">
        <v>1210</v>
      </c>
      <c r="D37" s="13">
        <v>6857</v>
      </c>
      <c r="E37" s="14">
        <v>268.91000000000003</v>
      </c>
      <c r="F37" s="15">
        <v>1.09E-2</v>
      </c>
      <c r="G37" s="15"/>
    </row>
    <row r="38" spans="1:7" x14ac:dyDescent="0.3">
      <c r="A38" s="12" t="s">
        <v>1815</v>
      </c>
      <c r="B38" s="30" t="s">
        <v>1816</v>
      </c>
      <c r="C38" s="30" t="s">
        <v>1287</v>
      </c>
      <c r="D38" s="13">
        <v>23667</v>
      </c>
      <c r="E38" s="14">
        <v>265.13</v>
      </c>
      <c r="F38" s="15">
        <v>1.0699999999999999E-2</v>
      </c>
      <c r="G38" s="15"/>
    </row>
    <row r="39" spans="1:7" x14ac:dyDescent="0.3">
      <c r="A39" s="12" t="s">
        <v>1348</v>
      </c>
      <c r="B39" s="30" t="s">
        <v>1349</v>
      </c>
      <c r="C39" s="30" t="s">
        <v>1128</v>
      </c>
      <c r="D39" s="13">
        <v>4815</v>
      </c>
      <c r="E39" s="14">
        <v>250.25</v>
      </c>
      <c r="F39" s="15">
        <v>1.01E-2</v>
      </c>
      <c r="G39" s="15"/>
    </row>
    <row r="40" spans="1:7" x14ac:dyDescent="0.3">
      <c r="A40" s="12" t="s">
        <v>1407</v>
      </c>
      <c r="B40" s="30" t="s">
        <v>1408</v>
      </c>
      <c r="C40" s="30" t="s">
        <v>1207</v>
      </c>
      <c r="D40" s="13">
        <v>17058</v>
      </c>
      <c r="E40" s="14">
        <v>247.96</v>
      </c>
      <c r="F40" s="15">
        <v>0.01</v>
      </c>
      <c r="G40" s="15"/>
    </row>
    <row r="41" spans="1:7" x14ac:dyDescent="0.3">
      <c r="A41" s="12" t="s">
        <v>1266</v>
      </c>
      <c r="B41" s="30" t="s">
        <v>1267</v>
      </c>
      <c r="C41" s="30" t="s">
        <v>1115</v>
      </c>
      <c r="D41" s="13">
        <v>24382</v>
      </c>
      <c r="E41" s="14">
        <v>247.47</v>
      </c>
      <c r="F41" s="15">
        <v>0.01</v>
      </c>
      <c r="G41" s="15"/>
    </row>
    <row r="42" spans="1:7" x14ac:dyDescent="0.3">
      <c r="A42" s="12" t="s">
        <v>1817</v>
      </c>
      <c r="B42" s="30" t="s">
        <v>1818</v>
      </c>
      <c r="C42" s="30" t="s">
        <v>1115</v>
      </c>
      <c r="D42" s="13">
        <v>10448</v>
      </c>
      <c r="E42" s="14">
        <v>247.3</v>
      </c>
      <c r="F42" s="15">
        <v>0.01</v>
      </c>
      <c r="G42" s="15"/>
    </row>
    <row r="43" spans="1:7" x14ac:dyDescent="0.3">
      <c r="A43" s="12" t="s">
        <v>1692</v>
      </c>
      <c r="B43" s="30" t="s">
        <v>1693</v>
      </c>
      <c r="C43" s="30" t="s">
        <v>1335</v>
      </c>
      <c r="D43" s="13">
        <v>127422</v>
      </c>
      <c r="E43" s="14">
        <v>241.02</v>
      </c>
      <c r="F43" s="15">
        <v>9.7000000000000003E-3</v>
      </c>
      <c r="G43" s="15"/>
    </row>
    <row r="44" spans="1:7" x14ac:dyDescent="0.3">
      <c r="A44" s="12" t="s">
        <v>1458</v>
      </c>
      <c r="B44" s="30" t="s">
        <v>1459</v>
      </c>
      <c r="C44" s="30" t="s">
        <v>1392</v>
      </c>
      <c r="D44" s="13">
        <v>41375</v>
      </c>
      <c r="E44" s="14">
        <v>237.06</v>
      </c>
      <c r="F44" s="15">
        <v>9.5999999999999992E-3</v>
      </c>
      <c r="G44" s="15"/>
    </row>
    <row r="45" spans="1:7" x14ac:dyDescent="0.3">
      <c r="A45" s="12" t="s">
        <v>1313</v>
      </c>
      <c r="B45" s="30" t="s">
        <v>1314</v>
      </c>
      <c r="C45" s="30" t="s">
        <v>1260</v>
      </c>
      <c r="D45" s="13">
        <v>5017</v>
      </c>
      <c r="E45" s="14">
        <v>225.87</v>
      </c>
      <c r="F45" s="15">
        <v>9.1000000000000004E-3</v>
      </c>
      <c r="G45" s="15"/>
    </row>
    <row r="46" spans="1:7" x14ac:dyDescent="0.3">
      <c r="A46" s="12" t="s">
        <v>1195</v>
      </c>
      <c r="B46" s="30" t="s">
        <v>1196</v>
      </c>
      <c r="C46" s="30" t="s">
        <v>1118</v>
      </c>
      <c r="D46" s="13">
        <v>12659</v>
      </c>
      <c r="E46" s="14">
        <v>219.66</v>
      </c>
      <c r="F46" s="15">
        <v>8.8999999999999999E-3</v>
      </c>
      <c r="G46" s="15"/>
    </row>
    <row r="47" spans="1:7" x14ac:dyDescent="0.3">
      <c r="A47" s="12" t="s">
        <v>1239</v>
      </c>
      <c r="B47" s="30" t="s">
        <v>1240</v>
      </c>
      <c r="C47" s="30" t="s">
        <v>1241</v>
      </c>
      <c r="D47" s="13">
        <v>21789</v>
      </c>
      <c r="E47" s="14">
        <v>214.58</v>
      </c>
      <c r="F47" s="15">
        <v>8.6999999999999994E-3</v>
      </c>
      <c r="G47" s="15"/>
    </row>
    <row r="48" spans="1:7" x14ac:dyDescent="0.3">
      <c r="A48" s="12" t="s">
        <v>1696</v>
      </c>
      <c r="B48" s="30" t="s">
        <v>1697</v>
      </c>
      <c r="C48" s="30" t="s">
        <v>1241</v>
      </c>
      <c r="D48" s="13">
        <v>35072</v>
      </c>
      <c r="E48" s="14">
        <v>201.73</v>
      </c>
      <c r="F48" s="15">
        <v>8.2000000000000007E-3</v>
      </c>
      <c r="G48" s="15"/>
    </row>
    <row r="49" spans="1:7" x14ac:dyDescent="0.3">
      <c r="A49" s="12" t="s">
        <v>1432</v>
      </c>
      <c r="B49" s="30" t="s">
        <v>1433</v>
      </c>
      <c r="C49" s="30" t="s">
        <v>1265</v>
      </c>
      <c r="D49" s="13">
        <v>6110</v>
      </c>
      <c r="E49" s="14">
        <v>186.21</v>
      </c>
      <c r="F49" s="15">
        <v>7.4999999999999997E-3</v>
      </c>
      <c r="G49" s="15"/>
    </row>
    <row r="50" spans="1:7" x14ac:dyDescent="0.3">
      <c r="A50" s="12" t="s">
        <v>1698</v>
      </c>
      <c r="B50" s="30" t="s">
        <v>1699</v>
      </c>
      <c r="C50" s="30" t="s">
        <v>1118</v>
      </c>
      <c r="D50" s="13">
        <v>14785</v>
      </c>
      <c r="E50" s="14">
        <v>184.47</v>
      </c>
      <c r="F50" s="15">
        <v>7.4999999999999997E-3</v>
      </c>
      <c r="G50" s="15"/>
    </row>
    <row r="51" spans="1:7" x14ac:dyDescent="0.3">
      <c r="A51" s="12" t="s">
        <v>1145</v>
      </c>
      <c r="B51" s="30" t="s">
        <v>1146</v>
      </c>
      <c r="C51" s="30" t="s">
        <v>1147</v>
      </c>
      <c r="D51" s="13">
        <v>37666</v>
      </c>
      <c r="E51" s="14">
        <v>158.56</v>
      </c>
      <c r="F51" s="15">
        <v>6.4000000000000003E-3</v>
      </c>
      <c r="G51" s="15"/>
    </row>
    <row r="52" spans="1:7" x14ac:dyDescent="0.3">
      <c r="A52" s="12" t="s">
        <v>1819</v>
      </c>
      <c r="B52" s="30" t="s">
        <v>1820</v>
      </c>
      <c r="C52" s="30" t="s">
        <v>1159</v>
      </c>
      <c r="D52" s="13">
        <v>6787</v>
      </c>
      <c r="E52" s="14">
        <v>157.16</v>
      </c>
      <c r="F52" s="15">
        <v>6.4000000000000003E-3</v>
      </c>
      <c r="G52" s="15"/>
    </row>
    <row r="53" spans="1:7" x14ac:dyDescent="0.3">
      <c r="A53" s="12" t="s">
        <v>1279</v>
      </c>
      <c r="B53" s="30" t="s">
        <v>1280</v>
      </c>
      <c r="C53" s="30" t="s">
        <v>1118</v>
      </c>
      <c r="D53" s="13">
        <v>1781</v>
      </c>
      <c r="E53" s="14">
        <v>127.53</v>
      </c>
      <c r="F53" s="15">
        <v>5.1999999999999998E-3</v>
      </c>
      <c r="G53" s="15"/>
    </row>
    <row r="54" spans="1:7" x14ac:dyDescent="0.3">
      <c r="A54" s="12" t="s">
        <v>1826</v>
      </c>
      <c r="B54" s="30" t="s">
        <v>1827</v>
      </c>
      <c r="C54" s="30" t="s">
        <v>1238</v>
      </c>
      <c r="D54" s="13">
        <v>22893</v>
      </c>
      <c r="E54" s="14">
        <v>126.17</v>
      </c>
      <c r="F54" s="15">
        <v>5.1000000000000004E-3</v>
      </c>
      <c r="G54" s="15"/>
    </row>
    <row r="55" spans="1:7" x14ac:dyDescent="0.3">
      <c r="A55" s="12" t="s">
        <v>1268</v>
      </c>
      <c r="B55" s="30" t="s">
        <v>1269</v>
      </c>
      <c r="C55" s="30" t="s">
        <v>1207</v>
      </c>
      <c r="D55" s="13">
        <v>1262</v>
      </c>
      <c r="E55" s="14">
        <v>123.54</v>
      </c>
      <c r="F55" s="15">
        <v>5.0000000000000001E-3</v>
      </c>
      <c r="G55" s="15"/>
    </row>
    <row r="56" spans="1:7" x14ac:dyDescent="0.3">
      <c r="A56" s="12" t="s">
        <v>1163</v>
      </c>
      <c r="B56" s="30" t="s">
        <v>1164</v>
      </c>
      <c r="C56" s="30" t="s">
        <v>1165</v>
      </c>
      <c r="D56" s="13">
        <v>72916</v>
      </c>
      <c r="E56" s="14">
        <v>122.06</v>
      </c>
      <c r="F56" s="15">
        <v>4.8999999999999998E-3</v>
      </c>
      <c r="G56" s="15"/>
    </row>
    <row r="57" spans="1:7" x14ac:dyDescent="0.3">
      <c r="A57" s="12" t="s">
        <v>1821</v>
      </c>
      <c r="B57" s="30" t="s">
        <v>1822</v>
      </c>
      <c r="C57" s="30" t="s">
        <v>1159</v>
      </c>
      <c r="D57" s="13">
        <v>9269</v>
      </c>
      <c r="E57" s="14">
        <v>120.99</v>
      </c>
      <c r="F57" s="15">
        <v>4.8999999999999998E-3</v>
      </c>
      <c r="G57" s="15"/>
    </row>
    <row r="58" spans="1:7" x14ac:dyDescent="0.3">
      <c r="A58" s="12" t="s">
        <v>1823</v>
      </c>
      <c r="B58" s="30" t="s">
        <v>1824</v>
      </c>
      <c r="C58" s="30" t="s">
        <v>1825</v>
      </c>
      <c r="D58" s="13">
        <v>263</v>
      </c>
      <c r="E58" s="14">
        <v>109.62</v>
      </c>
      <c r="F58" s="15">
        <v>4.4000000000000003E-3</v>
      </c>
      <c r="G58" s="15"/>
    </row>
    <row r="59" spans="1:7" x14ac:dyDescent="0.3">
      <c r="A59" s="16" t="s">
        <v>122</v>
      </c>
      <c r="B59" s="31"/>
      <c r="C59" s="31"/>
      <c r="D59" s="17"/>
      <c r="E59" s="37">
        <v>24201.54</v>
      </c>
      <c r="F59" s="38">
        <v>0.97809999999999997</v>
      </c>
      <c r="G59" s="20"/>
    </row>
    <row r="60" spans="1:7" x14ac:dyDescent="0.3">
      <c r="A60" s="16" t="s">
        <v>1473</v>
      </c>
      <c r="B60" s="30"/>
      <c r="C60" s="30"/>
      <c r="D60" s="13"/>
      <c r="E60" s="14"/>
      <c r="F60" s="15"/>
      <c r="G60" s="15"/>
    </row>
    <row r="61" spans="1:7" x14ac:dyDescent="0.3">
      <c r="A61" s="16" t="s">
        <v>122</v>
      </c>
      <c r="B61" s="30"/>
      <c r="C61" s="30"/>
      <c r="D61" s="13"/>
      <c r="E61" s="39" t="s">
        <v>114</v>
      </c>
      <c r="F61" s="40" t="s">
        <v>114</v>
      </c>
      <c r="G61" s="15"/>
    </row>
    <row r="62" spans="1:7" x14ac:dyDescent="0.3">
      <c r="A62" s="21" t="s">
        <v>152</v>
      </c>
      <c r="B62" s="32"/>
      <c r="C62" s="32"/>
      <c r="D62" s="22"/>
      <c r="E62" s="27">
        <v>24201.54</v>
      </c>
      <c r="F62" s="28">
        <v>0.97809999999999997</v>
      </c>
      <c r="G62" s="20"/>
    </row>
    <row r="63" spans="1:7" x14ac:dyDescent="0.3">
      <c r="A63" s="12"/>
      <c r="B63" s="30"/>
      <c r="C63" s="30"/>
      <c r="D63" s="13"/>
      <c r="E63" s="14"/>
      <c r="F63" s="15"/>
      <c r="G63" s="15"/>
    </row>
    <row r="64" spans="1:7" x14ac:dyDescent="0.3">
      <c r="A64" s="12"/>
      <c r="B64" s="30"/>
      <c r="C64" s="30"/>
      <c r="D64" s="13"/>
      <c r="E64" s="14"/>
      <c r="F64" s="15"/>
      <c r="G64" s="15"/>
    </row>
    <row r="65" spans="1:7" x14ac:dyDescent="0.3">
      <c r="A65" s="16" t="s">
        <v>153</v>
      </c>
      <c r="B65" s="30"/>
      <c r="C65" s="30"/>
      <c r="D65" s="13"/>
      <c r="E65" s="14"/>
      <c r="F65" s="15"/>
      <c r="G65" s="15"/>
    </row>
    <row r="66" spans="1:7" x14ac:dyDescent="0.3">
      <c r="A66" s="12" t="s">
        <v>154</v>
      </c>
      <c r="B66" s="30"/>
      <c r="C66" s="30"/>
      <c r="D66" s="13"/>
      <c r="E66" s="14">
        <v>377.79</v>
      </c>
      <c r="F66" s="15">
        <v>1.5299999999999999E-2</v>
      </c>
      <c r="G66" s="15">
        <v>6.7666000000000004E-2</v>
      </c>
    </row>
    <row r="67" spans="1:7" x14ac:dyDescent="0.3">
      <c r="A67" s="16" t="s">
        <v>122</v>
      </c>
      <c r="B67" s="31"/>
      <c r="C67" s="31"/>
      <c r="D67" s="17"/>
      <c r="E67" s="37">
        <v>377.79</v>
      </c>
      <c r="F67" s="38">
        <v>1.5299999999999999E-2</v>
      </c>
      <c r="G67" s="20"/>
    </row>
    <row r="68" spans="1:7" x14ac:dyDescent="0.3">
      <c r="A68" s="12"/>
      <c r="B68" s="30"/>
      <c r="C68" s="30"/>
      <c r="D68" s="13"/>
      <c r="E68" s="14"/>
      <c r="F68" s="15"/>
      <c r="G68" s="15"/>
    </row>
    <row r="69" spans="1:7" x14ac:dyDescent="0.3">
      <c r="A69" s="21" t="s">
        <v>152</v>
      </c>
      <c r="B69" s="32"/>
      <c r="C69" s="32"/>
      <c r="D69" s="22"/>
      <c r="E69" s="18">
        <v>377.79</v>
      </c>
      <c r="F69" s="19">
        <v>1.5299999999999999E-2</v>
      </c>
      <c r="G69" s="20"/>
    </row>
    <row r="70" spans="1:7" x14ac:dyDescent="0.3">
      <c r="A70" s="12" t="s">
        <v>155</v>
      </c>
      <c r="B70" s="30"/>
      <c r="C70" s="30"/>
      <c r="D70" s="13"/>
      <c r="E70" s="14">
        <v>7.0037100000000005E-2</v>
      </c>
      <c r="F70" s="15">
        <v>1.9999999999999999E-6</v>
      </c>
      <c r="G70" s="15"/>
    </row>
    <row r="71" spans="1:7" x14ac:dyDescent="0.3">
      <c r="A71" s="12" t="s">
        <v>156</v>
      </c>
      <c r="B71" s="30"/>
      <c r="C71" s="30"/>
      <c r="D71" s="13"/>
      <c r="E71" s="14">
        <v>166.17996289999999</v>
      </c>
      <c r="F71" s="15">
        <v>6.5979999999999997E-3</v>
      </c>
      <c r="G71" s="15">
        <v>6.7666000000000004E-2</v>
      </c>
    </row>
    <row r="72" spans="1:7" x14ac:dyDescent="0.3">
      <c r="A72" s="25" t="s">
        <v>157</v>
      </c>
      <c r="B72" s="33"/>
      <c r="C72" s="33"/>
      <c r="D72" s="26"/>
      <c r="E72" s="27">
        <v>24745.58</v>
      </c>
      <c r="F72" s="28">
        <v>1</v>
      </c>
      <c r="G72" s="28"/>
    </row>
    <row r="77" spans="1:7" x14ac:dyDescent="0.3">
      <c r="A77" s="1" t="s">
        <v>160</v>
      </c>
    </row>
    <row r="78" spans="1:7" x14ac:dyDescent="0.3">
      <c r="A78" s="47" t="s">
        <v>161</v>
      </c>
      <c r="B78" s="34" t="s">
        <v>114</v>
      </c>
    </row>
    <row r="79" spans="1:7" x14ac:dyDescent="0.3">
      <c r="A79" t="s">
        <v>162</v>
      </c>
    </row>
    <row r="80" spans="1:7" x14ac:dyDescent="0.3">
      <c r="A80" t="s">
        <v>163</v>
      </c>
      <c r="B80" t="s">
        <v>164</v>
      </c>
      <c r="C80" t="s">
        <v>164</v>
      </c>
    </row>
    <row r="81" spans="1:5" x14ac:dyDescent="0.3">
      <c r="B81" s="48">
        <v>45077</v>
      </c>
      <c r="C81" s="48">
        <v>45107</v>
      </c>
    </row>
    <row r="82" spans="1:5" x14ac:dyDescent="0.3">
      <c r="A82" t="s">
        <v>168</v>
      </c>
      <c r="B82">
        <v>85.5</v>
      </c>
      <c r="C82">
        <v>89.41</v>
      </c>
      <c r="E82" s="2"/>
    </row>
    <row r="83" spans="1:5" x14ac:dyDescent="0.3">
      <c r="A83" t="s">
        <v>169</v>
      </c>
      <c r="B83">
        <v>29.45</v>
      </c>
      <c r="C83">
        <v>30.6</v>
      </c>
      <c r="E83" s="2"/>
    </row>
    <row r="84" spans="1:5" x14ac:dyDescent="0.3">
      <c r="A84" t="s">
        <v>626</v>
      </c>
      <c r="B84">
        <v>74.87</v>
      </c>
      <c r="C84">
        <v>78.2</v>
      </c>
      <c r="E84" s="2"/>
    </row>
    <row r="85" spans="1:5" x14ac:dyDescent="0.3">
      <c r="A85" t="s">
        <v>627</v>
      </c>
      <c r="B85">
        <v>20.59</v>
      </c>
      <c r="C85">
        <v>21.29</v>
      </c>
      <c r="E85" s="2"/>
    </row>
    <row r="86" spans="1:5" x14ac:dyDescent="0.3">
      <c r="E86" s="2"/>
    </row>
    <row r="87" spans="1:5" x14ac:dyDescent="0.3">
      <c r="A87" t="s">
        <v>630</v>
      </c>
    </row>
    <row r="89" spans="1:5" x14ac:dyDescent="0.3">
      <c r="A89" s="50" t="s">
        <v>631</v>
      </c>
      <c r="B89" s="50" t="s">
        <v>632</v>
      </c>
      <c r="C89" s="50" t="s">
        <v>633</v>
      </c>
      <c r="D89" s="50" t="s">
        <v>634</v>
      </c>
    </row>
    <row r="90" spans="1:5" x14ac:dyDescent="0.3">
      <c r="A90" s="50" t="s">
        <v>1831</v>
      </c>
      <c r="B90" s="50"/>
      <c r="C90" s="50">
        <v>0.2</v>
      </c>
      <c r="D90" s="50">
        <v>0.2</v>
      </c>
    </row>
    <row r="91" spans="1:5" x14ac:dyDescent="0.3">
      <c r="A91" s="50" t="s">
        <v>1832</v>
      </c>
      <c r="B91" s="50"/>
      <c r="C91" s="50">
        <v>0.2</v>
      </c>
      <c r="D91" s="50">
        <v>0.2</v>
      </c>
    </row>
    <row r="93" spans="1:5" x14ac:dyDescent="0.3">
      <c r="A93" t="s">
        <v>180</v>
      </c>
      <c r="B93" s="34" t="s">
        <v>114</v>
      </c>
    </row>
    <row r="94" spans="1:5" ht="28.95" customHeight="1" x14ac:dyDescent="0.3">
      <c r="A94" s="47" t="s">
        <v>181</v>
      </c>
      <c r="B94" s="34" t="s">
        <v>114</v>
      </c>
    </row>
    <row r="95" spans="1:5" ht="28.95" customHeight="1" x14ac:dyDescent="0.3">
      <c r="A95" s="47" t="s">
        <v>182</v>
      </c>
      <c r="B95" s="34" t="s">
        <v>114</v>
      </c>
    </row>
    <row r="96" spans="1:5" x14ac:dyDescent="0.3">
      <c r="A96" t="s">
        <v>1688</v>
      </c>
      <c r="B96" s="49">
        <v>0.56521900000000003</v>
      </c>
    </row>
    <row r="97" spans="1:4" ht="43.5" customHeight="1" x14ac:dyDescent="0.3">
      <c r="A97" s="47" t="s">
        <v>184</v>
      </c>
      <c r="B97" s="34" t="s">
        <v>114</v>
      </c>
    </row>
    <row r="98" spans="1:4" ht="28.95" customHeight="1" x14ac:dyDescent="0.3">
      <c r="A98" s="47" t="s">
        <v>185</v>
      </c>
      <c r="B98" s="34" t="s">
        <v>114</v>
      </c>
    </row>
    <row r="99" spans="1:4" ht="28.95" customHeight="1" x14ac:dyDescent="0.3">
      <c r="A99" s="47" t="s">
        <v>186</v>
      </c>
      <c r="B99" s="34" t="s">
        <v>114</v>
      </c>
    </row>
    <row r="100" spans="1:4" x14ac:dyDescent="0.3">
      <c r="A100" t="s">
        <v>187</v>
      </c>
      <c r="B100" s="34" t="s">
        <v>114</v>
      </c>
    </row>
    <row r="101" spans="1:4" x14ac:dyDescent="0.3">
      <c r="A101" t="s">
        <v>188</v>
      </c>
      <c r="B101" s="34" t="s">
        <v>114</v>
      </c>
    </row>
    <row r="103" spans="1:4" ht="70.05" customHeight="1" x14ac:dyDescent="0.3">
      <c r="A103" s="63" t="s">
        <v>198</v>
      </c>
      <c r="B103" s="63" t="s">
        <v>199</v>
      </c>
      <c r="C103" s="63" t="s">
        <v>5</v>
      </c>
      <c r="D103" s="63" t="s">
        <v>6</v>
      </c>
    </row>
    <row r="104" spans="1:4" ht="70.05" customHeight="1" x14ac:dyDescent="0.3">
      <c r="A104" s="63" t="s">
        <v>1833</v>
      </c>
      <c r="B104" s="63"/>
      <c r="C104" s="63" t="s">
        <v>55</v>
      </c>
      <c r="D104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17"/>
  <sheetViews>
    <sheetView showGridLines="0" workbookViewId="0">
      <pane ySplit="4" topLeftCell="A5" activePane="bottomLeft" state="frozen"/>
      <selection activeCell="E97" sqref="E97"/>
      <selection pane="bottomLeft" activeCell="A6" sqref="A6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1834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1835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1106</v>
      </c>
      <c r="B7" s="30"/>
      <c r="C7" s="30"/>
      <c r="D7" s="13"/>
      <c r="E7" s="14"/>
      <c r="F7" s="15"/>
      <c r="G7" s="15"/>
    </row>
    <row r="8" spans="1:8" x14ac:dyDescent="0.3">
      <c r="A8" s="12" t="s">
        <v>1107</v>
      </c>
      <c r="B8" s="30" t="s">
        <v>1108</v>
      </c>
      <c r="C8" s="30" t="s">
        <v>1109</v>
      </c>
      <c r="D8" s="13">
        <v>814302</v>
      </c>
      <c r="E8" s="14">
        <v>13854.53</v>
      </c>
      <c r="F8" s="15">
        <v>6.7699999999999996E-2</v>
      </c>
      <c r="G8" s="15"/>
    </row>
    <row r="9" spans="1:8" x14ac:dyDescent="0.3">
      <c r="A9" s="12" t="s">
        <v>1119</v>
      </c>
      <c r="B9" s="30" t="s">
        <v>1120</v>
      </c>
      <c r="C9" s="30" t="s">
        <v>1109</v>
      </c>
      <c r="D9" s="13">
        <v>1171361</v>
      </c>
      <c r="E9" s="14">
        <v>10947.54</v>
      </c>
      <c r="F9" s="15">
        <v>5.3499999999999999E-2</v>
      </c>
      <c r="G9" s="15"/>
    </row>
    <row r="10" spans="1:8" x14ac:dyDescent="0.3">
      <c r="A10" s="12" t="s">
        <v>1110</v>
      </c>
      <c r="B10" s="30" t="s">
        <v>1111</v>
      </c>
      <c r="C10" s="30" t="s">
        <v>1112</v>
      </c>
      <c r="D10" s="13">
        <v>219707</v>
      </c>
      <c r="E10" s="14">
        <v>5603.08</v>
      </c>
      <c r="F10" s="15">
        <v>2.7400000000000001E-2</v>
      </c>
      <c r="G10" s="15"/>
    </row>
    <row r="11" spans="1:8" x14ac:dyDescent="0.3">
      <c r="A11" s="12" t="s">
        <v>1252</v>
      </c>
      <c r="B11" s="30" t="s">
        <v>1253</v>
      </c>
      <c r="C11" s="30" t="s">
        <v>1109</v>
      </c>
      <c r="D11" s="13">
        <v>544676</v>
      </c>
      <c r="E11" s="14">
        <v>5378.4</v>
      </c>
      <c r="F11" s="15">
        <v>2.63E-2</v>
      </c>
      <c r="G11" s="15"/>
    </row>
    <row r="12" spans="1:8" x14ac:dyDescent="0.3">
      <c r="A12" s="12" t="s">
        <v>1141</v>
      </c>
      <c r="B12" s="30" t="s">
        <v>1142</v>
      </c>
      <c r="C12" s="30" t="s">
        <v>1109</v>
      </c>
      <c r="D12" s="13">
        <v>853954</v>
      </c>
      <c r="E12" s="14">
        <v>4891.88</v>
      </c>
      <c r="F12" s="15">
        <v>2.3900000000000001E-2</v>
      </c>
      <c r="G12" s="15"/>
    </row>
    <row r="13" spans="1:8" x14ac:dyDescent="0.3">
      <c r="A13" s="12" t="s">
        <v>1189</v>
      </c>
      <c r="B13" s="30" t="s">
        <v>1190</v>
      </c>
      <c r="C13" s="30" t="s">
        <v>1191</v>
      </c>
      <c r="D13" s="13">
        <v>191805</v>
      </c>
      <c r="E13" s="14">
        <v>4748.2299999999996</v>
      </c>
      <c r="F13" s="15">
        <v>2.3199999999999998E-2</v>
      </c>
      <c r="G13" s="15"/>
    </row>
    <row r="14" spans="1:8" x14ac:dyDescent="0.3">
      <c r="A14" s="12" t="s">
        <v>1197</v>
      </c>
      <c r="B14" s="30" t="s">
        <v>1198</v>
      </c>
      <c r="C14" s="30" t="s">
        <v>1159</v>
      </c>
      <c r="D14" s="13">
        <v>206176</v>
      </c>
      <c r="E14" s="14">
        <v>4006.21</v>
      </c>
      <c r="F14" s="15">
        <v>1.9599999999999999E-2</v>
      </c>
      <c r="G14" s="15"/>
    </row>
    <row r="15" spans="1:8" x14ac:dyDescent="0.3">
      <c r="A15" s="12" t="s">
        <v>1313</v>
      </c>
      <c r="B15" s="30" t="s">
        <v>1314</v>
      </c>
      <c r="C15" s="30" t="s">
        <v>1260</v>
      </c>
      <c r="D15" s="13">
        <v>86577</v>
      </c>
      <c r="E15" s="14">
        <v>3897.7</v>
      </c>
      <c r="F15" s="15">
        <v>1.9E-2</v>
      </c>
      <c r="G15" s="15"/>
    </row>
    <row r="16" spans="1:8" x14ac:dyDescent="0.3">
      <c r="A16" s="12" t="s">
        <v>1133</v>
      </c>
      <c r="B16" s="30" t="s">
        <v>1134</v>
      </c>
      <c r="C16" s="30" t="s">
        <v>1135</v>
      </c>
      <c r="D16" s="13">
        <v>833486</v>
      </c>
      <c r="E16" s="14">
        <v>3764.02</v>
      </c>
      <c r="F16" s="15">
        <v>1.84E-2</v>
      </c>
      <c r="G16" s="15"/>
    </row>
    <row r="17" spans="1:7" x14ac:dyDescent="0.3">
      <c r="A17" s="12" t="s">
        <v>1177</v>
      </c>
      <c r="B17" s="30" t="s">
        <v>1178</v>
      </c>
      <c r="C17" s="30" t="s">
        <v>1109</v>
      </c>
      <c r="D17" s="13">
        <v>2965892</v>
      </c>
      <c r="E17" s="14">
        <v>3741.47</v>
      </c>
      <c r="F17" s="15">
        <v>1.83E-2</v>
      </c>
      <c r="G17" s="15"/>
    </row>
    <row r="18" spans="1:7" x14ac:dyDescent="0.3">
      <c r="A18" s="12" t="s">
        <v>1232</v>
      </c>
      <c r="B18" s="30" t="s">
        <v>1233</v>
      </c>
      <c r="C18" s="30" t="s">
        <v>1159</v>
      </c>
      <c r="D18" s="13">
        <v>183631</v>
      </c>
      <c r="E18" s="14">
        <v>3640.58</v>
      </c>
      <c r="F18" s="15">
        <v>1.78E-2</v>
      </c>
      <c r="G18" s="15"/>
    </row>
    <row r="19" spans="1:7" x14ac:dyDescent="0.3">
      <c r="A19" s="12" t="s">
        <v>1836</v>
      </c>
      <c r="B19" s="30" t="s">
        <v>1837</v>
      </c>
      <c r="C19" s="30" t="s">
        <v>1265</v>
      </c>
      <c r="D19" s="13">
        <v>81286</v>
      </c>
      <c r="E19" s="14">
        <v>3567.32</v>
      </c>
      <c r="F19" s="15">
        <v>1.7399999999999999E-2</v>
      </c>
      <c r="G19" s="15"/>
    </row>
    <row r="20" spans="1:7" x14ac:dyDescent="0.3">
      <c r="A20" s="12" t="s">
        <v>1821</v>
      </c>
      <c r="B20" s="30" t="s">
        <v>1822</v>
      </c>
      <c r="C20" s="30" t="s">
        <v>1159</v>
      </c>
      <c r="D20" s="13">
        <v>273036</v>
      </c>
      <c r="E20" s="14">
        <v>3563.94</v>
      </c>
      <c r="F20" s="15">
        <v>1.7399999999999999E-2</v>
      </c>
      <c r="G20" s="15"/>
    </row>
    <row r="21" spans="1:7" x14ac:dyDescent="0.3">
      <c r="A21" s="12" t="s">
        <v>1838</v>
      </c>
      <c r="B21" s="30" t="s">
        <v>1839</v>
      </c>
      <c r="C21" s="30" t="s">
        <v>1188</v>
      </c>
      <c r="D21" s="13">
        <v>709593</v>
      </c>
      <c r="E21" s="14">
        <v>3556.83</v>
      </c>
      <c r="F21" s="15">
        <v>1.7399999999999999E-2</v>
      </c>
      <c r="G21" s="15"/>
    </row>
    <row r="22" spans="1:7" x14ac:dyDescent="0.3">
      <c r="A22" s="12" t="s">
        <v>1205</v>
      </c>
      <c r="B22" s="30" t="s">
        <v>1206</v>
      </c>
      <c r="C22" s="30" t="s">
        <v>1207</v>
      </c>
      <c r="D22" s="13">
        <v>579853</v>
      </c>
      <c r="E22" s="14">
        <v>3453.31</v>
      </c>
      <c r="F22" s="15">
        <v>1.6899999999999998E-2</v>
      </c>
      <c r="G22" s="15"/>
    </row>
    <row r="23" spans="1:7" x14ac:dyDescent="0.3">
      <c r="A23" s="12" t="s">
        <v>1248</v>
      </c>
      <c r="B23" s="30" t="s">
        <v>1249</v>
      </c>
      <c r="C23" s="30" t="s">
        <v>1118</v>
      </c>
      <c r="D23" s="13">
        <v>439915</v>
      </c>
      <c r="E23" s="14">
        <v>3419.68</v>
      </c>
      <c r="F23" s="15">
        <v>1.67E-2</v>
      </c>
      <c r="G23" s="15"/>
    </row>
    <row r="24" spans="1:7" x14ac:dyDescent="0.3">
      <c r="A24" s="12" t="s">
        <v>1228</v>
      </c>
      <c r="B24" s="30" t="s">
        <v>1229</v>
      </c>
      <c r="C24" s="30" t="s">
        <v>1118</v>
      </c>
      <c r="D24" s="13">
        <v>295584</v>
      </c>
      <c r="E24" s="14">
        <v>3375.57</v>
      </c>
      <c r="F24" s="15">
        <v>1.6500000000000001E-2</v>
      </c>
      <c r="G24" s="15"/>
    </row>
    <row r="25" spans="1:7" x14ac:dyDescent="0.3">
      <c r="A25" s="12" t="s">
        <v>1199</v>
      </c>
      <c r="B25" s="30" t="s">
        <v>1200</v>
      </c>
      <c r="C25" s="30" t="s">
        <v>1128</v>
      </c>
      <c r="D25" s="13">
        <v>250927</v>
      </c>
      <c r="E25" s="14">
        <v>3351.13</v>
      </c>
      <c r="F25" s="15">
        <v>1.6400000000000001E-2</v>
      </c>
      <c r="G25" s="15"/>
    </row>
    <row r="26" spans="1:7" x14ac:dyDescent="0.3">
      <c r="A26" s="12" t="s">
        <v>1417</v>
      </c>
      <c r="B26" s="30" t="s">
        <v>1418</v>
      </c>
      <c r="C26" s="30" t="s">
        <v>1128</v>
      </c>
      <c r="D26" s="13">
        <v>901587</v>
      </c>
      <c r="E26" s="14">
        <v>3235.8</v>
      </c>
      <c r="F26" s="15">
        <v>1.5800000000000002E-2</v>
      </c>
      <c r="G26" s="15"/>
    </row>
    <row r="27" spans="1:7" x14ac:dyDescent="0.3">
      <c r="A27" s="12" t="s">
        <v>1399</v>
      </c>
      <c r="B27" s="30" t="s">
        <v>1400</v>
      </c>
      <c r="C27" s="30" t="s">
        <v>1265</v>
      </c>
      <c r="D27" s="13">
        <v>1110523</v>
      </c>
      <c r="E27" s="14">
        <v>3215.52</v>
      </c>
      <c r="F27" s="15">
        <v>1.5699999999999999E-2</v>
      </c>
      <c r="G27" s="15"/>
    </row>
    <row r="28" spans="1:7" x14ac:dyDescent="0.3">
      <c r="A28" s="12" t="s">
        <v>1303</v>
      </c>
      <c r="B28" s="30" t="s">
        <v>1304</v>
      </c>
      <c r="C28" s="30" t="s">
        <v>1223</v>
      </c>
      <c r="D28" s="13">
        <v>364288</v>
      </c>
      <c r="E28" s="14">
        <v>3201.18</v>
      </c>
      <c r="F28" s="15">
        <v>1.5599999999999999E-2</v>
      </c>
      <c r="G28" s="15"/>
    </row>
    <row r="29" spans="1:7" x14ac:dyDescent="0.3">
      <c r="A29" s="12" t="s">
        <v>1344</v>
      </c>
      <c r="B29" s="30" t="s">
        <v>1345</v>
      </c>
      <c r="C29" s="30" t="s">
        <v>1312</v>
      </c>
      <c r="D29" s="13">
        <v>173258</v>
      </c>
      <c r="E29" s="14">
        <v>3056.53</v>
      </c>
      <c r="F29" s="15">
        <v>1.49E-2</v>
      </c>
      <c r="G29" s="15"/>
    </row>
    <row r="30" spans="1:7" x14ac:dyDescent="0.3">
      <c r="A30" s="12" t="s">
        <v>1143</v>
      </c>
      <c r="B30" s="30" t="s">
        <v>1144</v>
      </c>
      <c r="C30" s="30" t="s">
        <v>1140</v>
      </c>
      <c r="D30" s="13">
        <v>524168</v>
      </c>
      <c r="E30" s="14">
        <v>3045.68</v>
      </c>
      <c r="F30" s="15">
        <v>1.49E-2</v>
      </c>
      <c r="G30" s="15"/>
    </row>
    <row r="31" spans="1:7" x14ac:dyDescent="0.3">
      <c r="A31" s="12" t="s">
        <v>1342</v>
      </c>
      <c r="B31" s="30" t="s">
        <v>1343</v>
      </c>
      <c r="C31" s="30" t="s">
        <v>1238</v>
      </c>
      <c r="D31" s="13">
        <v>67121</v>
      </c>
      <c r="E31" s="14">
        <v>2968.76</v>
      </c>
      <c r="F31" s="15">
        <v>1.4500000000000001E-2</v>
      </c>
      <c r="G31" s="15"/>
    </row>
    <row r="32" spans="1:7" x14ac:dyDescent="0.3">
      <c r="A32" s="12" t="s">
        <v>1369</v>
      </c>
      <c r="B32" s="30" t="s">
        <v>1370</v>
      </c>
      <c r="C32" s="30" t="s">
        <v>1128</v>
      </c>
      <c r="D32" s="13">
        <v>261503</v>
      </c>
      <c r="E32" s="14">
        <v>2957.21</v>
      </c>
      <c r="F32" s="15">
        <v>1.4500000000000001E-2</v>
      </c>
      <c r="G32" s="15"/>
    </row>
    <row r="33" spans="1:7" x14ac:dyDescent="0.3">
      <c r="A33" s="12" t="s">
        <v>1840</v>
      </c>
      <c r="B33" s="30" t="s">
        <v>1841</v>
      </c>
      <c r="C33" s="30" t="s">
        <v>1159</v>
      </c>
      <c r="D33" s="13">
        <v>126290</v>
      </c>
      <c r="E33" s="14">
        <v>2879.98</v>
      </c>
      <c r="F33" s="15">
        <v>1.41E-2</v>
      </c>
      <c r="G33" s="15"/>
    </row>
    <row r="34" spans="1:7" x14ac:dyDescent="0.3">
      <c r="A34" s="12" t="s">
        <v>1350</v>
      </c>
      <c r="B34" s="30" t="s">
        <v>1351</v>
      </c>
      <c r="C34" s="30" t="s">
        <v>1172</v>
      </c>
      <c r="D34" s="13">
        <v>34098</v>
      </c>
      <c r="E34" s="14">
        <v>2828.34</v>
      </c>
      <c r="F34" s="15">
        <v>1.38E-2</v>
      </c>
      <c r="G34" s="15"/>
    </row>
    <row r="35" spans="1:7" x14ac:dyDescent="0.3">
      <c r="A35" s="12" t="s">
        <v>1719</v>
      </c>
      <c r="B35" s="30" t="s">
        <v>1720</v>
      </c>
      <c r="C35" s="30" t="s">
        <v>1265</v>
      </c>
      <c r="D35" s="13">
        <v>224788</v>
      </c>
      <c r="E35" s="14">
        <v>2826.93</v>
      </c>
      <c r="F35" s="15">
        <v>1.38E-2</v>
      </c>
      <c r="G35" s="15"/>
    </row>
    <row r="36" spans="1:7" x14ac:dyDescent="0.3">
      <c r="A36" s="12" t="s">
        <v>1184</v>
      </c>
      <c r="B36" s="30" t="s">
        <v>1185</v>
      </c>
      <c r="C36" s="30" t="s">
        <v>1172</v>
      </c>
      <c r="D36" s="13">
        <v>128308</v>
      </c>
      <c r="E36" s="14">
        <v>2779.41</v>
      </c>
      <c r="F36" s="15">
        <v>1.3599999999999999E-2</v>
      </c>
      <c r="G36" s="15"/>
    </row>
    <row r="37" spans="1:7" x14ac:dyDescent="0.3">
      <c r="A37" s="12" t="s">
        <v>1277</v>
      </c>
      <c r="B37" s="30" t="s">
        <v>1278</v>
      </c>
      <c r="C37" s="30" t="s">
        <v>1181</v>
      </c>
      <c r="D37" s="13">
        <v>361355</v>
      </c>
      <c r="E37" s="14">
        <v>2764.55</v>
      </c>
      <c r="F37" s="15">
        <v>1.35E-2</v>
      </c>
      <c r="G37" s="15"/>
    </row>
    <row r="38" spans="1:7" x14ac:dyDescent="0.3">
      <c r="A38" s="12" t="s">
        <v>1279</v>
      </c>
      <c r="B38" s="30" t="s">
        <v>1280</v>
      </c>
      <c r="C38" s="30" t="s">
        <v>1118</v>
      </c>
      <c r="D38" s="13">
        <v>38459</v>
      </c>
      <c r="E38" s="14">
        <v>2753.9</v>
      </c>
      <c r="F38" s="15">
        <v>1.35E-2</v>
      </c>
      <c r="G38" s="15"/>
    </row>
    <row r="39" spans="1:7" x14ac:dyDescent="0.3">
      <c r="A39" s="12" t="s">
        <v>1715</v>
      </c>
      <c r="B39" s="30" t="s">
        <v>1716</v>
      </c>
      <c r="C39" s="30" t="s">
        <v>1109</v>
      </c>
      <c r="D39" s="13">
        <v>921515</v>
      </c>
      <c r="E39" s="14">
        <v>2695.89</v>
      </c>
      <c r="F39" s="15">
        <v>1.32E-2</v>
      </c>
      <c r="G39" s="15"/>
    </row>
    <row r="40" spans="1:7" x14ac:dyDescent="0.3">
      <c r="A40" s="12" t="s">
        <v>1430</v>
      </c>
      <c r="B40" s="30" t="s">
        <v>1431</v>
      </c>
      <c r="C40" s="30" t="s">
        <v>1207</v>
      </c>
      <c r="D40" s="13">
        <v>197884</v>
      </c>
      <c r="E40" s="14">
        <v>2623.25</v>
      </c>
      <c r="F40" s="15">
        <v>1.2800000000000001E-2</v>
      </c>
      <c r="G40" s="15"/>
    </row>
    <row r="41" spans="1:7" x14ac:dyDescent="0.3">
      <c r="A41" s="12" t="s">
        <v>1428</v>
      </c>
      <c r="B41" s="30" t="s">
        <v>1429</v>
      </c>
      <c r="C41" s="30" t="s">
        <v>1287</v>
      </c>
      <c r="D41" s="13">
        <v>2081909</v>
      </c>
      <c r="E41" s="14">
        <v>2618</v>
      </c>
      <c r="F41" s="15">
        <v>1.2800000000000001E-2</v>
      </c>
      <c r="G41" s="15"/>
    </row>
    <row r="42" spans="1:7" x14ac:dyDescent="0.3">
      <c r="A42" s="12" t="s">
        <v>1250</v>
      </c>
      <c r="B42" s="30" t="s">
        <v>1251</v>
      </c>
      <c r="C42" s="30" t="s">
        <v>1128</v>
      </c>
      <c r="D42" s="13">
        <v>51704</v>
      </c>
      <c r="E42" s="14">
        <v>2590.91</v>
      </c>
      <c r="F42" s="15">
        <v>1.2699999999999999E-2</v>
      </c>
      <c r="G42" s="15"/>
    </row>
    <row r="43" spans="1:7" x14ac:dyDescent="0.3">
      <c r="A43" s="12" t="s">
        <v>1409</v>
      </c>
      <c r="B43" s="30" t="s">
        <v>1410</v>
      </c>
      <c r="C43" s="30" t="s">
        <v>1210</v>
      </c>
      <c r="D43" s="13">
        <v>65342</v>
      </c>
      <c r="E43" s="14">
        <v>2562.5500000000002</v>
      </c>
      <c r="F43" s="15">
        <v>1.2500000000000001E-2</v>
      </c>
      <c r="G43" s="15"/>
    </row>
    <row r="44" spans="1:7" x14ac:dyDescent="0.3">
      <c r="A44" s="12" t="s">
        <v>1708</v>
      </c>
      <c r="B44" s="30" t="s">
        <v>1709</v>
      </c>
      <c r="C44" s="30" t="s">
        <v>1272</v>
      </c>
      <c r="D44" s="13">
        <v>436180</v>
      </c>
      <c r="E44" s="14">
        <v>2537.6999999999998</v>
      </c>
      <c r="F44" s="15">
        <v>1.24E-2</v>
      </c>
      <c r="G44" s="15"/>
    </row>
    <row r="45" spans="1:7" x14ac:dyDescent="0.3">
      <c r="A45" s="12" t="s">
        <v>1842</v>
      </c>
      <c r="B45" s="30" t="s">
        <v>1843</v>
      </c>
      <c r="C45" s="30" t="s">
        <v>1265</v>
      </c>
      <c r="D45" s="13">
        <v>267987</v>
      </c>
      <c r="E45" s="14">
        <v>2509.6999999999998</v>
      </c>
      <c r="F45" s="15">
        <v>1.23E-2</v>
      </c>
      <c r="G45" s="15"/>
    </row>
    <row r="46" spans="1:7" x14ac:dyDescent="0.3">
      <c r="A46" s="12" t="s">
        <v>1131</v>
      </c>
      <c r="B46" s="30" t="s">
        <v>1132</v>
      </c>
      <c r="C46" s="30" t="s">
        <v>1109</v>
      </c>
      <c r="D46" s="13">
        <v>1315163</v>
      </c>
      <c r="E46" s="14">
        <v>2503.41</v>
      </c>
      <c r="F46" s="15">
        <v>1.2200000000000001E-2</v>
      </c>
      <c r="G46" s="15"/>
    </row>
    <row r="47" spans="1:7" x14ac:dyDescent="0.3">
      <c r="A47" s="12" t="s">
        <v>1704</v>
      </c>
      <c r="B47" s="30" t="s">
        <v>1705</v>
      </c>
      <c r="C47" s="30" t="s">
        <v>1181</v>
      </c>
      <c r="D47" s="13">
        <v>416027</v>
      </c>
      <c r="E47" s="14">
        <v>2493.87</v>
      </c>
      <c r="F47" s="15">
        <v>1.2200000000000001E-2</v>
      </c>
      <c r="G47" s="15"/>
    </row>
    <row r="48" spans="1:7" x14ac:dyDescent="0.3">
      <c r="A48" s="12" t="s">
        <v>1163</v>
      </c>
      <c r="B48" s="30" t="s">
        <v>1164</v>
      </c>
      <c r="C48" s="30" t="s">
        <v>1165</v>
      </c>
      <c r="D48" s="13">
        <v>1456664</v>
      </c>
      <c r="E48" s="14">
        <v>2438.46</v>
      </c>
      <c r="F48" s="15">
        <v>1.1900000000000001E-2</v>
      </c>
      <c r="G48" s="15"/>
    </row>
    <row r="49" spans="1:7" x14ac:dyDescent="0.3">
      <c r="A49" s="12" t="s">
        <v>1844</v>
      </c>
      <c r="B49" s="30" t="s">
        <v>1845</v>
      </c>
      <c r="C49" s="30" t="s">
        <v>1272</v>
      </c>
      <c r="D49" s="13">
        <v>468821</v>
      </c>
      <c r="E49" s="14">
        <v>2418.41</v>
      </c>
      <c r="F49" s="15">
        <v>1.18E-2</v>
      </c>
      <c r="G49" s="15"/>
    </row>
    <row r="50" spans="1:7" x14ac:dyDescent="0.3">
      <c r="A50" s="12" t="s">
        <v>1846</v>
      </c>
      <c r="B50" s="30" t="s">
        <v>1847</v>
      </c>
      <c r="C50" s="30" t="s">
        <v>1260</v>
      </c>
      <c r="D50" s="13">
        <v>34354</v>
      </c>
      <c r="E50" s="14">
        <v>2403.15</v>
      </c>
      <c r="F50" s="15">
        <v>1.17E-2</v>
      </c>
      <c r="G50" s="15"/>
    </row>
    <row r="51" spans="1:7" x14ac:dyDescent="0.3">
      <c r="A51" s="12" t="s">
        <v>1710</v>
      </c>
      <c r="B51" s="30" t="s">
        <v>1711</v>
      </c>
      <c r="C51" s="30" t="s">
        <v>1712</v>
      </c>
      <c r="D51" s="13">
        <v>6267</v>
      </c>
      <c r="E51" s="14">
        <v>2359.35</v>
      </c>
      <c r="F51" s="15">
        <v>1.15E-2</v>
      </c>
      <c r="G51" s="15"/>
    </row>
    <row r="52" spans="1:7" x14ac:dyDescent="0.3">
      <c r="A52" s="12" t="s">
        <v>1413</v>
      </c>
      <c r="B52" s="30" t="s">
        <v>1414</v>
      </c>
      <c r="C52" s="30" t="s">
        <v>1272</v>
      </c>
      <c r="D52" s="13">
        <v>2653094</v>
      </c>
      <c r="E52" s="14">
        <v>2273.6999999999998</v>
      </c>
      <c r="F52" s="15">
        <v>1.11E-2</v>
      </c>
      <c r="G52" s="15"/>
    </row>
    <row r="53" spans="1:7" x14ac:dyDescent="0.3">
      <c r="A53" s="12" t="s">
        <v>1254</v>
      </c>
      <c r="B53" s="30" t="s">
        <v>1255</v>
      </c>
      <c r="C53" s="30" t="s">
        <v>1135</v>
      </c>
      <c r="D53" s="13">
        <v>81879</v>
      </c>
      <c r="E53" s="14">
        <v>2192.84</v>
      </c>
      <c r="F53" s="15">
        <v>1.0699999999999999E-2</v>
      </c>
      <c r="G53" s="15"/>
    </row>
    <row r="54" spans="1:7" x14ac:dyDescent="0.3">
      <c r="A54" s="12" t="s">
        <v>1352</v>
      </c>
      <c r="B54" s="30" t="s">
        <v>1353</v>
      </c>
      <c r="C54" s="30" t="s">
        <v>1300</v>
      </c>
      <c r="D54" s="13">
        <v>167141</v>
      </c>
      <c r="E54" s="14">
        <v>2184.37</v>
      </c>
      <c r="F54" s="15">
        <v>1.0699999999999999E-2</v>
      </c>
      <c r="G54" s="15"/>
    </row>
    <row r="55" spans="1:7" x14ac:dyDescent="0.3">
      <c r="A55" s="12" t="s">
        <v>1848</v>
      </c>
      <c r="B55" s="30" t="s">
        <v>1849</v>
      </c>
      <c r="C55" s="30" t="s">
        <v>1265</v>
      </c>
      <c r="D55" s="13">
        <v>318038</v>
      </c>
      <c r="E55" s="14">
        <v>2104.7800000000002</v>
      </c>
      <c r="F55" s="15">
        <v>1.03E-2</v>
      </c>
      <c r="G55" s="15"/>
    </row>
    <row r="56" spans="1:7" x14ac:dyDescent="0.3">
      <c r="A56" s="12" t="s">
        <v>1377</v>
      </c>
      <c r="B56" s="30" t="s">
        <v>1378</v>
      </c>
      <c r="C56" s="30" t="s">
        <v>1118</v>
      </c>
      <c r="D56" s="13">
        <v>521101</v>
      </c>
      <c r="E56" s="14">
        <v>2043.76</v>
      </c>
      <c r="F56" s="15">
        <v>0.01</v>
      </c>
      <c r="G56" s="15"/>
    </row>
    <row r="57" spans="1:7" x14ac:dyDescent="0.3">
      <c r="A57" s="12" t="s">
        <v>1407</v>
      </c>
      <c r="B57" s="30" t="s">
        <v>1408</v>
      </c>
      <c r="C57" s="30" t="s">
        <v>1207</v>
      </c>
      <c r="D57" s="13">
        <v>137932</v>
      </c>
      <c r="E57" s="14">
        <v>2004.98</v>
      </c>
      <c r="F57" s="15">
        <v>9.7999999999999997E-3</v>
      </c>
      <c r="G57" s="15"/>
    </row>
    <row r="58" spans="1:7" x14ac:dyDescent="0.3">
      <c r="A58" s="12" t="s">
        <v>1113</v>
      </c>
      <c r="B58" s="30" t="s">
        <v>1114</v>
      </c>
      <c r="C58" s="30" t="s">
        <v>1115</v>
      </c>
      <c r="D58" s="13">
        <v>186736</v>
      </c>
      <c r="E58" s="14">
        <v>1963.72</v>
      </c>
      <c r="F58" s="15">
        <v>9.5999999999999992E-3</v>
      </c>
      <c r="G58" s="15"/>
    </row>
    <row r="59" spans="1:7" x14ac:dyDescent="0.3">
      <c r="A59" s="12" t="s">
        <v>1696</v>
      </c>
      <c r="B59" s="30" t="s">
        <v>1697</v>
      </c>
      <c r="C59" s="30" t="s">
        <v>1241</v>
      </c>
      <c r="D59" s="13">
        <v>334022</v>
      </c>
      <c r="E59" s="14">
        <v>1921.29</v>
      </c>
      <c r="F59" s="15">
        <v>9.4000000000000004E-3</v>
      </c>
      <c r="G59" s="15"/>
    </row>
    <row r="60" spans="1:7" x14ac:dyDescent="0.3">
      <c r="A60" s="12" t="s">
        <v>1850</v>
      </c>
      <c r="B60" s="30" t="s">
        <v>1851</v>
      </c>
      <c r="C60" s="30" t="s">
        <v>1265</v>
      </c>
      <c r="D60" s="13">
        <v>423453</v>
      </c>
      <c r="E60" s="14">
        <v>1907.44</v>
      </c>
      <c r="F60" s="15">
        <v>9.2999999999999992E-3</v>
      </c>
      <c r="G60" s="15"/>
    </row>
    <row r="61" spans="1:7" x14ac:dyDescent="0.3">
      <c r="A61" s="12" t="s">
        <v>1852</v>
      </c>
      <c r="B61" s="30" t="s">
        <v>1853</v>
      </c>
      <c r="C61" s="30" t="s">
        <v>1241</v>
      </c>
      <c r="D61" s="13">
        <v>121873</v>
      </c>
      <c r="E61" s="14">
        <v>1905.3</v>
      </c>
      <c r="F61" s="15">
        <v>9.2999999999999992E-3</v>
      </c>
      <c r="G61" s="15"/>
    </row>
    <row r="62" spans="1:7" x14ac:dyDescent="0.3">
      <c r="A62" s="12" t="s">
        <v>1268</v>
      </c>
      <c r="B62" s="30" t="s">
        <v>1269</v>
      </c>
      <c r="C62" s="30" t="s">
        <v>1207</v>
      </c>
      <c r="D62" s="13">
        <v>19058</v>
      </c>
      <c r="E62" s="14">
        <v>1865.6</v>
      </c>
      <c r="F62" s="15">
        <v>9.1000000000000004E-3</v>
      </c>
      <c r="G62" s="15"/>
    </row>
    <row r="63" spans="1:7" x14ac:dyDescent="0.3">
      <c r="A63" s="12" t="s">
        <v>1317</v>
      </c>
      <c r="B63" s="30" t="s">
        <v>1318</v>
      </c>
      <c r="C63" s="30" t="s">
        <v>1181</v>
      </c>
      <c r="D63" s="13">
        <v>33533</v>
      </c>
      <c r="E63" s="14">
        <v>1709.58</v>
      </c>
      <c r="F63" s="15">
        <v>8.3999999999999995E-3</v>
      </c>
      <c r="G63" s="15"/>
    </row>
    <row r="64" spans="1:7" x14ac:dyDescent="0.3">
      <c r="A64" s="12" t="s">
        <v>1742</v>
      </c>
      <c r="B64" s="30" t="s">
        <v>1743</v>
      </c>
      <c r="C64" s="30" t="s">
        <v>1172</v>
      </c>
      <c r="D64" s="13">
        <v>49085</v>
      </c>
      <c r="E64" s="14">
        <v>1660.01</v>
      </c>
      <c r="F64" s="15">
        <v>8.0999999999999996E-3</v>
      </c>
      <c r="G64" s="15"/>
    </row>
    <row r="65" spans="1:7" x14ac:dyDescent="0.3">
      <c r="A65" s="12" t="s">
        <v>1195</v>
      </c>
      <c r="B65" s="30" t="s">
        <v>1196</v>
      </c>
      <c r="C65" s="30" t="s">
        <v>1118</v>
      </c>
      <c r="D65" s="13">
        <v>93846</v>
      </c>
      <c r="E65" s="14">
        <v>1628.42</v>
      </c>
      <c r="F65" s="15">
        <v>8.0000000000000002E-3</v>
      </c>
      <c r="G65" s="15"/>
    </row>
    <row r="66" spans="1:7" x14ac:dyDescent="0.3">
      <c r="A66" s="12" t="s">
        <v>1126</v>
      </c>
      <c r="B66" s="30" t="s">
        <v>1127</v>
      </c>
      <c r="C66" s="30" t="s">
        <v>1128</v>
      </c>
      <c r="D66" s="13">
        <v>49309</v>
      </c>
      <c r="E66" s="14">
        <v>1628.31</v>
      </c>
      <c r="F66" s="15">
        <v>8.0000000000000002E-3</v>
      </c>
      <c r="G66" s="15"/>
    </row>
    <row r="67" spans="1:7" x14ac:dyDescent="0.3">
      <c r="A67" s="12" t="s">
        <v>1293</v>
      </c>
      <c r="B67" s="30" t="s">
        <v>1294</v>
      </c>
      <c r="C67" s="30" t="s">
        <v>1112</v>
      </c>
      <c r="D67" s="13">
        <v>438729</v>
      </c>
      <c r="E67" s="14">
        <v>1600.04</v>
      </c>
      <c r="F67" s="15">
        <v>7.7999999999999996E-3</v>
      </c>
      <c r="G67" s="15"/>
    </row>
    <row r="68" spans="1:7" x14ac:dyDescent="0.3">
      <c r="A68" s="12" t="s">
        <v>1145</v>
      </c>
      <c r="B68" s="30" t="s">
        <v>1146</v>
      </c>
      <c r="C68" s="30" t="s">
        <v>1147</v>
      </c>
      <c r="D68" s="13">
        <v>362309</v>
      </c>
      <c r="E68" s="14">
        <v>1525.14</v>
      </c>
      <c r="F68" s="15">
        <v>7.4999999999999997E-3</v>
      </c>
      <c r="G68" s="15"/>
    </row>
    <row r="69" spans="1:7" x14ac:dyDescent="0.3">
      <c r="A69" s="12" t="s">
        <v>1401</v>
      </c>
      <c r="B69" s="30" t="s">
        <v>1402</v>
      </c>
      <c r="C69" s="30" t="s">
        <v>1290</v>
      </c>
      <c r="D69" s="13">
        <v>319996</v>
      </c>
      <c r="E69" s="14">
        <v>1488.14</v>
      </c>
      <c r="F69" s="15">
        <v>7.3000000000000001E-3</v>
      </c>
      <c r="G69" s="15"/>
    </row>
    <row r="70" spans="1:7" x14ac:dyDescent="0.3">
      <c r="A70" s="12" t="s">
        <v>1854</v>
      </c>
      <c r="B70" s="30" t="s">
        <v>1855</v>
      </c>
      <c r="C70" s="30" t="s">
        <v>1825</v>
      </c>
      <c r="D70" s="13">
        <v>98264</v>
      </c>
      <c r="E70" s="14">
        <v>1454.8</v>
      </c>
      <c r="F70" s="15">
        <v>7.1000000000000004E-3</v>
      </c>
      <c r="G70" s="15"/>
    </row>
    <row r="71" spans="1:7" x14ac:dyDescent="0.3">
      <c r="A71" s="12" t="s">
        <v>1438</v>
      </c>
      <c r="B71" s="30" t="s">
        <v>1439</v>
      </c>
      <c r="C71" s="30" t="s">
        <v>1118</v>
      </c>
      <c r="D71" s="13">
        <v>707672</v>
      </c>
      <c r="E71" s="14">
        <v>1389.16</v>
      </c>
      <c r="F71" s="15">
        <v>6.7999999999999996E-3</v>
      </c>
      <c r="G71" s="15"/>
    </row>
    <row r="72" spans="1:7" x14ac:dyDescent="0.3">
      <c r="A72" s="12" t="s">
        <v>1361</v>
      </c>
      <c r="B72" s="30" t="s">
        <v>1362</v>
      </c>
      <c r="C72" s="30" t="s">
        <v>1128</v>
      </c>
      <c r="D72" s="13">
        <v>105562</v>
      </c>
      <c r="E72" s="14">
        <v>1254.02</v>
      </c>
      <c r="F72" s="15">
        <v>6.1000000000000004E-3</v>
      </c>
      <c r="G72" s="15"/>
    </row>
    <row r="73" spans="1:7" x14ac:dyDescent="0.3">
      <c r="A73" s="12" t="s">
        <v>1856</v>
      </c>
      <c r="B73" s="30" t="s">
        <v>1857</v>
      </c>
      <c r="C73" s="30" t="s">
        <v>1312</v>
      </c>
      <c r="D73" s="13">
        <v>53215</v>
      </c>
      <c r="E73" s="14">
        <v>1177.04</v>
      </c>
      <c r="F73" s="15">
        <v>5.7999999999999996E-3</v>
      </c>
      <c r="G73" s="15"/>
    </row>
    <row r="74" spans="1:7" x14ac:dyDescent="0.3">
      <c r="A74" s="12" t="s">
        <v>1273</v>
      </c>
      <c r="B74" s="30" t="s">
        <v>1274</v>
      </c>
      <c r="C74" s="30" t="s">
        <v>1115</v>
      </c>
      <c r="D74" s="13">
        <v>132465</v>
      </c>
      <c r="E74" s="14">
        <v>984.02</v>
      </c>
      <c r="F74" s="15">
        <v>4.7999999999999996E-3</v>
      </c>
      <c r="G74" s="15"/>
    </row>
    <row r="75" spans="1:7" x14ac:dyDescent="0.3">
      <c r="A75" s="12" t="s">
        <v>1858</v>
      </c>
      <c r="B75" s="30" t="s">
        <v>1859</v>
      </c>
      <c r="C75" s="30" t="s">
        <v>1825</v>
      </c>
      <c r="D75" s="13">
        <v>237619</v>
      </c>
      <c r="E75" s="14">
        <v>897.25</v>
      </c>
      <c r="F75" s="15">
        <v>4.4000000000000003E-3</v>
      </c>
      <c r="G75" s="15"/>
    </row>
    <row r="76" spans="1:7" x14ac:dyDescent="0.3">
      <c r="A76" s="12" t="s">
        <v>1698</v>
      </c>
      <c r="B76" s="30" t="s">
        <v>1699</v>
      </c>
      <c r="C76" s="30" t="s">
        <v>1118</v>
      </c>
      <c r="D76" s="13">
        <v>71521</v>
      </c>
      <c r="E76" s="14">
        <v>892.33</v>
      </c>
      <c r="F76" s="15">
        <v>4.4000000000000003E-3</v>
      </c>
      <c r="G76" s="15"/>
    </row>
    <row r="77" spans="1:7" x14ac:dyDescent="0.3">
      <c r="A77" s="16" t="s">
        <v>122</v>
      </c>
      <c r="B77" s="31"/>
      <c r="C77" s="31"/>
      <c r="D77" s="17"/>
      <c r="E77" s="37">
        <v>201685.9</v>
      </c>
      <c r="F77" s="38">
        <v>0.98580000000000001</v>
      </c>
      <c r="G77" s="20"/>
    </row>
    <row r="78" spans="1:7" x14ac:dyDescent="0.3">
      <c r="A78" s="16" t="s">
        <v>1473</v>
      </c>
      <c r="B78" s="30"/>
      <c r="C78" s="30"/>
      <c r="D78" s="13"/>
      <c r="E78" s="14"/>
      <c r="F78" s="15"/>
      <c r="G78" s="15"/>
    </row>
    <row r="79" spans="1:7" x14ac:dyDescent="0.3">
      <c r="A79" s="16" t="s">
        <v>122</v>
      </c>
      <c r="B79" s="30"/>
      <c r="C79" s="30"/>
      <c r="D79" s="13"/>
      <c r="E79" s="39" t="s">
        <v>114</v>
      </c>
      <c r="F79" s="40" t="s">
        <v>114</v>
      </c>
      <c r="G79" s="15"/>
    </row>
    <row r="80" spans="1:7" x14ac:dyDescent="0.3">
      <c r="A80" s="21" t="s">
        <v>152</v>
      </c>
      <c r="B80" s="32"/>
      <c r="C80" s="32"/>
      <c r="D80" s="22"/>
      <c r="E80" s="27">
        <v>201685.9</v>
      </c>
      <c r="F80" s="28">
        <v>0.98580000000000001</v>
      </c>
      <c r="G80" s="20"/>
    </row>
    <row r="81" spans="1:7" x14ac:dyDescent="0.3">
      <c r="A81" s="12"/>
      <c r="B81" s="30"/>
      <c r="C81" s="30"/>
      <c r="D81" s="13"/>
      <c r="E81" s="14"/>
      <c r="F81" s="15"/>
      <c r="G81" s="15"/>
    </row>
    <row r="82" spans="1:7" x14ac:dyDescent="0.3">
      <c r="A82" s="12"/>
      <c r="B82" s="30"/>
      <c r="C82" s="30"/>
      <c r="D82" s="13"/>
      <c r="E82" s="14"/>
      <c r="F82" s="15"/>
      <c r="G82" s="15"/>
    </row>
    <row r="83" spans="1:7" x14ac:dyDescent="0.3">
      <c r="A83" s="16" t="s">
        <v>153</v>
      </c>
      <c r="B83" s="30"/>
      <c r="C83" s="30"/>
      <c r="D83" s="13"/>
      <c r="E83" s="14"/>
      <c r="F83" s="15"/>
      <c r="G83" s="15"/>
    </row>
    <row r="84" spans="1:7" x14ac:dyDescent="0.3">
      <c r="A84" s="12" t="s">
        <v>154</v>
      </c>
      <c r="B84" s="30"/>
      <c r="C84" s="30"/>
      <c r="D84" s="13"/>
      <c r="E84" s="14">
        <v>3684.95</v>
      </c>
      <c r="F84" s="15">
        <v>1.7999999999999999E-2</v>
      </c>
      <c r="G84" s="15">
        <v>6.7666000000000004E-2</v>
      </c>
    </row>
    <row r="85" spans="1:7" x14ac:dyDescent="0.3">
      <c r="A85" s="16" t="s">
        <v>122</v>
      </c>
      <c r="B85" s="31"/>
      <c r="C85" s="31"/>
      <c r="D85" s="17"/>
      <c r="E85" s="37">
        <v>3684.95</v>
      </c>
      <c r="F85" s="38">
        <v>1.7999999999999999E-2</v>
      </c>
      <c r="G85" s="20"/>
    </row>
    <row r="86" spans="1:7" x14ac:dyDescent="0.3">
      <c r="A86" s="12"/>
      <c r="B86" s="30"/>
      <c r="C86" s="30"/>
      <c r="D86" s="13"/>
      <c r="E86" s="14"/>
      <c r="F86" s="15"/>
      <c r="G86" s="15"/>
    </row>
    <row r="87" spans="1:7" x14ac:dyDescent="0.3">
      <c r="A87" s="21" t="s">
        <v>152</v>
      </c>
      <c r="B87" s="32"/>
      <c r="C87" s="32"/>
      <c r="D87" s="22"/>
      <c r="E87" s="18">
        <v>3684.95</v>
      </c>
      <c r="F87" s="19">
        <v>1.7999999999999999E-2</v>
      </c>
      <c r="G87" s="20"/>
    </row>
    <row r="88" spans="1:7" x14ac:dyDescent="0.3">
      <c r="A88" s="12" t="s">
        <v>155</v>
      </c>
      <c r="B88" s="30"/>
      <c r="C88" s="30"/>
      <c r="D88" s="13"/>
      <c r="E88" s="14">
        <v>0.68313939999999995</v>
      </c>
      <c r="F88" s="15">
        <v>3.0000000000000001E-6</v>
      </c>
      <c r="G88" s="15"/>
    </row>
    <row r="89" spans="1:7" x14ac:dyDescent="0.3">
      <c r="A89" s="12" t="s">
        <v>156</v>
      </c>
      <c r="B89" s="30"/>
      <c r="C89" s="30"/>
      <c r="D89" s="13"/>
      <c r="E89" s="23">
        <v>-729.85313940000003</v>
      </c>
      <c r="F89" s="24">
        <v>-3.803E-3</v>
      </c>
      <c r="G89" s="15">
        <v>6.7666000000000004E-2</v>
      </c>
    </row>
    <row r="90" spans="1:7" x14ac:dyDescent="0.3">
      <c r="A90" s="25" t="s">
        <v>157</v>
      </c>
      <c r="B90" s="33"/>
      <c r="C90" s="33"/>
      <c r="D90" s="26"/>
      <c r="E90" s="27">
        <v>204641.68</v>
      </c>
      <c r="F90" s="28">
        <v>1</v>
      </c>
      <c r="G90" s="28"/>
    </row>
    <row r="95" spans="1:7" x14ac:dyDescent="0.3">
      <c r="A95" s="1" t="s">
        <v>160</v>
      </c>
    </row>
    <row r="96" spans="1:7" x14ac:dyDescent="0.3">
      <c r="A96" s="47" t="s">
        <v>161</v>
      </c>
      <c r="B96" s="34" t="s">
        <v>114</v>
      </c>
    </row>
    <row r="97" spans="1:5" x14ac:dyDescent="0.3">
      <c r="A97" t="s">
        <v>162</v>
      </c>
    </row>
    <row r="98" spans="1:5" x14ac:dyDescent="0.3">
      <c r="A98" t="s">
        <v>163</v>
      </c>
      <c r="B98" t="s">
        <v>164</v>
      </c>
      <c r="C98" t="s">
        <v>164</v>
      </c>
    </row>
    <row r="99" spans="1:5" x14ac:dyDescent="0.3">
      <c r="B99" s="48">
        <v>45077</v>
      </c>
      <c r="C99" s="48">
        <v>45107</v>
      </c>
    </row>
    <row r="100" spans="1:5" x14ac:dyDescent="0.3">
      <c r="A100" t="s">
        <v>168</v>
      </c>
      <c r="B100">
        <v>63.883000000000003</v>
      </c>
      <c r="C100">
        <v>66.894000000000005</v>
      </c>
      <c r="E100" s="2"/>
    </row>
    <row r="101" spans="1:5" x14ac:dyDescent="0.3">
      <c r="A101" t="s">
        <v>169</v>
      </c>
      <c r="B101">
        <v>24.779</v>
      </c>
      <c r="C101">
        <v>25.946999999999999</v>
      </c>
      <c r="E101" s="2"/>
    </row>
    <row r="102" spans="1:5" x14ac:dyDescent="0.3">
      <c r="A102" t="s">
        <v>626</v>
      </c>
      <c r="B102">
        <v>56.006999999999998</v>
      </c>
      <c r="C102">
        <v>58.575000000000003</v>
      </c>
      <c r="E102" s="2"/>
    </row>
    <row r="103" spans="1:5" x14ac:dyDescent="0.3">
      <c r="A103" t="s">
        <v>627</v>
      </c>
      <c r="B103">
        <v>21.36</v>
      </c>
      <c r="C103">
        <v>22.34</v>
      </c>
      <c r="E103" s="2"/>
    </row>
    <row r="104" spans="1:5" x14ac:dyDescent="0.3">
      <c r="E104" s="2"/>
    </row>
    <row r="105" spans="1:5" x14ac:dyDescent="0.3">
      <c r="A105" t="s">
        <v>179</v>
      </c>
      <c r="B105" s="34" t="s">
        <v>114</v>
      </c>
    </row>
    <row r="106" spans="1:5" x14ac:dyDescent="0.3">
      <c r="A106" t="s">
        <v>180</v>
      </c>
      <c r="B106" s="34" t="s">
        <v>114</v>
      </c>
    </row>
    <row r="107" spans="1:5" ht="28.95" customHeight="1" x14ac:dyDescent="0.3">
      <c r="A107" s="47" t="s">
        <v>181</v>
      </c>
      <c r="B107" s="34" t="s">
        <v>114</v>
      </c>
    </row>
    <row r="108" spans="1:5" ht="28.95" customHeight="1" x14ac:dyDescent="0.3">
      <c r="A108" s="47" t="s">
        <v>182</v>
      </c>
      <c r="B108" s="34" t="s">
        <v>114</v>
      </c>
    </row>
    <row r="109" spans="1:5" x14ac:dyDescent="0.3">
      <c r="A109" t="s">
        <v>1688</v>
      </c>
      <c r="B109" s="49">
        <v>0.33716400000000002</v>
      </c>
    </row>
    <row r="110" spans="1:5" ht="43.5" customHeight="1" x14ac:dyDescent="0.3">
      <c r="A110" s="47" t="s">
        <v>184</v>
      </c>
      <c r="B110" s="34" t="s">
        <v>114</v>
      </c>
    </row>
    <row r="111" spans="1:5" ht="28.95" customHeight="1" x14ac:dyDescent="0.3">
      <c r="A111" s="47" t="s">
        <v>185</v>
      </c>
      <c r="B111" s="34" t="s">
        <v>114</v>
      </c>
    </row>
    <row r="112" spans="1:5" ht="28.95" customHeight="1" x14ac:dyDescent="0.3">
      <c r="A112" s="47" t="s">
        <v>186</v>
      </c>
      <c r="B112" s="34" t="s">
        <v>114</v>
      </c>
    </row>
    <row r="113" spans="1:4" x14ac:dyDescent="0.3">
      <c r="A113" t="s">
        <v>187</v>
      </c>
      <c r="B113" s="34" t="s">
        <v>114</v>
      </c>
    </row>
    <row r="114" spans="1:4" x14ac:dyDescent="0.3">
      <c r="A114" t="s">
        <v>188</v>
      </c>
      <c r="B114" s="34" t="s">
        <v>114</v>
      </c>
    </row>
    <row r="116" spans="1:4" ht="70.05" customHeight="1" x14ac:dyDescent="0.3">
      <c r="A116" s="63" t="s">
        <v>198</v>
      </c>
      <c r="B116" s="63" t="s">
        <v>199</v>
      </c>
      <c r="C116" s="63" t="s">
        <v>5</v>
      </c>
      <c r="D116" s="63" t="s">
        <v>6</v>
      </c>
    </row>
    <row r="117" spans="1:4" ht="70.05" customHeight="1" x14ac:dyDescent="0.3">
      <c r="A117" s="63" t="s">
        <v>1860</v>
      </c>
      <c r="B117" s="63"/>
      <c r="C117" s="63" t="s">
        <v>58</v>
      </c>
      <c r="D117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17"/>
  <sheetViews>
    <sheetView showGridLines="0" workbookViewId="0">
      <pane ySplit="4" topLeftCell="A5" activePane="bottomLeft" state="frozen"/>
      <selection activeCell="E97" sqref="E97"/>
      <selection pane="bottomLeft" activeCell="A6" sqref="A6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1861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1862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1106</v>
      </c>
      <c r="B7" s="30"/>
      <c r="C7" s="30"/>
      <c r="D7" s="13"/>
      <c r="E7" s="14"/>
      <c r="F7" s="15"/>
      <c r="G7" s="15"/>
    </row>
    <row r="8" spans="1:8" x14ac:dyDescent="0.3">
      <c r="A8" s="12" t="s">
        <v>1248</v>
      </c>
      <c r="B8" s="30" t="s">
        <v>1249</v>
      </c>
      <c r="C8" s="30" t="s">
        <v>1118</v>
      </c>
      <c r="D8" s="13">
        <v>890907</v>
      </c>
      <c r="E8" s="14">
        <v>6925.47</v>
      </c>
      <c r="F8" s="15">
        <v>3.56E-2</v>
      </c>
      <c r="G8" s="15"/>
    </row>
    <row r="9" spans="1:8" x14ac:dyDescent="0.3">
      <c r="A9" s="12" t="s">
        <v>1717</v>
      </c>
      <c r="B9" s="30" t="s">
        <v>1718</v>
      </c>
      <c r="C9" s="30" t="s">
        <v>1188</v>
      </c>
      <c r="D9" s="13">
        <v>765941</v>
      </c>
      <c r="E9" s="14">
        <v>6555.31</v>
      </c>
      <c r="F9" s="15">
        <v>3.3700000000000001E-2</v>
      </c>
      <c r="G9" s="15"/>
    </row>
    <row r="10" spans="1:8" x14ac:dyDescent="0.3">
      <c r="A10" s="12" t="s">
        <v>1819</v>
      </c>
      <c r="B10" s="30" t="s">
        <v>1820</v>
      </c>
      <c r="C10" s="30" t="s">
        <v>1159</v>
      </c>
      <c r="D10" s="13">
        <v>253730</v>
      </c>
      <c r="E10" s="14">
        <v>5875.37</v>
      </c>
      <c r="F10" s="15">
        <v>3.0200000000000001E-2</v>
      </c>
      <c r="G10" s="15"/>
    </row>
    <row r="11" spans="1:8" x14ac:dyDescent="0.3">
      <c r="A11" s="12" t="s">
        <v>1817</v>
      </c>
      <c r="B11" s="30" t="s">
        <v>1818</v>
      </c>
      <c r="C11" s="30" t="s">
        <v>1115</v>
      </c>
      <c r="D11" s="13">
        <v>238150</v>
      </c>
      <c r="E11" s="14">
        <v>5636.89</v>
      </c>
      <c r="F11" s="15">
        <v>2.9000000000000001E-2</v>
      </c>
      <c r="G11" s="15"/>
    </row>
    <row r="12" spans="1:8" x14ac:dyDescent="0.3">
      <c r="A12" s="12" t="s">
        <v>1821</v>
      </c>
      <c r="B12" s="30" t="s">
        <v>1822</v>
      </c>
      <c r="C12" s="30" t="s">
        <v>1159</v>
      </c>
      <c r="D12" s="13">
        <v>429415</v>
      </c>
      <c r="E12" s="14">
        <v>5605.15</v>
      </c>
      <c r="F12" s="15">
        <v>2.8799999999999999E-2</v>
      </c>
      <c r="G12" s="15"/>
    </row>
    <row r="13" spans="1:8" x14ac:dyDescent="0.3">
      <c r="A13" s="12" t="s">
        <v>1848</v>
      </c>
      <c r="B13" s="30" t="s">
        <v>1849</v>
      </c>
      <c r="C13" s="30" t="s">
        <v>1265</v>
      </c>
      <c r="D13" s="13">
        <v>727793</v>
      </c>
      <c r="E13" s="14">
        <v>4816.53</v>
      </c>
      <c r="F13" s="15">
        <v>2.47E-2</v>
      </c>
      <c r="G13" s="15"/>
    </row>
    <row r="14" spans="1:8" x14ac:dyDescent="0.3">
      <c r="A14" s="12" t="s">
        <v>1228</v>
      </c>
      <c r="B14" s="30" t="s">
        <v>1229</v>
      </c>
      <c r="C14" s="30" t="s">
        <v>1118</v>
      </c>
      <c r="D14" s="13">
        <v>360039</v>
      </c>
      <c r="E14" s="14">
        <v>4111.6499999999996</v>
      </c>
      <c r="F14" s="15">
        <v>2.1100000000000001E-2</v>
      </c>
      <c r="G14" s="15"/>
    </row>
    <row r="15" spans="1:8" x14ac:dyDescent="0.3">
      <c r="A15" s="12" t="s">
        <v>1704</v>
      </c>
      <c r="B15" s="30" t="s">
        <v>1705</v>
      </c>
      <c r="C15" s="30" t="s">
        <v>1181</v>
      </c>
      <c r="D15" s="13">
        <v>661786</v>
      </c>
      <c r="E15" s="14">
        <v>3967.08</v>
      </c>
      <c r="F15" s="15">
        <v>2.0400000000000001E-2</v>
      </c>
      <c r="G15" s="15"/>
    </row>
    <row r="16" spans="1:8" x14ac:dyDescent="0.3">
      <c r="A16" s="12" t="s">
        <v>1313</v>
      </c>
      <c r="B16" s="30" t="s">
        <v>1314</v>
      </c>
      <c r="C16" s="30" t="s">
        <v>1260</v>
      </c>
      <c r="D16" s="13">
        <v>87339</v>
      </c>
      <c r="E16" s="14">
        <v>3932</v>
      </c>
      <c r="F16" s="15">
        <v>2.0199999999999999E-2</v>
      </c>
      <c r="G16" s="15"/>
    </row>
    <row r="17" spans="1:7" x14ac:dyDescent="0.3">
      <c r="A17" s="12" t="s">
        <v>1250</v>
      </c>
      <c r="B17" s="30" t="s">
        <v>1251</v>
      </c>
      <c r="C17" s="30" t="s">
        <v>1128</v>
      </c>
      <c r="D17" s="13">
        <v>75232</v>
      </c>
      <c r="E17" s="14">
        <v>3769.91</v>
      </c>
      <c r="F17" s="15">
        <v>1.9400000000000001E-2</v>
      </c>
      <c r="G17" s="15"/>
    </row>
    <row r="18" spans="1:7" x14ac:dyDescent="0.3">
      <c r="A18" s="12" t="s">
        <v>1863</v>
      </c>
      <c r="B18" s="30" t="s">
        <v>1864</v>
      </c>
      <c r="C18" s="30" t="s">
        <v>1109</v>
      </c>
      <c r="D18" s="13">
        <v>4115064</v>
      </c>
      <c r="E18" s="14">
        <v>3707.67</v>
      </c>
      <c r="F18" s="15">
        <v>1.9099999999999999E-2</v>
      </c>
      <c r="G18" s="15"/>
    </row>
    <row r="19" spans="1:7" x14ac:dyDescent="0.3">
      <c r="A19" s="12" t="s">
        <v>1177</v>
      </c>
      <c r="B19" s="30" t="s">
        <v>1178</v>
      </c>
      <c r="C19" s="30" t="s">
        <v>1109</v>
      </c>
      <c r="D19" s="13">
        <v>2872389</v>
      </c>
      <c r="E19" s="14">
        <v>3623.52</v>
      </c>
      <c r="F19" s="15">
        <v>1.8599999999999998E-2</v>
      </c>
      <c r="G19" s="15"/>
    </row>
    <row r="20" spans="1:7" x14ac:dyDescent="0.3">
      <c r="A20" s="12" t="s">
        <v>1277</v>
      </c>
      <c r="B20" s="30" t="s">
        <v>1278</v>
      </c>
      <c r="C20" s="30" t="s">
        <v>1181</v>
      </c>
      <c r="D20" s="13">
        <v>469146</v>
      </c>
      <c r="E20" s="14">
        <v>3589.2</v>
      </c>
      <c r="F20" s="15">
        <v>1.84E-2</v>
      </c>
      <c r="G20" s="15"/>
    </row>
    <row r="21" spans="1:7" x14ac:dyDescent="0.3">
      <c r="A21" s="12" t="s">
        <v>1865</v>
      </c>
      <c r="B21" s="30" t="s">
        <v>1866</v>
      </c>
      <c r="C21" s="30" t="s">
        <v>1272</v>
      </c>
      <c r="D21" s="13">
        <v>172061</v>
      </c>
      <c r="E21" s="14">
        <v>3574.4</v>
      </c>
      <c r="F21" s="15">
        <v>1.84E-2</v>
      </c>
      <c r="G21" s="15"/>
    </row>
    <row r="22" spans="1:7" x14ac:dyDescent="0.3">
      <c r="A22" s="12" t="s">
        <v>1417</v>
      </c>
      <c r="B22" s="30" t="s">
        <v>1418</v>
      </c>
      <c r="C22" s="30" t="s">
        <v>1128</v>
      </c>
      <c r="D22" s="13">
        <v>983608</v>
      </c>
      <c r="E22" s="14">
        <v>3530.17</v>
      </c>
      <c r="F22" s="15">
        <v>1.8100000000000002E-2</v>
      </c>
      <c r="G22" s="15"/>
    </row>
    <row r="23" spans="1:7" x14ac:dyDescent="0.3">
      <c r="A23" s="12" t="s">
        <v>1813</v>
      </c>
      <c r="B23" s="30" t="s">
        <v>1814</v>
      </c>
      <c r="C23" s="30" t="s">
        <v>1358</v>
      </c>
      <c r="D23" s="13">
        <v>833193</v>
      </c>
      <c r="E23" s="14">
        <v>3481.08</v>
      </c>
      <c r="F23" s="15">
        <v>1.7899999999999999E-2</v>
      </c>
      <c r="G23" s="15"/>
    </row>
    <row r="24" spans="1:7" x14ac:dyDescent="0.3">
      <c r="A24" s="12" t="s">
        <v>1867</v>
      </c>
      <c r="B24" s="30" t="s">
        <v>1868</v>
      </c>
      <c r="C24" s="30" t="s">
        <v>1159</v>
      </c>
      <c r="D24" s="13">
        <v>288637</v>
      </c>
      <c r="E24" s="14">
        <v>3457.58</v>
      </c>
      <c r="F24" s="15">
        <v>1.78E-2</v>
      </c>
      <c r="G24" s="15"/>
    </row>
    <row r="25" spans="1:7" x14ac:dyDescent="0.3">
      <c r="A25" s="12" t="s">
        <v>1696</v>
      </c>
      <c r="B25" s="30" t="s">
        <v>1697</v>
      </c>
      <c r="C25" s="30" t="s">
        <v>1241</v>
      </c>
      <c r="D25" s="13">
        <v>563208</v>
      </c>
      <c r="E25" s="14">
        <v>3239.57</v>
      </c>
      <c r="F25" s="15">
        <v>1.66E-2</v>
      </c>
      <c r="G25" s="15"/>
    </row>
    <row r="26" spans="1:7" x14ac:dyDescent="0.3">
      <c r="A26" s="12" t="s">
        <v>1869</v>
      </c>
      <c r="B26" s="30" t="s">
        <v>1870</v>
      </c>
      <c r="C26" s="30" t="s">
        <v>1115</v>
      </c>
      <c r="D26" s="13">
        <v>207425</v>
      </c>
      <c r="E26" s="14">
        <v>3068.13</v>
      </c>
      <c r="F26" s="15">
        <v>1.5800000000000002E-2</v>
      </c>
      <c r="G26" s="15"/>
    </row>
    <row r="27" spans="1:7" x14ac:dyDescent="0.3">
      <c r="A27" s="12" t="s">
        <v>1871</v>
      </c>
      <c r="B27" s="30" t="s">
        <v>1872</v>
      </c>
      <c r="C27" s="30" t="s">
        <v>1159</v>
      </c>
      <c r="D27" s="13">
        <v>298875</v>
      </c>
      <c r="E27" s="14">
        <v>3022.22</v>
      </c>
      <c r="F27" s="15">
        <v>1.55E-2</v>
      </c>
      <c r="G27" s="15"/>
    </row>
    <row r="28" spans="1:7" x14ac:dyDescent="0.3">
      <c r="A28" s="12" t="s">
        <v>1385</v>
      </c>
      <c r="B28" s="30" t="s">
        <v>1386</v>
      </c>
      <c r="C28" s="30" t="s">
        <v>1210</v>
      </c>
      <c r="D28" s="13">
        <v>1102240</v>
      </c>
      <c r="E28" s="14">
        <v>3005.26</v>
      </c>
      <c r="F28" s="15">
        <v>1.54E-2</v>
      </c>
      <c r="G28" s="15"/>
    </row>
    <row r="29" spans="1:7" x14ac:dyDescent="0.3">
      <c r="A29" s="12" t="s">
        <v>1856</v>
      </c>
      <c r="B29" s="30" t="s">
        <v>1857</v>
      </c>
      <c r="C29" s="30" t="s">
        <v>1312</v>
      </c>
      <c r="D29" s="13">
        <v>135269</v>
      </c>
      <c r="E29" s="14">
        <v>2991.95</v>
      </c>
      <c r="F29" s="15">
        <v>1.54E-2</v>
      </c>
      <c r="G29" s="15"/>
    </row>
    <row r="30" spans="1:7" x14ac:dyDescent="0.3">
      <c r="A30" s="12" t="s">
        <v>1719</v>
      </c>
      <c r="B30" s="30" t="s">
        <v>1720</v>
      </c>
      <c r="C30" s="30" t="s">
        <v>1265</v>
      </c>
      <c r="D30" s="13">
        <v>237305</v>
      </c>
      <c r="E30" s="14">
        <v>2984.35</v>
      </c>
      <c r="F30" s="15">
        <v>1.5299999999999999E-2</v>
      </c>
      <c r="G30" s="15"/>
    </row>
    <row r="31" spans="1:7" x14ac:dyDescent="0.3">
      <c r="A31" s="12" t="s">
        <v>1873</v>
      </c>
      <c r="B31" s="30" t="s">
        <v>1874</v>
      </c>
      <c r="C31" s="30" t="s">
        <v>1159</v>
      </c>
      <c r="D31" s="13">
        <v>127658</v>
      </c>
      <c r="E31" s="14">
        <v>2900.65</v>
      </c>
      <c r="F31" s="15">
        <v>1.49E-2</v>
      </c>
      <c r="G31" s="15"/>
    </row>
    <row r="32" spans="1:7" x14ac:dyDescent="0.3">
      <c r="A32" s="12" t="s">
        <v>1875</v>
      </c>
      <c r="B32" s="30" t="s">
        <v>1876</v>
      </c>
      <c r="C32" s="30" t="s">
        <v>1265</v>
      </c>
      <c r="D32" s="13">
        <v>128151</v>
      </c>
      <c r="E32" s="14">
        <v>2891.34</v>
      </c>
      <c r="F32" s="15">
        <v>1.49E-2</v>
      </c>
      <c r="G32" s="15"/>
    </row>
    <row r="33" spans="1:7" x14ac:dyDescent="0.3">
      <c r="A33" s="12" t="s">
        <v>1826</v>
      </c>
      <c r="B33" s="30" t="s">
        <v>1827</v>
      </c>
      <c r="C33" s="30" t="s">
        <v>1238</v>
      </c>
      <c r="D33" s="13">
        <v>504866</v>
      </c>
      <c r="E33" s="14">
        <v>2782.57</v>
      </c>
      <c r="F33" s="15">
        <v>1.43E-2</v>
      </c>
      <c r="G33" s="15"/>
    </row>
    <row r="34" spans="1:7" x14ac:dyDescent="0.3">
      <c r="A34" s="12" t="s">
        <v>1877</v>
      </c>
      <c r="B34" s="30" t="s">
        <v>1878</v>
      </c>
      <c r="C34" s="30" t="s">
        <v>1172</v>
      </c>
      <c r="D34" s="13">
        <v>357810</v>
      </c>
      <c r="E34" s="14">
        <v>2571.04</v>
      </c>
      <c r="F34" s="15">
        <v>1.32E-2</v>
      </c>
      <c r="G34" s="15"/>
    </row>
    <row r="35" spans="1:7" x14ac:dyDescent="0.3">
      <c r="A35" s="12" t="s">
        <v>1842</v>
      </c>
      <c r="B35" s="30" t="s">
        <v>1843</v>
      </c>
      <c r="C35" s="30" t="s">
        <v>1265</v>
      </c>
      <c r="D35" s="13">
        <v>273107</v>
      </c>
      <c r="E35" s="14">
        <v>2557.65</v>
      </c>
      <c r="F35" s="15">
        <v>1.3100000000000001E-2</v>
      </c>
      <c r="G35" s="15"/>
    </row>
    <row r="36" spans="1:7" x14ac:dyDescent="0.3">
      <c r="A36" s="12" t="s">
        <v>1879</v>
      </c>
      <c r="B36" s="30" t="s">
        <v>1880</v>
      </c>
      <c r="C36" s="30" t="s">
        <v>1712</v>
      </c>
      <c r="D36" s="13">
        <v>379616</v>
      </c>
      <c r="E36" s="14">
        <v>2522.9299999999998</v>
      </c>
      <c r="F36" s="15">
        <v>1.2999999999999999E-2</v>
      </c>
      <c r="G36" s="15"/>
    </row>
    <row r="37" spans="1:7" x14ac:dyDescent="0.3">
      <c r="A37" s="12" t="s">
        <v>1854</v>
      </c>
      <c r="B37" s="30" t="s">
        <v>1855</v>
      </c>
      <c r="C37" s="30" t="s">
        <v>1825</v>
      </c>
      <c r="D37" s="13">
        <v>169350</v>
      </c>
      <c r="E37" s="14">
        <v>2507.23</v>
      </c>
      <c r="F37" s="15">
        <v>1.29E-2</v>
      </c>
      <c r="G37" s="15"/>
    </row>
    <row r="38" spans="1:7" x14ac:dyDescent="0.3">
      <c r="A38" s="12" t="s">
        <v>1881</v>
      </c>
      <c r="B38" s="30" t="s">
        <v>1882</v>
      </c>
      <c r="C38" s="30" t="s">
        <v>1128</v>
      </c>
      <c r="D38" s="13">
        <v>599021</v>
      </c>
      <c r="E38" s="14">
        <v>2503.0100000000002</v>
      </c>
      <c r="F38" s="15">
        <v>1.29E-2</v>
      </c>
      <c r="G38" s="15"/>
    </row>
    <row r="39" spans="1:7" x14ac:dyDescent="0.3">
      <c r="A39" s="12" t="s">
        <v>1405</v>
      </c>
      <c r="B39" s="30" t="s">
        <v>1406</v>
      </c>
      <c r="C39" s="30" t="s">
        <v>1109</v>
      </c>
      <c r="D39" s="13">
        <v>1949674</v>
      </c>
      <c r="E39" s="14">
        <v>2481.94</v>
      </c>
      <c r="F39" s="15">
        <v>1.2800000000000001E-2</v>
      </c>
      <c r="G39" s="15"/>
    </row>
    <row r="40" spans="1:7" x14ac:dyDescent="0.3">
      <c r="A40" s="12" t="s">
        <v>1715</v>
      </c>
      <c r="B40" s="30" t="s">
        <v>1716</v>
      </c>
      <c r="C40" s="30" t="s">
        <v>1109</v>
      </c>
      <c r="D40" s="13">
        <v>839743</v>
      </c>
      <c r="E40" s="14">
        <v>2456.67</v>
      </c>
      <c r="F40" s="15">
        <v>1.26E-2</v>
      </c>
      <c r="G40" s="15"/>
    </row>
    <row r="41" spans="1:7" x14ac:dyDescent="0.3">
      <c r="A41" s="12" t="s">
        <v>1883</v>
      </c>
      <c r="B41" s="30" t="s">
        <v>1884</v>
      </c>
      <c r="C41" s="30" t="s">
        <v>1191</v>
      </c>
      <c r="D41" s="13">
        <v>747590</v>
      </c>
      <c r="E41" s="14">
        <v>2449.85</v>
      </c>
      <c r="F41" s="15">
        <v>1.26E-2</v>
      </c>
      <c r="G41" s="15"/>
    </row>
    <row r="42" spans="1:7" x14ac:dyDescent="0.3">
      <c r="A42" s="12" t="s">
        <v>1885</v>
      </c>
      <c r="B42" s="30" t="s">
        <v>1886</v>
      </c>
      <c r="C42" s="30" t="s">
        <v>1307</v>
      </c>
      <c r="D42" s="13">
        <v>141152</v>
      </c>
      <c r="E42" s="14">
        <v>2426.12</v>
      </c>
      <c r="F42" s="15">
        <v>1.2500000000000001E-2</v>
      </c>
      <c r="G42" s="15"/>
    </row>
    <row r="43" spans="1:7" x14ac:dyDescent="0.3">
      <c r="A43" s="12" t="s">
        <v>1887</v>
      </c>
      <c r="B43" s="30" t="s">
        <v>1888</v>
      </c>
      <c r="C43" s="30" t="s">
        <v>1272</v>
      </c>
      <c r="D43" s="13">
        <v>106010</v>
      </c>
      <c r="E43" s="14">
        <v>2358.83</v>
      </c>
      <c r="F43" s="15">
        <v>1.21E-2</v>
      </c>
      <c r="G43" s="15"/>
    </row>
    <row r="44" spans="1:7" x14ac:dyDescent="0.3">
      <c r="A44" s="12" t="s">
        <v>1889</v>
      </c>
      <c r="B44" s="30" t="s">
        <v>1890</v>
      </c>
      <c r="C44" s="30" t="s">
        <v>1272</v>
      </c>
      <c r="D44" s="13">
        <v>2268558</v>
      </c>
      <c r="E44" s="14">
        <v>2312.79</v>
      </c>
      <c r="F44" s="15">
        <v>1.1900000000000001E-2</v>
      </c>
      <c r="G44" s="15"/>
    </row>
    <row r="45" spans="1:7" x14ac:dyDescent="0.3">
      <c r="A45" s="12" t="s">
        <v>1858</v>
      </c>
      <c r="B45" s="30" t="s">
        <v>1859</v>
      </c>
      <c r="C45" s="30" t="s">
        <v>1825</v>
      </c>
      <c r="D45" s="13">
        <v>610104</v>
      </c>
      <c r="E45" s="14">
        <v>2303.75</v>
      </c>
      <c r="F45" s="15">
        <v>1.18E-2</v>
      </c>
      <c r="G45" s="15"/>
    </row>
    <row r="46" spans="1:7" x14ac:dyDescent="0.3">
      <c r="A46" s="12" t="s">
        <v>1836</v>
      </c>
      <c r="B46" s="30" t="s">
        <v>1837</v>
      </c>
      <c r="C46" s="30" t="s">
        <v>1265</v>
      </c>
      <c r="D46" s="13">
        <v>52483</v>
      </c>
      <c r="E46" s="14">
        <v>2303.27</v>
      </c>
      <c r="F46" s="15">
        <v>1.18E-2</v>
      </c>
      <c r="G46" s="15"/>
    </row>
    <row r="47" spans="1:7" x14ac:dyDescent="0.3">
      <c r="A47" s="12" t="s">
        <v>1891</v>
      </c>
      <c r="B47" s="30" t="s">
        <v>1892</v>
      </c>
      <c r="C47" s="30" t="s">
        <v>1244</v>
      </c>
      <c r="D47" s="13">
        <v>292438</v>
      </c>
      <c r="E47" s="14">
        <v>2171.35</v>
      </c>
      <c r="F47" s="15">
        <v>1.12E-2</v>
      </c>
      <c r="G47" s="15"/>
    </row>
    <row r="48" spans="1:7" x14ac:dyDescent="0.3">
      <c r="A48" s="12" t="s">
        <v>1893</v>
      </c>
      <c r="B48" s="30" t="s">
        <v>1894</v>
      </c>
      <c r="C48" s="30" t="s">
        <v>1165</v>
      </c>
      <c r="D48" s="13">
        <v>440917</v>
      </c>
      <c r="E48" s="14">
        <v>2160.9299999999998</v>
      </c>
      <c r="F48" s="15">
        <v>1.11E-2</v>
      </c>
      <c r="G48" s="15"/>
    </row>
    <row r="49" spans="1:7" x14ac:dyDescent="0.3">
      <c r="A49" s="12" t="s">
        <v>1895</v>
      </c>
      <c r="B49" s="30" t="s">
        <v>1896</v>
      </c>
      <c r="C49" s="30" t="s">
        <v>1191</v>
      </c>
      <c r="D49" s="13">
        <v>352763</v>
      </c>
      <c r="E49" s="14">
        <v>2141.62</v>
      </c>
      <c r="F49" s="15">
        <v>1.0999999999999999E-2</v>
      </c>
      <c r="G49" s="15"/>
    </row>
    <row r="50" spans="1:7" x14ac:dyDescent="0.3">
      <c r="A50" s="12" t="s">
        <v>1852</v>
      </c>
      <c r="B50" s="30" t="s">
        <v>1853</v>
      </c>
      <c r="C50" s="30" t="s">
        <v>1241</v>
      </c>
      <c r="D50" s="13">
        <v>136872</v>
      </c>
      <c r="E50" s="14">
        <v>2139.79</v>
      </c>
      <c r="F50" s="15">
        <v>1.0999999999999999E-2</v>
      </c>
      <c r="G50" s="15"/>
    </row>
    <row r="51" spans="1:7" x14ac:dyDescent="0.3">
      <c r="A51" s="12" t="s">
        <v>1897</v>
      </c>
      <c r="B51" s="30" t="s">
        <v>1898</v>
      </c>
      <c r="C51" s="30" t="s">
        <v>1272</v>
      </c>
      <c r="D51" s="13">
        <v>731976</v>
      </c>
      <c r="E51" s="14">
        <v>2067.83</v>
      </c>
      <c r="F51" s="15">
        <v>1.06E-2</v>
      </c>
      <c r="G51" s="15"/>
    </row>
    <row r="52" spans="1:7" x14ac:dyDescent="0.3">
      <c r="A52" s="12" t="s">
        <v>1899</v>
      </c>
      <c r="B52" s="30" t="s">
        <v>1900</v>
      </c>
      <c r="C52" s="30" t="s">
        <v>1272</v>
      </c>
      <c r="D52" s="13">
        <v>3540325</v>
      </c>
      <c r="E52" s="14">
        <v>2042.77</v>
      </c>
      <c r="F52" s="15">
        <v>1.0500000000000001E-2</v>
      </c>
      <c r="G52" s="15"/>
    </row>
    <row r="53" spans="1:7" x14ac:dyDescent="0.3">
      <c r="A53" s="12" t="s">
        <v>1197</v>
      </c>
      <c r="B53" s="30" t="s">
        <v>1198</v>
      </c>
      <c r="C53" s="30" t="s">
        <v>1159</v>
      </c>
      <c r="D53" s="13">
        <v>104098</v>
      </c>
      <c r="E53" s="14">
        <v>2022.73</v>
      </c>
      <c r="F53" s="15">
        <v>1.04E-2</v>
      </c>
      <c r="G53" s="15"/>
    </row>
    <row r="54" spans="1:7" x14ac:dyDescent="0.3">
      <c r="A54" s="12" t="s">
        <v>1901</v>
      </c>
      <c r="B54" s="30" t="s">
        <v>1902</v>
      </c>
      <c r="C54" s="30" t="s">
        <v>1115</v>
      </c>
      <c r="D54" s="13">
        <v>415379</v>
      </c>
      <c r="E54" s="14">
        <v>2018.12</v>
      </c>
      <c r="F54" s="15">
        <v>1.04E-2</v>
      </c>
      <c r="G54" s="15"/>
    </row>
    <row r="55" spans="1:7" x14ac:dyDescent="0.3">
      <c r="A55" s="12" t="s">
        <v>1903</v>
      </c>
      <c r="B55" s="30" t="s">
        <v>1904</v>
      </c>
      <c r="C55" s="30" t="s">
        <v>1159</v>
      </c>
      <c r="D55" s="13">
        <v>307939</v>
      </c>
      <c r="E55" s="14">
        <v>1988.67</v>
      </c>
      <c r="F55" s="15">
        <v>1.0200000000000001E-2</v>
      </c>
      <c r="G55" s="15"/>
    </row>
    <row r="56" spans="1:7" x14ac:dyDescent="0.3">
      <c r="A56" s="12" t="s">
        <v>1708</v>
      </c>
      <c r="B56" s="30" t="s">
        <v>1709</v>
      </c>
      <c r="C56" s="30" t="s">
        <v>1272</v>
      </c>
      <c r="D56" s="13">
        <v>335770</v>
      </c>
      <c r="E56" s="14">
        <v>1953.51</v>
      </c>
      <c r="F56" s="15">
        <v>0.01</v>
      </c>
      <c r="G56" s="15"/>
    </row>
    <row r="57" spans="1:7" x14ac:dyDescent="0.3">
      <c r="A57" s="12" t="s">
        <v>1905</v>
      </c>
      <c r="B57" s="30" t="s">
        <v>1906</v>
      </c>
      <c r="C57" s="30" t="s">
        <v>1712</v>
      </c>
      <c r="D57" s="13">
        <v>62604</v>
      </c>
      <c r="E57" s="14">
        <v>1944.42</v>
      </c>
      <c r="F57" s="15">
        <v>0.01</v>
      </c>
      <c r="G57" s="15"/>
    </row>
    <row r="58" spans="1:7" x14ac:dyDescent="0.3">
      <c r="A58" s="12" t="s">
        <v>1907</v>
      </c>
      <c r="B58" s="30" t="s">
        <v>1908</v>
      </c>
      <c r="C58" s="30" t="s">
        <v>1272</v>
      </c>
      <c r="D58" s="13">
        <v>442035</v>
      </c>
      <c r="E58" s="14">
        <v>1936.11</v>
      </c>
      <c r="F58" s="15">
        <v>9.9000000000000008E-3</v>
      </c>
      <c r="G58" s="15"/>
    </row>
    <row r="59" spans="1:7" x14ac:dyDescent="0.3">
      <c r="A59" s="12" t="s">
        <v>1909</v>
      </c>
      <c r="B59" s="30" t="s">
        <v>1910</v>
      </c>
      <c r="C59" s="30" t="s">
        <v>1238</v>
      </c>
      <c r="D59" s="13">
        <v>55121</v>
      </c>
      <c r="E59" s="14">
        <v>1912.73</v>
      </c>
      <c r="F59" s="15">
        <v>9.7999999999999997E-3</v>
      </c>
      <c r="G59" s="15"/>
    </row>
    <row r="60" spans="1:7" x14ac:dyDescent="0.3">
      <c r="A60" s="12" t="s">
        <v>1702</v>
      </c>
      <c r="B60" s="30" t="s">
        <v>1703</v>
      </c>
      <c r="C60" s="30" t="s">
        <v>1238</v>
      </c>
      <c r="D60" s="13">
        <v>340116</v>
      </c>
      <c r="E60" s="14">
        <v>1870.3</v>
      </c>
      <c r="F60" s="15">
        <v>9.5999999999999992E-3</v>
      </c>
      <c r="G60" s="15"/>
    </row>
    <row r="61" spans="1:7" x14ac:dyDescent="0.3">
      <c r="A61" s="12" t="s">
        <v>1911</v>
      </c>
      <c r="B61" s="30" t="s">
        <v>1912</v>
      </c>
      <c r="C61" s="30" t="s">
        <v>1238</v>
      </c>
      <c r="D61" s="13">
        <v>45611</v>
      </c>
      <c r="E61" s="14">
        <v>1848.52</v>
      </c>
      <c r="F61" s="15">
        <v>9.4999999999999998E-3</v>
      </c>
      <c r="G61" s="15"/>
    </row>
    <row r="62" spans="1:7" x14ac:dyDescent="0.3">
      <c r="A62" s="12" t="s">
        <v>1913</v>
      </c>
      <c r="B62" s="30" t="s">
        <v>1914</v>
      </c>
      <c r="C62" s="30" t="s">
        <v>1244</v>
      </c>
      <c r="D62" s="13">
        <v>472954</v>
      </c>
      <c r="E62" s="14">
        <v>1810.47</v>
      </c>
      <c r="F62" s="15">
        <v>9.2999999999999992E-3</v>
      </c>
      <c r="G62" s="15"/>
    </row>
    <row r="63" spans="1:7" x14ac:dyDescent="0.3">
      <c r="A63" s="12" t="s">
        <v>1915</v>
      </c>
      <c r="B63" s="30" t="s">
        <v>1916</v>
      </c>
      <c r="C63" s="30" t="s">
        <v>1265</v>
      </c>
      <c r="D63" s="13">
        <v>752163</v>
      </c>
      <c r="E63" s="14">
        <v>1800.68</v>
      </c>
      <c r="F63" s="15">
        <v>9.2999999999999992E-3</v>
      </c>
      <c r="G63" s="15"/>
    </row>
    <row r="64" spans="1:7" x14ac:dyDescent="0.3">
      <c r="A64" s="12" t="s">
        <v>1815</v>
      </c>
      <c r="B64" s="30" t="s">
        <v>1816</v>
      </c>
      <c r="C64" s="30" t="s">
        <v>1287</v>
      </c>
      <c r="D64" s="13">
        <v>158581</v>
      </c>
      <c r="E64" s="14">
        <v>1776.5</v>
      </c>
      <c r="F64" s="15">
        <v>9.1000000000000004E-3</v>
      </c>
      <c r="G64" s="15"/>
    </row>
    <row r="65" spans="1:7" x14ac:dyDescent="0.3">
      <c r="A65" s="12" t="s">
        <v>1917</v>
      </c>
      <c r="B65" s="30" t="s">
        <v>1918</v>
      </c>
      <c r="C65" s="30" t="s">
        <v>1191</v>
      </c>
      <c r="D65" s="13">
        <v>733893</v>
      </c>
      <c r="E65" s="14">
        <v>1776.02</v>
      </c>
      <c r="F65" s="15">
        <v>9.1000000000000004E-3</v>
      </c>
      <c r="G65" s="15"/>
    </row>
    <row r="66" spans="1:7" x14ac:dyDescent="0.3">
      <c r="A66" s="12" t="s">
        <v>1844</v>
      </c>
      <c r="B66" s="30" t="s">
        <v>1845</v>
      </c>
      <c r="C66" s="30" t="s">
        <v>1272</v>
      </c>
      <c r="D66" s="13">
        <v>341415</v>
      </c>
      <c r="E66" s="14">
        <v>1761.19</v>
      </c>
      <c r="F66" s="15">
        <v>8.9999999999999993E-3</v>
      </c>
      <c r="G66" s="15"/>
    </row>
    <row r="67" spans="1:7" x14ac:dyDescent="0.3">
      <c r="A67" s="12" t="s">
        <v>1184</v>
      </c>
      <c r="B67" s="30" t="s">
        <v>1185</v>
      </c>
      <c r="C67" s="30" t="s">
        <v>1172</v>
      </c>
      <c r="D67" s="13">
        <v>79851</v>
      </c>
      <c r="E67" s="14">
        <v>1729.73</v>
      </c>
      <c r="F67" s="15">
        <v>8.8999999999999999E-3</v>
      </c>
      <c r="G67" s="15"/>
    </row>
    <row r="68" spans="1:7" x14ac:dyDescent="0.3">
      <c r="A68" s="12" t="s">
        <v>1919</v>
      </c>
      <c r="B68" s="30" t="s">
        <v>1920</v>
      </c>
      <c r="C68" s="30" t="s">
        <v>1260</v>
      </c>
      <c r="D68" s="13">
        <v>771979</v>
      </c>
      <c r="E68" s="14">
        <v>1707.23</v>
      </c>
      <c r="F68" s="15">
        <v>8.8000000000000005E-3</v>
      </c>
      <c r="G68" s="15"/>
    </row>
    <row r="69" spans="1:7" x14ac:dyDescent="0.3">
      <c r="A69" s="12" t="s">
        <v>1921</v>
      </c>
      <c r="B69" s="30" t="s">
        <v>1922</v>
      </c>
      <c r="C69" s="30" t="s">
        <v>1109</v>
      </c>
      <c r="D69" s="13">
        <v>568314</v>
      </c>
      <c r="E69" s="14">
        <v>1615.43</v>
      </c>
      <c r="F69" s="15">
        <v>8.3000000000000001E-3</v>
      </c>
      <c r="G69" s="15"/>
    </row>
    <row r="70" spans="1:7" x14ac:dyDescent="0.3">
      <c r="A70" s="12" t="s">
        <v>1923</v>
      </c>
      <c r="B70" s="30" t="s">
        <v>1924</v>
      </c>
      <c r="C70" s="30" t="s">
        <v>1392</v>
      </c>
      <c r="D70" s="13">
        <v>367315</v>
      </c>
      <c r="E70" s="14">
        <v>1559.99</v>
      </c>
      <c r="F70" s="15">
        <v>8.0000000000000002E-3</v>
      </c>
      <c r="G70" s="15"/>
    </row>
    <row r="71" spans="1:7" x14ac:dyDescent="0.3">
      <c r="A71" s="12" t="s">
        <v>1925</v>
      </c>
      <c r="B71" s="30" t="s">
        <v>1926</v>
      </c>
      <c r="C71" s="30" t="s">
        <v>1927</v>
      </c>
      <c r="D71" s="13">
        <v>208540</v>
      </c>
      <c r="E71" s="14">
        <v>1510.25</v>
      </c>
      <c r="F71" s="15">
        <v>7.7999999999999996E-3</v>
      </c>
      <c r="G71" s="15"/>
    </row>
    <row r="72" spans="1:7" x14ac:dyDescent="0.3">
      <c r="A72" s="12" t="s">
        <v>1928</v>
      </c>
      <c r="B72" s="30" t="s">
        <v>1929</v>
      </c>
      <c r="C72" s="30" t="s">
        <v>1244</v>
      </c>
      <c r="D72" s="13">
        <v>94803</v>
      </c>
      <c r="E72" s="14">
        <v>1490.02</v>
      </c>
      <c r="F72" s="15">
        <v>7.7000000000000002E-3</v>
      </c>
      <c r="G72" s="15"/>
    </row>
    <row r="73" spans="1:7" x14ac:dyDescent="0.3">
      <c r="A73" s="12" t="s">
        <v>1930</v>
      </c>
      <c r="B73" s="30" t="s">
        <v>1931</v>
      </c>
      <c r="C73" s="30" t="s">
        <v>1244</v>
      </c>
      <c r="D73" s="13">
        <v>1996056</v>
      </c>
      <c r="E73" s="14">
        <v>1441.15</v>
      </c>
      <c r="F73" s="15">
        <v>7.4000000000000003E-3</v>
      </c>
      <c r="G73" s="15"/>
    </row>
    <row r="74" spans="1:7" x14ac:dyDescent="0.3">
      <c r="A74" s="12" t="s">
        <v>1932</v>
      </c>
      <c r="B74" s="30" t="s">
        <v>1933</v>
      </c>
      <c r="C74" s="30" t="s">
        <v>1934</v>
      </c>
      <c r="D74" s="13">
        <v>54985</v>
      </c>
      <c r="E74" s="14">
        <v>1370.86</v>
      </c>
      <c r="F74" s="15">
        <v>7.0000000000000001E-3</v>
      </c>
      <c r="G74" s="15"/>
    </row>
    <row r="75" spans="1:7" x14ac:dyDescent="0.3">
      <c r="A75" s="12" t="s">
        <v>1738</v>
      </c>
      <c r="B75" s="30" t="s">
        <v>1739</v>
      </c>
      <c r="C75" s="30" t="s">
        <v>1307</v>
      </c>
      <c r="D75" s="13">
        <v>86415</v>
      </c>
      <c r="E75" s="14">
        <v>1296.57</v>
      </c>
      <c r="F75" s="15">
        <v>6.7000000000000002E-3</v>
      </c>
      <c r="G75" s="15"/>
    </row>
    <row r="76" spans="1:7" x14ac:dyDescent="0.3">
      <c r="A76" s="12" t="s">
        <v>1935</v>
      </c>
      <c r="B76" s="30" t="s">
        <v>1936</v>
      </c>
      <c r="C76" s="30" t="s">
        <v>1128</v>
      </c>
      <c r="D76" s="13">
        <v>59690</v>
      </c>
      <c r="E76" s="14">
        <v>1160.08</v>
      </c>
      <c r="F76" s="15">
        <v>6.0000000000000001E-3</v>
      </c>
      <c r="G76" s="15"/>
    </row>
    <row r="77" spans="1:7" x14ac:dyDescent="0.3">
      <c r="A77" s="16" t="s">
        <v>122</v>
      </c>
      <c r="B77" s="31"/>
      <c r="C77" s="31"/>
      <c r="D77" s="17"/>
      <c r="E77" s="37">
        <v>188825.67</v>
      </c>
      <c r="F77" s="38">
        <v>0.97030000000000005</v>
      </c>
      <c r="G77" s="20"/>
    </row>
    <row r="78" spans="1:7" x14ac:dyDescent="0.3">
      <c r="A78" s="16" t="s">
        <v>1473</v>
      </c>
      <c r="B78" s="30"/>
      <c r="C78" s="30"/>
      <c r="D78" s="13"/>
      <c r="E78" s="14"/>
      <c r="F78" s="15"/>
      <c r="G78" s="15"/>
    </row>
    <row r="79" spans="1:7" x14ac:dyDescent="0.3">
      <c r="A79" s="16" t="s">
        <v>122</v>
      </c>
      <c r="B79" s="30"/>
      <c r="C79" s="30"/>
      <c r="D79" s="13"/>
      <c r="E79" s="39" t="s">
        <v>114</v>
      </c>
      <c r="F79" s="40" t="s">
        <v>114</v>
      </c>
      <c r="G79" s="15"/>
    </row>
    <row r="80" spans="1:7" x14ac:dyDescent="0.3">
      <c r="A80" s="21" t="s">
        <v>152</v>
      </c>
      <c r="B80" s="32"/>
      <c r="C80" s="32"/>
      <c r="D80" s="22"/>
      <c r="E80" s="27">
        <v>188825.67</v>
      </c>
      <c r="F80" s="28">
        <v>0.97030000000000005</v>
      </c>
      <c r="G80" s="20"/>
    </row>
    <row r="81" spans="1:7" x14ac:dyDescent="0.3">
      <c r="A81" s="12"/>
      <c r="B81" s="30"/>
      <c r="C81" s="30"/>
      <c r="D81" s="13"/>
      <c r="E81" s="14"/>
      <c r="F81" s="15"/>
      <c r="G81" s="15"/>
    </row>
    <row r="82" spans="1:7" x14ac:dyDescent="0.3">
      <c r="A82" s="12"/>
      <c r="B82" s="30"/>
      <c r="C82" s="30"/>
      <c r="D82" s="13"/>
      <c r="E82" s="14"/>
      <c r="F82" s="15"/>
      <c r="G82" s="15"/>
    </row>
    <row r="83" spans="1:7" x14ac:dyDescent="0.3">
      <c r="A83" s="16" t="s">
        <v>153</v>
      </c>
      <c r="B83" s="30"/>
      <c r="C83" s="30"/>
      <c r="D83" s="13"/>
      <c r="E83" s="14"/>
      <c r="F83" s="15"/>
      <c r="G83" s="15"/>
    </row>
    <row r="84" spans="1:7" x14ac:dyDescent="0.3">
      <c r="A84" s="12" t="s">
        <v>154</v>
      </c>
      <c r="B84" s="30"/>
      <c r="C84" s="30"/>
      <c r="D84" s="13"/>
      <c r="E84" s="14">
        <v>9446.75</v>
      </c>
      <c r="F84" s="15">
        <v>4.8500000000000001E-2</v>
      </c>
      <c r="G84" s="15">
        <v>6.7666000000000004E-2</v>
      </c>
    </row>
    <row r="85" spans="1:7" x14ac:dyDescent="0.3">
      <c r="A85" s="16" t="s">
        <v>122</v>
      </c>
      <c r="B85" s="31"/>
      <c r="C85" s="31"/>
      <c r="D85" s="17"/>
      <c r="E85" s="37">
        <v>9446.75</v>
      </c>
      <c r="F85" s="38">
        <v>4.8500000000000001E-2</v>
      </c>
      <c r="G85" s="20"/>
    </row>
    <row r="86" spans="1:7" x14ac:dyDescent="0.3">
      <c r="A86" s="12"/>
      <c r="B86" s="30"/>
      <c r="C86" s="30"/>
      <c r="D86" s="13"/>
      <c r="E86" s="14"/>
      <c r="F86" s="15"/>
      <c r="G86" s="15"/>
    </row>
    <row r="87" spans="1:7" x14ac:dyDescent="0.3">
      <c r="A87" s="21" t="s">
        <v>152</v>
      </c>
      <c r="B87" s="32"/>
      <c r="C87" s="32"/>
      <c r="D87" s="22"/>
      <c r="E87" s="18">
        <v>9446.75</v>
      </c>
      <c r="F87" s="19">
        <v>4.8500000000000001E-2</v>
      </c>
      <c r="G87" s="20"/>
    </row>
    <row r="88" spans="1:7" x14ac:dyDescent="0.3">
      <c r="A88" s="12" t="s">
        <v>155</v>
      </c>
      <c r="B88" s="30"/>
      <c r="C88" s="30"/>
      <c r="D88" s="13"/>
      <c r="E88" s="14">
        <v>1.7512973000000001</v>
      </c>
      <c r="F88" s="15">
        <v>7.9999999999999996E-6</v>
      </c>
      <c r="G88" s="15"/>
    </row>
    <row r="89" spans="1:7" x14ac:dyDescent="0.3">
      <c r="A89" s="12" t="s">
        <v>156</v>
      </c>
      <c r="B89" s="30"/>
      <c r="C89" s="30"/>
      <c r="D89" s="13"/>
      <c r="E89" s="23">
        <v>-3663.0812973000002</v>
      </c>
      <c r="F89" s="24">
        <v>-1.8807999999999998E-2</v>
      </c>
      <c r="G89" s="15">
        <v>6.7666000000000004E-2</v>
      </c>
    </row>
    <row r="90" spans="1:7" x14ac:dyDescent="0.3">
      <c r="A90" s="25" t="s">
        <v>157</v>
      </c>
      <c r="B90" s="33"/>
      <c r="C90" s="33"/>
      <c r="D90" s="26"/>
      <c r="E90" s="27">
        <v>194611.09</v>
      </c>
      <c r="F90" s="28">
        <v>1</v>
      </c>
      <c r="G90" s="28"/>
    </row>
    <row r="95" spans="1:7" x14ac:dyDescent="0.3">
      <c r="A95" s="1" t="s">
        <v>160</v>
      </c>
    </row>
    <row r="96" spans="1:7" x14ac:dyDescent="0.3">
      <c r="A96" s="47" t="s">
        <v>161</v>
      </c>
      <c r="B96" s="34" t="s">
        <v>114</v>
      </c>
    </row>
    <row r="97" spans="1:5" x14ac:dyDescent="0.3">
      <c r="A97" t="s">
        <v>162</v>
      </c>
    </row>
    <row r="98" spans="1:5" x14ac:dyDescent="0.3">
      <c r="A98" t="s">
        <v>163</v>
      </c>
      <c r="B98" t="s">
        <v>164</v>
      </c>
      <c r="C98" t="s">
        <v>164</v>
      </c>
    </row>
    <row r="99" spans="1:5" x14ac:dyDescent="0.3">
      <c r="B99" s="48">
        <v>45077</v>
      </c>
      <c r="C99" s="48">
        <v>45107</v>
      </c>
    </row>
    <row r="100" spans="1:5" x14ac:dyDescent="0.3">
      <c r="A100" t="s">
        <v>168</v>
      </c>
      <c r="B100">
        <v>29.119</v>
      </c>
      <c r="C100">
        <v>30.798999999999999</v>
      </c>
      <c r="E100" s="2"/>
    </row>
    <row r="101" spans="1:5" x14ac:dyDescent="0.3">
      <c r="A101" t="s">
        <v>169</v>
      </c>
      <c r="B101">
        <v>25.475000000000001</v>
      </c>
      <c r="C101">
        <v>26.945</v>
      </c>
      <c r="E101" s="2"/>
    </row>
    <row r="102" spans="1:5" x14ac:dyDescent="0.3">
      <c r="A102" t="s">
        <v>626</v>
      </c>
      <c r="B102">
        <v>27.177</v>
      </c>
      <c r="C102">
        <v>28.709</v>
      </c>
      <c r="E102" s="2"/>
    </row>
    <row r="103" spans="1:5" x14ac:dyDescent="0.3">
      <c r="A103" t="s">
        <v>627</v>
      </c>
      <c r="B103">
        <v>23.616</v>
      </c>
      <c r="C103">
        <v>24.946999999999999</v>
      </c>
      <c r="E103" s="2"/>
    </row>
    <row r="104" spans="1:5" x14ac:dyDescent="0.3">
      <c r="E104" s="2"/>
    </row>
    <row r="105" spans="1:5" x14ac:dyDescent="0.3">
      <c r="A105" t="s">
        <v>179</v>
      </c>
      <c r="B105" s="34" t="s">
        <v>114</v>
      </c>
    </row>
    <row r="106" spans="1:5" x14ac:dyDescent="0.3">
      <c r="A106" t="s">
        <v>180</v>
      </c>
      <c r="B106" s="34" t="s">
        <v>114</v>
      </c>
    </row>
    <row r="107" spans="1:5" ht="28.95" customHeight="1" x14ac:dyDescent="0.3">
      <c r="A107" s="47" t="s">
        <v>181</v>
      </c>
      <c r="B107" s="34" t="s">
        <v>114</v>
      </c>
    </row>
    <row r="108" spans="1:5" ht="28.95" customHeight="1" x14ac:dyDescent="0.3">
      <c r="A108" s="47" t="s">
        <v>182</v>
      </c>
      <c r="B108" s="34" t="s">
        <v>114</v>
      </c>
    </row>
    <row r="109" spans="1:5" x14ac:dyDescent="0.3">
      <c r="A109" t="s">
        <v>1688</v>
      </c>
      <c r="B109" s="49">
        <v>0.184748</v>
      </c>
    </row>
    <row r="110" spans="1:5" ht="43.5" customHeight="1" x14ac:dyDescent="0.3">
      <c r="A110" s="47" t="s">
        <v>184</v>
      </c>
      <c r="B110" s="34" t="s">
        <v>114</v>
      </c>
    </row>
    <row r="111" spans="1:5" ht="28.95" customHeight="1" x14ac:dyDescent="0.3">
      <c r="A111" s="47" t="s">
        <v>185</v>
      </c>
      <c r="B111" s="34" t="s">
        <v>114</v>
      </c>
    </row>
    <row r="112" spans="1:5" ht="28.95" customHeight="1" x14ac:dyDescent="0.3">
      <c r="A112" s="47" t="s">
        <v>186</v>
      </c>
      <c r="B112" s="34" t="s">
        <v>114</v>
      </c>
    </row>
    <row r="113" spans="1:4" x14ac:dyDescent="0.3">
      <c r="A113" t="s">
        <v>187</v>
      </c>
      <c r="B113" s="34" t="s">
        <v>114</v>
      </c>
    </row>
    <row r="114" spans="1:4" x14ac:dyDescent="0.3">
      <c r="A114" t="s">
        <v>188</v>
      </c>
      <c r="B114" s="34" t="s">
        <v>114</v>
      </c>
    </row>
    <row r="116" spans="1:4" ht="70.05" customHeight="1" x14ac:dyDescent="0.3">
      <c r="A116" s="63" t="s">
        <v>198</v>
      </c>
      <c r="B116" s="63" t="s">
        <v>199</v>
      </c>
      <c r="C116" s="63" t="s">
        <v>5</v>
      </c>
      <c r="D116" s="63" t="s">
        <v>6</v>
      </c>
    </row>
    <row r="117" spans="1:4" ht="70.05" customHeight="1" x14ac:dyDescent="0.3">
      <c r="A117" s="63" t="s">
        <v>1937</v>
      </c>
      <c r="B117" s="63"/>
      <c r="C117" s="63" t="s">
        <v>60</v>
      </c>
      <c r="D117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1"/>
  <sheetViews>
    <sheetView showGridLines="0" workbookViewId="0">
      <pane ySplit="4" topLeftCell="A5" activePane="bottomLeft" state="frozen"/>
      <selection activeCell="E97" sqref="E97"/>
      <selection pane="bottomLeft" activeCell="B11" sqref="B11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200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201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202</v>
      </c>
      <c r="B9" s="30"/>
      <c r="C9" s="30"/>
      <c r="D9" s="13"/>
      <c r="E9" s="14"/>
      <c r="F9" s="15"/>
      <c r="G9" s="15"/>
    </row>
    <row r="10" spans="1:8" x14ac:dyDescent="0.3">
      <c r="A10" s="16" t="s">
        <v>203</v>
      </c>
      <c r="B10" s="30"/>
      <c r="C10" s="30"/>
      <c r="D10" s="13"/>
      <c r="E10" s="14"/>
      <c r="F10" s="15"/>
      <c r="G10" s="15"/>
    </row>
    <row r="11" spans="1:8" x14ac:dyDescent="0.3">
      <c r="A11" s="12" t="s">
        <v>204</v>
      </c>
      <c r="B11" s="30" t="s">
        <v>205</v>
      </c>
      <c r="C11" s="30" t="s">
        <v>206</v>
      </c>
      <c r="D11" s="13">
        <v>101000000</v>
      </c>
      <c r="E11" s="14">
        <v>98023.43</v>
      </c>
      <c r="F11" s="15">
        <v>7.9000000000000001E-2</v>
      </c>
      <c r="G11" s="15">
        <v>7.5316999999999995E-2</v>
      </c>
    </row>
    <row r="12" spans="1:8" x14ac:dyDescent="0.3">
      <c r="A12" s="12" t="s">
        <v>207</v>
      </c>
      <c r="B12" s="30" t="s">
        <v>208</v>
      </c>
      <c r="C12" s="30" t="s">
        <v>209</v>
      </c>
      <c r="D12" s="13">
        <v>85000000</v>
      </c>
      <c r="E12" s="14">
        <v>82245.66</v>
      </c>
      <c r="F12" s="15">
        <v>6.6299999999999998E-2</v>
      </c>
      <c r="G12" s="15">
        <v>7.4249999999999997E-2</v>
      </c>
    </row>
    <row r="13" spans="1:8" x14ac:dyDescent="0.3">
      <c r="A13" s="12" t="s">
        <v>210</v>
      </c>
      <c r="B13" s="30" t="s">
        <v>211</v>
      </c>
      <c r="C13" s="30" t="s">
        <v>209</v>
      </c>
      <c r="D13" s="13">
        <v>83500000</v>
      </c>
      <c r="E13" s="14">
        <v>80766.210000000006</v>
      </c>
      <c r="F13" s="15">
        <v>6.5100000000000005E-2</v>
      </c>
      <c r="G13" s="15">
        <v>7.4050000000000005E-2</v>
      </c>
    </row>
    <row r="14" spans="1:8" x14ac:dyDescent="0.3">
      <c r="A14" s="12" t="s">
        <v>212</v>
      </c>
      <c r="B14" s="30" t="s">
        <v>213</v>
      </c>
      <c r="C14" s="30" t="s">
        <v>209</v>
      </c>
      <c r="D14" s="13">
        <v>75500000</v>
      </c>
      <c r="E14" s="14">
        <v>74965.460000000006</v>
      </c>
      <c r="F14" s="15">
        <v>6.0400000000000002E-2</v>
      </c>
      <c r="G14" s="15">
        <v>7.3349999999999999E-2</v>
      </c>
    </row>
    <row r="15" spans="1:8" x14ac:dyDescent="0.3">
      <c r="A15" s="12" t="s">
        <v>214</v>
      </c>
      <c r="B15" s="30" t="s">
        <v>215</v>
      </c>
      <c r="C15" s="30" t="s">
        <v>209</v>
      </c>
      <c r="D15" s="13">
        <v>71500000</v>
      </c>
      <c r="E15" s="14">
        <v>69723.73</v>
      </c>
      <c r="F15" s="15">
        <v>5.62E-2</v>
      </c>
      <c r="G15" s="15">
        <v>7.485E-2</v>
      </c>
    </row>
    <row r="16" spans="1:8" x14ac:dyDescent="0.3">
      <c r="A16" s="12" t="s">
        <v>216</v>
      </c>
      <c r="B16" s="30" t="s">
        <v>217</v>
      </c>
      <c r="C16" s="30" t="s">
        <v>218</v>
      </c>
      <c r="D16" s="13">
        <v>66500000</v>
      </c>
      <c r="E16" s="14">
        <v>64247.45</v>
      </c>
      <c r="F16" s="15">
        <v>5.1799999999999999E-2</v>
      </c>
      <c r="G16" s="15">
        <v>7.5550000000000006E-2</v>
      </c>
    </row>
    <row r="17" spans="1:7" x14ac:dyDescent="0.3">
      <c r="A17" s="12" t="s">
        <v>219</v>
      </c>
      <c r="B17" s="30" t="s">
        <v>220</v>
      </c>
      <c r="C17" s="30" t="s">
        <v>209</v>
      </c>
      <c r="D17" s="13">
        <v>65000000</v>
      </c>
      <c r="E17" s="14">
        <v>63221.73</v>
      </c>
      <c r="F17" s="15">
        <v>5.0999999999999997E-2</v>
      </c>
      <c r="G17" s="15">
        <v>7.485E-2</v>
      </c>
    </row>
    <row r="18" spans="1:7" x14ac:dyDescent="0.3">
      <c r="A18" s="12" t="s">
        <v>221</v>
      </c>
      <c r="B18" s="30" t="s">
        <v>222</v>
      </c>
      <c r="C18" s="30" t="s">
        <v>218</v>
      </c>
      <c r="D18" s="13">
        <v>54000000</v>
      </c>
      <c r="E18" s="14">
        <v>52168.43</v>
      </c>
      <c r="F18" s="15">
        <v>4.2099999999999999E-2</v>
      </c>
      <c r="G18" s="15">
        <v>7.4700000000000003E-2</v>
      </c>
    </row>
    <row r="19" spans="1:7" x14ac:dyDescent="0.3">
      <c r="A19" s="12" t="s">
        <v>223</v>
      </c>
      <c r="B19" s="30" t="s">
        <v>224</v>
      </c>
      <c r="C19" s="30" t="s">
        <v>209</v>
      </c>
      <c r="D19" s="13">
        <v>51000000</v>
      </c>
      <c r="E19" s="14">
        <v>50236.12</v>
      </c>
      <c r="F19" s="15">
        <v>4.0500000000000001E-2</v>
      </c>
      <c r="G19" s="15">
        <v>7.3200000000000001E-2</v>
      </c>
    </row>
    <row r="20" spans="1:7" x14ac:dyDescent="0.3">
      <c r="A20" s="12" t="s">
        <v>225</v>
      </c>
      <c r="B20" s="30" t="s">
        <v>226</v>
      </c>
      <c r="C20" s="30" t="s">
        <v>209</v>
      </c>
      <c r="D20" s="13">
        <v>42500000</v>
      </c>
      <c r="E20" s="14">
        <v>42484.06</v>
      </c>
      <c r="F20" s="15">
        <v>3.4200000000000001E-2</v>
      </c>
      <c r="G20" s="15">
        <v>7.3999999999999996E-2</v>
      </c>
    </row>
    <row r="21" spans="1:7" x14ac:dyDescent="0.3">
      <c r="A21" s="12" t="s">
        <v>227</v>
      </c>
      <c r="B21" s="30" t="s">
        <v>228</v>
      </c>
      <c r="C21" s="30" t="s">
        <v>218</v>
      </c>
      <c r="D21" s="13">
        <v>41500000</v>
      </c>
      <c r="E21" s="14">
        <v>40019.53</v>
      </c>
      <c r="F21" s="15">
        <v>3.2300000000000002E-2</v>
      </c>
      <c r="G21" s="15">
        <v>7.4798000000000003E-2</v>
      </c>
    </row>
    <row r="22" spans="1:7" x14ac:dyDescent="0.3">
      <c r="A22" s="12" t="s">
        <v>229</v>
      </c>
      <c r="B22" s="30" t="s">
        <v>230</v>
      </c>
      <c r="C22" s="30" t="s">
        <v>209</v>
      </c>
      <c r="D22" s="13">
        <v>39500000</v>
      </c>
      <c r="E22" s="14">
        <v>38138.83</v>
      </c>
      <c r="F22" s="15">
        <v>3.0700000000000002E-2</v>
      </c>
      <c r="G22" s="15">
        <v>7.4950000000000003E-2</v>
      </c>
    </row>
    <row r="23" spans="1:7" x14ac:dyDescent="0.3">
      <c r="A23" s="12" t="s">
        <v>231</v>
      </c>
      <c r="B23" s="30" t="s">
        <v>232</v>
      </c>
      <c r="C23" s="30" t="s">
        <v>209</v>
      </c>
      <c r="D23" s="13">
        <v>38500000</v>
      </c>
      <c r="E23" s="14">
        <v>38120.160000000003</v>
      </c>
      <c r="F23" s="15">
        <v>3.0700000000000002E-2</v>
      </c>
      <c r="G23" s="15">
        <v>7.485E-2</v>
      </c>
    </row>
    <row r="24" spans="1:7" x14ac:dyDescent="0.3">
      <c r="A24" s="12" t="s">
        <v>233</v>
      </c>
      <c r="B24" s="30" t="s">
        <v>234</v>
      </c>
      <c r="C24" s="30" t="s">
        <v>209</v>
      </c>
      <c r="D24" s="13">
        <v>31000000</v>
      </c>
      <c r="E24" s="14">
        <v>30849.53</v>
      </c>
      <c r="F24" s="15">
        <v>2.4899999999999999E-2</v>
      </c>
      <c r="G24" s="15">
        <v>7.3649999999999993E-2</v>
      </c>
    </row>
    <row r="25" spans="1:7" x14ac:dyDescent="0.3">
      <c r="A25" s="12" t="s">
        <v>235</v>
      </c>
      <c r="B25" s="30" t="s">
        <v>236</v>
      </c>
      <c r="C25" s="30" t="s">
        <v>209</v>
      </c>
      <c r="D25" s="13">
        <v>22500000</v>
      </c>
      <c r="E25" s="14">
        <v>22362.080000000002</v>
      </c>
      <c r="F25" s="15">
        <v>1.7999999999999999E-2</v>
      </c>
      <c r="G25" s="15">
        <v>7.3849999999999999E-2</v>
      </c>
    </row>
    <row r="26" spans="1:7" x14ac:dyDescent="0.3">
      <c r="A26" s="12" t="s">
        <v>237</v>
      </c>
      <c r="B26" s="30" t="s">
        <v>238</v>
      </c>
      <c r="C26" s="30" t="s">
        <v>209</v>
      </c>
      <c r="D26" s="13">
        <v>22000000</v>
      </c>
      <c r="E26" s="14">
        <v>22239.1</v>
      </c>
      <c r="F26" s="15">
        <v>1.7899999999999999E-2</v>
      </c>
      <c r="G26" s="15">
        <v>7.485E-2</v>
      </c>
    </row>
    <row r="27" spans="1:7" x14ac:dyDescent="0.3">
      <c r="A27" s="12" t="s">
        <v>239</v>
      </c>
      <c r="B27" s="30" t="s">
        <v>240</v>
      </c>
      <c r="C27" s="30" t="s">
        <v>218</v>
      </c>
      <c r="D27" s="13">
        <v>22500000</v>
      </c>
      <c r="E27" s="14">
        <v>21841.49</v>
      </c>
      <c r="F27" s="15">
        <v>1.7600000000000001E-2</v>
      </c>
      <c r="G27" s="15">
        <v>7.5315999999999994E-2</v>
      </c>
    </row>
    <row r="28" spans="1:7" x14ac:dyDescent="0.3">
      <c r="A28" s="12" t="s">
        <v>241</v>
      </c>
      <c r="B28" s="30" t="s">
        <v>242</v>
      </c>
      <c r="C28" s="30" t="s">
        <v>209</v>
      </c>
      <c r="D28" s="13">
        <v>19000000</v>
      </c>
      <c r="E28" s="14">
        <v>19221.43</v>
      </c>
      <c r="F28" s="15">
        <v>1.55E-2</v>
      </c>
      <c r="G28" s="15">
        <v>7.485E-2</v>
      </c>
    </row>
    <row r="29" spans="1:7" x14ac:dyDescent="0.3">
      <c r="A29" s="12" t="s">
        <v>243</v>
      </c>
      <c r="B29" s="30" t="s">
        <v>244</v>
      </c>
      <c r="C29" s="30" t="s">
        <v>209</v>
      </c>
      <c r="D29" s="13">
        <v>12000000</v>
      </c>
      <c r="E29" s="14">
        <v>11808.94</v>
      </c>
      <c r="F29" s="15">
        <v>9.4999999999999998E-3</v>
      </c>
      <c r="G29" s="15">
        <v>7.3999999999999996E-2</v>
      </c>
    </row>
    <row r="30" spans="1:7" x14ac:dyDescent="0.3">
      <c r="A30" s="12" t="s">
        <v>245</v>
      </c>
      <c r="B30" s="30" t="s">
        <v>246</v>
      </c>
      <c r="C30" s="30" t="s">
        <v>209</v>
      </c>
      <c r="D30" s="13">
        <v>10000000</v>
      </c>
      <c r="E30" s="14">
        <v>10276.91</v>
      </c>
      <c r="F30" s="15">
        <v>8.3000000000000001E-3</v>
      </c>
      <c r="G30" s="15">
        <v>7.4026999999999996E-2</v>
      </c>
    </row>
    <row r="31" spans="1:7" x14ac:dyDescent="0.3">
      <c r="A31" s="12" t="s">
        <v>247</v>
      </c>
      <c r="B31" s="30" t="s">
        <v>248</v>
      </c>
      <c r="C31" s="30" t="s">
        <v>209</v>
      </c>
      <c r="D31" s="13">
        <v>10000000</v>
      </c>
      <c r="E31" s="14">
        <v>10178.959999999999</v>
      </c>
      <c r="F31" s="15">
        <v>8.2000000000000007E-3</v>
      </c>
      <c r="G31" s="15">
        <v>7.3999999999999996E-2</v>
      </c>
    </row>
    <row r="32" spans="1:7" x14ac:dyDescent="0.3">
      <c r="A32" s="12" t="s">
        <v>249</v>
      </c>
      <c r="B32" s="30" t="s">
        <v>250</v>
      </c>
      <c r="C32" s="30" t="s">
        <v>209</v>
      </c>
      <c r="D32" s="13">
        <v>9000000</v>
      </c>
      <c r="E32" s="14">
        <v>9121.69</v>
      </c>
      <c r="F32" s="15">
        <v>7.4000000000000003E-3</v>
      </c>
      <c r="G32" s="15">
        <v>7.3999999999999996E-2</v>
      </c>
    </row>
    <row r="33" spans="1:7" x14ac:dyDescent="0.3">
      <c r="A33" s="12" t="s">
        <v>251</v>
      </c>
      <c r="B33" s="30" t="s">
        <v>252</v>
      </c>
      <c r="C33" s="30" t="s">
        <v>209</v>
      </c>
      <c r="D33" s="13">
        <v>8500000</v>
      </c>
      <c r="E33" s="14">
        <v>8638.68</v>
      </c>
      <c r="F33" s="15">
        <v>7.0000000000000001E-3</v>
      </c>
      <c r="G33" s="15">
        <v>7.3999999999999996E-2</v>
      </c>
    </row>
    <row r="34" spans="1:7" x14ac:dyDescent="0.3">
      <c r="A34" s="12" t="s">
        <v>253</v>
      </c>
      <c r="B34" s="30" t="s">
        <v>254</v>
      </c>
      <c r="C34" s="30" t="s">
        <v>209</v>
      </c>
      <c r="D34" s="13">
        <v>8500000</v>
      </c>
      <c r="E34" s="14">
        <v>8606.2800000000007</v>
      </c>
      <c r="F34" s="15">
        <v>6.8999999999999999E-3</v>
      </c>
      <c r="G34" s="15">
        <v>7.5106000000000006E-2</v>
      </c>
    </row>
    <row r="35" spans="1:7" x14ac:dyDescent="0.3">
      <c r="A35" s="12" t="s">
        <v>255</v>
      </c>
      <c r="B35" s="30" t="s">
        <v>256</v>
      </c>
      <c r="C35" s="30" t="s">
        <v>218</v>
      </c>
      <c r="D35" s="13">
        <v>7500000</v>
      </c>
      <c r="E35" s="14">
        <v>7324.26</v>
      </c>
      <c r="F35" s="15">
        <v>5.8999999999999999E-3</v>
      </c>
      <c r="G35" s="15">
        <v>7.5300000000000006E-2</v>
      </c>
    </row>
    <row r="36" spans="1:7" x14ac:dyDescent="0.3">
      <c r="A36" s="12" t="s">
        <v>257</v>
      </c>
      <c r="B36" s="30" t="s">
        <v>258</v>
      </c>
      <c r="C36" s="30" t="s">
        <v>218</v>
      </c>
      <c r="D36" s="13">
        <v>7500000</v>
      </c>
      <c r="E36" s="14">
        <v>7281.9</v>
      </c>
      <c r="F36" s="15">
        <v>5.8999999999999999E-3</v>
      </c>
      <c r="G36" s="15">
        <v>7.5300000000000006E-2</v>
      </c>
    </row>
    <row r="37" spans="1:7" x14ac:dyDescent="0.3">
      <c r="A37" s="12" t="s">
        <v>259</v>
      </c>
      <c r="B37" s="30" t="s">
        <v>260</v>
      </c>
      <c r="C37" s="30" t="s">
        <v>209</v>
      </c>
      <c r="D37" s="13">
        <v>6500000</v>
      </c>
      <c r="E37" s="14">
        <v>6437.34</v>
      </c>
      <c r="F37" s="15">
        <v>5.1999999999999998E-3</v>
      </c>
      <c r="G37" s="15">
        <v>7.4200000000000002E-2</v>
      </c>
    </row>
    <row r="38" spans="1:7" x14ac:dyDescent="0.3">
      <c r="A38" s="12" t="s">
        <v>261</v>
      </c>
      <c r="B38" s="30" t="s">
        <v>262</v>
      </c>
      <c r="C38" s="30" t="s">
        <v>209</v>
      </c>
      <c r="D38" s="13">
        <v>6000000</v>
      </c>
      <c r="E38" s="14">
        <v>6121.57</v>
      </c>
      <c r="F38" s="15">
        <v>4.8999999999999998E-3</v>
      </c>
      <c r="G38" s="15">
        <v>7.3950000000000002E-2</v>
      </c>
    </row>
    <row r="39" spans="1:7" x14ac:dyDescent="0.3">
      <c r="A39" s="12" t="s">
        <v>263</v>
      </c>
      <c r="B39" s="30" t="s">
        <v>264</v>
      </c>
      <c r="C39" s="30" t="s">
        <v>209</v>
      </c>
      <c r="D39" s="13">
        <v>6000000</v>
      </c>
      <c r="E39" s="14">
        <v>5797.88</v>
      </c>
      <c r="F39" s="15">
        <v>4.7000000000000002E-3</v>
      </c>
      <c r="G39" s="15">
        <v>7.5300000000000006E-2</v>
      </c>
    </row>
    <row r="40" spans="1:7" x14ac:dyDescent="0.3">
      <c r="A40" s="12" t="s">
        <v>265</v>
      </c>
      <c r="B40" s="30" t="s">
        <v>266</v>
      </c>
      <c r="C40" s="30" t="s">
        <v>209</v>
      </c>
      <c r="D40" s="13">
        <v>5000000</v>
      </c>
      <c r="E40" s="14">
        <v>5089.4799999999996</v>
      </c>
      <c r="F40" s="15">
        <v>4.1000000000000003E-3</v>
      </c>
      <c r="G40" s="15">
        <v>7.3999999999999996E-2</v>
      </c>
    </row>
    <row r="41" spans="1:7" x14ac:dyDescent="0.3">
      <c r="A41" s="12" t="s">
        <v>267</v>
      </c>
      <c r="B41" s="30" t="s">
        <v>268</v>
      </c>
      <c r="C41" s="30" t="s">
        <v>209</v>
      </c>
      <c r="D41" s="13">
        <v>5000000</v>
      </c>
      <c r="E41" s="14">
        <v>5059.8999999999996</v>
      </c>
      <c r="F41" s="15">
        <v>4.1000000000000003E-3</v>
      </c>
      <c r="G41" s="15">
        <v>7.3999999999999996E-2</v>
      </c>
    </row>
    <row r="42" spans="1:7" x14ac:dyDescent="0.3">
      <c r="A42" s="12" t="s">
        <v>269</v>
      </c>
      <c r="B42" s="30" t="s">
        <v>270</v>
      </c>
      <c r="C42" s="30" t="s">
        <v>209</v>
      </c>
      <c r="D42" s="13">
        <v>4500000</v>
      </c>
      <c r="E42" s="14">
        <v>4548.5</v>
      </c>
      <c r="F42" s="15">
        <v>3.7000000000000002E-3</v>
      </c>
      <c r="G42" s="15">
        <v>7.3950000000000002E-2</v>
      </c>
    </row>
    <row r="43" spans="1:7" x14ac:dyDescent="0.3">
      <c r="A43" s="12" t="s">
        <v>271</v>
      </c>
      <c r="B43" s="30" t="s">
        <v>272</v>
      </c>
      <c r="C43" s="30" t="s">
        <v>209</v>
      </c>
      <c r="D43" s="13">
        <v>2500000</v>
      </c>
      <c r="E43" s="14">
        <v>2469.5100000000002</v>
      </c>
      <c r="F43" s="15">
        <v>2E-3</v>
      </c>
      <c r="G43" s="15">
        <v>7.3700000000000002E-2</v>
      </c>
    </row>
    <row r="44" spans="1:7" x14ac:dyDescent="0.3">
      <c r="A44" s="12" t="s">
        <v>273</v>
      </c>
      <c r="B44" s="30" t="s">
        <v>274</v>
      </c>
      <c r="C44" s="30" t="s">
        <v>218</v>
      </c>
      <c r="D44" s="13">
        <v>2500000</v>
      </c>
      <c r="E44" s="14">
        <v>2424.42</v>
      </c>
      <c r="F44" s="15">
        <v>2E-3</v>
      </c>
      <c r="G44" s="15">
        <v>7.5316999999999995E-2</v>
      </c>
    </row>
    <row r="45" spans="1:7" x14ac:dyDescent="0.3">
      <c r="A45" s="12" t="s">
        <v>275</v>
      </c>
      <c r="B45" s="30" t="s">
        <v>276</v>
      </c>
      <c r="C45" s="30" t="s">
        <v>209</v>
      </c>
      <c r="D45" s="13">
        <v>1998000</v>
      </c>
      <c r="E45" s="14">
        <v>2000.61</v>
      </c>
      <c r="F45" s="15">
        <v>1.6000000000000001E-3</v>
      </c>
      <c r="G45" s="15">
        <v>7.3349999999999999E-2</v>
      </c>
    </row>
    <row r="46" spans="1:7" x14ac:dyDescent="0.3">
      <c r="A46" s="12" t="s">
        <v>277</v>
      </c>
      <c r="B46" s="30" t="s">
        <v>278</v>
      </c>
      <c r="C46" s="30" t="s">
        <v>209</v>
      </c>
      <c r="D46" s="13">
        <v>1650000</v>
      </c>
      <c r="E46" s="14">
        <v>1687.9</v>
      </c>
      <c r="F46" s="15">
        <v>1.4E-3</v>
      </c>
      <c r="G46" s="15">
        <v>7.46E-2</v>
      </c>
    </row>
    <row r="47" spans="1:7" x14ac:dyDescent="0.3">
      <c r="A47" s="12" t="s">
        <v>279</v>
      </c>
      <c r="B47" s="30" t="s">
        <v>280</v>
      </c>
      <c r="C47" s="30" t="s">
        <v>209</v>
      </c>
      <c r="D47" s="13">
        <v>1500000</v>
      </c>
      <c r="E47" s="14">
        <v>1534.95</v>
      </c>
      <c r="F47" s="15">
        <v>1.1999999999999999E-3</v>
      </c>
      <c r="G47" s="15">
        <v>7.3200000000000001E-2</v>
      </c>
    </row>
    <row r="48" spans="1:7" x14ac:dyDescent="0.3">
      <c r="A48" s="12" t="s">
        <v>281</v>
      </c>
      <c r="B48" s="30" t="s">
        <v>282</v>
      </c>
      <c r="C48" s="30" t="s">
        <v>209</v>
      </c>
      <c r="D48" s="13">
        <v>1500000</v>
      </c>
      <c r="E48" s="14">
        <v>1518.08</v>
      </c>
      <c r="F48" s="15">
        <v>1.1999999999999999E-3</v>
      </c>
      <c r="G48" s="15">
        <v>7.3200000000000001E-2</v>
      </c>
    </row>
    <row r="49" spans="1:7" x14ac:dyDescent="0.3">
      <c r="A49" s="12" t="s">
        <v>283</v>
      </c>
      <c r="B49" s="30" t="s">
        <v>284</v>
      </c>
      <c r="C49" s="30" t="s">
        <v>209</v>
      </c>
      <c r="D49" s="13">
        <v>1500000</v>
      </c>
      <c r="E49" s="14">
        <v>1516.21</v>
      </c>
      <c r="F49" s="15">
        <v>1.1999999999999999E-3</v>
      </c>
      <c r="G49" s="15">
        <v>7.3200000000000001E-2</v>
      </c>
    </row>
    <row r="50" spans="1:7" x14ac:dyDescent="0.3">
      <c r="A50" s="12" t="s">
        <v>285</v>
      </c>
      <c r="B50" s="30" t="s">
        <v>286</v>
      </c>
      <c r="C50" s="30" t="s">
        <v>209</v>
      </c>
      <c r="D50" s="13">
        <v>1470000</v>
      </c>
      <c r="E50" s="14">
        <v>1496.58</v>
      </c>
      <c r="F50" s="15">
        <v>1.1999999999999999E-3</v>
      </c>
      <c r="G50" s="15">
        <v>7.46E-2</v>
      </c>
    </row>
    <row r="51" spans="1:7" x14ac:dyDescent="0.3">
      <c r="A51" s="12" t="s">
        <v>287</v>
      </c>
      <c r="B51" s="30" t="s">
        <v>288</v>
      </c>
      <c r="C51" s="30" t="s">
        <v>209</v>
      </c>
      <c r="D51" s="13">
        <v>1000000</v>
      </c>
      <c r="E51" s="14">
        <v>1018.47</v>
      </c>
      <c r="F51" s="15">
        <v>8.0000000000000004E-4</v>
      </c>
      <c r="G51" s="15">
        <v>7.3349999999999999E-2</v>
      </c>
    </row>
    <row r="52" spans="1:7" x14ac:dyDescent="0.3">
      <c r="A52" s="12" t="s">
        <v>289</v>
      </c>
      <c r="B52" s="30" t="s">
        <v>290</v>
      </c>
      <c r="C52" s="30" t="s">
        <v>209</v>
      </c>
      <c r="D52" s="13">
        <v>1000000</v>
      </c>
      <c r="E52" s="14">
        <v>999.43</v>
      </c>
      <c r="F52" s="15">
        <v>8.0000000000000004E-4</v>
      </c>
      <c r="G52" s="15">
        <v>7.3950000000000002E-2</v>
      </c>
    </row>
    <row r="53" spans="1:7" x14ac:dyDescent="0.3">
      <c r="A53" s="12" t="s">
        <v>291</v>
      </c>
      <c r="B53" s="30" t="s">
        <v>292</v>
      </c>
      <c r="C53" s="30" t="s">
        <v>209</v>
      </c>
      <c r="D53" s="13">
        <v>500000</v>
      </c>
      <c r="E53" s="14">
        <v>513.16999999999996</v>
      </c>
      <c r="F53" s="15">
        <v>4.0000000000000002E-4</v>
      </c>
      <c r="G53" s="15">
        <v>7.3849999999999999E-2</v>
      </c>
    </row>
    <row r="54" spans="1:7" x14ac:dyDescent="0.3">
      <c r="A54" s="12" t="s">
        <v>293</v>
      </c>
      <c r="B54" s="30" t="s">
        <v>294</v>
      </c>
      <c r="C54" s="30" t="s">
        <v>209</v>
      </c>
      <c r="D54" s="13">
        <v>500000</v>
      </c>
      <c r="E54" s="14">
        <v>511.15</v>
      </c>
      <c r="F54" s="15">
        <v>4.0000000000000002E-4</v>
      </c>
      <c r="G54" s="15">
        <v>7.3885000000000006E-2</v>
      </c>
    </row>
    <row r="55" spans="1:7" x14ac:dyDescent="0.3">
      <c r="A55" s="12" t="s">
        <v>295</v>
      </c>
      <c r="B55" s="30" t="s">
        <v>296</v>
      </c>
      <c r="C55" s="30" t="s">
        <v>209</v>
      </c>
      <c r="D55" s="13">
        <v>500000</v>
      </c>
      <c r="E55" s="14">
        <v>505.48</v>
      </c>
      <c r="F55" s="15">
        <v>4.0000000000000002E-4</v>
      </c>
      <c r="G55" s="15">
        <v>7.3950000000000002E-2</v>
      </c>
    </row>
    <row r="56" spans="1:7" x14ac:dyDescent="0.3">
      <c r="A56" s="16" t="s">
        <v>122</v>
      </c>
      <c r="B56" s="31"/>
      <c r="C56" s="31"/>
      <c r="D56" s="17"/>
      <c r="E56" s="18">
        <v>1035362.68</v>
      </c>
      <c r="F56" s="19">
        <v>0.83460000000000001</v>
      </c>
      <c r="G56" s="20"/>
    </row>
    <row r="57" spans="1:7" x14ac:dyDescent="0.3">
      <c r="A57" s="12"/>
      <c r="B57" s="30"/>
      <c r="C57" s="30"/>
      <c r="D57" s="13"/>
      <c r="E57" s="14"/>
      <c r="F57" s="15"/>
      <c r="G57" s="15"/>
    </row>
    <row r="58" spans="1:7" x14ac:dyDescent="0.3">
      <c r="A58" s="16" t="s">
        <v>297</v>
      </c>
      <c r="B58" s="30"/>
      <c r="C58" s="30"/>
      <c r="D58" s="13"/>
      <c r="E58" s="14"/>
      <c r="F58" s="15"/>
      <c r="G58" s="15"/>
    </row>
    <row r="59" spans="1:7" x14ac:dyDescent="0.3">
      <c r="A59" s="12" t="s">
        <v>298</v>
      </c>
      <c r="B59" s="30" t="s">
        <v>299</v>
      </c>
      <c r="C59" s="30" t="s">
        <v>119</v>
      </c>
      <c r="D59" s="13">
        <v>58000000</v>
      </c>
      <c r="E59" s="14">
        <v>57918.22</v>
      </c>
      <c r="F59" s="15">
        <v>4.6699999999999998E-2</v>
      </c>
      <c r="G59" s="15">
        <v>7.1068720700000004E-2</v>
      </c>
    </row>
    <row r="60" spans="1:7" x14ac:dyDescent="0.3">
      <c r="A60" s="16" t="s">
        <v>122</v>
      </c>
      <c r="B60" s="31"/>
      <c r="C60" s="31"/>
      <c r="D60" s="17"/>
      <c r="E60" s="18">
        <v>57918.22</v>
      </c>
      <c r="F60" s="19">
        <v>4.6699999999999998E-2</v>
      </c>
      <c r="G60" s="20"/>
    </row>
    <row r="61" spans="1:7" x14ac:dyDescent="0.3">
      <c r="A61" s="12"/>
      <c r="B61" s="30"/>
      <c r="C61" s="30"/>
      <c r="D61" s="13"/>
      <c r="E61" s="14"/>
      <c r="F61" s="15"/>
      <c r="G61" s="15"/>
    </row>
    <row r="62" spans="1:7" x14ac:dyDescent="0.3">
      <c r="A62" s="16" t="s">
        <v>300</v>
      </c>
      <c r="B62" s="30"/>
      <c r="C62" s="30"/>
      <c r="D62" s="13"/>
      <c r="E62" s="14"/>
      <c r="F62" s="15"/>
      <c r="G62" s="15"/>
    </row>
    <row r="63" spans="1:7" x14ac:dyDescent="0.3">
      <c r="A63" s="16" t="s">
        <v>122</v>
      </c>
      <c r="B63" s="30"/>
      <c r="C63" s="30"/>
      <c r="D63" s="13"/>
      <c r="E63" s="35" t="s">
        <v>114</v>
      </c>
      <c r="F63" s="36" t="s">
        <v>114</v>
      </c>
      <c r="G63" s="15"/>
    </row>
    <row r="64" spans="1:7" x14ac:dyDescent="0.3">
      <c r="A64" s="12"/>
      <c r="B64" s="30"/>
      <c r="C64" s="30"/>
      <c r="D64" s="13"/>
      <c r="E64" s="14"/>
      <c r="F64" s="15"/>
      <c r="G64" s="15"/>
    </row>
    <row r="65" spans="1:7" x14ac:dyDescent="0.3">
      <c r="A65" s="16" t="s">
        <v>301</v>
      </c>
      <c r="B65" s="30"/>
      <c r="C65" s="30"/>
      <c r="D65" s="13"/>
      <c r="E65" s="14"/>
      <c r="F65" s="15"/>
      <c r="G65" s="15"/>
    </row>
    <row r="66" spans="1:7" x14ac:dyDescent="0.3">
      <c r="A66" s="16" t="s">
        <v>122</v>
      </c>
      <c r="B66" s="30"/>
      <c r="C66" s="30"/>
      <c r="D66" s="13"/>
      <c r="E66" s="35" t="s">
        <v>114</v>
      </c>
      <c r="F66" s="36" t="s">
        <v>114</v>
      </c>
      <c r="G66" s="15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21" t="s">
        <v>152</v>
      </c>
      <c r="B68" s="32"/>
      <c r="C68" s="32"/>
      <c r="D68" s="22"/>
      <c r="E68" s="18">
        <v>1093280.8999999999</v>
      </c>
      <c r="F68" s="19">
        <v>0.88129999999999997</v>
      </c>
      <c r="G68" s="20"/>
    </row>
    <row r="69" spans="1:7" x14ac:dyDescent="0.3">
      <c r="A69" s="12"/>
      <c r="B69" s="30"/>
      <c r="C69" s="30"/>
      <c r="D69" s="13"/>
      <c r="E69" s="14"/>
      <c r="F69" s="15"/>
      <c r="G69" s="15"/>
    </row>
    <row r="70" spans="1:7" x14ac:dyDescent="0.3">
      <c r="A70" s="16" t="s">
        <v>115</v>
      </c>
      <c r="B70" s="30"/>
      <c r="C70" s="30"/>
      <c r="D70" s="13"/>
      <c r="E70" s="14"/>
      <c r="F70" s="15"/>
      <c r="G70" s="15"/>
    </row>
    <row r="71" spans="1:7" x14ac:dyDescent="0.3">
      <c r="A71" s="16" t="s">
        <v>123</v>
      </c>
      <c r="B71" s="30"/>
      <c r="C71" s="30"/>
      <c r="D71" s="13"/>
      <c r="E71" s="14"/>
      <c r="F71" s="15"/>
      <c r="G71" s="15"/>
    </row>
    <row r="72" spans="1:7" x14ac:dyDescent="0.3">
      <c r="A72" s="12" t="s">
        <v>302</v>
      </c>
      <c r="B72" s="30" t="s">
        <v>303</v>
      </c>
      <c r="C72" s="30" t="s">
        <v>126</v>
      </c>
      <c r="D72" s="13">
        <v>107500000</v>
      </c>
      <c r="E72" s="14">
        <v>94331.79</v>
      </c>
      <c r="F72" s="15">
        <v>7.5999999999999998E-2</v>
      </c>
      <c r="G72" s="15">
        <v>7.7908000000000005E-2</v>
      </c>
    </row>
    <row r="73" spans="1:7" x14ac:dyDescent="0.3">
      <c r="A73" s="16" t="s">
        <v>122</v>
      </c>
      <c r="B73" s="31"/>
      <c r="C73" s="31"/>
      <c r="D73" s="17"/>
      <c r="E73" s="18">
        <v>94331.79</v>
      </c>
      <c r="F73" s="19">
        <v>7.5999999999999998E-2</v>
      </c>
      <c r="G73" s="20"/>
    </row>
    <row r="74" spans="1:7" x14ac:dyDescent="0.3">
      <c r="A74" s="12"/>
      <c r="B74" s="30"/>
      <c r="C74" s="30"/>
      <c r="D74" s="13"/>
      <c r="E74" s="14"/>
      <c r="F74" s="15"/>
      <c r="G74" s="15"/>
    </row>
    <row r="75" spans="1:7" x14ac:dyDescent="0.3">
      <c r="A75" s="21" t="s">
        <v>152</v>
      </c>
      <c r="B75" s="32"/>
      <c r="C75" s="32"/>
      <c r="D75" s="22"/>
      <c r="E75" s="18">
        <v>94331.79</v>
      </c>
      <c r="F75" s="19">
        <v>7.5999999999999998E-2</v>
      </c>
      <c r="G75" s="20"/>
    </row>
    <row r="76" spans="1:7" x14ac:dyDescent="0.3">
      <c r="A76" s="12"/>
      <c r="B76" s="30"/>
      <c r="C76" s="30"/>
      <c r="D76" s="13"/>
      <c r="E76" s="14"/>
      <c r="F76" s="15"/>
      <c r="G76" s="15"/>
    </row>
    <row r="77" spans="1:7" x14ac:dyDescent="0.3">
      <c r="A77" s="12"/>
      <c r="B77" s="30"/>
      <c r="C77" s="30"/>
      <c r="D77" s="13"/>
      <c r="E77" s="14"/>
      <c r="F77" s="15"/>
      <c r="G77" s="15"/>
    </row>
    <row r="78" spans="1:7" x14ac:dyDescent="0.3">
      <c r="A78" s="16" t="s">
        <v>153</v>
      </c>
      <c r="B78" s="30"/>
      <c r="C78" s="30"/>
      <c r="D78" s="13"/>
      <c r="E78" s="14"/>
      <c r="F78" s="15"/>
      <c r="G78" s="15"/>
    </row>
    <row r="79" spans="1:7" x14ac:dyDescent="0.3">
      <c r="A79" s="12" t="s">
        <v>154</v>
      </c>
      <c r="B79" s="30"/>
      <c r="C79" s="30"/>
      <c r="D79" s="13"/>
      <c r="E79" s="14">
        <v>11808.43</v>
      </c>
      <c r="F79" s="15">
        <v>9.4999999999999998E-3</v>
      </c>
      <c r="G79" s="15">
        <v>6.7666000000000004E-2</v>
      </c>
    </row>
    <row r="80" spans="1:7" x14ac:dyDescent="0.3">
      <c r="A80" s="16" t="s">
        <v>122</v>
      </c>
      <c r="B80" s="31"/>
      <c r="C80" s="31"/>
      <c r="D80" s="17"/>
      <c r="E80" s="18">
        <v>11808.43</v>
      </c>
      <c r="F80" s="19">
        <v>9.4999999999999998E-3</v>
      </c>
      <c r="G80" s="20"/>
    </row>
    <row r="81" spans="1:7" x14ac:dyDescent="0.3">
      <c r="A81" s="12"/>
      <c r="B81" s="30"/>
      <c r="C81" s="30"/>
      <c r="D81" s="13"/>
      <c r="E81" s="14"/>
      <c r="F81" s="15"/>
      <c r="G81" s="15"/>
    </row>
    <row r="82" spans="1:7" x14ac:dyDescent="0.3">
      <c r="A82" s="21" t="s">
        <v>152</v>
      </c>
      <c r="B82" s="32"/>
      <c r="C82" s="32"/>
      <c r="D82" s="22"/>
      <c r="E82" s="18">
        <v>11808.43</v>
      </c>
      <c r="F82" s="19">
        <v>9.4999999999999998E-3</v>
      </c>
      <c r="G82" s="20"/>
    </row>
    <row r="83" spans="1:7" x14ac:dyDescent="0.3">
      <c r="A83" s="12" t="s">
        <v>155</v>
      </c>
      <c r="B83" s="30"/>
      <c r="C83" s="30"/>
      <c r="D83" s="13"/>
      <c r="E83" s="14">
        <v>41055.596764000002</v>
      </c>
      <c r="F83" s="15">
        <v>3.3093999999999998E-2</v>
      </c>
      <c r="G83" s="15"/>
    </row>
    <row r="84" spans="1:7" x14ac:dyDescent="0.3">
      <c r="A84" s="12" t="s">
        <v>156</v>
      </c>
      <c r="B84" s="30"/>
      <c r="C84" s="30"/>
      <c r="D84" s="13"/>
      <c r="E84" s="14">
        <v>79.953236000000004</v>
      </c>
      <c r="F84" s="15">
        <v>1.06E-4</v>
      </c>
      <c r="G84" s="15">
        <v>6.7666000000000004E-2</v>
      </c>
    </row>
    <row r="85" spans="1:7" x14ac:dyDescent="0.3">
      <c r="A85" s="25" t="s">
        <v>157</v>
      </c>
      <c r="B85" s="33"/>
      <c r="C85" s="33"/>
      <c r="D85" s="26"/>
      <c r="E85" s="27">
        <v>1240556.67</v>
      </c>
      <c r="F85" s="28">
        <v>1</v>
      </c>
      <c r="G85" s="28"/>
    </row>
    <row r="87" spans="1:7" x14ac:dyDescent="0.3">
      <c r="A87" s="1" t="s">
        <v>158</v>
      </c>
    </row>
    <row r="88" spans="1:7" x14ac:dyDescent="0.3">
      <c r="A88" s="1" t="s">
        <v>159</v>
      </c>
    </row>
    <row r="90" spans="1:7" x14ac:dyDescent="0.3">
      <c r="A90" s="1" t="s">
        <v>160</v>
      </c>
    </row>
    <row r="91" spans="1:7" x14ac:dyDescent="0.3">
      <c r="A91" s="47" t="s">
        <v>161</v>
      </c>
      <c r="B91" s="34" t="s">
        <v>114</v>
      </c>
    </row>
    <row r="92" spans="1:7" x14ac:dyDescent="0.3">
      <c r="A92" t="s">
        <v>162</v>
      </c>
    </row>
    <row r="93" spans="1:7" x14ac:dyDescent="0.3">
      <c r="A93" t="s">
        <v>304</v>
      </c>
      <c r="B93" t="s">
        <v>164</v>
      </c>
      <c r="C93" t="s">
        <v>164</v>
      </c>
    </row>
    <row r="94" spans="1:7" x14ac:dyDescent="0.3">
      <c r="B94" s="48">
        <v>45077</v>
      </c>
      <c r="C94" s="48">
        <v>45107</v>
      </c>
    </row>
    <row r="95" spans="1:7" x14ac:dyDescent="0.3">
      <c r="A95" t="s">
        <v>305</v>
      </c>
      <c r="B95">
        <v>1131.2577000000001</v>
      </c>
      <c r="C95">
        <v>1136.3467000000001</v>
      </c>
      <c r="E95" s="2"/>
    </row>
    <row r="96" spans="1:7" x14ac:dyDescent="0.3">
      <c r="E96" s="2"/>
    </row>
    <row r="97" spans="1:2" x14ac:dyDescent="0.3">
      <c r="A97" t="s">
        <v>179</v>
      </c>
      <c r="B97" s="34" t="s">
        <v>114</v>
      </c>
    </row>
    <row r="98" spans="1:2" x14ac:dyDescent="0.3">
      <c r="A98" t="s">
        <v>180</v>
      </c>
      <c r="B98" s="34" t="s">
        <v>114</v>
      </c>
    </row>
    <row r="99" spans="1:2" ht="28.95" customHeight="1" x14ac:dyDescent="0.3">
      <c r="A99" s="47" t="s">
        <v>181</v>
      </c>
      <c r="B99" s="34" t="s">
        <v>114</v>
      </c>
    </row>
    <row r="100" spans="1:2" ht="28.95" customHeight="1" x14ac:dyDescent="0.3">
      <c r="A100" s="47" t="s">
        <v>182</v>
      </c>
      <c r="B100" s="34" t="s">
        <v>114</v>
      </c>
    </row>
    <row r="101" spans="1:2" x14ac:dyDescent="0.3">
      <c r="A101" t="s">
        <v>183</v>
      </c>
      <c r="B101" s="49">
        <v>1.6049340000000001</v>
      </c>
    </row>
    <row r="102" spans="1:2" ht="43.5" customHeight="1" x14ac:dyDescent="0.3">
      <c r="A102" s="47" t="s">
        <v>184</v>
      </c>
      <c r="B102" s="34" t="s">
        <v>114</v>
      </c>
    </row>
    <row r="103" spans="1:2" ht="28.95" customHeight="1" x14ac:dyDescent="0.3">
      <c r="A103" s="47" t="s">
        <v>185</v>
      </c>
      <c r="B103" s="34" t="s">
        <v>114</v>
      </c>
    </row>
    <row r="104" spans="1:2" ht="28.95" customHeight="1" x14ac:dyDescent="0.3">
      <c r="A104" s="47" t="s">
        <v>186</v>
      </c>
      <c r="B104" s="49">
        <v>499135.77485910011</v>
      </c>
    </row>
    <row r="105" spans="1:2" x14ac:dyDescent="0.3">
      <c r="A105" t="s">
        <v>187</v>
      </c>
      <c r="B105" s="34" t="s">
        <v>114</v>
      </c>
    </row>
    <row r="106" spans="1:2" x14ac:dyDescent="0.3">
      <c r="A106" t="s">
        <v>188</v>
      </c>
      <c r="B106" s="34" t="s">
        <v>114</v>
      </c>
    </row>
    <row r="109" spans="1:2" x14ac:dyDescent="0.3">
      <c r="A109" t="s">
        <v>189</v>
      </c>
    </row>
    <row r="110" spans="1:2" x14ac:dyDescent="0.3">
      <c r="A110" s="58" t="s">
        <v>190</v>
      </c>
      <c r="B110" s="58" t="s">
        <v>306</v>
      </c>
    </row>
    <row r="111" spans="1:2" x14ac:dyDescent="0.3">
      <c r="A111" s="58" t="s">
        <v>192</v>
      </c>
      <c r="B111" s="58" t="s">
        <v>307</v>
      </c>
    </row>
    <row r="112" spans="1:2" x14ac:dyDescent="0.3">
      <c r="A112" s="58"/>
      <c r="B112" s="58"/>
    </row>
    <row r="113" spans="1:4" x14ac:dyDescent="0.3">
      <c r="A113" s="58" t="s">
        <v>194</v>
      </c>
      <c r="B113" s="59">
        <v>7.4513060730722884</v>
      </c>
    </row>
    <row r="114" spans="1:4" x14ac:dyDescent="0.3">
      <c r="A114" s="58"/>
      <c r="B114" s="58"/>
    </row>
    <row r="115" spans="1:4" x14ac:dyDescent="0.3">
      <c r="A115" s="58" t="s">
        <v>195</v>
      </c>
      <c r="B115" s="60">
        <v>1.5748</v>
      </c>
    </row>
    <row r="116" spans="1:4" x14ac:dyDescent="0.3">
      <c r="A116" s="58" t="s">
        <v>196</v>
      </c>
      <c r="B116" s="60">
        <v>1.660228844690786</v>
      </c>
    </row>
    <row r="117" spans="1:4" x14ac:dyDescent="0.3">
      <c r="A117" s="58"/>
      <c r="B117" s="58"/>
    </row>
    <row r="118" spans="1:4" x14ac:dyDescent="0.3">
      <c r="A118" s="58" t="s">
        <v>197</v>
      </c>
      <c r="B118" s="61">
        <v>45107</v>
      </c>
    </row>
    <row r="120" spans="1:4" ht="70.05" customHeight="1" x14ac:dyDescent="0.3">
      <c r="A120" s="63" t="s">
        <v>198</v>
      </c>
      <c r="B120" s="63" t="s">
        <v>199</v>
      </c>
      <c r="C120" s="63" t="s">
        <v>5</v>
      </c>
      <c r="D120" s="63" t="s">
        <v>6</v>
      </c>
    </row>
    <row r="121" spans="1:4" ht="70.05" customHeight="1" x14ac:dyDescent="0.3">
      <c r="A121" s="63" t="s">
        <v>306</v>
      </c>
      <c r="B121" s="63"/>
      <c r="C121" s="63" t="s">
        <v>11</v>
      </c>
      <c r="D121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214"/>
  <sheetViews>
    <sheetView showGridLines="0" workbookViewId="0">
      <pane ySplit="4" topLeftCell="A5" activePane="bottomLeft" state="frozen"/>
      <selection activeCell="E97" sqref="E97"/>
      <selection pane="bottomLeft" activeCell="A6" sqref="A6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1938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1939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1106</v>
      </c>
      <c r="B7" s="30"/>
      <c r="C7" s="30"/>
      <c r="D7" s="13"/>
      <c r="E7" s="14"/>
      <c r="F7" s="15"/>
      <c r="G7" s="15"/>
    </row>
    <row r="8" spans="1:8" x14ac:dyDescent="0.3">
      <c r="A8" s="12" t="s">
        <v>1110</v>
      </c>
      <c r="B8" s="30" t="s">
        <v>1111</v>
      </c>
      <c r="C8" s="30" t="s">
        <v>1112</v>
      </c>
      <c r="D8" s="13">
        <v>89987</v>
      </c>
      <c r="E8" s="14">
        <v>2294.89</v>
      </c>
      <c r="F8" s="15">
        <v>8.3699999999999997E-2</v>
      </c>
      <c r="G8" s="15"/>
    </row>
    <row r="9" spans="1:8" x14ac:dyDescent="0.3">
      <c r="A9" s="12" t="s">
        <v>1116</v>
      </c>
      <c r="B9" s="30" t="s">
        <v>1117</v>
      </c>
      <c r="C9" s="30" t="s">
        <v>1118</v>
      </c>
      <c r="D9" s="13">
        <v>54712</v>
      </c>
      <c r="E9" s="14">
        <v>1543.95</v>
      </c>
      <c r="F9" s="15">
        <v>5.6300000000000003E-2</v>
      </c>
      <c r="G9" s="15"/>
    </row>
    <row r="10" spans="1:8" x14ac:dyDescent="0.3">
      <c r="A10" s="12" t="s">
        <v>1340</v>
      </c>
      <c r="B10" s="30" t="s">
        <v>1341</v>
      </c>
      <c r="C10" s="30" t="s">
        <v>1172</v>
      </c>
      <c r="D10" s="13">
        <v>307800</v>
      </c>
      <c r="E10" s="14">
        <v>1310.92</v>
      </c>
      <c r="F10" s="15">
        <v>4.7800000000000002E-2</v>
      </c>
      <c r="G10" s="15"/>
    </row>
    <row r="11" spans="1:8" x14ac:dyDescent="0.3">
      <c r="A11" s="12" t="s">
        <v>1219</v>
      </c>
      <c r="B11" s="30" t="s">
        <v>1220</v>
      </c>
      <c r="C11" s="30" t="s">
        <v>1194</v>
      </c>
      <c r="D11" s="13">
        <v>160000</v>
      </c>
      <c r="E11" s="14">
        <v>1182.8</v>
      </c>
      <c r="F11" s="15">
        <v>4.3099999999999999E-2</v>
      </c>
      <c r="G11" s="15"/>
    </row>
    <row r="12" spans="1:8" x14ac:dyDescent="0.3">
      <c r="A12" s="12" t="s">
        <v>1141</v>
      </c>
      <c r="B12" s="30" t="s">
        <v>1142</v>
      </c>
      <c r="C12" s="30" t="s">
        <v>1109</v>
      </c>
      <c r="D12" s="13">
        <v>168548</v>
      </c>
      <c r="E12" s="14">
        <v>965.53</v>
      </c>
      <c r="F12" s="15">
        <v>3.5200000000000002E-2</v>
      </c>
      <c r="G12" s="15"/>
    </row>
    <row r="13" spans="1:8" x14ac:dyDescent="0.3">
      <c r="A13" s="12" t="s">
        <v>1119</v>
      </c>
      <c r="B13" s="30" t="s">
        <v>1120</v>
      </c>
      <c r="C13" s="30" t="s">
        <v>1109</v>
      </c>
      <c r="D13" s="13">
        <v>67575</v>
      </c>
      <c r="E13" s="14">
        <v>631.55999999999995</v>
      </c>
      <c r="F13" s="15">
        <v>2.3E-2</v>
      </c>
      <c r="G13" s="15"/>
    </row>
    <row r="14" spans="1:8" x14ac:dyDescent="0.3">
      <c r="A14" s="12" t="s">
        <v>1203</v>
      </c>
      <c r="B14" s="30" t="s">
        <v>1204</v>
      </c>
      <c r="C14" s="30" t="s">
        <v>1118</v>
      </c>
      <c r="D14" s="13">
        <v>438000</v>
      </c>
      <c r="E14" s="14">
        <v>579.69000000000005</v>
      </c>
      <c r="F14" s="15">
        <v>2.1100000000000001E-2</v>
      </c>
      <c r="G14" s="15"/>
    </row>
    <row r="15" spans="1:8" x14ac:dyDescent="0.3">
      <c r="A15" s="12" t="s">
        <v>1133</v>
      </c>
      <c r="B15" s="30" t="s">
        <v>1134</v>
      </c>
      <c r="C15" s="30" t="s">
        <v>1135</v>
      </c>
      <c r="D15" s="13">
        <v>115534</v>
      </c>
      <c r="E15" s="14">
        <v>521.75</v>
      </c>
      <c r="F15" s="15">
        <v>1.9E-2</v>
      </c>
      <c r="G15" s="15"/>
    </row>
    <row r="16" spans="1:8" x14ac:dyDescent="0.3">
      <c r="A16" s="12" t="s">
        <v>1199</v>
      </c>
      <c r="B16" s="30" t="s">
        <v>1200</v>
      </c>
      <c r="C16" s="30" t="s">
        <v>1128</v>
      </c>
      <c r="D16" s="13">
        <v>33720</v>
      </c>
      <c r="E16" s="14">
        <v>450.33</v>
      </c>
      <c r="F16" s="15">
        <v>1.6400000000000001E-2</v>
      </c>
      <c r="G16" s="15"/>
    </row>
    <row r="17" spans="1:7" x14ac:dyDescent="0.3">
      <c r="A17" s="12" t="s">
        <v>1315</v>
      </c>
      <c r="B17" s="30" t="s">
        <v>1316</v>
      </c>
      <c r="C17" s="30" t="s">
        <v>1188</v>
      </c>
      <c r="D17" s="13">
        <v>170800</v>
      </c>
      <c r="E17" s="14">
        <v>433.75</v>
      </c>
      <c r="F17" s="15">
        <v>1.5800000000000002E-2</v>
      </c>
      <c r="G17" s="15"/>
    </row>
    <row r="18" spans="1:7" x14ac:dyDescent="0.3">
      <c r="A18" s="12" t="s">
        <v>1189</v>
      </c>
      <c r="B18" s="30" t="s">
        <v>1190</v>
      </c>
      <c r="C18" s="30" t="s">
        <v>1191</v>
      </c>
      <c r="D18" s="13">
        <v>15714</v>
      </c>
      <c r="E18" s="14">
        <v>389.01</v>
      </c>
      <c r="F18" s="15">
        <v>1.4200000000000001E-2</v>
      </c>
      <c r="G18" s="15"/>
    </row>
    <row r="19" spans="1:7" x14ac:dyDescent="0.3">
      <c r="A19" s="12" t="s">
        <v>1211</v>
      </c>
      <c r="B19" s="30" t="s">
        <v>1212</v>
      </c>
      <c r="C19" s="30" t="s">
        <v>1109</v>
      </c>
      <c r="D19" s="13">
        <v>27477</v>
      </c>
      <c r="E19" s="14">
        <v>377.71</v>
      </c>
      <c r="F19" s="15">
        <v>1.38E-2</v>
      </c>
      <c r="G19" s="15"/>
    </row>
    <row r="20" spans="1:7" x14ac:dyDescent="0.3">
      <c r="A20" s="12" t="s">
        <v>1371</v>
      </c>
      <c r="B20" s="30" t="s">
        <v>1372</v>
      </c>
      <c r="C20" s="30" t="s">
        <v>1188</v>
      </c>
      <c r="D20" s="13">
        <v>96000</v>
      </c>
      <c r="E20" s="14">
        <v>376.8</v>
      </c>
      <c r="F20" s="15">
        <v>1.37E-2</v>
      </c>
      <c r="G20" s="15"/>
    </row>
    <row r="21" spans="1:7" x14ac:dyDescent="0.3">
      <c r="A21" s="12" t="s">
        <v>1126</v>
      </c>
      <c r="B21" s="30" t="s">
        <v>1127</v>
      </c>
      <c r="C21" s="30" t="s">
        <v>1128</v>
      </c>
      <c r="D21" s="13">
        <v>10571</v>
      </c>
      <c r="E21" s="14">
        <v>349.08</v>
      </c>
      <c r="F21" s="15">
        <v>1.2699999999999999E-2</v>
      </c>
      <c r="G21" s="15"/>
    </row>
    <row r="22" spans="1:7" x14ac:dyDescent="0.3">
      <c r="A22" s="12" t="s">
        <v>1268</v>
      </c>
      <c r="B22" s="30" t="s">
        <v>1269</v>
      </c>
      <c r="C22" s="30" t="s">
        <v>1207</v>
      </c>
      <c r="D22" s="13">
        <v>3006</v>
      </c>
      <c r="E22" s="14">
        <v>294.26</v>
      </c>
      <c r="F22" s="15">
        <v>1.0699999999999999E-2</v>
      </c>
      <c r="G22" s="15"/>
    </row>
    <row r="23" spans="1:7" x14ac:dyDescent="0.3">
      <c r="A23" s="12" t="s">
        <v>1303</v>
      </c>
      <c r="B23" s="30" t="s">
        <v>1304</v>
      </c>
      <c r="C23" s="30" t="s">
        <v>1223</v>
      </c>
      <c r="D23" s="13">
        <v>31416</v>
      </c>
      <c r="E23" s="14">
        <v>276.07</v>
      </c>
      <c r="F23" s="15">
        <v>1.01E-2</v>
      </c>
      <c r="G23" s="15"/>
    </row>
    <row r="24" spans="1:7" x14ac:dyDescent="0.3">
      <c r="A24" s="12" t="s">
        <v>1254</v>
      </c>
      <c r="B24" s="30" t="s">
        <v>1255</v>
      </c>
      <c r="C24" s="30" t="s">
        <v>1135</v>
      </c>
      <c r="D24" s="13">
        <v>10200</v>
      </c>
      <c r="E24" s="14">
        <v>273.17</v>
      </c>
      <c r="F24" s="15">
        <v>0.01</v>
      </c>
      <c r="G24" s="15"/>
    </row>
    <row r="25" spans="1:7" x14ac:dyDescent="0.3">
      <c r="A25" s="12" t="s">
        <v>1123</v>
      </c>
      <c r="B25" s="30" t="s">
        <v>1124</v>
      </c>
      <c r="C25" s="30" t="s">
        <v>1125</v>
      </c>
      <c r="D25" s="13">
        <v>10500</v>
      </c>
      <c r="E25" s="14">
        <v>250.75</v>
      </c>
      <c r="F25" s="15">
        <v>9.1000000000000004E-3</v>
      </c>
      <c r="G25" s="15"/>
    </row>
    <row r="26" spans="1:7" x14ac:dyDescent="0.3">
      <c r="A26" s="12" t="s">
        <v>1279</v>
      </c>
      <c r="B26" s="30" t="s">
        <v>1280</v>
      </c>
      <c r="C26" s="30" t="s">
        <v>1118</v>
      </c>
      <c r="D26" s="13">
        <v>3325</v>
      </c>
      <c r="E26" s="14">
        <v>238.09</v>
      </c>
      <c r="F26" s="15">
        <v>8.6999999999999994E-3</v>
      </c>
      <c r="G26" s="15"/>
    </row>
    <row r="27" spans="1:7" x14ac:dyDescent="0.3">
      <c r="A27" s="12" t="s">
        <v>1252</v>
      </c>
      <c r="B27" s="30" t="s">
        <v>1253</v>
      </c>
      <c r="C27" s="30" t="s">
        <v>1109</v>
      </c>
      <c r="D27" s="13">
        <v>22615</v>
      </c>
      <c r="E27" s="14">
        <v>223.31</v>
      </c>
      <c r="F27" s="15">
        <v>8.0999999999999996E-3</v>
      </c>
      <c r="G27" s="15"/>
    </row>
    <row r="28" spans="1:7" x14ac:dyDescent="0.3">
      <c r="A28" s="12" t="s">
        <v>1361</v>
      </c>
      <c r="B28" s="30" t="s">
        <v>1362</v>
      </c>
      <c r="C28" s="30" t="s">
        <v>1128</v>
      </c>
      <c r="D28" s="13">
        <v>16800</v>
      </c>
      <c r="E28" s="14">
        <v>199.58</v>
      </c>
      <c r="F28" s="15">
        <v>7.3000000000000001E-3</v>
      </c>
      <c r="G28" s="15"/>
    </row>
    <row r="29" spans="1:7" x14ac:dyDescent="0.3">
      <c r="A29" s="12" t="s">
        <v>1113</v>
      </c>
      <c r="B29" s="30" t="s">
        <v>1114</v>
      </c>
      <c r="C29" s="30" t="s">
        <v>1115</v>
      </c>
      <c r="D29" s="13">
        <v>18216</v>
      </c>
      <c r="E29" s="14">
        <v>191.56</v>
      </c>
      <c r="F29" s="15">
        <v>7.0000000000000001E-3</v>
      </c>
      <c r="G29" s="15"/>
    </row>
    <row r="30" spans="1:7" x14ac:dyDescent="0.3">
      <c r="A30" s="12" t="s">
        <v>1166</v>
      </c>
      <c r="B30" s="30" t="s">
        <v>1167</v>
      </c>
      <c r="C30" s="30" t="s">
        <v>1115</v>
      </c>
      <c r="D30" s="13">
        <v>3630</v>
      </c>
      <c r="E30" s="14">
        <v>187.29</v>
      </c>
      <c r="F30" s="15">
        <v>6.7999999999999996E-3</v>
      </c>
      <c r="G30" s="15"/>
    </row>
    <row r="31" spans="1:7" x14ac:dyDescent="0.3">
      <c r="A31" s="12" t="s">
        <v>1175</v>
      </c>
      <c r="B31" s="30" t="s">
        <v>1176</v>
      </c>
      <c r="C31" s="30" t="s">
        <v>1140</v>
      </c>
      <c r="D31" s="13">
        <v>165921</v>
      </c>
      <c r="E31" s="14">
        <v>185.83</v>
      </c>
      <c r="F31" s="15">
        <v>6.7999999999999996E-3</v>
      </c>
      <c r="G31" s="15"/>
    </row>
    <row r="32" spans="1:7" x14ac:dyDescent="0.3">
      <c r="A32" s="12" t="s">
        <v>1182</v>
      </c>
      <c r="B32" s="30" t="s">
        <v>1183</v>
      </c>
      <c r="C32" s="30" t="s">
        <v>1162</v>
      </c>
      <c r="D32" s="13">
        <v>42000</v>
      </c>
      <c r="E32" s="14">
        <v>184.49</v>
      </c>
      <c r="F32" s="15">
        <v>6.7000000000000002E-3</v>
      </c>
      <c r="G32" s="15"/>
    </row>
    <row r="33" spans="1:7" x14ac:dyDescent="0.3">
      <c r="A33" s="12" t="s">
        <v>1350</v>
      </c>
      <c r="B33" s="30" t="s">
        <v>1351</v>
      </c>
      <c r="C33" s="30" t="s">
        <v>1172</v>
      </c>
      <c r="D33" s="13">
        <v>1971</v>
      </c>
      <c r="E33" s="14">
        <v>163.49</v>
      </c>
      <c r="F33" s="15">
        <v>6.0000000000000001E-3</v>
      </c>
      <c r="G33" s="15"/>
    </row>
    <row r="34" spans="1:7" x14ac:dyDescent="0.3">
      <c r="A34" s="12" t="s">
        <v>1397</v>
      </c>
      <c r="B34" s="30" t="s">
        <v>1398</v>
      </c>
      <c r="C34" s="30" t="s">
        <v>1297</v>
      </c>
      <c r="D34" s="13">
        <v>17500</v>
      </c>
      <c r="E34" s="14">
        <v>159.63999999999999</v>
      </c>
      <c r="F34" s="15">
        <v>5.7999999999999996E-3</v>
      </c>
      <c r="G34" s="15"/>
    </row>
    <row r="35" spans="1:7" x14ac:dyDescent="0.3">
      <c r="A35" s="12" t="s">
        <v>1131</v>
      </c>
      <c r="B35" s="30" t="s">
        <v>1132</v>
      </c>
      <c r="C35" s="30" t="s">
        <v>1109</v>
      </c>
      <c r="D35" s="13">
        <v>78724</v>
      </c>
      <c r="E35" s="14">
        <v>149.85</v>
      </c>
      <c r="F35" s="15">
        <v>5.4999999999999997E-3</v>
      </c>
      <c r="G35" s="15"/>
    </row>
    <row r="36" spans="1:7" x14ac:dyDescent="0.3">
      <c r="A36" s="12" t="s">
        <v>1407</v>
      </c>
      <c r="B36" s="30" t="s">
        <v>1408</v>
      </c>
      <c r="C36" s="30" t="s">
        <v>1207</v>
      </c>
      <c r="D36" s="13">
        <v>9100</v>
      </c>
      <c r="E36" s="14">
        <v>132.28</v>
      </c>
      <c r="F36" s="15">
        <v>4.7999999999999996E-3</v>
      </c>
      <c r="G36" s="15"/>
    </row>
    <row r="37" spans="1:7" x14ac:dyDescent="0.3">
      <c r="A37" s="12" t="s">
        <v>1136</v>
      </c>
      <c r="B37" s="30" t="s">
        <v>1137</v>
      </c>
      <c r="C37" s="30" t="s">
        <v>1109</v>
      </c>
      <c r="D37" s="13">
        <v>256000</v>
      </c>
      <c r="E37" s="14">
        <v>132.22</v>
      </c>
      <c r="F37" s="15">
        <v>4.7999999999999996E-3</v>
      </c>
      <c r="G37" s="15"/>
    </row>
    <row r="38" spans="1:7" x14ac:dyDescent="0.3">
      <c r="A38" s="12" t="s">
        <v>1356</v>
      </c>
      <c r="B38" s="30" t="s">
        <v>1357</v>
      </c>
      <c r="C38" s="30" t="s">
        <v>1358</v>
      </c>
      <c r="D38" s="13">
        <v>2352</v>
      </c>
      <c r="E38" s="14">
        <v>118.18</v>
      </c>
      <c r="F38" s="15">
        <v>4.3E-3</v>
      </c>
      <c r="G38" s="15"/>
    </row>
    <row r="39" spans="1:7" x14ac:dyDescent="0.3">
      <c r="A39" s="12" t="s">
        <v>1692</v>
      </c>
      <c r="B39" s="30" t="s">
        <v>1693</v>
      </c>
      <c r="C39" s="30" t="s">
        <v>1335</v>
      </c>
      <c r="D39" s="13">
        <v>62344</v>
      </c>
      <c r="E39" s="14">
        <v>117.92</v>
      </c>
      <c r="F39" s="15">
        <v>4.3E-3</v>
      </c>
      <c r="G39" s="15"/>
    </row>
    <row r="40" spans="1:7" x14ac:dyDescent="0.3">
      <c r="A40" s="12" t="s">
        <v>1444</v>
      </c>
      <c r="B40" s="30" t="s">
        <v>1445</v>
      </c>
      <c r="C40" s="30" t="s">
        <v>1115</v>
      </c>
      <c r="D40" s="13">
        <v>19000</v>
      </c>
      <c r="E40" s="14">
        <v>110.78</v>
      </c>
      <c r="F40" s="15">
        <v>4.0000000000000001E-3</v>
      </c>
      <c r="G40" s="15"/>
    </row>
    <row r="41" spans="1:7" x14ac:dyDescent="0.3">
      <c r="A41" s="12" t="s">
        <v>1308</v>
      </c>
      <c r="B41" s="30" t="s">
        <v>1309</v>
      </c>
      <c r="C41" s="30" t="s">
        <v>1207</v>
      </c>
      <c r="D41" s="13">
        <v>3558</v>
      </c>
      <c r="E41" s="14">
        <v>103.54</v>
      </c>
      <c r="F41" s="15">
        <v>3.8E-3</v>
      </c>
      <c r="G41" s="15"/>
    </row>
    <row r="42" spans="1:7" x14ac:dyDescent="0.3">
      <c r="A42" s="12" t="s">
        <v>1145</v>
      </c>
      <c r="B42" s="30" t="s">
        <v>1146</v>
      </c>
      <c r="C42" s="30" t="s">
        <v>1147</v>
      </c>
      <c r="D42" s="13">
        <v>24565</v>
      </c>
      <c r="E42" s="14">
        <v>103.41</v>
      </c>
      <c r="F42" s="15">
        <v>3.8E-3</v>
      </c>
      <c r="G42" s="15"/>
    </row>
    <row r="43" spans="1:7" x14ac:dyDescent="0.3">
      <c r="A43" s="12" t="s">
        <v>1250</v>
      </c>
      <c r="B43" s="30" t="s">
        <v>1251</v>
      </c>
      <c r="C43" s="30" t="s">
        <v>1128</v>
      </c>
      <c r="D43" s="13">
        <v>2019</v>
      </c>
      <c r="E43" s="14">
        <v>101.17</v>
      </c>
      <c r="F43" s="15">
        <v>3.7000000000000002E-3</v>
      </c>
      <c r="G43" s="15"/>
    </row>
    <row r="44" spans="1:7" x14ac:dyDescent="0.3">
      <c r="A44" s="12" t="s">
        <v>1746</v>
      </c>
      <c r="B44" s="30" t="s">
        <v>1747</v>
      </c>
      <c r="C44" s="30" t="s">
        <v>1241</v>
      </c>
      <c r="D44" s="13">
        <v>37400</v>
      </c>
      <c r="E44" s="14">
        <v>99.96</v>
      </c>
      <c r="F44" s="15">
        <v>3.5999999999999999E-3</v>
      </c>
      <c r="G44" s="15"/>
    </row>
    <row r="45" spans="1:7" x14ac:dyDescent="0.3">
      <c r="A45" s="12" t="s">
        <v>1721</v>
      </c>
      <c r="B45" s="30" t="s">
        <v>1722</v>
      </c>
      <c r="C45" s="30" t="s">
        <v>1312</v>
      </c>
      <c r="D45" s="13">
        <v>8572</v>
      </c>
      <c r="E45" s="14">
        <v>97.46</v>
      </c>
      <c r="F45" s="15">
        <v>3.5999999999999999E-3</v>
      </c>
      <c r="G45" s="15"/>
    </row>
    <row r="46" spans="1:7" x14ac:dyDescent="0.3">
      <c r="A46" s="12" t="s">
        <v>1387</v>
      </c>
      <c r="B46" s="30" t="s">
        <v>1388</v>
      </c>
      <c r="C46" s="30" t="s">
        <v>1389</v>
      </c>
      <c r="D46" s="13">
        <v>18110</v>
      </c>
      <c r="E46" s="14">
        <v>96.16</v>
      </c>
      <c r="F46" s="15">
        <v>3.5000000000000001E-3</v>
      </c>
      <c r="G46" s="15"/>
    </row>
    <row r="47" spans="1:7" x14ac:dyDescent="0.3">
      <c r="A47" s="12" t="s">
        <v>1195</v>
      </c>
      <c r="B47" s="30" t="s">
        <v>1196</v>
      </c>
      <c r="C47" s="30" t="s">
        <v>1118</v>
      </c>
      <c r="D47" s="13">
        <v>5400</v>
      </c>
      <c r="E47" s="14">
        <v>93.7</v>
      </c>
      <c r="F47" s="15">
        <v>3.3999999999999998E-3</v>
      </c>
      <c r="G47" s="15"/>
    </row>
    <row r="48" spans="1:7" x14ac:dyDescent="0.3">
      <c r="A48" s="12" t="s">
        <v>1713</v>
      </c>
      <c r="B48" s="30" t="s">
        <v>1714</v>
      </c>
      <c r="C48" s="30" t="s">
        <v>1118</v>
      </c>
      <c r="D48" s="13">
        <v>5903</v>
      </c>
      <c r="E48" s="14">
        <v>90.2</v>
      </c>
      <c r="F48" s="15">
        <v>3.3E-3</v>
      </c>
      <c r="G48" s="15"/>
    </row>
    <row r="49" spans="1:7" x14ac:dyDescent="0.3">
      <c r="A49" s="12" t="s">
        <v>1342</v>
      </c>
      <c r="B49" s="30" t="s">
        <v>1343</v>
      </c>
      <c r="C49" s="30" t="s">
        <v>1238</v>
      </c>
      <c r="D49" s="13">
        <v>2036</v>
      </c>
      <c r="E49" s="14">
        <v>90.05</v>
      </c>
      <c r="F49" s="15">
        <v>3.3E-3</v>
      </c>
      <c r="G49" s="15"/>
    </row>
    <row r="50" spans="1:7" x14ac:dyDescent="0.3">
      <c r="A50" s="12" t="s">
        <v>1367</v>
      </c>
      <c r="B50" s="30" t="s">
        <v>1368</v>
      </c>
      <c r="C50" s="30" t="s">
        <v>1265</v>
      </c>
      <c r="D50" s="13">
        <v>2652</v>
      </c>
      <c r="E50" s="14">
        <v>89.16</v>
      </c>
      <c r="F50" s="15">
        <v>3.3E-3</v>
      </c>
      <c r="G50" s="15"/>
    </row>
    <row r="51" spans="1:7" x14ac:dyDescent="0.3">
      <c r="A51" s="12" t="s">
        <v>1298</v>
      </c>
      <c r="B51" s="30" t="s">
        <v>1299</v>
      </c>
      <c r="C51" s="30" t="s">
        <v>1300</v>
      </c>
      <c r="D51" s="13">
        <v>15000</v>
      </c>
      <c r="E51" s="14">
        <v>85.88</v>
      </c>
      <c r="F51" s="15">
        <v>3.0999999999999999E-3</v>
      </c>
      <c r="G51" s="15"/>
    </row>
    <row r="52" spans="1:7" x14ac:dyDescent="0.3">
      <c r="A52" s="12" t="s">
        <v>1706</v>
      </c>
      <c r="B52" s="30" t="s">
        <v>1707</v>
      </c>
      <c r="C52" s="30" t="s">
        <v>1159</v>
      </c>
      <c r="D52" s="13">
        <v>2581</v>
      </c>
      <c r="E52" s="14">
        <v>82.6</v>
      </c>
      <c r="F52" s="15">
        <v>3.0000000000000001E-3</v>
      </c>
      <c r="G52" s="15"/>
    </row>
    <row r="53" spans="1:7" x14ac:dyDescent="0.3">
      <c r="A53" s="12" t="s">
        <v>1940</v>
      </c>
      <c r="B53" s="30" t="s">
        <v>1941</v>
      </c>
      <c r="C53" s="30" t="s">
        <v>1272</v>
      </c>
      <c r="D53" s="13">
        <v>663</v>
      </c>
      <c r="E53" s="14">
        <v>80.64</v>
      </c>
      <c r="F53" s="15">
        <v>2.8999999999999998E-3</v>
      </c>
      <c r="G53" s="15"/>
    </row>
    <row r="54" spans="1:7" x14ac:dyDescent="0.3">
      <c r="A54" s="12" t="s">
        <v>1129</v>
      </c>
      <c r="B54" s="30" t="s">
        <v>1130</v>
      </c>
      <c r="C54" s="30" t="s">
        <v>1109</v>
      </c>
      <c r="D54" s="13">
        <v>4358</v>
      </c>
      <c r="E54" s="14">
        <v>80.47</v>
      </c>
      <c r="F54" s="15">
        <v>2.8999999999999998E-3</v>
      </c>
      <c r="G54" s="15"/>
    </row>
    <row r="55" spans="1:7" x14ac:dyDescent="0.3">
      <c r="A55" s="12" t="s">
        <v>1153</v>
      </c>
      <c r="B55" s="30" t="s">
        <v>1154</v>
      </c>
      <c r="C55" s="30" t="s">
        <v>1118</v>
      </c>
      <c r="D55" s="13">
        <v>36538</v>
      </c>
      <c r="E55" s="14">
        <v>78.89</v>
      </c>
      <c r="F55" s="15">
        <v>2.8999999999999998E-3</v>
      </c>
      <c r="G55" s="15"/>
    </row>
    <row r="56" spans="1:7" x14ac:dyDescent="0.3">
      <c r="A56" s="12" t="s">
        <v>1797</v>
      </c>
      <c r="B56" s="30" t="s">
        <v>1798</v>
      </c>
      <c r="C56" s="30" t="s">
        <v>1272</v>
      </c>
      <c r="D56" s="13">
        <v>2317</v>
      </c>
      <c r="E56" s="14">
        <v>73.56</v>
      </c>
      <c r="F56" s="15">
        <v>2.7000000000000001E-3</v>
      </c>
      <c r="G56" s="15"/>
    </row>
    <row r="57" spans="1:7" x14ac:dyDescent="0.3">
      <c r="A57" s="12" t="s">
        <v>1390</v>
      </c>
      <c r="B57" s="30" t="s">
        <v>1391</v>
      </c>
      <c r="C57" s="30" t="s">
        <v>1392</v>
      </c>
      <c r="D57" s="13">
        <v>4133</v>
      </c>
      <c r="E57" s="14">
        <v>69.77</v>
      </c>
      <c r="F57" s="15">
        <v>2.5000000000000001E-3</v>
      </c>
      <c r="G57" s="15"/>
    </row>
    <row r="58" spans="1:7" x14ac:dyDescent="0.3">
      <c r="A58" s="12" t="s">
        <v>1177</v>
      </c>
      <c r="B58" s="30" t="s">
        <v>1178</v>
      </c>
      <c r="C58" s="30" t="s">
        <v>1109</v>
      </c>
      <c r="D58" s="13">
        <v>55000</v>
      </c>
      <c r="E58" s="14">
        <v>69.38</v>
      </c>
      <c r="F58" s="15">
        <v>2.5000000000000001E-3</v>
      </c>
      <c r="G58" s="15"/>
    </row>
    <row r="59" spans="1:7" x14ac:dyDescent="0.3">
      <c r="A59" s="12" t="s">
        <v>1446</v>
      </c>
      <c r="B59" s="30" t="s">
        <v>1447</v>
      </c>
      <c r="C59" s="30" t="s">
        <v>1358</v>
      </c>
      <c r="D59" s="13">
        <v>303</v>
      </c>
      <c r="E59" s="14">
        <v>69.37</v>
      </c>
      <c r="F59" s="15">
        <v>2.5000000000000001E-3</v>
      </c>
      <c r="G59" s="15"/>
    </row>
    <row r="60" spans="1:7" x14ac:dyDescent="0.3">
      <c r="A60" s="12" t="s">
        <v>1409</v>
      </c>
      <c r="B60" s="30" t="s">
        <v>1410</v>
      </c>
      <c r="C60" s="30" t="s">
        <v>1210</v>
      </c>
      <c r="D60" s="13">
        <v>1750</v>
      </c>
      <c r="E60" s="14">
        <v>68.63</v>
      </c>
      <c r="F60" s="15">
        <v>2.5000000000000001E-3</v>
      </c>
      <c r="G60" s="15"/>
    </row>
    <row r="61" spans="1:7" x14ac:dyDescent="0.3">
      <c r="A61" s="12" t="s">
        <v>1270</v>
      </c>
      <c r="B61" s="30" t="s">
        <v>1271</v>
      </c>
      <c r="C61" s="30" t="s">
        <v>1272</v>
      </c>
      <c r="D61" s="13">
        <v>353</v>
      </c>
      <c r="E61" s="14">
        <v>67.22</v>
      </c>
      <c r="F61" s="15">
        <v>2.5000000000000001E-3</v>
      </c>
      <c r="G61" s="15"/>
    </row>
    <row r="62" spans="1:7" x14ac:dyDescent="0.3">
      <c r="A62" s="12" t="s">
        <v>1321</v>
      </c>
      <c r="B62" s="30" t="s">
        <v>1322</v>
      </c>
      <c r="C62" s="30" t="s">
        <v>1210</v>
      </c>
      <c r="D62" s="13">
        <v>7000</v>
      </c>
      <c r="E62" s="14">
        <v>66.39</v>
      </c>
      <c r="F62" s="15">
        <v>2.3999999999999998E-3</v>
      </c>
      <c r="G62" s="15"/>
    </row>
    <row r="63" spans="1:7" x14ac:dyDescent="0.3">
      <c r="A63" s="12" t="s">
        <v>1736</v>
      </c>
      <c r="B63" s="30" t="s">
        <v>1737</v>
      </c>
      <c r="C63" s="30" t="s">
        <v>1260</v>
      </c>
      <c r="D63" s="13">
        <v>1729</v>
      </c>
      <c r="E63" s="14">
        <v>64.67</v>
      </c>
      <c r="F63" s="15">
        <v>2.3999999999999998E-3</v>
      </c>
      <c r="G63" s="15"/>
    </row>
    <row r="64" spans="1:7" x14ac:dyDescent="0.3">
      <c r="A64" s="12" t="s">
        <v>1738</v>
      </c>
      <c r="B64" s="30" t="s">
        <v>1739</v>
      </c>
      <c r="C64" s="30" t="s">
        <v>1307</v>
      </c>
      <c r="D64" s="13">
        <v>3908</v>
      </c>
      <c r="E64" s="14">
        <v>58.64</v>
      </c>
      <c r="F64" s="15">
        <v>2.0999999999999999E-3</v>
      </c>
      <c r="G64" s="15"/>
    </row>
    <row r="65" spans="1:7" x14ac:dyDescent="0.3">
      <c r="A65" s="12" t="s">
        <v>1696</v>
      </c>
      <c r="B65" s="30" t="s">
        <v>1697</v>
      </c>
      <c r="C65" s="30" t="s">
        <v>1241</v>
      </c>
      <c r="D65" s="13">
        <v>10000</v>
      </c>
      <c r="E65" s="14">
        <v>57.52</v>
      </c>
      <c r="F65" s="15">
        <v>2.0999999999999999E-3</v>
      </c>
      <c r="G65" s="15"/>
    </row>
    <row r="66" spans="1:7" x14ac:dyDescent="0.3">
      <c r="A66" s="12" t="s">
        <v>1432</v>
      </c>
      <c r="B66" s="30" t="s">
        <v>1433</v>
      </c>
      <c r="C66" s="30" t="s">
        <v>1265</v>
      </c>
      <c r="D66" s="13">
        <v>1875</v>
      </c>
      <c r="E66" s="14">
        <v>57.14</v>
      </c>
      <c r="F66" s="15">
        <v>2.0999999999999999E-3</v>
      </c>
      <c r="G66" s="15"/>
    </row>
    <row r="67" spans="1:7" x14ac:dyDescent="0.3">
      <c r="A67" s="12" t="s">
        <v>1440</v>
      </c>
      <c r="B67" s="30" t="s">
        <v>1441</v>
      </c>
      <c r="C67" s="30" t="s">
        <v>1207</v>
      </c>
      <c r="D67" s="13">
        <v>1579</v>
      </c>
      <c r="E67" s="14">
        <v>56.53</v>
      </c>
      <c r="F67" s="15">
        <v>2.0999999999999999E-3</v>
      </c>
      <c r="G67" s="15"/>
    </row>
    <row r="68" spans="1:7" x14ac:dyDescent="0.3">
      <c r="A68" s="12" t="s">
        <v>1148</v>
      </c>
      <c r="B68" s="30" t="s">
        <v>1149</v>
      </c>
      <c r="C68" s="30" t="s">
        <v>1150</v>
      </c>
      <c r="D68" s="13">
        <v>54000</v>
      </c>
      <c r="E68" s="14">
        <v>56.51</v>
      </c>
      <c r="F68" s="15">
        <v>2.0999999999999999E-3</v>
      </c>
      <c r="G68" s="15"/>
    </row>
    <row r="69" spans="1:7" x14ac:dyDescent="0.3">
      <c r="A69" s="12" t="s">
        <v>1448</v>
      </c>
      <c r="B69" s="30" t="s">
        <v>1449</v>
      </c>
      <c r="C69" s="30" t="s">
        <v>1300</v>
      </c>
      <c r="D69" s="13">
        <v>4169</v>
      </c>
      <c r="E69" s="14">
        <v>56.05</v>
      </c>
      <c r="F69" s="15">
        <v>2E-3</v>
      </c>
      <c r="G69" s="15"/>
    </row>
    <row r="70" spans="1:7" x14ac:dyDescent="0.3">
      <c r="A70" s="12" t="s">
        <v>1228</v>
      </c>
      <c r="B70" s="30" t="s">
        <v>1229</v>
      </c>
      <c r="C70" s="30" t="s">
        <v>1118</v>
      </c>
      <c r="D70" s="13">
        <v>4898</v>
      </c>
      <c r="E70" s="14">
        <v>55.94</v>
      </c>
      <c r="F70" s="15">
        <v>2E-3</v>
      </c>
      <c r="G70" s="15"/>
    </row>
    <row r="71" spans="1:7" x14ac:dyDescent="0.3">
      <c r="A71" s="12" t="s">
        <v>1700</v>
      </c>
      <c r="B71" s="30" t="s">
        <v>1701</v>
      </c>
      <c r="C71" s="30" t="s">
        <v>1335</v>
      </c>
      <c r="D71" s="13">
        <v>8897</v>
      </c>
      <c r="E71" s="14">
        <v>54.74</v>
      </c>
      <c r="F71" s="15">
        <v>2E-3</v>
      </c>
      <c r="G71" s="15"/>
    </row>
    <row r="72" spans="1:7" x14ac:dyDescent="0.3">
      <c r="A72" s="12" t="s">
        <v>1752</v>
      </c>
      <c r="B72" s="30" t="s">
        <v>1753</v>
      </c>
      <c r="C72" s="30" t="s">
        <v>1118</v>
      </c>
      <c r="D72" s="13">
        <v>8400</v>
      </c>
      <c r="E72" s="14">
        <v>53.55</v>
      </c>
      <c r="F72" s="15">
        <v>2E-3</v>
      </c>
      <c r="G72" s="15"/>
    </row>
    <row r="73" spans="1:7" x14ac:dyDescent="0.3">
      <c r="A73" s="12" t="s">
        <v>1698</v>
      </c>
      <c r="B73" s="30" t="s">
        <v>1699</v>
      </c>
      <c r="C73" s="30" t="s">
        <v>1118</v>
      </c>
      <c r="D73" s="13">
        <v>4224</v>
      </c>
      <c r="E73" s="14">
        <v>52.7</v>
      </c>
      <c r="F73" s="15">
        <v>1.9E-3</v>
      </c>
      <c r="G73" s="15"/>
    </row>
    <row r="74" spans="1:7" x14ac:dyDescent="0.3">
      <c r="A74" s="12" t="s">
        <v>1401</v>
      </c>
      <c r="B74" s="30" t="s">
        <v>1402</v>
      </c>
      <c r="C74" s="30" t="s">
        <v>1290</v>
      </c>
      <c r="D74" s="13">
        <v>11250</v>
      </c>
      <c r="E74" s="14">
        <v>52.32</v>
      </c>
      <c r="F74" s="15">
        <v>1.9E-3</v>
      </c>
      <c r="G74" s="15"/>
    </row>
    <row r="75" spans="1:7" x14ac:dyDescent="0.3">
      <c r="A75" s="12" t="s">
        <v>1799</v>
      </c>
      <c r="B75" s="30" t="s">
        <v>1800</v>
      </c>
      <c r="C75" s="30" t="s">
        <v>1128</v>
      </c>
      <c r="D75" s="13">
        <v>4651</v>
      </c>
      <c r="E75" s="14">
        <v>50.69</v>
      </c>
      <c r="F75" s="15">
        <v>1.8E-3</v>
      </c>
      <c r="G75" s="15"/>
    </row>
    <row r="76" spans="1:7" x14ac:dyDescent="0.3">
      <c r="A76" s="12" t="s">
        <v>1727</v>
      </c>
      <c r="B76" s="30" t="s">
        <v>1728</v>
      </c>
      <c r="C76" s="30" t="s">
        <v>1128</v>
      </c>
      <c r="D76" s="13">
        <v>649</v>
      </c>
      <c r="E76" s="14">
        <v>49.25</v>
      </c>
      <c r="F76" s="15">
        <v>1.8E-3</v>
      </c>
      <c r="G76" s="15"/>
    </row>
    <row r="77" spans="1:7" x14ac:dyDescent="0.3">
      <c r="A77" s="12" t="s">
        <v>1942</v>
      </c>
      <c r="B77" s="30" t="s">
        <v>1943</v>
      </c>
      <c r="C77" s="30" t="s">
        <v>1109</v>
      </c>
      <c r="D77" s="13">
        <v>6442</v>
      </c>
      <c r="E77" s="14">
        <v>48.55</v>
      </c>
      <c r="F77" s="15">
        <v>1.8E-3</v>
      </c>
      <c r="G77" s="15"/>
    </row>
    <row r="78" spans="1:7" x14ac:dyDescent="0.3">
      <c r="A78" s="12" t="s">
        <v>1748</v>
      </c>
      <c r="B78" s="30" t="s">
        <v>1749</v>
      </c>
      <c r="C78" s="30" t="s">
        <v>1260</v>
      </c>
      <c r="D78" s="13">
        <v>1554</v>
      </c>
      <c r="E78" s="14">
        <v>45.57</v>
      </c>
      <c r="F78" s="15">
        <v>1.6999999999999999E-3</v>
      </c>
      <c r="G78" s="15"/>
    </row>
    <row r="79" spans="1:7" x14ac:dyDescent="0.3">
      <c r="A79" s="12" t="s">
        <v>1245</v>
      </c>
      <c r="B79" s="30" t="s">
        <v>1246</v>
      </c>
      <c r="C79" s="30" t="s">
        <v>1247</v>
      </c>
      <c r="D79" s="13">
        <v>18996</v>
      </c>
      <c r="E79" s="14">
        <v>43.88</v>
      </c>
      <c r="F79" s="15">
        <v>1.6000000000000001E-3</v>
      </c>
      <c r="G79" s="15"/>
    </row>
    <row r="80" spans="1:7" x14ac:dyDescent="0.3">
      <c r="A80" s="12" t="s">
        <v>1121</v>
      </c>
      <c r="B80" s="30" t="s">
        <v>1122</v>
      </c>
      <c r="C80" s="30" t="s">
        <v>1118</v>
      </c>
      <c r="D80" s="13">
        <v>40000</v>
      </c>
      <c r="E80" s="14">
        <v>41.08</v>
      </c>
      <c r="F80" s="15">
        <v>1.5E-3</v>
      </c>
      <c r="G80" s="15"/>
    </row>
    <row r="81" spans="1:7" x14ac:dyDescent="0.3">
      <c r="A81" s="12" t="s">
        <v>1944</v>
      </c>
      <c r="B81" s="30" t="s">
        <v>1945</v>
      </c>
      <c r="C81" s="30" t="s">
        <v>1272</v>
      </c>
      <c r="D81" s="13">
        <v>4259</v>
      </c>
      <c r="E81" s="14">
        <v>39.33</v>
      </c>
      <c r="F81" s="15">
        <v>1.4E-3</v>
      </c>
      <c r="G81" s="15"/>
    </row>
    <row r="82" spans="1:7" x14ac:dyDescent="0.3">
      <c r="A82" s="12" t="s">
        <v>1946</v>
      </c>
      <c r="B82" s="30" t="s">
        <v>1947</v>
      </c>
      <c r="C82" s="30" t="s">
        <v>1241</v>
      </c>
      <c r="D82" s="13">
        <v>12000</v>
      </c>
      <c r="E82" s="14">
        <v>37.090000000000003</v>
      </c>
      <c r="F82" s="15">
        <v>1.4E-3</v>
      </c>
      <c r="G82" s="15"/>
    </row>
    <row r="83" spans="1:7" x14ac:dyDescent="0.3">
      <c r="A83" s="12" t="s">
        <v>1750</v>
      </c>
      <c r="B83" s="30" t="s">
        <v>1751</v>
      </c>
      <c r="C83" s="30" t="s">
        <v>1312</v>
      </c>
      <c r="D83" s="13">
        <v>2899</v>
      </c>
      <c r="E83" s="14">
        <v>35.92</v>
      </c>
      <c r="F83" s="15">
        <v>1.2999999999999999E-3</v>
      </c>
      <c r="G83" s="15"/>
    </row>
    <row r="84" spans="1:7" x14ac:dyDescent="0.3">
      <c r="A84" s="12" t="s">
        <v>1715</v>
      </c>
      <c r="B84" s="30" t="s">
        <v>1716</v>
      </c>
      <c r="C84" s="30" t="s">
        <v>1109</v>
      </c>
      <c r="D84" s="13">
        <v>11155</v>
      </c>
      <c r="E84" s="14">
        <v>32.630000000000003</v>
      </c>
      <c r="F84" s="15">
        <v>1.1999999999999999E-3</v>
      </c>
      <c r="G84" s="15"/>
    </row>
    <row r="85" spans="1:7" x14ac:dyDescent="0.3">
      <c r="A85" s="12" t="s">
        <v>1168</v>
      </c>
      <c r="B85" s="30" t="s">
        <v>1169</v>
      </c>
      <c r="C85" s="30" t="s">
        <v>1109</v>
      </c>
      <c r="D85" s="13">
        <v>9961</v>
      </c>
      <c r="E85" s="14">
        <v>30.07</v>
      </c>
      <c r="F85" s="15">
        <v>1.1000000000000001E-3</v>
      </c>
      <c r="G85" s="15"/>
    </row>
    <row r="86" spans="1:7" x14ac:dyDescent="0.3">
      <c r="A86" s="12" t="s">
        <v>1430</v>
      </c>
      <c r="B86" s="30" t="s">
        <v>1431</v>
      </c>
      <c r="C86" s="30" t="s">
        <v>1207</v>
      </c>
      <c r="D86" s="13">
        <v>1513</v>
      </c>
      <c r="E86" s="14">
        <v>20.059999999999999</v>
      </c>
      <c r="F86" s="15">
        <v>6.9999999999999999E-4</v>
      </c>
      <c r="G86" s="15"/>
    </row>
    <row r="87" spans="1:7" x14ac:dyDescent="0.3">
      <c r="A87" s="12" t="s">
        <v>1346</v>
      </c>
      <c r="B87" s="30" t="s">
        <v>1347</v>
      </c>
      <c r="C87" s="30" t="s">
        <v>1115</v>
      </c>
      <c r="D87" s="13">
        <v>83</v>
      </c>
      <c r="E87" s="14">
        <v>19.440000000000001</v>
      </c>
      <c r="F87" s="15">
        <v>6.9999999999999999E-4</v>
      </c>
      <c r="G87" s="15"/>
    </row>
    <row r="88" spans="1:7" x14ac:dyDescent="0.3">
      <c r="A88" s="12" t="s">
        <v>1107</v>
      </c>
      <c r="B88" s="30" t="s">
        <v>1108</v>
      </c>
      <c r="C88" s="30" t="s">
        <v>1109</v>
      </c>
      <c r="D88" s="13">
        <v>571</v>
      </c>
      <c r="E88" s="14">
        <v>9.7100000000000009</v>
      </c>
      <c r="F88" s="15">
        <v>4.0000000000000002E-4</v>
      </c>
      <c r="G88" s="15"/>
    </row>
    <row r="89" spans="1:7" x14ac:dyDescent="0.3">
      <c r="A89" s="12" t="s">
        <v>1466</v>
      </c>
      <c r="B89" s="30" t="s">
        <v>1467</v>
      </c>
      <c r="C89" s="30" t="s">
        <v>1468</v>
      </c>
      <c r="D89" s="13">
        <v>129</v>
      </c>
      <c r="E89" s="14">
        <v>5.08</v>
      </c>
      <c r="F89" s="15">
        <v>2.0000000000000001E-4</v>
      </c>
      <c r="G89" s="15"/>
    </row>
    <row r="90" spans="1:7" x14ac:dyDescent="0.3">
      <c r="A90" s="12" t="s">
        <v>1756</v>
      </c>
      <c r="B90" s="30" t="s">
        <v>1757</v>
      </c>
      <c r="C90" s="30" t="s">
        <v>1260</v>
      </c>
      <c r="D90" s="13">
        <v>476</v>
      </c>
      <c r="E90" s="14">
        <v>4.7699999999999996</v>
      </c>
      <c r="F90" s="15">
        <v>2.0000000000000001E-4</v>
      </c>
      <c r="G90" s="15"/>
    </row>
    <row r="91" spans="1:7" x14ac:dyDescent="0.3">
      <c r="A91" s="12" t="s">
        <v>1403</v>
      </c>
      <c r="B91" s="30" t="s">
        <v>1404</v>
      </c>
      <c r="C91" s="30" t="s">
        <v>1118</v>
      </c>
      <c r="D91" s="13">
        <v>525</v>
      </c>
      <c r="E91" s="14">
        <v>4.45</v>
      </c>
      <c r="F91" s="15">
        <v>2.0000000000000001E-4</v>
      </c>
      <c r="G91" s="15"/>
    </row>
    <row r="92" spans="1:7" x14ac:dyDescent="0.3">
      <c r="A92" s="16" t="s">
        <v>122</v>
      </c>
      <c r="B92" s="31"/>
      <c r="C92" s="31"/>
      <c r="D92" s="17"/>
      <c r="E92" s="37">
        <v>18048.02</v>
      </c>
      <c r="F92" s="38">
        <v>0.65800000000000003</v>
      </c>
      <c r="G92" s="20"/>
    </row>
    <row r="93" spans="1:7" x14ac:dyDescent="0.3">
      <c r="A93" s="16" t="s">
        <v>1473</v>
      </c>
      <c r="B93" s="30"/>
      <c r="C93" s="30"/>
      <c r="D93" s="13"/>
      <c r="E93" s="14"/>
      <c r="F93" s="15"/>
      <c r="G93" s="15"/>
    </row>
    <row r="94" spans="1:7" x14ac:dyDescent="0.3">
      <c r="A94" s="16" t="s">
        <v>122</v>
      </c>
      <c r="B94" s="30"/>
      <c r="C94" s="30"/>
      <c r="D94" s="13"/>
      <c r="E94" s="39" t="s">
        <v>114</v>
      </c>
      <c r="F94" s="40" t="s">
        <v>114</v>
      </c>
      <c r="G94" s="15"/>
    </row>
    <row r="95" spans="1:7" x14ac:dyDescent="0.3">
      <c r="A95" s="21" t="s">
        <v>152</v>
      </c>
      <c r="B95" s="32"/>
      <c r="C95" s="32"/>
      <c r="D95" s="22"/>
      <c r="E95" s="27">
        <v>18048.02</v>
      </c>
      <c r="F95" s="28">
        <v>0.65800000000000003</v>
      </c>
      <c r="G95" s="20"/>
    </row>
    <row r="96" spans="1:7" x14ac:dyDescent="0.3">
      <c r="A96" s="12"/>
      <c r="B96" s="30"/>
      <c r="C96" s="30"/>
      <c r="D96" s="13"/>
      <c r="E96" s="14"/>
      <c r="F96" s="15"/>
      <c r="G96" s="15"/>
    </row>
    <row r="97" spans="1:7" x14ac:dyDescent="0.3">
      <c r="A97" s="16" t="s">
        <v>1474</v>
      </c>
      <c r="B97" s="30"/>
      <c r="C97" s="30"/>
      <c r="D97" s="13"/>
      <c r="E97" s="14"/>
      <c r="F97" s="15"/>
      <c r="G97" s="15"/>
    </row>
    <row r="98" spans="1:7" x14ac:dyDescent="0.3">
      <c r="A98" s="16" t="s">
        <v>1475</v>
      </c>
      <c r="B98" s="30"/>
      <c r="C98" s="30"/>
      <c r="D98" s="13"/>
      <c r="E98" s="14"/>
      <c r="F98" s="15"/>
      <c r="G98" s="15"/>
    </row>
    <row r="99" spans="1:7" x14ac:dyDescent="0.3">
      <c r="A99" s="12" t="s">
        <v>1758</v>
      </c>
      <c r="B99" s="30"/>
      <c r="C99" s="30" t="s">
        <v>1260</v>
      </c>
      <c r="D99" s="13">
        <v>5500</v>
      </c>
      <c r="E99" s="14">
        <v>55.23</v>
      </c>
      <c r="F99" s="15">
        <v>2.013E-3</v>
      </c>
      <c r="G99" s="15"/>
    </row>
    <row r="100" spans="1:7" x14ac:dyDescent="0.3">
      <c r="A100" s="12" t="s">
        <v>1510</v>
      </c>
      <c r="B100" s="30"/>
      <c r="C100" s="30" t="s">
        <v>1118</v>
      </c>
      <c r="D100" s="13">
        <v>4800</v>
      </c>
      <c r="E100" s="14">
        <v>40.94</v>
      </c>
      <c r="F100" s="15">
        <v>1.4920000000000001E-3</v>
      </c>
      <c r="G100" s="15"/>
    </row>
    <row r="101" spans="1:7" x14ac:dyDescent="0.3">
      <c r="A101" s="12" t="s">
        <v>1478</v>
      </c>
      <c r="B101" s="30"/>
      <c r="C101" s="30" t="s">
        <v>1468</v>
      </c>
      <c r="D101" s="13">
        <v>1000</v>
      </c>
      <c r="E101" s="14">
        <v>39.29</v>
      </c>
      <c r="F101" s="15">
        <v>1.4319999999999999E-3</v>
      </c>
      <c r="G101" s="15"/>
    </row>
    <row r="102" spans="1:7" x14ac:dyDescent="0.3">
      <c r="A102" s="12" t="s">
        <v>1497</v>
      </c>
      <c r="B102" s="30"/>
      <c r="C102" s="30" t="s">
        <v>1207</v>
      </c>
      <c r="D102" s="13">
        <v>1400</v>
      </c>
      <c r="E102" s="14">
        <v>18.670000000000002</v>
      </c>
      <c r="F102" s="15">
        <v>6.8000000000000005E-4</v>
      </c>
      <c r="G102" s="15"/>
    </row>
    <row r="103" spans="1:7" x14ac:dyDescent="0.3">
      <c r="A103" s="12" t="s">
        <v>1527</v>
      </c>
      <c r="B103" s="30"/>
      <c r="C103" s="30" t="s">
        <v>1265</v>
      </c>
      <c r="D103" s="41">
        <v>-600</v>
      </c>
      <c r="E103" s="23">
        <v>-20.32</v>
      </c>
      <c r="F103" s="24">
        <v>-7.3999999999999999E-4</v>
      </c>
      <c r="G103" s="15"/>
    </row>
    <row r="104" spans="1:7" x14ac:dyDescent="0.3">
      <c r="A104" s="12" t="s">
        <v>1948</v>
      </c>
      <c r="B104" s="30"/>
      <c r="C104" s="30" t="s">
        <v>1118</v>
      </c>
      <c r="D104" s="41">
        <v>-2000</v>
      </c>
      <c r="E104" s="23">
        <v>-30.78</v>
      </c>
      <c r="F104" s="24">
        <v>-1.122E-3</v>
      </c>
      <c r="G104" s="15"/>
    </row>
    <row r="105" spans="1:7" x14ac:dyDescent="0.3">
      <c r="A105" s="12" t="s">
        <v>1608</v>
      </c>
      <c r="B105" s="30"/>
      <c r="C105" s="30" t="s">
        <v>1118</v>
      </c>
      <c r="D105" s="41">
        <v>-1800</v>
      </c>
      <c r="E105" s="23">
        <v>-31.4</v>
      </c>
      <c r="F105" s="24">
        <v>-1.145E-3</v>
      </c>
      <c r="G105" s="15"/>
    </row>
    <row r="106" spans="1:7" x14ac:dyDescent="0.3">
      <c r="A106" s="12" t="s">
        <v>1517</v>
      </c>
      <c r="B106" s="30"/>
      <c r="C106" s="30" t="s">
        <v>1389</v>
      </c>
      <c r="D106" s="41">
        <v>-6000</v>
      </c>
      <c r="E106" s="23">
        <v>-32.01</v>
      </c>
      <c r="F106" s="24">
        <v>-1.1670000000000001E-3</v>
      </c>
      <c r="G106" s="15"/>
    </row>
    <row r="107" spans="1:7" x14ac:dyDescent="0.3">
      <c r="A107" s="12" t="s">
        <v>1638</v>
      </c>
      <c r="B107" s="30"/>
      <c r="C107" s="30" t="s">
        <v>1118</v>
      </c>
      <c r="D107" s="41">
        <v>-40000</v>
      </c>
      <c r="E107" s="23">
        <v>-41.4</v>
      </c>
      <c r="F107" s="24">
        <v>-1.5089999999999999E-3</v>
      </c>
      <c r="G107" s="15"/>
    </row>
    <row r="108" spans="1:7" x14ac:dyDescent="0.3">
      <c r="A108" s="12" t="s">
        <v>1536</v>
      </c>
      <c r="B108" s="30"/>
      <c r="C108" s="30" t="s">
        <v>1172</v>
      </c>
      <c r="D108" s="41">
        <v>-500</v>
      </c>
      <c r="E108" s="23">
        <v>-41.53</v>
      </c>
      <c r="F108" s="24">
        <v>-1.5139999999999999E-3</v>
      </c>
      <c r="G108" s="15"/>
    </row>
    <row r="109" spans="1:7" x14ac:dyDescent="0.3">
      <c r="A109" s="12" t="s">
        <v>1512</v>
      </c>
      <c r="B109" s="30"/>
      <c r="C109" s="30" t="s">
        <v>1290</v>
      </c>
      <c r="D109" s="41">
        <v>-11250</v>
      </c>
      <c r="E109" s="23">
        <v>-52.41</v>
      </c>
      <c r="F109" s="24">
        <v>-1.9109999999999999E-3</v>
      </c>
      <c r="G109" s="15"/>
    </row>
    <row r="110" spans="1:7" x14ac:dyDescent="0.3">
      <c r="A110" s="12" t="s">
        <v>1633</v>
      </c>
      <c r="B110" s="30"/>
      <c r="C110" s="30" t="s">
        <v>1109</v>
      </c>
      <c r="D110" s="41">
        <v>-29250</v>
      </c>
      <c r="E110" s="23">
        <v>-55.91</v>
      </c>
      <c r="F110" s="24">
        <v>-2.0379999999999999E-3</v>
      </c>
      <c r="G110" s="15"/>
    </row>
    <row r="111" spans="1:7" x14ac:dyDescent="0.3">
      <c r="A111" s="12" t="s">
        <v>1626</v>
      </c>
      <c r="B111" s="30"/>
      <c r="C111" s="30" t="s">
        <v>1150</v>
      </c>
      <c r="D111" s="41">
        <v>-54000</v>
      </c>
      <c r="E111" s="23">
        <v>-56.94</v>
      </c>
      <c r="F111" s="24">
        <v>-2.0760000000000002E-3</v>
      </c>
      <c r="G111" s="15"/>
    </row>
    <row r="112" spans="1:7" x14ac:dyDescent="0.3">
      <c r="A112" s="12" t="s">
        <v>1496</v>
      </c>
      <c r="B112" s="30"/>
      <c r="C112" s="30" t="s">
        <v>1265</v>
      </c>
      <c r="D112" s="41">
        <v>-1875</v>
      </c>
      <c r="E112" s="23">
        <v>-57.23</v>
      </c>
      <c r="F112" s="24">
        <v>-2.0860000000000002E-3</v>
      </c>
      <c r="G112" s="15"/>
    </row>
    <row r="113" spans="1:7" x14ac:dyDescent="0.3">
      <c r="A113" s="12" t="s">
        <v>1551</v>
      </c>
      <c r="B113" s="30"/>
      <c r="C113" s="30" t="s">
        <v>1210</v>
      </c>
      <c r="D113" s="41">
        <v>-7000</v>
      </c>
      <c r="E113" s="23">
        <v>-66.34</v>
      </c>
      <c r="F113" s="24">
        <v>-2.4190000000000001E-3</v>
      </c>
      <c r="G113" s="15"/>
    </row>
    <row r="114" spans="1:7" x14ac:dyDescent="0.3">
      <c r="A114" s="12" t="s">
        <v>1507</v>
      </c>
      <c r="B114" s="30"/>
      <c r="C114" s="30" t="s">
        <v>1210</v>
      </c>
      <c r="D114" s="41">
        <v>-1750</v>
      </c>
      <c r="E114" s="23">
        <v>-68.87</v>
      </c>
      <c r="F114" s="24">
        <v>-2.5110000000000002E-3</v>
      </c>
      <c r="G114" s="15"/>
    </row>
    <row r="115" spans="1:7" x14ac:dyDescent="0.3">
      <c r="A115" s="12" t="s">
        <v>1640</v>
      </c>
      <c r="B115" s="30"/>
      <c r="C115" s="30" t="s">
        <v>1115</v>
      </c>
      <c r="D115" s="41">
        <v>-7000</v>
      </c>
      <c r="E115" s="23">
        <v>-73.930000000000007</v>
      </c>
      <c r="F115" s="24">
        <v>-2.6949999999999999E-3</v>
      </c>
      <c r="G115" s="15"/>
    </row>
    <row r="116" spans="1:7" x14ac:dyDescent="0.3">
      <c r="A116" s="12" t="s">
        <v>1575</v>
      </c>
      <c r="B116" s="30"/>
      <c r="C116" s="30" t="s">
        <v>1207</v>
      </c>
      <c r="D116" s="41">
        <v>-800</v>
      </c>
      <c r="E116" s="23">
        <v>-78.87</v>
      </c>
      <c r="F116" s="24">
        <v>-2.8760000000000001E-3</v>
      </c>
      <c r="G116" s="15"/>
    </row>
    <row r="117" spans="1:7" x14ac:dyDescent="0.3">
      <c r="A117" s="12" t="s">
        <v>1627</v>
      </c>
      <c r="B117" s="30"/>
      <c r="C117" s="30" t="s">
        <v>1147</v>
      </c>
      <c r="D117" s="41">
        <v>-19600</v>
      </c>
      <c r="E117" s="23">
        <v>-82.97</v>
      </c>
      <c r="F117" s="24">
        <v>-3.0249999999999999E-3</v>
      </c>
      <c r="G117" s="15"/>
    </row>
    <row r="118" spans="1:7" x14ac:dyDescent="0.3">
      <c r="A118" s="12" t="s">
        <v>1619</v>
      </c>
      <c r="B118" s="30"/>
      <c r="C118" s="30" t="s">
        <v>1115</v>
      </c>
      <c r="D118" s="41">
        <v>-2125</v>
      </c>
      <c r="E118" s="23">
        <v>-109.31</v>
      </c>
      <c r="F118" s="24">
        <v>-3.986E-3</v>
      </c>
      <c r="G118" s="15"/>
    </row>
    <row r="119" spans="1:7" x14ac:dyDescent="0.3">
      <c r="A119" s="12" t="s">
        <v>1581</v>
      </c>
      <c r="B119" s="30"/>
      <c r="C119" s="30" t="s">
        <v>1135</v>
      </c>
      <c r="D119" s="41">
        <v>-4200</v>
      </c>
      <c r="E119" s="23">
        <v>-113.19</v>
      </c>
      <c r="F119" s="24">
        <v>-4.1269999999999996E-3</v>
      </c>
      <c r="G119" s="15"/>
    </row>
    <row r="120" spans="1:7" x14ac:dyDescent="0.3">
      <c r="A120" s="12" t="s">
        <v>1508</v>
      </c>
      <c r="B120" s="30"/>
      <c r="C120" s="30" t="s">
        <v>1207</v>
      </c>
      <c r="D120" s="41">
        <v>-9100</v>
      </c>
      <c r="E120" s="23">
        <v>-131.41</v>
      </c>
      <c r="F120" s="24">
        <v>-4.7920000000000003E-3</v>
      </c>
      <c r="G120" s="15"/>
    </row>
    <row r="121" spans="1:7" x14ac:dyDescent="0.3">
      <c r="A121" s="12" t="s">
        <v>1631</v>
      </c>
      <c r="B121" s="30"/>
      <c r="C121" s="30" t="s">
        <v>1109</v>
      </c>
      <c r="D121" s="41">
        <v>-256000</v>
      </c>
      <c r="E121" s="23">
        <v>-133.25</v>
      </c>
      <c r="F121" s="24">
        <v>-4.8589999999999996E-3</v>
      </c>
      <c r="G121" s="15"/>
    </row>
    <row r="122" spans="1:7" x14ac:dyDescent="0.3">
      <c r="A122" s="12" t="s">
        <v>1610</v>
      </c>
      <c r="B122" s="30"/>
      <c r="C122" s="30" t="s">
        <v>1191</v>
      </c>
      <c r="D122" s="41">
        <v>-6000</v>
      </c>
      <c r="E122" s="23">
        <v>-149.16999999999999</v>
      </c>
      <c r="F122" s="24">
        <v>-5.4390000000000003E-3</v>
      </c>
      <c r="G122" s="15"/>
    </row>
    <row r="123" spans="1:7" x14ac:dyDescent="0.3">
      <c r="A123" s="12" t="s">
        <v>1513</v>
      </c>
      <c r="B123" s="30"/>
      <c r="C123" s="30" t="s">
        <v>1297</v>
      </c>
      <c r="D123" s="41">
        <v>-17500</v>
      </c>
      <c r="E123" s="23">
        <v>-160.79</v>
      </c>
      <c r="F123" s="24">
        <v>-5.8630000000000002E-3</v>
      </c>
      <c r="G123" s="15"/>
    </row>
    <row r="124" spans="1:7" x14ac:dyDescent="0.3">
      <c r="A124" s="12" t="s">
        <v>1615</v>
      </c>
      <c r="B124" s="30"/>
      <c r="C124" s="30" t="s">
        <v>1140</v>
      </c>
      <c r="D124" s="41">
        <v>-143000</v>
      </c>
      <c r="E124" s="23">
        <v>-160.88</v>
      </c>
      <c r="F124" s="24">
        <v>-5.8659999999999997E-3</v>
      </c>
      <c r="G124" s="15"/>
    </row>
    <row r="125" spans="1:7" x14ac:dyDescent="0.3">
      <c r="A125" s="12" t="s">
        <v>1570</v>
      </c>
      <c r="B125" s="30"/>
      <c r="C125" s="30" t="s">
        <v>1118</v>
      </c>
      <c r="D125" s="41">
        <v>-2250</v>
      </c>
      <c r="E125" s="23">
        <v>-162.28</v>
      </c>
      <c r="F125" s="24">
        <v>-5.9179999999999996E-3</v>
      </c>
      <c r="G125" s="15"/>
    </row>
    <row r="126" spans="1:7" x14ac:dyDescent="0.3">
      <c r="A126" s="12" t="s">
        <v>1613</v>
      </c>
      <c r="B126" s="30"/>
      <c r="C126" s="30" t="s">
        <v>1162</v>
      </c>
      <c r="D126" s="41">
        <v>-42000</v>
      </c>
      <c r="E126" s="23">
        <v>-185.54</v>
      </c>
      <c r="F126" s="24">
        <v>-6.7650000000000002E-3</v>
      </c>
      <c r="G126" s="15"/>
    </row>
    <row r="127" spans="1:7" x14ac:dyDescent="0.3">
      <c r="A127" s="12" t="s">
        <v>1635</v>
      </c>
      <c r="B127" s="30"/>
      <c r="C127" s="30" t="s">
        <v>1128</v>
      </c>
      <c r="D127" s="41">
        <v>-5775</v>
      </c>
      <c r="E127" s="23">
        <v>-191.37</v>
      </c>
      <c r="F127" s="24">
        <v>-6.9779999999999998E-3</v>
      </c>
      <c r="G127" s="15"/>
    </row>
    <row r="128" spans="1:7" x14ac:dyDescent="0.3">
      <c r="A128" s="12" t="s">
        <v>1632</v>
      </c>
      <c r="B128" s="30"/>
      <c r="C128" s="30" t="s">
        <v>1135</v>
      </c>
      <c r="D128" s="41">
        <v>-43200</v>
      </c>
      <c r="E128" s="23">
        <v>-196.21</v>
      </c>
      <c r="F128" s="24">
        <v>-7.1549999999999999E-3</v>
      </c>
      <c r="G128" s="15"/>
    </row>
    <row r="129" spans="1:7" x14ac:dyDescent="0.3">
      <c r="A129" s="12" t="s">
        <v>1531</v>
      </c>
      <c r="B129" s="30"/>
      <c r="C129" s="30" t="s">
        <v>1128</v>
      </c>
      <c r="D129" s="41">
        <v>-16800</v>
      </c>
      <c r="E129" s="23">
        <v>-198.93</v>
      </c>
      <c r="F129" s="24">
        <v>-7.254E-3</v>
      </c>
      <c r="G129" s="15"/>
    </row>
    <row r="130" spans="1:7" x14ac:dyDescent="0.3">
      <c r="A130" s="12" t="s">
        <v>1602</v>
      </c>
      <c r="B130" s="30"/>
      <c r="C130" s="30" t="s">
        <v>1109</v>
      </c>
      <c r="D130" s="41">
        <v>-16500</v>
      </c>
      <c r="E130" s="23">
        <v>-227.91</v>
      </c>
      <c r="F130" s="24">
        <v>-8.3110000000000007E-3</v>
      </c>
      <c r="G130" s="15"/>
    </row>
    <row r="131" spans="1:7" x14ac:dyDescent="0.3">
      <c r="A131" s="12" t="s">
        <v>1544</v>
      </c>
      <c r="B131" s="30"/>
      <c r="C131" s="30" t="s">
        <v>1109</v>
      </c>
      <c r="D131" s="41">
        <v>-24500</v>
      </c>
      <c r="E131" s="23">
        <v>-230.45</v>
      </c>
      <c r="F131" s="24">
        <v>-8.4030000000000007E-3</v>
      </c>
      <c r="G131" s="15"/>
    </row>
    <row r="132" spans="1:7" x14ac:dyDescent="0.3">
      <c r="A132" s="12" t="s">
        <v>1636</v>
      </c>
      <c r="B132" s="30"/>
      <c r="C132" s="30" t="s">
        <v>1125</v>
      </c>
      <c r="D132" s="41">
        <v>-10500</v>
      </c>
      <c r="E132" s="23">
        <v>-252</v>
      </c>
      <c r="F132" s="24">
        <v>-9.1889999999999993E-3</v>
      </c>
      <c r="G132" s="15"/>
    </row>
    <row r="133" spans="1:7" x14ac:dyDescent="0.3">
      <c r="A133" s="12" t="s">
        <v>1606</v>
      </c>
      <c r="B133" s="30"/>
      <c r="C133" s="30" t="s">
        <v>1128</v>
      </c>
      <c r="D133" s="41">
        <v>-24000</v>
      </c>
      <c r="E133" s="23">
        <v>-322.86</v>
      </c>
      <c r="F133" s="24">
        <v>-1.1773E-2</v>
      </c>
      <c r="G133" s="15"/>
    </row>
    <row r="134" spans="1:7" x14ac:dyDescent="0.3">
      <c r="A134" s="12" t="s">
        <v>1525</v>
      </c>
      <c r="B134" s="30"/>
      <c r="C134" s="30" t="s">
        <v>1188</v>
      </c>
      <c r="D134" s="41">
        <v>-96000</v>
      </c>
      <c r="E134" s="23">
        <v>-378.86</v>
      </c>
      <c r="F134" s="24">
        <v>-1.3816E-2</v>
      </c>
      <c r="G134" s="15"/>
    </row>
    <row r="135" spans="1:7" x14ac:dyDescent="0.3">
      <c r="A135" s="12" t="s">
        <v>1554</v>
      </c>
      <c r="B135" s="30"/>
      <c r="C135" s="30" t="s">
        <v>1188</v>
      </c>
      <c r="D135" s="41">
        <v>-170800</v>
      </c>
      <c r="E135" s="23">
        <v>-434.6</v>
      </c>
      <c r="F135" s="24">
        <v>-1.5848000000000001E-2</v>
      </c>
      <c r="G135" s="15"/>
    </row>
    <row r="136" spans="1:7" x14ac:dyDescent="0.3">
      <c r="A136" s="12" t="s">
        <v>1604</v>
      </c>
      <c r="B136" s="30"/>
      <c r="C136" s="30" t="s">
        <v>1118</v>
      </c>
      <c r="D136" s="41">
        <v>-438000</v>
      </c>
      <c r="E136" s="23">
        <v>-583.85</v>
      </c>
      <c r="F136" s="24">
        <v>-2.1291000000000001E-2</v>
      </c>
      <c r="G136" s="15"/>
    </row>
    <row r="137" spans="1:7" x14ac:dyDescent="0.3">
      <c r="A137" s="12" t="s">
        <v>1629</v>
      </c>
      <c r="B137" s="30"/>
      <c r="C137" s="30" t="s">
        <v>1109</v>
      </c>
      <c r="D137" s="41">
        <v>-118500</v>
      </c>
      <c r="E137" s="23">
        <v>-682.26</v>
      </c>
      <c r="F137" s="24">
        <v>-2.4879999999999999E-2</v>
      </c>
      <c r="G137" s="15"/>
    </row>
    <row r="138" spans="1:7" x14ac:dyDescent="0.3">
      <c r="A138" s="12" t="s">
        <v>1642</v>
      </c>
      <c r="B138" s="30"/>
      <c r="C138" s="30" t="s">
        <v>1109</v>
      </c>
      <c r="D138" s="41">
        <v>-56100</v>
      </c>
      <c r="E138" s="23">
        <v>-957.04</v>
      </c>
      <c r="F138" s="24">
        <v>-3.49E-2</v>
      </c>
      <c r="G138" s="15"/>
    </row>
    <row r="139" spans="1:7" x14ac:dyDescent="0.3">
      <c r="A139" s="12" t="s">
        <v>1598</v>
      </c>
      <c r="B139" s="30"/>
      <c r="C139" s="30" t="s">
        <v>1194</v>
      </c>
      <c r="D139" s="41">
        <v>-160000</v>
      </c>
      <c r="E139" s="23">
        <v>-1188.8800000000001</v>
      </c>
      <c r="F139" s="24">
        <v>-4.3354999999999998E-2</v>
      </c>
      <c r="G139" s="15"/>
    </row>
    <row r="140" spans="1:7" x14ac:dyDescent="0.3">
      <c r="A140" s="12" t="s">
        <v>1541</v>
      </c>
      <c r="B140" s="30"/>
      <c r="C140" s="30" t="s">
        <v>1172</v>
      </c>
      <c r="D140" s="41">
        <v>-307800</v>
      </c>
      <c r="E140" s="23">
        <v>-1313.07</v>
      </c>
      <c r="F140" s="24">
        <v>-4.7884000000000003E-2</v>
      </c>
      <c r="G140" s="15"/>
    </row>
    <row r="141" spans="1:7" x14ac:dyDescent="0.3">
      <c r="A141" s="12" t="s">
        <v>1641</v>
      </c>
      <c r="B141" s="30"/>
      <c r="C141" s="30" t="s">
        <v>1112</v>
      </c>
      <c r="D141" s="41">
        <v>-75500</v>
      </c>
      <c r="E141" s="23">
        <v>-1936.35</v>
      </c>
      <c r="F141" s="24">
        <v>-7.0612999999999995E-2</v>
      </c>
      <c r="G141" s="15"/>
    </row>
    <row r="142" spans="1:7" x14ac:dyDescent="0.3">
      <c r="A142" s="16" t="s">
        <v>122</v>
      </c>
      <c r="B142" s="31"/>
      <c r="C142" s="31"/>
      <c r="D142" s="17"/>
      <c r="E142" s="42">
        <v>-11037.24</v>
      </c>
      <c r="F142" s="43">
        <v>-0.40248200000000001</v>
      </c>
      <c r="G142" s="20"/>
    </row>
    <row r="143" spans="1:7" x14ac:dyDescent="0.3">
      <c r="A143" s="12"/>
      <c r="B143" s="30"/>
      <c r="C143" s="30"/>
      <c r="D143" s="13"/>
      <c r="E143" s="14"/>
      <c r="F143" s="15"/>
      <c r="G143" s="15"/>
    </row>
    <row r="144" spans="1:7" x14ac:dyDescent="0.3">
      <c r="A144" s="12"/>
      <c r="B144" s="30"/>
      <c r="C144" s="30"/>
      <c r="D144" s="13"/>
      <c r="E144" s="14"/>
      <c r="F144" s="15"/>
      <c r="G144" s="15"/>
    </row>
    <row r="145" spans="1:7" x14ac:dyDescent="0.3">
      <c r="A145" s="12"/>
      <c r="B145" s="30"/>
      <c r="C145" s="30"/>
      <c r="D145" s="13"/>
      <c r="E145" s="14"/>
      <c r="F145" s="15"/>
      <c r="G145" s="15"/>
    </row>
    <row r="146" spans="1:7" x14ac:dyDescent="0.3">
      <c r="A146" s="21" t="s">
        <v>152</v>
      </c>
      <c r="B146" s="32"/>
      <c r="C146" s="32"/>
      <c r="D146" s="22"/>
      <c r="E146" s="44">
        <v>-11037.24</v>
      </c>
      <c r="F146" s="45">
        <v>-0.40248200000000001</v>
      </c>
      <c r="G146" s="20"/>
    </row>
    <row r="147" spans="1:7" x14ac:dyDescent="0.3">
      <c r="A147" s="12"/>
      <c r="B147" s="30"/>
      <c r="C147" s="30"/>
      <c r="D147" s="13"/>
      <c r="E147" s="14"/>
      <c r="F147" s="15"/>
      <c r="G147" s="15"/>
    </row>
    <row r="148" spans="1:7" x14ac:dyDescent="0.3">
      <c r="A148" s="16" t="s">
        <v>202</v>
      </c>
      <c r="B148" s="30"/>
      <c r="C148" s="30"/>
      <c r="D148" s="13"/>
      <c r="E148" s="14"/>
      <c r="F148" s="15"/>
      <c r="G148" s="15"/>
    </row>
    <row r="149" spans="1:7" x14ac:dyDescent="0.3">
      <c r="A149" s="16" t="s">
        <v>203</v>
      </c>
      <c r="B149" s="30"/>
      <c r="C149" s="30"/>
      <c r="D149" s="13"/>
      <c r="E149" s="14"/>
      <c r="F149" s="15"/>
      <c r="G149" s="15"/>
    </row>
    <row r="150" spans="1:7" x14ac:dyDescent="0.3">
      <c r="A150" s="12" t="s">
        <v>717</v>
      </c>
      <c r="B150" s="30" t="s">
        <v>718</v>
      </c>
      <c r="C150" s="30" t="s">
        <v>209</v>
      </c>
      <c r="D150" s="13">
        <v>500000</v>
      </c>
      <c r="E150" s="14">
        <v>499.89</v>
      </c>
      <c r="F150" s="15">
        <v>1.8200000000000001E-2</v>
      </c>
      <c r="G150" s="15">
        <v>7.3599999999999999E-2</v>
      </c>
    </row>
    <row r="151" spans="1:7" x14ac:dyDescent="0.3">
      <c r="A151" s="16" t="s">
        <v>122</v>
      </c>
      <c r="B151" s="31"/>
      <c r="C151" s="31"/>
      <c r="D151" s="17"/>
      <c r="E151" s="37">
        <v>499.89</v>
      </c>
      <c r="F151" s="38">
        <v>1.8200000000000001E-2</v>
      </c>
      <c r="G151" s="20"/>
    </row>
    <row r="152" spans="1:7" x14ac:dyDescent="0.3">
      <c r="A152" s="12"/>
      <c r="B152" s="30"/>
      <c r="C152" s="30"/>
      <c r="D152" s="13"/>
      <c r="E152" s="14"/>
      <c r="F152" s="15"/>
      <c r="G152" s="15"/>
    </row>
    <row r="153" spans="1:7" x14ac:dyDescent="0.3">
      <c r="A153" s="16" t="s">
        <v>297</v>
      </c>
      <c r="B153" s="30"/>
      <c r="C153" s="30"/>
      <c r="D153" s="13"/>
      <c r="E153" s="14"/>
      <c r="F153" s="15"/>
      <c r="G153" s="15"/>
    </row>
    <row r="154" spans="1:7" x14ac:dyDescent="0.3">
      <c r="A154" s="12" t="s">
        <v>987</v>
      </c>
      <c r="B154" s="30" t="s">
        <v>988</v>
      </c>
      <c r="C154" s="30" t="s">
        <v>119</v>
      </c>
      <c r="D154" s="13">
        <v>5650000</v>
      </c>
      <c r="E154" s="14">
        <v>5450.47</v>
      </c>
      <c r="F154" s="15">
        <v>0.1988</v>
      </c>
      <c r="G154" s="15">
        <v>7.1700117669999994E-2</v>
      </c>
    </row>
    <row r="155" spans="1:7" x14ac:dyDescent="0.3">
      <c r="A155" s="16" t="s">
        <v>122</v>
      </c>
      <c r="B155" s="31"/>
      <c r="C155" s="31"/>
      <c r="D155" s="17"/>
      <c r="E155" s="37">
        <v>5450.47</v>
      </c>
      <c r="F155" s="38">
        <v>0.1988</v>
      </c>
      <c r="G155" s="20"/>
    </row>
    <row r="156" spans="1:7" x14ac:dyDescent="0.3">
      <c r="A156" s="12"/>
      <c r="B156" s="30"/>
      <c r="C156" s="30"/>
      <c r="D156" s="13"/>
      <c r="E156" s="14"/>
      <c r="F156" s="15"/>
      <c r="G156" s="15"/>
    </row>
    <row r="157" spans="1:7" x14ac:dyDescent="0.3">
      <c r="A157" s="16" t="s">
        <v>300</v>
      </c>
      <c r="B157" s="30"/>
      <c r="C157" s="30"/>
      <c r="D157" s="13"/>
      <c r="E157" s="14"/>
      <c r="F157" s="15"/>
      <c r="G157" s="15"/>
    </row>
    <row r="158" spans="1:7" x14ac:dyDescent="0.3">
      <c r="A158" s="16" t="s">
        <v>122</v>
      </c>
      <c r="B158" s="30"/>
      <c r="C158" s="30"/>
      <c r="D158" s="13"/>
      <c r="E158" s="39" t="s">
        <v>114</v>
      </c>
      <c r="F158" s="40" t="s">
        <v>114</v>
      </c>
      <c r="G158" s="15"/>
    </row>
    <row r="159" spans="1:7" x14ac:dyDescent="0.3">
      <c r="A159" s="12"/>
      <c r="B159" s="30"/>
      <c r="C159" s="30"/>
      <c r="D159" s="13"/>
      <c r="E159" s="14"/>
      <c r="F159" s="15"/>
      <c r="G159" s="15"/>
    </row>
    <row r="160" spans="1:7" x14ac:dyDescent="0.3">
      <c r="A160" s="16" t="s">
        <v>301</v>
      </c>
      <c r="B160" s="30"/>
      <c r="C160" s="30"/>
      <c r="D160" s="13"/>
      <c r="E160" s="14"/>
      <c r="F160" s="15"/>
      <c r="G160" s="15"/>
    </row>
    <row r="161" spans="1:7" x14ac:dyDescent="0.3">
      <c r="A161" s="16" t="s">
        <v>122</v>
      </c>
      <c r="B161" s="30"/>
      <c r="C161" s="30"/>
      <c r="D161" s="13"/>
      <c r="E161" s="39" t="s">
        <v>114</v>
      </c>
      <c r="F161" s="40" t="s">
        <v>114</v>
      </c>
      <c r="G161" s="15"/>
    </row>
    <row r="162" spans="1:7" x14ac:dyDescent="0.3">
      <c r="A162" s="12"/>
      <c r="B162" s="30"/>
      <c r="C162" s="30"/>
      <c r="D162" s="13"/>
      <c r="E162" s="14"/>
      <c r="F162" s="15"/>
      <c r="G162" s="15"/>
    </row>
    <row r="163" spans="1:7" x14ac:dyDescent="0.3">
      <c r="A163" s="21" t="s">
        <v>152</v>
      </c>
      <c r="B163" s="32"/>
      <c r="C163" s="32"/>
      <c r="D163" s="22"/>
      <c r="E163" s="18">
        <v>5950.36</v>
      </c>
      <c r="F163" s="19">
        <v>0.217</v>
      </c>
      <c r="G163" s="20"/>
    </row>
    <row r="164" spans="1:7" x14ac:dyDescent="0.3">
      <c r="A164" s="12"/>
      <c r="B164" s="30"/>
      <c r="C164" s="30"/>
      <c r="D164" s="13"/>
      <c r="E164" s="14"/>
      <c r="F164" s="15"/>
      <c r="G164" s="15"/>
    </row>
    <row r="165" spans="1:7" x14ac:dyDescent="0.3">
      <c r="A165" s="12"/>
      <c r="B165" s="30"/>
      <c r="C165" s="30"/>
      <c r="D165" s="13"/>
      <c r="E165" s="14"/>
      <c r="F165" s="15"/>
      <c r="G165" s="15"/>
    </row>
    <row r="166" spans="1:7" x14ac:dyDescent="0.3">
      <c r="A166" s="16" t="s">
        <v>787</v>
      </c>
      <c r="B166" s="30"/>
      <c r="C166" s="30"/>
      <c r="D166" s="13"/>
      <c r="E166" s="14"/>
      <c r="F166" s="15"/>
      <c r="G166" s="15"/>
    </row>
    <row r="167" spans="1:7" x14ac:dyDescent="0.3">
      <c r="A167" s="12" t="s">
        <v>1949</v>
      </c>
      <c r="B167" s="30" t="s">
        <v>1950</v>
      </c>
      <c r="C167" s="30"/>
      <c r="D167" s="13">
        <v>47098.75</v>
      </c>
      <c r="E167" s="14">
        <v>1392.17</v>
      </c>
      <c r="F167" s="15">
        <v>5.0799999999999998E-2</v>
      </c>
      <c r="G167" s="15"/>
    </row>
    <row r="168" spans="1:7" x14ac:dyDescent="0.3">
      <c r="A168" s="12"/>
      <c r="B168" s="30"/>
      <c r="C168" s="30"/>
      <c r="D168" s="13"/>
      <c r="E168" s="14"/>
      <c r="F168" s="15"/>
      <c r="G168" s="15"/>
    </row>
    <row r="169" spans="1:7" x14ac:dyDescent="0.3">
      <c r="A169" s="21" t="s">
        <v>152</v>
      </c>
      <c r="B169" s="32"/>
      <c r="C169" s="32"/>
      <c r="D169" s="22"/>
      <c r="E169" s="18">
        <v>1392.17</v>
      </c>
      <c r="F169" s="19">
        <v>5.0799999999999998E-2</v>
      </c>
      <c r="G169" s="20"/>
    </row>
    <row r="170" spans="1:7" x14ac:dyDescent="0.3">
      <c r="A170" s="12"/>
      <c r="B170" s="30"/>
      <c r="C170" s="30"/>
      <c r="D170" s="13"/>
      <c r="E170" s="14"/>
      <c r="F170" s="15"/>
      <c r="G170" s="15"/>
    </row>
    <row r="171" spans="1:7" x14ac:dyDescent="0.3">
      <c r="A171" s="16" t="s">
        <v>153</v>
      </c>
      <c r="B171" s="30"/>
      <c r="C171" s="30"/>
      <c r="D171" s="13"/>
      <c r="E171" s="14"/>
      <c r="F171" s="15"/>
      <c r="G171" s="15"/>
    </row>
    <row r="172" spans="1:7" x14ac:dyDescent="0.3">
      <c r="A172" s="12" t="s">
        <v>154</v>
      </c>
      <c r="B172" s="30"/>
      <c r="C172" s="30"/>
      <c r="D172" s="13"/>
      <c r="E172" s="14">
        <v>589.66999999999996</v>
      </c>
      <c r="F172" s="15">
        <v>2.1499999999999998E-2</v>
      </c>
      <c r="G172" s="15">
        <v>6.7666000000000004E-2</v>
      </c>
    </row>
    <row r="173" spans="1:7" x14ac:dyDescent="0.3">
      <c r="A173" s="16" t="s">
        <v>122</v>
      </c>
      <c r="B173" s="31"/>
      <c r="C173" s="31"/>
      <c r="D173" s="17"/>
      <c r="E173" s="37">
        <v>589.66999999999996</v>
      </c>
      <c r="F173" s="38">
        <v>2.1499999999999998E-2</v>
      </c>
      <c r="G173" s="20"/>
    </row>
    <row r="174" spans="1:7" x14ac:dyDescent="0.3">
      <c r="A174" s="12"/>
      <c r="B174" s="30"/>
      <c r="C174" s="30"/>
      <c r="D174" s="13"/>
      <c r="E174" s="14"/>
      <c r="F174" s="15"/>
      <c r="G174" s="15"/>
    </row>
    <row r="175" spans="1:7" x14ac:dyDescent="0.3">
      <c r="A175" s="21" t="s">
        <v>152</v>
      </c>
      <c r="B175" s="32"/>
      <c r="C175" s="32"/>
      <c r="D175" s="22"/>
      <c r="E175" s="18">
        <v>589.66999999999996</v>
      </c>
      <c r="F175" s="19">
        <v>2.1499999999999998E-2</v>
      </c>
      <c r="G175" s="20"/>
    </row>
    <row r="176" spans="1:7" x14ac:dyDescent="0.3">
      <c r="A176" s="12" t="s">
        <v>155</v>
      </c>
      <c r="B176" s="30"/>
      <c r="C176" s="30"/>
      <c r="D176" s="13"/>
      <c r="E176" s="14">
        <v>72.320055100000005</v>
      </c>
      <c r="F176" s="15">
        <v>2.637E-3</v>
      </c>
      <c r="G176" s="15"/>
    </row>
    <row r="177" spans="1:7" x14ac:dyDescent="0.3">
      <c r="A177" s="12" t="s">
        <v>156</v>
      </c>
      <c r="B177" s="30"/>
      <c r="C177" s="30"/>
      <c r="D177" s="13"/>
      <c r="E177" s="14">
        <v>1369.2799448999999</v>
      </c>
      <c r="F177" s="15">
        <v>5.0063000000000003E-2</v>
      </c>
      <c r="G177" s="15">
        <v>6.7666000000000004E-2</v>
      </c>
    </row>
    <row r="178" spans="1:7" x14ac:dyDescent="0.3">
      <c r="A178" s="25" t="s">
        <v>157</v>
      </c>
      <c r="B178" s="33"/>
      <c r="C178" s="33"/>
      <c r="D178" s="26"/>
      <c r="E178" s="27">
        <v>27421.82</v>
      </c>
      <c r="F178" s="28">
        <v>1</v>
      </c>
      <c r="G178" s="28"/>
    </row>
    <row r="180" spans="1:7" x14ac:dyDescent="0.3">
      <c r="A180" s="1" t="s">
        <v>1687</v>
      </c>
    </row>
    <row r="181" spans="1:7" x14ac:dyDescent="0.3">
      <c r="A181" s="1" t="s">
        <v>159</v>
      </c>
    </row>
    <row r="183" spans="1:7" x14ac:dyDescent="0.3">
      <c r="A183" s="1" t="s">
        <v>160</v>
      </c>
    </row>
    <row r="184" spans="1:7" x14ac:dyDescent="0.3">
      <c r="A184" s="47" t="s">
        <v>161</v>
      </c>
      <c r="B184" s="34" t="s">
        <v>114</v>
      </c>
    </row>
    <row r="185" spans="1:7" x14ac:dyDescent="0.3">
      <c r="A185" t="s">
        <v>162</v>
      </c>
    </row>
    <row r="186" spans="1:7" x14ac:dyDescent="0.3">
      <c r="A186" t="s">
        <v>163</v>
      </c>
      <c r="B186" t="s">
        <v>164</v>
      </c>
      <c r="C186" t="s">
        <v>164</v>
      </c>
    </row>
    <row r="187" spans="1:7" x14ac:dyDescent="0.3">
      <c r="B187" s="48">
        <v>45077</v>
      </c>
      <c r="C187" s="48">
        <v>45107</v>
      </c>
    </row>
    <row r="188" spans="1:7" x14ac:dyDescent="0.3">
      <c r="A188" t="s">
        <v>166</v>
      </c>
      <c r="B188">
        <v>21.116299999999999</v>
      </c>
      <c r="C188">
        <v>21.3903</v>
      </c>
      <c r="E188" s="2"/>
    </row>
    <row r="189" spans="1:7" x14ac:dyDescent="0.3">
      <c r="A189" t="s">
        <v>168</v>
      </c>
      <c r="B189">
        <v>21.107900000000001</v>
      </c>
      <c r="C189">
        <v>21.382100000000001</v>
      </c>
      <c r="E189" s="2"/>
    </row>
    <row r="190" spans="1:7" x14ac:dyDescent="0.3">
      <c r="A190" t="s">
        <v>169</v>
      </c>
      <c r="B190">
        <v>15.3436</v>
      </c>
      <c r="C190">
        <v>15.542899999999999</v>
      </c>
      <c r="E190" s="2"/>
    </row>
    <row r="191" spans="1:7" x14ac:dyDescent="0.3">
      <c r="A191" t="s">
        <v>623</v>
      </c>
      <c r="B191">
        <v>14.1347</v>
      </c>
      <c r="C191">
        <v>14.238</v>
      </c>
      <c r="E191" s="2"/>
    </row>
    <row r="192" spans="1:7" x14ac:dyDescent="0.3">
      <c r="A192" t="s">
        <v>177</v>
      </c>
      <c r="B192">
        <v>19.547799999999999</v>
      </c>
      <c r="C192">
        <v>19.779199999999999</v>
      </c>
      <c r="E192" s="2"/>
    </row>
    <row r="193" spans="1:5" x14ac:dyDescent="0.3">
      <c r="A193" t="s">
        <v>626</v>
      </c>
      <c r="B193">
        <v>19.535499999999999</v>
      </c>
      <c r="C193">
        <v>19.7669</v>
      </c>
      <c r="E193" s="2"/>
    </row>
    <row r="194" spans="1:5" x14ac:dyDescent="0.3">
      <c r="A194" t="s">
        <v>627</v>
      </c>
      <c r="B194">
        <v>13.5016</v>
      </c>
      <c r="C194">
        <v>13.6615</v>
      </c>
      <c r="E194" s="2"/>
    </row>
    <row r="195" spans="1:5" x14ac:dyDescent="0.3">
      <c r="A195" t="s">
        <v>628</v>
      </c>
      <c r="B195">
        <v>12.940200000000001</v>
      </c>
      <c r="C195">
        <v>13.013199999999999</v>
      </c>
      <c r="E195" s="2"/>
    </row>
    <row r="196" spans="1:5" x14ac:dyDescent="0.3">
      <c r="E196" s="2"/>
    </row>
    <row r="197" spans="1:5" x14ac:dyDescent="0.3">
      <c r="A197" t="s">
        <v>630</v>
      </c>
    </row>
    <row r="199" spans="1:5" x14ac:dyDescent="0.3">
      <c r="A199" s="50" t="s">
        <v>631</v>
      </c>
      <c r="B199" s="50" t="s">
        <v>632</v>
      </c>
      <c r="C199" s="50" t="s">
        <v>633</v>
      </c>
      <c r="D199" s="50" t="s">
        <v>634</v>
      </c>
    </row>
    <row r="200" spans="1:5" x14ac:dyDescent="0.3">
      <c r="A200" s="50" t="s">
        <v>822</v>
      </c>
      <c r="B200" s="50"/>
      <c r="C200" s="50">
        <v>0.08</v>
      </c>
      <c r="D200" s="50">
        <v>0.08</v>
      </c>
    </row>
    <row r="201" spans="1:5" x14ac:dyDescent="0.3">
      <c r="A201" s="50" t="s">
        <v>823</v>
      </c>
      <c r="B201" s="50"/>
      <c r="C201" s="50">
        <v>0.08</v>
      </c>
      <c r="D201" s="50">
        <v>0.08</v>
      </c>
    </row>
    <row r="203" spans="1:5" x14ac:dyDescent="0.3">
      <c r="A203" t="s">
        <v>180</v>
      </c>
      <c r="B203" s="34" t="s">
        <v>114</v>
      </c>
    </row>
    <row r="204" spans="1:5" ht="28.95" customHeight="1" x14ac:dyDescent="0.3">
      <c r="A204" s="47" t="s">
        <v>181</v>
      </c>
      <c r="B204" s="34" t="s">
        <v>114</v>
      </c>
    </row>
    <row r="205" spans="1:5" ht="28.95" customHeight="1" x14ac:dyDescent="0.3">
      <c r="A205" s="47" t="s">
        <v>182</v>
      </c>
      <c r="B205" s="34" t="s">
        <v>114</v>
      </c>
    </row>
    <row r="206" spans="1:5" x14ac:dyDescent="0.3">
      <c r="A206" t="s">
        <v>1688</v>
      </c>
      <c r="B206" s="49">
        <v>4.278816</v>
      </c>
    </row>
    <row r="207" spans="1:5" ht="43.5" customHeight="1" x14ac:dyDescent="0.3">
      <c r="A207" s="47" t="s">
        <v>184</v>
      </c>
      <c r="B207" s="49">
        <v>154.12110000000001</v>
      </c>
    </row>
    <row r="208" spans="1:5" ht="28.95" customHeight="1" x14ac:dyDescent="0.3">
      <c r="A208" s="47" t="s">
        <v>185</v>
      </c>
      <c r="B208" s="34" t="s">
        <v>114</v>
      </c>
    </row>
    <row r="209" spans="1:4" ht="28.95" customHeight="1" x14ac:dyDescent="0.3">
      <c r="A209" s="47" t="s">
        <v>186</v>
      </c>
      <c r="B209" s="34" t="s">
        <v>114</v>
      </c>
    </row>
    <row r="210" spans="1:4" x14ac:dyDescent="0.3">
      <c r="A210" t="s">
        <v>187</v>
      </c>
      <c r="B210" s="34" t="s">
        <v>114</v>
      </c>
    </row>
    <row r="211" spans="1:4" x14ac:dyDescent="0.3">
      <c r="A211" t="s">
        <v>188</v>
      </c>
      <c r="B211" s="34" t="s">
        <v>114</v>
      </c>
    </row>
    <row r="213" spans="1:4" ht="70.05" customHeight="1" x14ac:dyDescent="0.3">
      <c r="A213" s="63" t="s">
        <v>198</v>
      </c>
      <c r="B213" s="63" t="s">
        <v>199</v>
      </c>
      <c r="C213" s="63" t="s">
        <v>5</v>
      </c>
      <c r="D213" s="63" t="s">
        <v>6</v>
      </c>
    </row>
    <row r="214" spans="1:4" ht="70.05" customHeight="1" x14ac:dyDescent="0.3">
      <c r="A214" s="63" t="s">
        <v>1951</v>
      </c>
      <c r="B214" s="63"/>
      <c r="C214" s="63" t="s">
        <v>62</v>
      </c>
      <c r="D214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78"/>
  <sheetViews>
    <sheetView showGridLines="0" workbookViewId="0">
      <pane ySplit="4" topLeftCell="A5" activePane="bottomLeft" state="frozen"/>
      <selection activeCell="E97" sqref="E97"/>
      <selection pane="bottomLeft" activeCell="A6" sqref="A6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1952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1953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1106</v>
      </c>
      <c r="B7" s="30"/>
      <c r="C7" s="30"/>
      <c r="D7" s="13"/>
      <c r="E7" s="14"/>
      <c r="F7" s="15"/>
      <c r="G7" s="15"/>
    </row>
    <row r="8" spans="1:8" x14ac:dyDescent="0.3">
      <c r="A8" s="12" t="s">
        <v>1107</v>
      </c>
      <c r="B8" s="30" t="s">
        <v>1108</v>
      </c>
      <c r="C8" s="30" t="s">
        <v>1109</v>
      </c>
      <c r="D8" s="13">
        <v>301845</v>
      </c>
      <c r="E8" s="14">
        <v>5135.59</v>
      </c>
      <c r="F8" s="15">
        <v>9.0300000000000005E-2</v>
      </c>
      <c r="G8" s="15"/>
    </row>
    <row r="9" spans="1:8" x14ac:dyDescent="0.3">
      <c r="A9" s="12" t="s">
        <v>1119</v>
      </c>
      <c r="B9" s="30" t="s">
        <v>1120</v>
      </c>
      <c r="C9" s="30" t="s">
        <v>1109</v>
      </c>
      <c r="D9" s="13">
        <v>461925</v>
      </c>
      <c r="E9" s="14">
        <v>4317.1499999999996</v>
      </c>
      <c r="F9" s="15">
        <v>7.5899999999999995E-2</v>
      </c>
      <c r="G9" s="15"/>
    </row>
    <row r="10" spans="1:8" x14ac:dyDescent="0.3">
      <c r="A10" s="12" t="s">
        <v>1126</v>
      </c>
      <c r="B10" s="30" t="s">
        <v>1127</v>
      </c>
      <c r="C10" s="30" t="s">
        <v>1128</v>
      </c>
      <c r="D10" s="13">
        <v>102890</v>
      </c>
      <c r="E10" s="14">
        <v>3397.69</v>
      </c>
      <c r="F10" s="15">
        <v>5.9799999999999999E-2</v>
      </c>
      <c r="G10" s="15"/>
    </row>
    <row r="11" spans="1:8" x14ac:dyDescent="0.3">
      <c r="A11" s="12" t="s">
        <v>1110</v>
      </c>
      <c r="B11" s="30" t="s">
        <v>1111</v>
      </c>
      <c r="C11" s="30" t="s">
        <v>1112</v>
      </c>
      <c r="D11" s="13">
        <v>129833</v>
      </c>
      <c r="E11" s="14">
        <v>3311.07</v>
      </c>
      <c r="F11" s="15">
        <v>5.8200000000000002E-2</v>
      </c>
      <c r="G11" s="15"/>
    </row>
    <row r="12" spans="1:8" x14ac:dyDescent="0.3">
      <c r="A12" s="12" t="s">
        <v>1189</v>
      </c>
      <c r="B12" s="30" t="s">
        <v>1190</v>
      </c>
      <c r="C12" s="30" t="s">
        <v>1191</v>
      </c>
      <c r="D12" s="13">
        <v>124747</v>
      </c>
      <c r="E12" s="14">
        <v>3088.17</v>
      </c>
      <c r="F12" s="15">
        <v>5.4300000000000001E-2</v>
      </c>
      <c r="G12" s="15"/>
    </row>
    <row r="13" spans="1:8" x14ac:dyDescent="0.3">
      <c r="A13" s="12" t="s">
        <v>1252</v>
      </c>
      <c r="B13" s="30" t="s">
        <v>1253</v>
      </c>
      <c r="C13" s="30" t="s">
        <v>1109</v>
      </c>
      <c r="D13" s="13">
        <v>287896</v>
      </c>
      <c r="E13" s="14">
        <v>2842.83</v>
      </c>
      <c r="F13" s="15">
        <v>0.05</v>
      </c>
      <c r="G13" s="15"/>
    </row>
    <row r="14" spans="1:8" x14ac:dyDescent="0.3">
      <c r="A14" s="12" t="s">
        <v>1141</v>
      </c>
      <c r="B14" s="30" t="s">
        <v>1142</v>
      </c>
      <c r="C14" s="30" t="s">
        <v>1109</v>
      </c>
      <c r="D14" s="13">
        <v>428911</v>
      </c>
      <c r="E14" s="14">
        <v>2457.02</v>
      </c>
      <c r="F14" s="15">
        <v>4.3200000000000002E-2</v>
      </c>
      <c r="G14" s="15"/>
    </row>
    <row r="15" spans="1:8" x14ac:dyDescent="0.3">
      <c r="A15" s="12" t="s">
        <v>1197</v>
      </c>
      <c r="B15" s="30" t="s">
        <v>1198</v>
      </c>
      <c r="C15" s="30" t="s">
        <v>1159</v>
      </c>
      <c r="D15" s="13">
        <v>115416</v>
      </c>
      <c r="E15" s="14">
        <v>2242.65</v>
      </c>
      <c r="F15" s="15">
        <v>3.95E-2</v>
      </c>
      <c r="G15" s="15"/>
    </row>
    <row r="16" spans="1:8" x14ac:dyDescent="0.3">
      <c r="A16" s="12" t="s">
        <v>1342</v>
      </c>
      <c r="B16" s="30" t="s">
        <v>1343</v>
      </c>
      <c r="C16" s="30" t="s">
        <v>1238</v>
      </c>
      <c r="D16" s="13">
        <v>49424</v>
      </c>
      <c r="E16" s="14">
        <v>2186.02</v>
      </c>
      <c r="F16" s="15">
        <v>3.85E-2</v>
      </c>
      <c r="G16" s="15"/>
    </row>
    <row r="17" spans="1:7" x14ac:dyDescent="0.3">
      <c r="A17" s="12" t="s">
        <v>1133</v>
      </c>
      <c r="B17" s="30" t="s">
        <v>1134</v>
      </c>
      <c r="C17" s="30" t="s">
        <v>1135</v>
      </c>
      <c r="D17" s="13">
        <v>475102</v>
      </c>
      <c r="E17" s="14">
        <v>2145.56</v>
      </c>
      <c r="F17" s="15">
        <v>3.7699999999999997E-2</v>
      </c>
      <c r="G17" s="15"/>
    </row>
    <row r="18" spans="1:7" x14ac:dyDescent="0.3">
      <c r="A18" s="12" t="s">
        <v>1254</v>
      </c>
      <c r="B18" s="30" t="s">
        <v>1255</v>
      </c>
      <c r="C18" s="30" t="s">
        <v>1135</v>
      </c>
      <c r="D18" s="13">
        <v>72986</v>
      </c>
      <c r="E18" s="14">
        <v>1954.67</v>
      </c>
      <c r="F18" s="15">
        <v>3.44E-2</v>
      </c>
      <c r="G18" s="15"/>
    </row>
    <row r="19" spans="1:7" x14ac:dyDescent="0.3">
      <c r="A19" s="12" t="s">
        <v>1428</v>
      </c>
      <c r="B19" s="30" t="s">
        <v>1429</v>
      </c>
      <c r="C19" s="30" t="s">
        <v>1287</v>
      </c>
      <c r="D19" s="13">
        <v>1476648</v>
      </c>
      <c r="E19" s="14">
        <v>1856.88</v>
      </c>
      <c r="F19" s="15">
        <v>3.27E-2</v>
      </c>
      <c r="G19" s="15"/>
    </row>
    <row r="20" spans="1:7" x14ac:dyDescent="0.3">
      <c r="A20" s="12" t="s">
        <v>1819</v>
      </c>
      <c r="B20" s="30" t="s">
        <v>1820</v>
      </c>
      <c r="C20" s="30" t="s">
        <v>1159</v>
      </c>
      <c r="D20" s="13">
        <v>74522</v>
      </c>
      <c r="E20" s="14">
        <v>1725.63</v>
      </c>
      <c r="F20" s="15">
        <v>3.04E-2</v>
      </c>
      <c r="G20" s="15"/>
    </row>
    <row r="21" spans="1:7" x14ac:dyDescent="0.3">
      <c r="A21" s="12" t="s">
        <v>1350</v>
      </c>
      <c r="B21" s="30" t="s">
        <v>1351</v>
      </c>
      <c r="C21" s="30" t="s">
        <v>1172</v>
      </c>
      <c r="D21" s="13">
        <v>20742</v>
      </c>
      <c r="E21" s="14">
        <v>1720.5</v>
      </c>
      <c r="F21" s="15">
        <v>3.0300000000000001E-2</v>
      </c>
      <c r="G21" s="15"/>
    </row>
    <row r="22" spans="1:7" x14ac:dyDescent="0.3">
      <c r="A22" s="12" t="s">
        <v>1113</v>
      </c>
      <c r="B22" s="30" t="s">
        <v>1114</v>
      </c>
      <c r="C22" s="30" t="s">
        <v>1115</v>
      </c>
      <c r="D22" s="13">
        <v>142429</v>
      </c>
      <c r="E22" s="14">
        <v>1497.78</v>
      </c>
      <c r="F22" s="15">
        <v>2.63E-2</v>
      </c>
      <c r="G22" s="15"/>
    </row>
    <row r="23" spans="1:7" x14ac:dyDescent="0.3">
      <c r="A23" s="12" t="s">
        <v>1250</v>
      </c>
      <c r="B23" s="30" t="s">
        <v>1251</v>
      </c>
      <c r="C23" s="30" t="s">
        <v>1128</v>
      </c>
      <c r="D23" s="13">
        <v>29719</v>
      </c>
      <c r="E23" s="14">
        <v>1489.23</v>
      </c>
      <c r="F23" s="15">
        <v>2.6200000000000001E-2</v>
      </c>
      <c r="G23" s="15"/>
    </row>
    <row r="24" spans="1:7" x14ac:dyDescent="0.3">
      <c r="A24" s="12" t="s">
        <v>1344</v>
      </c>
      <c r="B24" s="30" t="s">
        <v>1345</v>
      </c>
      <c r="C24" s="30" t="s">
        <v>1312</v>
      </c>
      <c r="D24" s="13">
        <v>83307</v>
      </c>
      <c r="E24" s="14">
        <v>1469.66</v>
      </c>
      <c r="F24" s="15">
        <v>2.5899999999999999E-2</v>
      </c>
      <c r="G24" s="15"/>
    </row>
    <row r="25" spans="1:7" x14ac:dyDescent="0.3">
      <c r="A25" s="12" t="s">
        <v>1177</v>
      </c>
      <c r="B25" s="30" t="s">
        <v>1178</v>
      </c>
      <c r="C25" s="30" t="s">
        <v>1109</v>
      </c>
      <c r="D25" s="13">
        <v>1099980</v>
      </c>
      <c r="E25" s="14">
        <v>1387.62</v>
      </c>
      <c r="F25" s="15">
        <v>2.4400000000000002E-2</v>
      </c>
      <c r="G25" s="15"/>
    </row>
    <row r="26" spans="1:7" x14ac:dyDescent="0.3">
      <c r="A26" s="12" t="s">
        <v>1719</v>
      </c>
      <c r="B26" s="30" t="s">
        <v>1720</v>
      </c>
      <c r="C26" s="30" t="s">
        <v>1265</v>
      </c>
      <c r="D26" s="13">
        <v>108530</v>
      </c>
      <c r="E26" s="14">
        <v>1364.87</v>
      </c>
      <c r="F26" s="15">
        <v>2.4E-2</v>
      </c>
      <c r="G26" s="15"/>
    </row>
    <row r="27" spans="1:7" x14ac:dyDescent="0.3">
      <c r="A27" s="12" t="s">
        <v>1228</v>
      </c>
      <c r="B27" s="30" t="s">
        <v>1229</v>
      </c>
      <c r="C27" s="30" t="s">
        <v>1118</v>
      </c>
      <c r="D27" s="13">
        <v>116981</v>
      </c>
      <c r="E27" s="14">
        <v>1335.92</v>
      </c>
      <c r="F27" s="15">
        <v>2.35E-2</v>
      </c>
      <c r="G27" s="15"/>
    </row>
    <row r="28" spans="1:7" x14ac:dyDescent="0.3">
      <c r="A28" s="12" t="s">
        <v>1277</v>
      </c>
      <c r="B28" s="30" t="s">
        <v>1278</v>
      </c>
      <c r="C28" s="30" t="s">
        <v>1181</v>
      </c>
      <c r="D28" s="13">
        <v>166446</v>
      </c>
      <c r="E28" s="14">
        <v>1273.4000000000001</v>
      </c>
      <c r="F28" s="15">
        <v>2.24E-2</v>
      </c>
      <c r="G28" s="15"/>
    </row>
    <row r="29" spans="1:7" x14ac:dyDescent="0.3">
      <c r="A29" s="12" t="s">
        <v>1413</v>
      </c>
      <c r="B29" s="30" t="s">
        <v>1414</v>
      </c>
      <c r="C29" s="30" t="s">
        <v>1272</v>
      </c>
      <c r="D29" s="13">
        <v>1215011</v>
      </c>
      <c r="E29" s="14">
        <v>1041.26</v>
      </c>
      <c r="F29" s="15">
        <v>1.83E-2</v>
      </c>
      <c r="G29" s="15"/>
    </row>
    <row r="30" spans="1:7" x14ac:dyDescent="0.3">
      <c r="A30" s="12" t="s">
        <v>1303</v>
      </c>
      <c r="B30" s="30" t="s">
        <v>1304</v>
      </c>
      <c r="C30" s="30" t="s">
        <v>1223</v>
      </c>
      <c r="D30" s="13">
        <v>114019</v>
      </c>
      <c r="E30" s="14">
        <v>1001.94</v>
      </c>
      <c r="F30" s="15">
        <v>1.7600000000000001E-2</v>
      </c>
      <c r="G30" s="15"/>
    </row>
    <row r="31" spans="1:7" x14ac:dyDescent="0.3">
      <c r="A31" s="12" t="s">
        <v>1432</v>
      </c>
      <c r="B31" s="30" t="s">
        <v>1433</v>
      </c>
      <c r="C31" s="30" t="s">
        <v>1265</v>
      </c>
      <c r="D31" s="13">
        <v>29768</v>
      </c>
      <c r="E31" s="14">
        <v>907.22</v>
      </c>
      <c r="F31" s="15">
        <v>1.6E-2</v>
      </c>
      <c r="G31" s="15"/>
    </row>
    <row r="32" spans="1:7" x14ac:dyDescent="0.3">
      <c r="A32" s="12" t="s">
        <v>1232</v>
      </c>
      <c r="B32" s="30" t="s">
        <v>1233</v>
      </c>
      <c r="C32" s="30" t="s">
        <v>1159</v>
      </c>
      <c r="D32" s="13">
        <v>42058</v>
      </c>
      <c r="E32" s="14">
        <v>833.82</v>
      </c>
      <c r="F32" s="15">
        <v>1.47E-2</v>
      </c>
      <c r="G32" s="15"/>
    </row>
    <row r="33" spans="1:7" x14ac:dyDescent="0.3">
      <c r="A33" s="12" t="s">
        <v>1313</v>
      </c>
      <c r="B33" s="30" t="s">
        <v>1314</v>
      </c>
      <c r="C33" s="30" t="s">
        <v>1260</v>
      </c>
      <c r="D33" s="13">
        <v>17237</v>
      </c>
      <c r="E33" s="14">
        <v>776.01</v>
      </c>
      <c r="F33" s="15">
        <v>1.37E-2</v>
      </c>
      <c r="G33" s="15"/>
    </row>
    <row r="34" spans="1:7" x14ac:dyDescent="0.3">
      <c r="A34" s="12" t="s">
        <v>1205</v>
      </c>
      <c r="B34" s="30" t="s">
        <v>1206</v>
      </c>
      <c r="C34" s="30" t="s">
        <v>1207</v>
      </c>
      <c r="D34" s="13">
        <v>117788</v>
      </c>
      <c r="E34" s="14">
        <v>701.49</v>
      </c>
      <c r="F34" s="15">
        <v>1.23E-2</v>
      </c>
      <c r="G34" s="15"/>
    </row>
    <row r="35" spans="1:7" x14ac:dyDescent="0.3">
      <c r="A35" s="12" t="s">
        <v>1407</v>
      </c>
      <c r="B35" s="30" t="s">
        <v>1408</v>
      </c>
      <c r="C35" s="30" t="s">
        <v>1207</v>
      </c>
      <c r="D35" s="13">
        <v>41599</v>
      </c>
      <c r="E35" s="14">
        <v>604.67999999999995</v>
      </c>
      <c r="F35" s="15">
        <v>1.06E-2</v>
      </c>
      <c r="G35" s="15"/>
    </row>
    <row r="36" spans="1:7" x14ac:dyDescent="0.3">
      <c r="A36" s="12" t="s">
        <v>1239</v>
      </c>
      <c r="B36" s="30" t="s">
        <v>1240</v>
      </c>
      <c r="C36" s="30" t="s">
        <v>1241</v>
      </c>
      <c r="D36" s="13">
        <v>57755</v>
      </c>
      <c r="E36" s="14">
        <v>568.77</v>
      </c>
      <c r="F36" s="15">
        <v>0.01</v>
      </c>
      <c r="G36" s="15"/>
    </row>
    <row r="37" spans="1:7" x14ac:dyDescent="0.3">
      <c r="A37" s="12" t="s">
        <v>1750</v>
      </c>
      <c r="B37" s="30" t="s">
        <v>1751</v>
      </c>
      <c r="C37" s="30" t="s">
        <v>1312</v>
      </c>
      <c r="D37" s="13">
        <v>31826</v>
      </c>
      <c r="E37" s="14">
        <v>394.32</v>
      </c>
      <c r="F37" s="15">
        <v>6.8999999999999999E-3</v>
      </c>
      <c r="G37" s="15"/>
    </row>
    <row r="38" spans="1:7" x14ac:dyDescent="0.3">
      <c r="A38" s="16" t="s">
        <v>122</v>
      </c>
      <c r="B38" s="31"/>
      <c r="C38" s="31"/>
      <c r="D38" s="17"/>
      <c r="E38" s="37">
        <v>55029.42</v>
      </c>
      <c r="F38" s="38">
        <v>0.96799999999999997</v>
      </c>
      <c r="G38" s="20"/>
    </row>
    <row r="39" spans="1:7" x14ac:dyDescent="0.3">
      <c r="A39" s="16" t="s">
        <v>1473</v>
      </c>
      <c r="B39" s="30"/>
      <c r="C39" s="30"/>
      <c r="D39" s="13"/>
      <c r="E39" s="14"/>
      <c r="F39" s="15"/>
      <c r="G39" s="15"/>
    </row>
    <row r="40" spans="1:7" x14ac:dyDescent="0.3">
      <c r="A40" s="16" t="s">
        <v>122</v>
      </c>
      <c r="B40" s="30"/>
      <c r="C40" s="30"/>
      <c r="D40" s="13"/>
      <c r="E40" s="39" t="s">
        <v>114</v>
      </c>
      <c r="F40" s="40" t="s">
        <v>114</v>
      </c>
      <c r="G40" s="15"/>
    </row>
    <row r="41" spans="1:7" x14ac:dyDescent="0.3">
      <c r="A41" s="21" t="s">
        <v>152</v>
      </c>
      <c r="B41" s="32"/>
      <c r="C41" s="32"/>
      <c r="D41" s="22"/>
      <c r="E41" s="27">
        <v>55029.42</v>
      </c>
      <c r="F41" s="28">
        <v>0.96799999999999997</v>
      </c>
      <c r="G41" s="20"/>
    </row>
    <row r="42" spans="1:7" x14ac:dyDescent="0.3">
      <c r="A42" s="12"/>
      <c r="B42" s="30"/>
      <c r="C42" s="30"/>
      <c r="D42" s="13"/>
      <c r="E42" s="14"/>
      <c r="F42" s="15"/>
      <c r="G42" s="15"/>
    </row>
    <row r="43" spans="1:7" x14ac:dyDescent="0.3">
      <c r="A43" s="12"/>
      <c r="B43" s="30"/>
      <c r="C43" s="30"/>
      <c r="D43" s="13"/>
      <c r="E43" s="14"/>
      <c r="F43" s="15"/>
      <c r="G43" s="15"/>
    </row>
    <row r="44" spans="1:7" x14ac:dyDescent="0.3">
      <c r="A44" s="16" t="s">
        <v>153</v>
      </c>
      <c r="B44" s="30"/>
      <c r="C44" s="30"/>
      <c r="D44" s="13"/>
      <c r="E44" s="14"/>
      <c r="F44" s="15"/>
      <c r="G44" s="15"/>
    </row>
    <row r="45" spans="1:7" x14ac:dyDescent="0.3">
      <c r="A45" s="12" t="s">
        <v>154</v>
      </c>
      <c r="B45" s="30"/>
      <c r="C45" s="30"/>
      <c r="D45" s="13"/>
      <c r="E45" s="14">
        <v>1815.99</v>
      </c>
      <c r="F45" s="15">
        <v>3.1899999999999998E-2</v>
      </c>
      <c r="G45" s="15">
        <v>6.7666000000000004E-2</v>
      </c>
    </row>
    <row r="46" spans="1:7" x14ac:dyDescent="0.3">
      <c r="A46" s="16" t="s">
        <v>122</v>
      </c>
      <c r="B46" s="31"/>
      <c r="C46" s="31"/>
      <c r="D46" s="17"/>
      <c r="E46" s="37">
        <v>1815.99</v>
      </c>
      <c r="F46" s="38">
        <v>3.1899999999999998E-2</v>
      </c>
      <c r="G46" s="20"/>
    </row>
    <row r="47" spans="1:7" x14ac:dyDescent="0.3">
      <c r="A47" s="12"/>
      <c r="B47" s="30"/>
      <c r="C47" s="30"/>
      <c r="D47" s="13"/>
      <c r="E47" s="14"/>
      <c r="F47" s="15"/>
      <c r="G47" s="15"/>
    </row>
    <row r="48" spans="1:7" x14ac:dyDescent="0.3">
      <c r="A48" s="21" t="s">
        <v>152</v>
      </c>
      <c r="B48" s="32"/>
      <c r="C48" s="32"/>
      <c r="D48" s="22"/>
      <c r="E48" s="18">
        <v>1815.99</v>
      </c>
      <c r="F48" s="19">
        <v>3.1899999999999998E-2</v>
      </c>
      <c r="G48" s="20"/>
    </row>
    <row r="49" spans="1:7" x14ac:dyDescent="0.3">
      <c r="A49" s="12" t="s">
        <v>155</v>
      </c>
      <c r="B49" s="30"/>
      <c r="C49" s="30"/>
      <c r="D49" s="13"/>
      <c r="E49" s="14">
        <v>0.33665970000000001</v>
      </c>
      <c r="F49" s="15">
        <v>5.0000000000000004E-6</v>
      </c>
      <c r="G49" s="15"/>
    </row>
    <row r="50" spans="1:7" x14ac:dyDescent="0.3">
      <c r="A50" s="12" t="s">
        <v>156</v>
      </c>
      <c r="B50" s="30"/>
      <c r="C50" s="30"/>
      <c r="D50" s="13"/>
      <c r="E50" s="23">
        <v>-1.6466597000000001</v>
      </c>
      <c r="F50" s="15">
        <v>9.5000000000000005E-5</v>
      </c>
      <c r="G50" s="15">
        <v>6.7666000000000004E-2</v>
      </c>
    </row>
    <row r="51" spans="1:7" x14ac:dyDescent="0.3">
      <c r="A51" s="25" t="s">
        <v>157</v>
      </c>
      <c r="B51" s="33"/>
      <c r="C51" s="33"/>
      <c r="D51" s="26"/>
      <c r="E51" s="27">
        <v>56844.1</v>
      </c>
      <c r="F51" s="28">
        <v>1</v>
      </c>
      <c r="G51" s="28"/>
    </row>
    <row r="56" spans="1:7" x14ac:dyDescent="0.3">
      <c r="A56" s="1" t="s">
        <v>160</v>
      </c>
    </row>
    <row r="57" spans="1:7" x14ac:dyDescent="0.3">
      <c r="A57" s="47" t="s">
        <v>161</v>
      </c>
      <c r="B57" s="34" t="s">
        <v>114</v>
      </c>
    </row>
    <row r="58" spans="1:7" x14ac:dyDescent="0.3">
      <c r="A58" t="s">
        <v>162</v>
      </c>
    </row>
    <row r="59" spans="1:7" x14ac:dyDescent="0.3">
      <c r="A59" t="s">
        <v>163</v>
      </c>
      <c r="B59" t="s">
        <v>164</v>
      </c>
      <c r="C59" t="s">
        <v>164</v>
      </c>
    </row>
    <row r="60" spans="1:7" x14ac:dyDescent="0.3">
      <c r="B60" s="48">
        <v>45077</v>
      </c>
      <c r="C60" s="48">
        <v>45107</v>
      </c>
    </row>
    <row r="61" spans="1:7" x14ac:dyDescent="0.3">
      <c r="A61" t="s">
        <v>658</v>
      </c>
      <c r="B61">
        <v>11.111000000000001</v>
      </c>
      <c r="C61">
        <v>11.631</v>
      </c>
      <c r="E61" s="2"/>
    </row>
    <row r="62" spans="1:7" x14ac:dyDescent="0.3">
      <c r="A62" t="s">
        <v>169</v>
      </c>
      <c r="B62">
        <v>11.111000000000001</v>
      </c>
      <c r="C62">
        <v>11.631</v>
      </c>
      <c r="E62" s="2"/>
    </row>
    <row r="63" spans="1:7" x14ac:dyDescent="0.3">
      <c r="A63" t="s">
        <v>659</v>
      </c>
      <c r="B63">
        <v>10.949</v>
      </c>
      <c r="C63">
        <v>11.445</v>
      </c>
      <c r="E63" s="2"/>
    </row>
    <row r="64" spans="1:7" x14ac:dyDescent="0.3">
      <c r="A64" t="s">
        <v>627</v>
      </c>
      <c r="B64">
        <v>10.948</v>
      </c>
      <c r="C64">
        <v>11.445</v>
      </c>
      <c r="E64" s="2"/>
    </row>
    <row r="65" spans="1:5" x14ac:dyDescent="0.3">
      <c r="E65" s="2"/>
    </row>
    <row r="66" spans="1:5" x14ac:dyDescent="0.3">
      <c r="A66" t="s">
        <v>179</v>
      </c>
      <c r="B66" s="34" t="s">
        <v>114</v>
      </c>
    </row>
    <row r="67" spans="1:5" x14ac:dyDescent="0.3">
      <c r="A67" t="s">
        <v>180</v>
      </c>
      <c r="B67" s="34" t="s">
        <v>114</v>
      </c>
    </row>
    <row r="68" spans="1:5" ht="28.95" customHeight="1" x14ac:dyDescent="0.3">
      <c r="A68" s="47" t="s">
        <v>181</v>
      </c>
      <c r="B68" s="34" t="s">
        <v>114</v>
      </c>
    </row>
    <row r="69" spans="1:5" ht="28.95" customHeight="1" x14ac:dyDescent="0.3">
      <c r="A69" s="47" t="s">
        <v>182</v>
      </c>
      <c r="B69" s="34" t="s">
        <v>114</v>
      </c>
    </row>
    <row r="70" spans="1:5" x14ac:dyDescent="0.3">
      <c r="A70" t="s">
        <v>1688</v>
      </c>
      <c r="B70" s="49">
        <v>0.76202800000000004</v>
      </c>
    </row>
    <row r="71" spans="1:5" ht="43.5" customHeight="1" x14ac:dyDescent="0.3">
      <c r="A71" s="47" t="s">
        <v>184</v>
      </c>
      <c r="B71" s="34" t="s">
        <v>114</v>
      </c>
    </row>
    <row r="72" spans="1:5" ht="28.95" customHeight="1" x14ac:dyDescent="0.3">
      <c r="A72" s="47" t="s">
        <v>185</v>
      </c>
      <c r="B72" s="34" t="s">
        <v>114</v>
      </c>
    </row>
    <row r="73" spans="1:5" ht="28.95" customHeight="1" x14ac:dyDescent="0.3">
      <c r="A73" s="47" t="s">
        <v>186</v>
      </c>
      <c r="B73" s="34" t="s">
        <v>114</v>
      </c>
    </row>
    <row r="74" spans="1:5" x14ac:dyDescent="0.3">
      <c r="A74" t="s">
        <v>187</v>
      </c>
      <c r="B74" s="34" t="s">
        <v>114</v>
      </c>
    </row>
    <row r="75" spans="1:5" x14ac:dyDescent="0.3">
      <c r="A75" t="s">
        <v>188</v>
      </c>
      <c r="B75" s="34" t="s">
        <v>114</v>
      </c>
    </row>
    <row r="77" spans="1:5" ht="70.05" customHeight="1" x14ac:dyDescent="0.3">
      <c r="A77" s="63" t="s">
        <v>198</v>
      </c>
      <c r="B77" s="63" t="s">
        <v>199</v>
      </c>
      <c r="C77" s="63" t="s">
        <v>5</v>
      </c>
      <c r="D77" s="63" t="s">
        <v>6</v>
      </c>
    </row>
    <row r="78" spans="1:5" ht="70.05" customHeight="1" x14ac:dyDescent="0.3">
      <c r="A78" s="63" t="s">
        <v>1954</v>
      </c>
      <c r="B78" s="63"/>
      <c r="C78" s="63" t="s">
        <v>55</v>
      </c>
      <c r="D78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78"/>
  <sheetViews>
    <sheetView showGridLines="0" workbookViewId="0">
      <pane ySplit="4" topLeftCell="A5" activePane="bottomLeft" state="frozen"/>
      <selection activeCell="E97" sqref="E97"/>
      <selection pane="bottomLeft" activeCell="A6" sqref="A6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1955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1956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1106</v>
      </c>
      <c r="B7" s="30"/>
      <c r="C7" s="30"/>
      <c r="D7" s="13"/>
      <c r="E7" s="14"/>
      <c r="F7" s="15"/>
      <c r="G7" s="15"/>
    </row>
    <row r="8" spans="1:8" x14ac:dyDescent="0.3">
      <c r="A8" s="12" t="s">
        <v>1199</v>
      </c>
      <c r="B8" s="30" t="s">
        <v>1200</v>
      </c>
      <c r="C8" s="30" t="s">
        <v>1128</v>
      </c>
      <c r="D8" s="13">
        <v>6288</v>
      </c>
      <c r="E8" s="14">
        <v>83.98</v>
      </c>
      <c r="F8" s="15">
        <v>5.1299999999999998E-2</v>
      </c>
      <c r="G8" s="15"/>
    </row>
    <row r="9" spans="1:8" x14ac:dyDescent="0.3">
      <c r="A9" s="12" t="s">
        <v>1107</v>
      </c>
      <c r="B9" s="30" t="s">
        <v>1108</v>
      </c>
      <c r="C9" s="30" t="s">
        <v>1109</v>
      </c>
      <c r="D9" s="13">
        <v>4884</v>
      </c>
      <c r="E9" s="14">
        <v>83.1</v>
      </c>
      <c r="F9" s="15">
        <v>5.0700000000000002E-2</v>
      </c>
      <c r="G9" s="15"/>
    </row>
    <row r="10" spans="1:8" x14ac:dyDescent="0.3">
      <c r="A10" s="12" t="s">
        <v>1126</v>
      </c>
      <c r="B10" s="30" t="s">
        <v>1127</v>
      </c>
      <c r="C10" s="30" t="s">
        <v>1128</v>
      </c>
      <c r="D10" s="13">
        <v>2504</v>
      </c>
      <c r="E10" s="14">
        <v>82.69</v>
      </c>
      <c r="F10" s="15">
        <v>5.0500000000000003E-2</v>
      </c>
      <c r="G10" s="15"/>
    </row>
    <row r="11" spans="1:8" x14ac:dyDescent="0.3">
      <c r="A11" s="12" t="s">
        <v>1367</v>
      </c>
      <c r="B11" s="30" t="s">
        <v>1368</v>
      </c>
      <c r="C11" s="30" t="s">
        <v>1265</v>
      </c>
      <c r="D11" s="13">
        <v>2414</v>
      </c>
      <c r="E11" s="14">
        <v>81.16</v>
      </c>
      <c r="F11" s="15">
        <v>4.9500000000000002E-2</v>
      </c>
      <c r="G11" s="15"/>
    </row>
    <row r="12" spans="1:8" x14ac:dyDescent="0.3">
      <c r="A12" s="12" t="s">
        <v>1133</v>
      </c>
      <c r="B12" s="30" t="s">
        <v>1134</v>
      </c>
      <c r="C12" s="30" t="s">
        <v>1135</v>
      </c>
      <c r="D12" s="13">
        <v>17921</v>
      </c>
      <c r="E12" s="14">
        <v>80.930000000000007</v>
      </c>
      <c r="F12" s="15">
        <v>4.9399999999999999E-2</v>
      </c>
      <c r="G12" s="15"/>
    </row>
    <row r="13" spans="1:8" x14ac:dyDescent="0.3">
      <c r="A13" s="12" t="s">
        <v>1446</v>
      </c>
      <c r="B13" s="30" t="s">
        <v>1447</v>
      </c>
      <c r="C13" s="30" t="s">
        <v>1358</v>
      </c>
      <c r="D13" s="13">
        <v>353</v>
      </c>
      <c r="E13" s="14">
        <v>80.819999999999993</v>
      </c>
      <c r="F13" s="15">
        <v>4.9299999999999997E-2</v>
      </c>
      <c r="G13" s="15"/>
    </row>
    <row r="14" spans="1:8" x14ac:dyDescent="0.3">
      <c r="A14" s="12" t="s">
        <v>1254</v>
      </c>
      <c r="B14" s="30" t="s">
        <v>1255</v>
      </c>
      <c r="C14" s="30" t="s">
        <v>1135</v>
      </c>
      <c r="D14" s="13">
        <v>3012</v>
      </c>
      <c r="E14" s="14">
        <v>80.67</v>
      </c>
      <c r="F14" s="15">
        <v>4.9200000000000001E-2</v>
      </c>
      <c r="G14" s="15"/>
    </row>
    <row r="15" spans="1:8" x14ac:dyDescent="0.3">
      <c r="A15" s="12" t="s">
        <v>1361</v>
      </c>
      <c r="B15" s="30" t="s">
        <v>1362</v>
      </c>
      <c r="C15" s="30" t="s">
        <v>1128</v>
      </c>
      <c r="D15" s="13">
        <v>6661</v>
      </c>
      <c r="E15" s="14">
        <v>79.13</v>
      </c>
      <c r="F15" s="15">
        <v>4.8300000000000003E-2</v>
      </c>
      <c r="G15" s="15"/>
    </row>
    <row r="16" spans="1:8" x14ac:dyDescent="0.3">
      <c r="A16" s="12" t="s">
        <v>1268</v>
      </c>
      <c r="B16" s="30" t="s">
        <v>1269</v>
      </c>
      <c r="C16" s="30" t="s">
        <v>1207</v>
      </c>
      <c r="D16" s="13">
        <v>679</v>
      </c>
      <c r="E16" s="14">
        <v>66.47</v>
      </c>
      <c r="F16" s="15">
        <v>4.0599999999999997E-2</v>
      </c>
      <c r="G16" s="15"/>
    </row>
    <row r="17" spans="1:7" x14ac:dyDescent="0.3">
      <c r="A17" s="12" t="s">
        <v>1245</v>
      </c>
      <c r="B17" s="30" t="s">
        <v>1246</v>
      </c>
      <c r="C17" s="30" t="s">
        <v>1247</v>
      </c>
      <c r="D17" s="13">
        <v>27904</v>
      </c>
      <c r="E17" s="14">
        <v>64.459999999999994</v>
      </c>
      <c r="F17" s="15">
        <v>3.9300000000000002E-2</v>
      </c>
      <c r="G17" s="15"/>
    </row>
    <row r="18" spans="1:7" x14ac:dyDescent="0.3">
      <c r="A18" s="12" t="s">
        <v>1369</v>
      </c>
      <c r="B18" s="30" t="s">
        <v>1370</v>
      </c>
      <c r="C18" s="30" t="s">
        <v>1128</v>
      </c>
      <c r="D18" s="13">
        <v>5077</v>
      </c>
      <c r="E18" s="14">
        <v>57.41</v>
      </c>
      <c r="F18" s="15">
        <v>3.5000000000000003E-2</v>
      </c>
      <c r="G18" s="15"/>
    </row>
    <row r="19" spans="1:7" x14ac:dyDescent="0.3">
      <c r="A19" s="12" t="s">
        <v>1348</v>
      </c>
      <c r="B19" s="30" t="s">
        <v>1349</v>
      </c>
      <c r="C19" s="30" t="s">
        <v>1128</v>
      </c>
      <c r="D19" s="13">
        <v>1033</v>
      </c>
      <c r="E19" s="14">
        <v>53.69</v>
      </c>
      <c r="F19" s="15">
        <v>3.2800000000000003E-2</v>
      </c>
      <c r="G19" s="15"/>
    </row>
    <row r="20" spans="1:7" x14ac:dyDescent="0.3">
      <c r="A20" s="12" t="s">
        <v>1390</v>
      </c>
      <c r="B20" s="30" t="s">
        <v>1391</v>
      </c>
      <c r="C20" s="30" t="s">
        <v>1392</v>
      </c>
      <c r="D20" s="13">
        <v>3142</v>
      </c>
      <c r="E20" s="14">
        <v>53.04</v>
      </c>
      <c r="F20" s="15">
        <v>3.2399999999999998E-2</v>
      </c>
      <c r="G20" s="15"/>
    </row>
    <row r="21" spans="1:7" x14ac:dyDescent="0.3">
      <c r="A21" s="12" t="s">
        <v>1957</v>
      </c>
      <c r="B21" s="30" t="s">
        <v>1958</v>
      </c>
      <c r="C21" s="30" t="s">
        <v>1115</v>
      </c>
      <c r="D21" s="13">
        <v>1453</v>
      </c>
      <c r="E21" s="14">
        <v>52.07</v>
      </c>
      <c r="F21" s="15">
        <v>3.1800000000000002E-2</v>
      </c>
      <c r="G21" s="15"/>
    </row>
    <row r="22" spans="1:7" x14ac:dyDescent="0.3">
      <c r="A22" s="12" t="s">
        <v>1356</v>
      </c>
      <c r="B22" s="30" t="s">
        <v>1357</v>
      </c>
      <c r="C22" s="30" t="s">
        <v>1358</v>
      </c>
      <c r="D22" s="13">
        <v>1026</v>
      </c>
      <c r="E22" s="14">
        <v>51.55</v>
      </c>
      <c r="F22" s="15">
        <v>3.15E-2</v>
      </c>
      <c r="G22" s="15"/>
    </row>
    <row r="23" spans="1:7" x14ac:dyDescent="0.3">
      <c r="A23" s="12" t="s">
        <v>1411</v>
      </c>
      <c r="B23" s="30" t="s">
        <v>1412</v>
      </c>
      <c r="C23" s="30" t="s">
        <v>1207</v>
      </c>
      <c r="D23" s="13">
        <v>1087</v>
      </c>
      <c r="E23" s="14">
        <v>51</v>
      </c>
      <c r="F23" s="15">
        <v>3.1099999999999999E-2</v>
      </c>
      <c r="G23" s="15"/>
    </row>
    <row r="24" spans="1:7" x14ac:dyDescent="0.3">
      <c r="A24" s="12" t="s">
        <v>1230</v>
      </c>
      <c r="B24" s="30" t="s">
        <v>1231</v>
      </c>
      <c r="C24" s="30" t="s">
        <v>1128</v>
      </c>
      <c r="D24" s="13">
        <v>12267</v>
      </c>
      <c r="E24" s="14">
        <v>47.74</v>
      </c>
      <c r="F24" s="15">
        <v>2.9100000000000001E-2</v>
      </c>
      <c r="G24" s="15"/>
    </row>
    <row r="25" spans="1:7" x14ac:dyDescent="0.3">
      <c r="A25" s="12" t="s">
        <v>1710</v>
      </c>
      <c r="B25" s="30" t="s">
        <v>1711</v>
      </c>
      <c r="C25" s="30" t="s">
        <v>1712</v>
      </c>
      <c r="D25" s="13">
        <v>126</v>
      </c>
      <c r="E25" s="14">
        <v>47.44</v>
      </c>
      <c r="F25" s="15">
        <v>2.8899999999999999E-2</v>
      </c>
      <c r="G25" s="15"/>
    </row>
    <row r="26" spans="1:7" x14ac:dyDescent="0.3">
      <c r="A26" s="12" t="s">
        <v>1440</v>
      </c>
      <c r="B26" s="30" t="s">
        <v>1441</v>
      </c>
      <c r="C26" s="30" t="s">
        <v>1207</v>
      </c>
      <c r="D26" s="13">
        <v>1221</v>
      </c>
      <c r="E26" s="14">
        <v>43.71</v>
      </c>
      <c r="F26" s="15">
        <v>2.6700000000000002E-2</v>
      </c>
      <c r="G26" s="15"/>
    </row>
    <row r="27" spans="1:7" x14ac:dyDescent="0.3">
      <c r="A27" s="12" t="s">
        <v>1387</v>
      </c>
      <c r="B27" s="30" t="s">
        <v>1388</v>
      </c>
      <c r="C27" s="30" t="s">
        <v>1389</v>
      </c>
      <c r="D27" s="13">
        <v>8204</v>
      </c>
      <c r="E27" s="14">
        <v>43.56</v>
      </c>
      <c r="F27" s="15">
        <v>2.6599999999999999E-2</v>
      </c>
      <c r="G27" s="15"/>
    </row>
    <row r="28" spans="1:7" x14ac:dyDescent="0.3">
      <c r="A28" s="12" t="s">
        <v>1285</v>
      </c>
      <c r="B28" s="30" t="s">
        <v>1286</v>
      </c>
      <c r="C28" s="30" t="s">
        <v>1287</v>
      </c>
      <c r="D28" s="13">
        <v>1125</v>
      </c>
      <c r="E28" s="14">
        <v>42.67</v>
      </c>
      <c r="F28" s="15">
        <v>2.5999999999999999E-2</v>
      </c>
      <c r="G28" s="15"/>
    </row>
    <row r="29" spans="1:7" x14ac:dyDescent="0.3">
      <c r="A29" s="12" t="s">
        <v>1375</v>
      </c>
      <c r="B29" s="30" t="s">
        <v>1376</v>
      </c>
      <c r="C29" s="30" t="s">
        <v>1260</v>
      </c>
      <c r="D29" s="13">
        <v>1618</v>
      </c>
      <c r="E29" s="14">
        <v>42.02</v>
      </c>
      <c r="F29" s="15">
        <v>2.5600000000000001E-2</v>
      </c>
      <c r="G29" s="15"/>
    </row>
    <row r="30" spans="1:7" x14ac:dyDescent="0.3">
      <c r="A30" s="12" t="s">
        <v>1308</v>
      </c>
      <c r="B30" s="30" t="s">
        <v>1309</v>
      </c>
      <c r="C30" s="30" t="s">
        <v>1207</v>
      </c>
      <c r="D30" s="13">
        <v>1395</v>
      </c>
      <c r="E30" s="14">
        <v>40.6</v>
      </c>
      <c r="F30" s="15">
        <v>2.4799999999999999E-2</v>
      </c>
      <c r="G30" s="15"/>
    </row>
    <row r="31" spans="1:7" x14ac:dyDescent="0.3">
      <c r="A31" s="12" t="s">
        <v>1458</v>
      </c>
      <c r="B31" s="30" t="s">
        <v>1459</v>
      </c>
      <c r="C31" s="30" t="s">
        <v>1392</v>
      </c>
      <c r="D31" s="13">
        <v>7029</v>
      </c>
      <c r="E31" s="14">
        <v>40.270000000000003</v>
      </c>
      <c r="F31" s="15">
        <v>2.46E-2</v>
      </c>
      <c r="G31" s="15"/>
    </row>
    <row r="32" spans="1:7" x14ac:dyDescent="0.3">
      <c r="A32" s="12" t="s">
        <v>1464</v>
      </c>
      <c r="B32" s="30" t="s">
        <v>1465</v>
      </c>
      <c r="C32" s="30" t="s">
        <v>1392</v>
      </c>
      <c r="D32" s="13">
        <v>3592</v>
      </c>
      <c r="E32" s="14">
        <v>38.83</v>
      </c>
      <c r="F32" s="15">
        <v>2.3699999999999999E-2</v>
      </c>
      <c r="G32" s="15"/>
    </row>
    <row r="33" spans="1:7" x14ac:dyDescent="0.3">
      <c r="A33" s="12" t="s">
        <v>1331</v>
      </c>
      <c r="B33" s="30" t="s">
        <v>1332</v>
      </c>
      <c r="C33" s="30" t="s">
        <v>1265</v>
      </c>
      <c r="D33" s="13">
        <v>3001</v>
      </c>
      <c r="E33" s="14">
        <v>38.5</v>
      </c>
      <c r="F33" s="15">
        <v>2.35E-2</v>
      </c>
      <c r="G33" s="15"/>
    </row>
    <row r="34" spans="1:7" x14ac:dyDescent="0.3">
      <c r="A34" s="12" t="s">
        <v>1959</v>
      </c>
      <c r="B34" s="30" t="s">
        <v>1960</v>
      </c>
      <c r="C34" s="30" t="s">
        <v>1307</v>
      </c>
      <c r="D34" s="13">
        <v>1357</v>
      </c>
      <c r="E34" s="14">
        <v>31.15</v>
      </c>
      <c r="F34" s="15">
        <v>1.9E-2</v>
      </c>
      <c r="G34" s="15"/>
    </row>
    <row r="35" spans="1:7" x14ac:dyDescent="0.3">
      <c r="A35" s="12" t="s">
        <v>1270</v>
      </c>
      <c r="B35" s="30" t="s">
        <v>1271</v>
      </c>
      <c r="C35" s="30" t="s">
        <v>1272</v>
      </c>
      <c r="D35" s="13">
        <v>133</v>
      </c>
      <c r="E35" s="14">
        <v>25.33</v>
      </c>
      <c r="F35" s="15">
        <v>1.55E-2</v>
      </c>
      <c r="G35" s="15"/>
    </row>
    <row r="36" spans="1:7" x14ac:dyDescent="0.3">
      <c r="A36" s="12" t="s">
        <v>1961</v>
      </c>
      <c r="B36" s="30" t="s">
        <v>1962</v>
      </c>
      <c r="C36" s="30" t="s">
        <v>1265</v>
      </c>
      <c r="D36" s="13">
        <v>3701</v>
      </c>
      <c r="E36" s="14">
        <v>25.1</v>
      </c>
      <c r="F36" s="15">
        <v>1.5299999999999999E-2</v>
      </c>
      <c r="G36" s="15"/>
    </row>
    <row r="37" spans="1:7" x14ac:dyDescent="0.3">
      <c r="A37" s="12" t="s">
        <v>1393</v>
      </c>
      <c r="B37" s="30" t="s">
        <v>1394</v>
      </c>
      <c r="C37" s="30" t="s">
        <v>1118</v>
      </c>
      <c r="D37" s="13">
        <v>1823</v>
      </c>
      <c r="E37" s="14">
        <v>22.6</v>
      </c>
      <c r="F37" s="15">
        <v>1.38E-2</v>
      </c>
      <c r="G37" s="15"/>
    </row>
    <row r="38" spans="1:7" x14ac:dyDescent="0.3">
      <c r="A38" s="16" t="s">
        <v>122</v>
      </c>
      <c r="B38" s="31"/>
      <c r="C38" s="31"/>
      <c r="D38" s="17"/>
      <c r="E38" s="37">
        <v>1631.69</v>
      </c>
      <c r="F38" s="38">
        <v>0.99580000000000002</v>
      </c>
      <c r="G38" s="20"/>
    </row>
    <row r="39" spans="1:7" x14ac:dyDescent="0.3">
      <c r="A39" s="16" t="s">
        <v>1473</v>
      </c>
      <c r="B39" s="30"/>
      <c r="C39" s="30"/>
      <c r="D39" s="13"/>
      <c r="E39" s="14"/>
      <c r="F39" s="15"/>
      <c r="G39" s="15"/>
    </row>
    <row r="40" spans="1:7" x14ac:dyDescent="0.3">
      <c r="A40" s="16" t="s">
        <v>122</v>
      </c>
      <c r="B40" s="30"/>
      <c r="C40" s="30"/>
      <c r="D40" s="13"/>
      <c r="E40" s="39" t="s">
        <v>114</v>
      </c>
      <c r="F40" s="40" t="s">
        <v>114</v>
      </c>
      <c r="G40" s="15"/>
    </row>
    <row r="41" spans="1:7" x14ac:dyDescent="0.3">
      <c r="A41" s="21" t="s">
        <v>152</v>
      </c>
      <c r="B41" s="32"/>
      <c r="C41" s="32"/>
      <c r="D41" s="22"/>
      <c r="E41" s="27">
        <v>1631.69</v>
      </c>
      <c r="F41" s="28">
        <v>0.99580000000000002</v>
      </c>
      <c r="G41" s="20"/>
    </row>
    <row r="42" spans="1:7" x14ac:dyDescent="0.3">
      <c r="A42" s="12"/>
      <c r="B42" s="30"/>
      <c r="C42" s="30"/>
      <c r="D42" s="13"/>
      <c r="E42" s="14"/>
      <c r="F42" s="15"/>
      <c r="G42" s="15"/>
    </row>
    <row r="43" spans="1:7" x14ac:dyDescent="0.3">
      <c r="A43" s="12"/>
      <c r="B43" s="30"/>
      <c r="C43" s="30"/>
      <c r="D43" s="13"/>
      <c r="E43" s="14"/>
      <c r="F43" s="15"/>
      <c r="G43" s="15"/>
    </row>
    <row r="44" spans="1:7" x14ac:dyDescent="0.3">
      <c r="A44" s="16" t="s">
        <v>153</v>
      </c>
      <c r="B44" s="30"/>
      <c r="C44" s="30"/>
      <c r="D44" s="13"/>
      <c r="E44" s="14"/>
      <c r="F44" s="15"/>
      <c r="G44" s="15"/>
    </row>
    <row r="45" spans="1:7" x14ac:dyDescent="0.3">
      <c r="A45" s="12" t="s">
        <v>154</v>
      </c>
      <c r="B45" s="30"/>
      <c r="C45" s="30"/>
      <c r="D45" s="13"/>
      <c r="E45" s="14">
        <v>6</v>
      </c>
      <c r="F45" s="15">
        <v>3.7000000000000002E-3</v>
      </c>
      <c r="G45" s="15">
        <v>6.7666000000000004E-2</v>
      </c>
    </row>
    <row r="46" spans="1:7" x14ac:dyDescent="0.3">
      <c r="A46" s="16" t="s">
        <v>122</v>
      </c>
      <c r="B46" s="31"/>
      <c r="C46" s="31"/>
      <c r="D46" s="17"/>
      <c r="E46" s="37">
        <v>6</v>
      </c>
      <c r="F46" s="38">
        <v>3.7000000000000002E-3</v>
      </c>
      <c r="G46" s="20"/>
    </row>
    <row r="47" spans="1:7" x14ac:dyDescent="0.3">
      <c r="A47" s="12"/>
      <c r="B47" s="30"/>
      <c r="C47" s="30"/>
      <c r="D47" s="13"/>
      <c r="E47" s="14"/>
      <c r="F47" s="15"/>
      <c r="G47" s="15"/>
    </row>
    <row r="48" spans="1:7" x14ac:dyDescent="0.3">
      <c r="A48" s="21" t="s">
        <v>152</v>
      </c>
      <c r="B48" s="32"/>
      <c r="C48" s="32"/>
      <c r="D48" s="22"/>
      <c r="E48" s="18">
        <v>6</v>
      </c>
      <c r="F48" s="19">
        <v>3.7000000000000002E-3</v>
      </c>
      <c r="G48" s="20"/>
    </row>
    <row r="49" spans="1:7" x14ac:dyDescent="0.3">
      <c r="A49" s="12" t="s">
        <v>155</v>
      </c>
      <c r="B49" s="30"/>
      <c r="C49" s="30"/>
      <c r="D49" s="13"/>
      <c r="E49" s="14">
        <v>1.1117E-3</v>
      </c>
      <c r="F49" s="15">
        <v>0</v>
      </c>
      <c r="G49" s="15"/>
    </row>
    <row r="50" spans="1:7" x14ac:dyDescent="0.3">
      <c r="A50" s="12" t="s">
        <v>156</v>
      </c>
      <c r="B50" s="30"/>
      <c r="C50" s="30"/>
      <c r="D50" s="13"/>
      <c r="E50" s="14">
        <v>0.83888830000000003</v>
      </c>
      <c r="F50" s="15">
        <v>5.0000000000000001E-4</v>
      </c>
      <c r="G50" s="15">
        <v>6.7666000000000004E-2</v>
      </c>
    </row>
    <row r="51" spans="1:7" x14ac:dyDescent="0.3">
      <c r="A51" s="25" t="s">
        <v>157</v>
      </c>
      <c r="B51" s="33"/>
      <c r="C51" s="33"/>
      <c r="D51" s="26"/>
      <c r="E51" s="27">
        <v>1638.53</v>
      </c>
      <c r="F51" s="28">
        <v>1</v>
      </c>
      <c r="G51" s="28"/>
    </row>
    <row r="56" spans="1:7" x14ac:dyDescent="0.3">
      <c r="A56" s="1" t="s">
        <v>160</v>
      </c>
    </row>
    <row r="57" spans="1:7" x14ac:dyDescent="0.3">
      <c r="A57" s="47" t="s">
        <v>161</v>
      </c>
      <c r="B57" s="34" t="s">
        <v>114</v>
      </c>
    </row>
    <row r="58" spans="1:7" x14ac:dyDescent="0.3">
      <c r="A58" t="s">
        <v>162</v>
      </c>
    </row>
    <row r="59" spans="1:7" x14ac:dyDescent="0.3">
      <c r="A59" t="s">
        <v>163</v>
      </c>
      <c r="B59" t="s">
        <v>164</v>
      </c>
      <c r="C59" t="s">
        <v>164</v>
      </c>
    </row>
    <row r="60" spans="1:7" x14ac:dyDescent="0.3">
      <c r="B60" s="48">
        <v>45077</v>
      </c>
      <c r="C60" s="48">
        <v>45107</v>
      </c>
    </row>
    <row r="61" spans="1:7" x14ac:dyDescent="0.3">
      <c r="A61" t="s">
        <v>168</v>
      </c>
      <c r="B61">
        <v>10.583</v>
      </c>
      <c r="C61">
        <v>10.940300000000001</v>
      </c>
      <c r="E61" s="2"/>
    </row>
    <row r="62" spans="1:7" x14ac:dyDescent="0.3">
      <c r="A62" t="s">
        <v>169</v>
      </c>
      <c r="B62">
        <v>10.434900000000001</v>
      </c>
      <c r="C62">
        <v>10.7872</v>
      </c>
      <c r="E62" s="2"/>
    </row>
    <row r="63" spans="1:7" x14ac:dyDescent="0.3">
      <c r="A63" t="s">
        <v>626</v>
      </c>
      <c r="B63">
        <v>10.4718</v>
      </c>
      <c r="C63">
        <v>10.820399999999999</v>
      </c>
      <c r="E63" s="2"/>
    </row>
    <row r="64" spans="1:7" x14ac:dyDescent="0.3">
      <c r="A64" t="s">
        <v>627</v>
      </c>
      <c r="B64">
        <v>10.471399999999999</v>
      </c>
      <c r="C64">
        <v>10.82</v>
      </c>
      <c r="E64" s="2"/>
    </row>
    <row r="65" spans="1:5" x14ac:dyDescent="0.3">
      <c r="E65" s="2"/>
    </row>
    <row r="66" spans="1:5" x14ac:dyDescent="0.3">
      <c r="A66" t="s">
        <v>179</v>
      </c>
      <c r="B66" s="34" t="s">
        <v>114</v>
      </c>
    </row>
    <row r="67" spans="1:5" x14ac:dyDescent="0.3">
      <c r="A67" t="s">
        <v>180</v>
      </c>
      <c r="B67" s="34" t="s">
        <v>114</v>
      </c>
    </row>
    <row r="68" spans="1:5" ht="28.95" customHeight="1" x14ac:dyDescent="0.3">
      <c r="A68" s="47" t="s">
        <v>181</v>
      </c>
      <c r="B68" s="34" t="s">
        <v>114</v>
      </c>
    </row>
    <row r="69" spans="1:5" ht="28.95" customHeight="1" x14ac:dyDescent="0.3">
      <c r="A69" s="47" t="s">
        <v>182</v>
      </c>
      <c r="B69" s="34" t="s">
        <v>114</v>
      </c>
    </row>
    <row r="70" spans="1:5" x14ac:dyDescent="0.3">
      <c r="A70" t="s">
        <v>1688</v>
      </c>
      <c r="B70" s="49">
        <v>0.36346899999999999</v>
      </c>
    </row>
    <row r="71" spans="1:5" ht="43.5" customHeight="1" x14ac:dyDescent="0.3">
      <c r="A71" s="47" t="s">
        <v>184</v>
      </c>
      <c r="B71" s="34" t="s">
        <v>114</v>
      </c>
    </row>
    <row r="72" spans="1:5" ht="28.95" customHeight="1" x14ac:dyDescent="0.3">
      <c r="A72" s="47" t="s">
        <v>185</v>
      </c>
      <c r="B72" s="34" t="s">
        <v>114</v>
      </c>
    </row>
    <row r="73" spans="1:5" ht="28.95" customHeight="1" x14ac:dyDescent="0.3">
      <c r="A73" s="47" t="s">
        <v>186</v>
      </c>
      <c r="B73" s="34" t="s">
        <v>114</v>
      </c>
    </row>
    <row r="74" spans="1:5" x14ac:dyDescent="0.3">
      <c r="A74" t="s">
        <v>187</v>
      </c>
      <c r="B74" s="34" t="s">
        <v>114</v>
      </c>
    </row>
    <row r="75" spans="1:5" x14ac:dyDescent="0.3">
      <c r="A75" t="s">
        <v>188</v>
      </c>
      <c r="B75" s="34" t="s">
        <v>114</v>
      </c>
    </row>
    <row r="77" spans="1:5" ht="70.05" customHeight="1" x14ac:dyDescent="0.3">
      <c r="A77" s="63" t="s">
        <v>198</v>
      </c>
      <c r="B77" s="63" t="s">
        <v>199</v>
      </c>
      <c r="C77" s="63" t="s">
        <v>5</v>
      </c>
      <c r="D77" s="63" t="s">
        <v>6</v>
      </c>
    </row>
    <row r="78" spans="1:5" ht="70.05" customHeight="1" x14ac:dyDescent="0.3">
      <c r="A78" s="63" t="s">
        <v>1963</v>
      </c>
      <c r="B78" s="63"/>
      <c r="C78" s="63" t="s">
        <v>65</v>
      </c>
      <c r="D78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98"/>
  <sheetViews>
    <sheetView showGridLines="0" workbookViewId="0">
      <pane ySplit="4" topLeftCell="A5" activePane="bottomLeft" state="frozen"/>
      <selection activeCell="E97" sqref="E97"/>
      <selection pane="bottomLeft" activeCell="B10" sqref="B10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1964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1965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1106</v>
      </c>
      <c r="B7" s="30"/>
      <c r="C7" s="30"/>
      <c r="D7" s="13"/>
      <c r="E7" s="14"/>
      <c r="F7" s="15"/>
      <c r="G7" s="15"/>
    </row>
    <row r="8" spans="1:8" x14ac:dyDescent="0.3">
      <c r="A8" s="12" t="s">
        <v>1110</v>
      </c>
      <c r="B8" s="30" t="s">
        <v>1111</v>
      </c>
      <c r="C8" s="30" t="s">
        <v>1112</v>
      </c>
      <c r="D8" s="13">
        <v>6218</v>
      </c>
      <c r="E8" s="14">
        <v>158.57</v>
      </c>
      <c r="F8" s="15">
        <v>0.1017</v>
      </c>
      <c r="G8" s="15"/>
    </row>
    <row r="9" spans="1:8" x14ac:dyDescent="0.3">
      <c r="A9" s="12" t="s">
        <v>1107</v>
      </c>
      <c r="B9" s="30" t="s">
        <v>1108</v>
      </c>
      <c r="C9" s="30" t="s">
        <v>1109</v>
      </c>
      <c r="D9" s="13">
        <v>8120</v>
      </c>
      <c r="E9" s="14">
        <v>138.15</v>
      </c>
      <c r="F9" s="15">
        <v>8.8599999999999998E-2</v>
      </c>
      <c r="G9" s="15"/>
    </row>
    <row r="10" spans="1:8" x14ac:dyDescent="0.3">
      <c r="A10" s="12" t="s">
        <v>1119</v>
      </c>
      <c r="B10" s="30" t="s">
        <v>1120</v>
      </c>
      <c r="C10" s="30" t="s">
        <v>1109</v>
      </c>
      <c r="D10" s="13">
        <v>12859</v>
      </c>
      <c r="E10" s="14">
        <v>120.18</v>
      </c>
      <c r="F10" s="15">
        <v>7.7100000000000002E-2</v>
      </c>
      <c r="G10" s="15"/>
    </row>
    <row r="11" spans="1:8" x14ac:dyDescent="0.3">
      <c r="A11" s="12" t="s">
        <v>1116</v>
      </c>
      <c r="B11" s="30" t="s">
        <v>1117</v>
      </c>
      <c r="C11" s="30" t="s">
        <v>1118</v>
      </c>
      <c r="D11" s="13">
        <v>3359</v>
      </c>
      <c r="E11" s="14">
        <v>94.79</v>
      </c>
      <c r="F11" s="15">
        <v>6.08E-2</v>
      </c>
      <c r="G11" s="15"/>
    </row>
    <row r="12" spans="1:8" x14ac:dyDescent="0.3">
      <c r="A12" s="12" t="s">
        <v>1199</v>
      </c>
      <c r="B12" s="30" t="s">
        <v>1200</v>
      </c>
      <c r="C12" s="30" t="s">
        <v>1128</v>
      </c>
      <c r="D12" s="13">
        <v>6560</v>
      </c>
      <c r="E12" s="14">
        <v>87.61</v>
      </c>
      <c r="F12" s="15">
        <v>5.62E-2</v>
      </c>
      <c r="G12" s="15"/>
    </row>
    <row r="13" spans="1:8" x14ac:dyDescent="0.3">
      <c r="A13" s="12" t="s">
        <v>1133</v>
      </c>
      <c r="B13" s="30" t="s">
        <v>1134</v>
      </c>
      <c r="C13" s="30" t="s">
        <v>1135</v>
      </c>
      <c r="D13" s="13">
        <v>16220</v>
      </c>
      <c r="E13" s="14">
        <v>73.25</v>
      </c>
      <c r="F13" s="15">
        <v>4.7E-2</v>
      </c>
      <c r="G13" s="15"/>
    </row>
    <row r="14" spans="1:8" x14ac:dyDescent="0.3">
      <c r="A14" s="12" t="s">
        <v>1126</v>
      </c>
      <c r="B14" s="30" t="s">
        <v>1127</v>
      </c>
      <c r="C14" s="30" t="s">
        <v>1128</v>
      </c>
      <c r="D14" s="13">
        <v>1883</v>
      </c>
      <c r="E14" s="14">
        <v>62.18</v>
      </c>
      <c r="F14" s="15">
        <v>3.9899999999999998E-2</v>
      </c>
      <c r="G14" s="15"/>
    </row>
    <row r="15" spans="1:8" x14ac:dyDescent="0.3">
      <c r="A15" s="12" t="s">
        <v>1189</v>
      </c>
      <c r="B15" s="30" t="s">
        <v>1190</v>
      </c>
      <c r="C15" s="30" t="s">
        <v>1191</v>
      </c>
      <c r="D15" s="13">
        <v>2222</v>
      </c>
      <c r="E15" s="14">
        <v>55.01</v>
      </c>
      <c r="F15" s="15">
        <v>3.5299999999999998E-2</v>
      </c>
      <c r="G15" s="15"/>
    </row>
    <row r="16" spans="1:8" x14ac:dyDescent="0.3">
      <c r="A16" s="12" t="s">
        <v>1129</v>
      </c>
      <c r="B16" s="30" t="s">
        <v>1130</v>
      </c>
      <c r="C16" s="30" t="s">
        <v>1109</v>
      </c>
      <c r="D16" s="13">
        <v>2702</v>
      </c>
      <c r="E16" s="14">
        <v>49.89</v>
      </c>
      <c r="F16" s="15">
        <v>3.2000000000000001E-2</v>
      </c>
      <c r="G16" s="15"/>
    </row>
    <row r="17" spans="1:7" x14ac:dyDescent="0.3">
      <c r="A17" s="12" t="s">
        <v>1252</v>
      </c>
      <c r="B17" s="30" t="s">
        <v>1253</v>
      </c>
      <c r="C17" s="30" t="s">
        <v>1109</v>
      </c>
      <c r="D17" s="13">
        <v>5038</v>
      </c>
      <c r="E17" s="14">
        <v>49.75</v>
      </c>
      <c r="F17" s="15">
        <v>3.1899999999999998E-2</v>
      </c>
      <c r="G17" s="15"/>
    </row>
    <row r="18" spans="1:7" x14ac:dyDescent="0.3">
      <c r="A18" s="12" t="s">
        <v>1254</v>
      </c>
      <c r="B18" s="30" t="s">
        <v>1255</v>
      </c>
      <c r="C18" s="30" t="s">
        <v>1135</v>
      </c>
      <c r="D18" s="13">
        <v>1641</v>
      </c>
      <c r="E18" s="14">
        <v>43.95</v>
      </c>
      <c r="F18" s="15">
        <v>2.8199999999999999E-2</v>
      </c>
      <c r="G18" s="15"/>
    </row>
    <row r="19" spans="1:7" x14ac:dyDescent="0.3">
      <c r="A19" s="12" t="s">
        <v>1303</v>
      </c>
      <c r="B19" s="30" t="s">
        <v>1304</v>
      </c>
      <c r="C19" s="30" t="s">
        <v>1223</v>
      </c>
      <c r="D19" s="13">
        <v>4616</v>
      </c>
      <c r="E19" s="14">
        <v>40.56</v>
      </c>
      <c r="F19" s="15">
        <v>2.5999999999999999E-2</v>
      </c>
      <c r="G19" s="15"/>
    </row>
    <row r="20" spans="1:7" x14ac:dyDescent="0.3">
      <c r="A20" s="12" t="s">
        <v>1141</v>
      </c>
      <c r="B20" s="30" t="s">
        <v>1142</v>
      </c>
      <c r="C20" s="30" t="s">
        <v>1109</v>
      </c>
      <c r="D20" s="13">
        <v>7054</v>
      </c>
      <c r="E20" s="14">
        <v>40.409999999999997</v>
      </c>
      <c r="F20" s="15">
        <v>2.5899999999999999E-2</v>
      </c>
      <c r="G20" s="15"/>
    </row>
    <row r="21" spans="1:7" x14ac:dyDescent="0.3">
      <c r="A21" s="12" t="s">
        <v>1279</v>
      </c>
      <c r="B21" s="30" t="s">
        <v>1280</v>
      </c>
      <c r="C21" s="30" t="s">
        <v>1118</v>
      </c>
      <c r="D21" s="13">
        <v>490</v>
      </c>
      <c r="E21" s="14">
        <v>35.090000000000003</v>
      </c>
      <c r="F21" s="15">
        <v>2.2499999999999999E-2</v>
      </c>
      <c r="G21" s="15"/>
    </row>
    <row r="22" spans="1:7" x14ac:dyDescent="0.3">
      <c r="A22" s="12" t="s">
        <v>1367</v>
      </c>
      <c r="B22" s="30" t="s">
        <v>1368</v>
      </c>
      <c r="C22" s="30" t="s">
        <v>1265</v>
      </c>
      <c r="D22" s="13">
        <v>829</v>
      </c>
      <c r="E22" s="14">
        <v>27.87</v>
      </c>
      <c r="F22" s="15">
        <v>1.7899999999999999E-2</v>
      </c>
      <c r="G22" s="15"/>
    </row>
    <row r="23" spans="1:7" x14ac:dyDescent="0.3">
      <c r="A23" s="12" t="s">
        <v>1407</v>
      </c>
      <c r="B23" s="30" t="s">
        <v>1408</v>
      </c>
      <c r="C23" s="30" t="s">
        <v>1207</v>
      </c>
      <c r="D23" s="13">
        <v>1646</v>
      </c>
      <c r="E23" s="14">
        <v>23.93</v>
      </c>
      <c r="F23" s="15">
        <v>1.5299999999999999E-2</v>
      </c>
      <c r="G23" s="15"/>
    </row>
    <row r="24" spans="1:7" x14ac:dyDescent="0.3">
      <c r="A24" s="12" t="s">
        <v>1268</v>
      </c>
      <c r="B24" s="30" t="s">
        <v>1269</v>
      </c>
      <c r="C24" s="30" t="s">
        <v>1207</v>
      </c>
      <c r="D24" s="13">
        <v>244</v>
      </c>
      <c r="E24" s="14">
        <v>23.89</v>
      </c>
      <c r="F24" s="15">
        <v>1.5299999999999999E-2</v>
      </c>
      <c r="G24" s="15"/>
    </row>
    <row r="25" spans="1:7" x14ac:dyDescent="0.3">
      <c r="A25" s="12" t="s">
        <v>1432</v>
      </c>
      <c r="B25" s="30" t="s">
        <v>1433</v>
      </c>
      <c r="C25" s="30" t="s">
        <v>1265</v>
      </c>
      <c r="D25" s="13">
        <v>767</v>
      </c>
      <c r="E25" s="14">
        <v>23.38</v>
      </c>
      <c r="F25" s="15">
        <v>1.4999999999999999E-2</v>
      </c>
      <c r="G25" s="15"/>
    </row>
    <row r="26" spans="1:7" x14ac:dyDescent="0.3">
      <c r="A26" s="12" t="s">
        <v>1361</v>
      </c>
      <c r="B26" s="30" t="s">
        <v>1362</v>
      </c>
      <c r="C26" s="30" t="s">
        <v>1128</v>
      </c>
      <c r="D26" s="13">
        <v>1945</v>
      </c>
      <c r="E26" s="14">
        <v>23.11</v>
      </c>
      <c r="F26" s="15">
        <v>1.4800000000000001E-2</v>
      </c>
      <c r="G26" s="15"/>
    </row>
    <row r="27" spans="1:7" x14ac:dyDescent="0.3">
      <c r="A27" s="12" t="s">
        <v>1113</v>
      </c>
      <c r="B27" s="30" t="s">
        <v>1114</v>
      </c>
      <c r="C27" s="30" t="s">
        <v>1115</v>
      </c>
      <c r="D27" s="13">
        <v>1985</v>
      </c>
      <c r="E27" s="14">
        <v>20.87</v>
      </c>
      <c r="F27" s="15">
        <v>1.34E-2</v>
      </c>
      <c r="G27" s="15"/>
    </row>
    <row r="28" spans="1:7" x14ac:dyDescent="0.3">
      <c r="A28" s="12" t="s">
        <v>1205</v>
      </c>
      <c r="B28" s="30" t="s">
        <v>1206</v>
      </c>
      <c r="C28" s="30" t="s">
        <v>1207</v>
      </c>
      <c r="D28" s="13">
        <v>3236</v>
      </c>
      <c r="E28" s="14">
        <v>19.27</v>
      </c>
      <c r="F28" s="15">
        <v>1.24E-2</v>
      </c>
      <c r="G28" s="15"/>
    </row>
    <row r="29" spans="1:7" x14ac:dyDescent="0.3">
      <c r="A29" s="12" t="s">
        <v>1350</v>
      </c>
      <c r="B29" s="30" t="s">
        <v>1351</v>
      </c>
      <c r="C29" s="30" t="s">
        <v>1172</v>
      </c>
      <c r="D29" s="13">
        <v>212</v>
      </c>
      <c r="E29" s="14">
        <v>17.579999999999998</v>
      </c>
      <c r="F29" s="15">
        <v>1.1299999999999999E-2</v>
      </c>
      <c r="G29" s="15"/>
    </row>
    <row r="30" spans="1:7" x14ac:dyDescent="0.3">
      <c r="A30" s="12" t="s">
        <v>1175</v>
      </c>
      <c r="B30" s="30" t="s">
        <v>1176</v>
      </c>
      <c r="C30" s="30" t="s">
        <v>1140</v>
      </c>
      <c r="D30" s="13">
        <v>14827</v>
      </c>
      <c r="E30" s="14">
        <v>16.61</v>
      </c>
      <c r="F30" s="15">
        <v>1.06E-2</v>
      </c>
      <c r="G30" s="15"/>
    </row>
    <row r="31" spans="1:7" x14ac:dyDescent="0.3">
      <c r="A31" s="12" t="s">
        <v>1692</v>
      </c>
      <c r="B31" s="30" t="s">
        <v>1693</v>
      </c>
      <c r="C31" s="30" t="s">
        <v>1335</v>
      </c>
      <c r="D31" s="13">
        <v>8734</v>
      </c>
      <c r="E31" s="14">
        <v>16.52</v>
      </c>
      <c r="F31" s="15">
        <v>1.06E-2</v>
      </c>
      <c r="G31" s="15"/>
    </row>
    <row r="32" spans="1:7" x14ac:dyDescent="0.3">
      <c r="A32" s="12" t="s">
        <v>1211</v>
      </c>
      <c r="B32" s="30" t="s">
        <v>1212</v>
      </c>
      <c r="C32" s="30" t="s">
        <v>1109</v>
      </c>
      <c r="D32" s="13">
        <v>1198</v>
      </c>
      <c r="E32" s="14">
        <v>16.47</v>
      </c>
      <c r="F32" s="15">
        <v>1.06E-2</v>
      </c>
      <c r="G32" s="15"/>
    </row>
    <row r="33" spans="1:7" x14ac:dyDescent="0.3">
      <c r="A33" s="12" t="s">
        <v>1373</v>
      </c>
      <c r="B33" s="30" t="s">
        <v>1374</v>
      </c>
      <c r="C33" s="30" t="s">
        <v>1335</v>
      </c>
      <c r="D33" s="13">
        <v>6283</v>
      </c>
      <c r="E33" s="14">
        <v>16.03</v>
      </c>
      <c r="F33" s="15">
        <v>1.03E-2</v>
      </c>
      <c r="G33" s="15"/>
    </row>
    <row r="34" spans="1:7" x14ac:dyDescent="0.3">
      <c r="A34" s="12" t="s">
        <v>1713</v>
      </c>
      <c r="B34" s="30" t="s">
        <v>1714</v>
      </c>
      <c r="C34" s="30" t="s">
        <v>1118</v>
      </c>
      <c r="D34" s="13">
        <v>995</v>
      </c>
      <c r="E34" s="14">
        <v>15.2</v>
      </c>
      <c r="F34" s="15">
        <v>9.7000000000000003E-3</v>
      </c>
      <c r="G34" s="15"/>
    </row>
    <row r="35" spans="1:7" x14ac:dyDescent="0.3">
      <c r="A35" s="12" t="s">
        <v>1446</v>
      </c>
      <c r="B35" s="30" t="s">
        <v>1447</v>
      </c>
      <c r="C35" s="30" t="s">
        <v>1358</v>
      </c>
      <c r="D35" s="13">
        <v>66</v>
      </c>
      <c r="E35" s="14">
        <v>15.11</v>
      </c>
      <c r="F35" s="15">
        <v>9.7000000000000003E-3</v>
      </c>
      <c r="G35" s="15"/>
    </row>
    <row r="36" spans="1:7" x14ac:dyDescent="0.3">
      <c r="A36" s="12" t="s">
        <v>1123</v>
      </c>
      <c r="B36" s="30" t="s">
        <v>1124</v>
      </c>
      <c r="C36" s="30" t="s">
        <v>1125</v>
      </c>
      <c r="D36" s="13">
        <v>566</v>
      </c>
      <c r="E36" s="14">
        <v>13.52</v>
      </c>
      <c r="F36" s="15">
        <v>8.6999999999999994E-3</v>
      </c>
      <c r="G36" s="15"/>
    </row>
    <row r="37" spans="1:7" x14ac:dyDescent="0.3">
      <c r="A37" s="12" t="s">
        <v>1138</v>
      </c>
      <c r="B37" s="30" t="s">
        <v>1139</v>
      </c>
      <c r="C37" s="30" t="s">
        <v>1140</v>
      </c>
      <c r="D37" s="13">
        <v>1688</v>
      </c>
      <c r="E37" s="14">
        <v>13.25</v>
      </c>
      <c r="F37" s="15">
        <v>8.5000000000000006E-3</v>
      </c>
      <c r="G37" s="15"/>
    </row>
    <row r="38" spans="1:7" x14ac:dyDescent="0.3">
      <c r="A38" s="12" t="s">
        <v>1369</v>
      </c>
      <c r="B38" s="30" t="s">
        <v>1370</v>
      </c>
      <c r="C38" s="30" t="s">
        <v>1128</v>
      </c>
      <c r="D38" s="13">
        <v>1146</v>
      </c>
      <c r="E38" s="14">
        <v>12.96</v>
      </c>
      <c r="F38" s="15">
        <v>8.3000000000000001E-3</v>
      </c>
      <c r="G38" s="15"/>
    </row>
    <row r="39" spans="1:7" x14ac:dyDescent="0.3">
      <c r="A39" s="12" t="s">
        <v>1395</v>
      </c>
      <c r="B39" s="30" t="s">
        <v>1396</v>
      </c>
      <c r="C39" s="30" t="s">
        <v>1300</v>
      </c>
      <c r="D39" s="13">
        <v>1976</v>
      </c>
      <c r="E39" s="14">
        <v>12.87</v>
      </c>
      <c r="F39" s="15">
        <v>8.3000000000000001E-3</v>
      </c>
      <c r="G39" s="15"/>
    </row>
    <row r="40" spans="1:7" x14ac:dyDescent="0.3">
      <c r="A40" s="12" t="s">
        <v>1170</v>
      </c>
      <c r="B40" s="30" t="s">
        <v>1171</v>
      </c>
      <c r="C40" s="30" t="s">
        <v>1172</v>
      </c>
      <c r="D40" s="13">
        <v>678</v>
      </c>
      <c r="E40" s="14">
        <v>11.76</v>
      </c>
      <c r="F40" s="15">
        <v>7.4999999999999997E-3</v>
      </c>
      <c r="G40" s="15"/>
    </row>
    <row r="41" spans="1:7" x14ac:dyDescent="0.3">
      <c r="A41" s="12" t="s">
        <v>1166</v>
      </c>
      <c r="B41" s="30" t="s">
        <v>1167</v>
      </c>
      <c r="C41" s="30" t="s">
        <v>1115</v>
      </c>
      <c r="D41" s="13">
        <v>223</v>
      </c>
      <c r="E41" s="14">
        <v>11.51</v>
      </c>
      <c r="F41" s="15">
        <v>7.4000000000000003E-3</v>
      </c>
      <c r="G41" s="15"/>
    </row>
    <row r="42" spans="1:7" x14ac:dyDescent="0.3">
      <c r="A42" s="12" t="s">
        <v>1425</v>
      </c>
      <c r="B42" s="30" t="s">
        <v>1426</v>
      </c>
      <c r="C42" s="30" t="s">
        <v>1427</v>
      </c>
      <c r="D42" s="13">
        <v>7169</v>
      </c>
      <c r="E42" s="14">
        <v>11.49</v>
      </c>
      <c r="F42" s="15">
        <v>7.4000000000000003E-3</v>
      </c>
      <c r="G42" s="15"/>
    </row>
    <row r="43" spans="1:7" x14ac:dyDescent="0.3">
      <c r="A43" s="12" t="s">
        <v>1219</v>
      </c>
      <c r="B43" s="30" t="s">
        <v>1220</v>
      </c>
      <c r="C43" s="30" t="s">
        <v>1194</v>
      </c>
      <c r="D43" s="13">
        <v>1549</v>
      </c>
      <c r="E43" s="14">
        <v>11.45</v>
      </c>
      <c r="F43" s="15">
        <v>7.3000000000000001E-3</v>
      </c>
      <c r="G43" s="15"/>
    </row>
    <row r="44" spans="1:7" x14ac:dyDescent="0.3">
      <c r="A44" s="12" t="s">
        <v>1145</v>
      </c>
      <c r="B44" s="30" t="s">
        <v>1146</v>
      </c>
      <c r="C44" s="30" t="s">
        <v>1147</v>
      </c>
      <c r="D44" s="13">
        <v>2685</v>
      </c>
      <c r="E44" s="14">
        <v>11.3</v>
      </c>
      <c r="F44" s="15">
        <v>7.1999999999999998E-3</v>
      </c>
      <c r="G44" s="15"/>
    </row>
    <row r="45" spans="1:7" x14ac:dyDescent="0.3">
      <c r="A45" s="12" t="s">
        <v>1356</v>
      </c>
      <c r="B45" s="30" t="s">
        <v>1357</v>
      </c>
      <c r="C45" s="30" t="s">
        <v>1358</v>
      </c>
      <c r="D45" s="13">
        <v>217</v>
      </c>
      <c r="E45" s="14">
        <v>10.9</v>
      </c>
      <c r="F45" s="15">
        <v>7.0000000000000001E-3</v>
      </c>
      <c r="G45" s="15"/>
    </row>
    <row r="46" spans="1:7" x14ac:dyDescent="0.3">
      <c r="A46" s="12" t="s">
        <v>1352</v>
      </c>
      <c r="B46" s="30" t="s">
        <v>1353</v>
      </c>
      <c r="C46" s="30" t="s">
        <v>1300</v>
      </c>
      <c r="D46" s="13">
        <v>828</v>
      </c>
      <c r="E46" s="14">
        <v>10.82</v>
      </c>
      <c r="F46" s="15">
        <v>6.8999999999999999E-3</v>
      </c>
      <c r="G46" s="15"/>
    </row>
    <row r="47" spans="1:7" x14ac:dyDescent="0.3">
      <c r="A47" s="12" t="s">
        <v>1230</v>
      </c>
      <c r="B47" s="30" t="s">
        <v>1231</v>
      </c>
      <c r="C47" s="30" t="s">
        <v>1128</v>
      </c>
      <c r="D47" s="13">
        <v>2724</v>
      </c>
      <c r="E47" s="14">
        <v>10.6</v>
      </c>
      <c r="F47" s="15">
        <v>6.7999999999999996E-3</v>
      </c>
      <c r="G47" s="15"/>
    </row>
    <row r="48" spans="1:7" x14ac:dyDescent="0.3">
      <c r="A48" s="12" t="s">
        <v>1266</v>
      </c>
      <c r="B48" s="30" t="s">
        <v>1267</v>
      </c>
      <c r="C48" s="30" t="s">
        <v>1115</v>
      </c>
      <c r="D48" s="13">
        <v>964</v>
      </c>
      <c r="E48" s="14">
        <v>9.7799999999999994</v>
      </c>
      <c r="F48" s="15">
        <v>6.3E-3</v>
      </c>
      <c r="G48" s="15"/>
    </row>
    <row r="49" spans="1:7" x14ac:dyDescent="0.3">
      <c r="A49" s="12" t="s">
        <v>1245</v>
      </c>
      <c r="B49" s="30" t="s">
        <v>1246</v>
      </c>
      <c r="C49" s="30" t="s">
        <v>1247</v>
      </c>
      <c r="D49" s="13">
        <v>4191</v>
      </c>
      <c r="E49" s="14">
        <v>9.68</v>
      </c>
      <c r="F49" s="15">
        <v>6.1999999999999998E-3</v>
      </c>
      <c r="G49" s="15"/>
    </row>
    <row r="50" spans="1:7" x14ac:dyDescent="0.3">
      <c r="A50" s="12" t="s">
        <v>1411</v>
      </c>
      <c r="B50" s="30" t="s">
        <v>1412</v>
      </c>
      <c r="C50" s="30" t="s">
        <v>1207</v>
      </c>
      <c r="D50" s="13">
        <v>202</v>
      </c>
      <c r="E50" s="14">
        <v>9.48</v>
      </c>
      <c r="F50" s="15">
        <v>6.1000000000000004E-3</v>
      </c>
      <c r="G50" s="15"/>
    </row>
    <row r="51" spans="1:7" x14ac:dyDescent="0.3">
      <c r="A51" s="12" t="s">
        <v>1317</v>
      </c>
      <c r="B51" s="30" t="s">
        <v>1318</v>
      </c>
      <c r="C51" s="30" t="s">
        <v>1181</v>
      </c>
      <c r="D51" s="13">
        <v>185</v>
      </c>
      <c r="E51" s="14">
        <v>9.43</v>
      </c>
      <c r="F51" s="15">
        <v>6.0000000000000001E-3</v>
      </c>
      <c r="G51" s="15"/>
    </row>
    <row r="52" spans="1:7" x14ac:dyDescent="0.3">
      <c r="A52" s="12" t="s">
        <v>1442</v>
      </c>
      <c r="B52" s="30" t="s">
        <v>1443</v>
      </c>
      <c r="C52" s="30" t="s">
        <v>1389</v>
      </c>
      <c r="D52" s="13">
        <v>1093</v>
      </c>
      <c r="E52" s="14">
        <v>9.41</v>
      </c>
      <c r="F52" s="15">
        <v>6.0000000000000001E-3</v>
      </c>
      <c r="G52" s="15"/>
    </row>
    <row r="53" spans="1:7" x14ac:dyDescent="0.3">
      <c r="A53" s="12" t="s">
        <v>1440</v>
      </c>
      <c r="B53" s="30" t="s">
        <v>1441</v>
      </c>
      <c r="C53" s="30" t="s">
        <v>1207</v>
      </c>
      <c r="D53" s="13">
        <v>252</v>
      </c>
      <c r="E53" s="14">
        <v>9.02</v>
      </c>
      <c r="F53" s="15">
        <v>5.7999999999999996E-3</v>
      </c>
      <c r="G53" s="15"/>
    </row>
    <row r="54" spans="1:7" x14ac:dyDescent="0.3">
      <c r="A54" s="12" t="s">
        <v>1957</v>
      </c>
      <c r="B54" s="30" t="s">
        <v>1958</v>
      </c>
      <c r="C54" s="30" t="s">
        <v>1115</v>
      </c>
      <c r="D54" s="13">
        <v>234</v>
      </c>
      <c r="E54" s="14">
        <v>8.39</v>
      </c>
      <c r="F54" s="15">
        <v>5.4000000000000003E-3</v>
      </c>
      <c r="G54" s="15"/>
    </row>
    <row r="55" spans="1:7" x14ac:dyDescent="0.3">
      <c r="A55" s="12" t="s">
        <v>1308</v>
      </c>
      <c r="B55" s="30" t="s">
        <v>1309</v>
      </c>
      <c r="C55" s="30" t="s">
        <v>1207</v>
      </c>
      <c r="D55" s="13">
        <v>239</v>
      </c>
      <c r="E55" s="14">
        <v>6.96</v>
      </c>
      <c r="F55" s="15">
        <v>4.4999999999999997E-3</v>
      </c>
      <c r="G55" s="15"/>
    </row>
    <row r="56" spans="1:7" x14ac:dyDescent="0.3">
      <c r="A56" s="12" t="s">
        <v>1293</v>
      </c>
      <c r="B56" s="30" t="s">
        <v>1294</v>
      </c>
      <c r="C56" s="30" t="s">
        <v>1112</v>
      </c>
      <c r="D56" s="13">
        <v>1754</v>
      </c>
      <c r="E56" s="14">
        <v>6.4</v>
      </c>
      <c r="F56" s="15">
        <v>4.1000000000000003E-3</v>
      </c>
      <c r="G56" s="15"/>
    </row>
    <row r="57" spans="1:7" x14ac:dyDescent="0.3">
      <c r="A57" s="12" t="s">
        <v>1208</v>
      </c>
      <c r="B57" s="30" t="s">
        <v>1209</v>
      </c>
      <c r="C57" s="30" t="s">
        <v>1210</v>
      </c>
      <c r="D57" s="13">
        <v>924</v>
      </c>
      <c r="E57" s="14">
        <v>6.35</v>
      </c>
      <c r="F57" s="15">
        <v>4.1000000000000003E-3</v>
      </c>
      <c r="G57" s="15"/>
    </row>
    <row r="58" spans="1:7" x14ac:dyDescent="0.3">
      <c r="A58" s="16" t="s">
        <v>122</v>
      </c>
      <c r="B58" s="31"/>
      <c r="C58" s="31"/>
      <c r="D58" s="17"/>
      <c r="E58" s="37">
        <v>1552.56</v>
      </c>
      <c r="F58" s="38">
        <v>0.99580000000000002</v>
      </c>
      <c r="G58" s="20"/>
    </row>
    <row r="59" spans="1:7" x14ac:dyDescent="0.3">
      <c r="A59" s="16" t="s">
        <v>1473</v>
      </c>
      <c r="B59" s="30"/>
      <c r="C59" s="30"/>
      <c r="D59" s="13"/>
      <c r="E59" s="14"/>
      <c r="F59" s="15"/>
      <c r="G59" s="15"/>
    </row>
    <row r="60" spans="1:7" x14ac:dyDescent="0.3">
      <c r="A60" s="16" t="s">
        <v>122</v>
      </c>
      <c r="B60" s="30"/>
      <c r="C60" s="30"/>
      <c r="D60" s="13"/>
      <c r="E60" s="39" t="s">
        <v>114</v>
      </c>
      <c r="F60" s="40" t="s">
        <v>114</v>
      </c>
      <c r="G60" s="15"/>
    </row>
    <row r="61" spans="1:7" x14ac:dyDescent="0.3">
      <c r="A61" s="21" t="s">
        <v>152</v>
      </c>
      <c r="B61" s="32"/>
      <c r="C61" s="32"/>
      <c r="D61" s="22"/>
      <c r="E61" s="27">
        <v>1552.56</v>
      </c>
      <c r="F61" s="28">
        <v>0.99580000000000002</v>
      </c>
      <c r="G61" s="20"/>
    </row>
    <row r="62" spans="1:7" x14ac:dyDescent="0.3">
      <c r="A62" s="12"/>
      <c r="B62" s="30"/>
      <c r="C62" s="30"/>
      <c r="D62" s="13"/>
      <c r="E62" s="14"/>
      <c r="F62" s="15"/>
      <c r="G62" s="15"/>
    </row>
    <row r="63" spans="1:7" x14ac:dyDescent="0.3">
      <c r="A63" s="12"/>
      <c r="B63" s="30"/>
      <c r="C63" s="30"/>
      <c r="D63" s="13"/>
      <c r="E63" s="14"/>
      <c r="F63" s="15"/>
      <c r="G63" s="15"/>
    </row>
    <row r="64" spans="1:7" x14ac:dyDescent="0.3">
      <c r="A64" s="16" t="s">
        <v>153</v>
      </c>
      <c r="B64" s="30"/>
      <c r="C64" s="30"/>
      <c r="D64" s="13"/>
      <c r="E64" s="14"/>
      <c r="F64" s="15"/>
      <c r="G64" s="15"/>
    </row>
    <row r="65" spans="1:7" x14ac:dyDescent="0.3">
      <c r="A65" s="12" t="s">
        <v>154</v>
      </c>
      <c r="B65" s="30"/>
      <c r="C65" s="30"/>
      <c r="D65" s="13"/>
      <c r="E65" s="14">
        <v>2</v>
      </c>
      <c r="F65" s="15">
        <v>1.2999999999999999E-3</v>
      </c>
      <c r="G65" s="15">
        <v>6.7666000000000004E-2</v>
      </c>
    </row>
    <row r="66" spans="1:7" x14ac:dyDescent="0.3">
      <c r="A66" s="16" t="s">
        <v>122</v>
      </c>
      <c r="B66" s="31"/>
      <c r="C66" s="31"/>
      <c r="D66" s="17"/>
      <c r="E66" s="37">
        <v>2</v>
      </c>
      <c r="F66" s="38">
        <v>1.2999999999999999E-3</v>
      </c>
      <c r="G66" s="20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21" t="s">
        <v>152</v>
      </c>
      <c r="B68" s="32"/>
      <c r="C68" s="32"/>
      <c r="D68" s="22"/>
      <c r="E68" s="18">
        <v>2</v>
      </c>
      <c r="F68" s="19">
        <v>1.2999999999999999E-3</v>
      </c>
      <c r="G68" s="20"/>
    </row>
    <row r="69" spans="1:7" x14ac:dyDescent="0.3">
      <c r="A69" s="12" t="s">
        <v>155</v>
      </c>
      <c r="B69" s="30"/>
      <c r="C69" s="30"/>
      <c r="D69" s="13"/>
      <c r="E69" s="14">
        <v>3.7060000000000001E-4</v>
      </c>
      <c r="F69" s="15">
        <v>0</v>
      </c>
      <c r="G69" s="15"/>
    </row>
    <row r="70" spans="1:7" x14ac:dyDescent="0.3">
      <c r="A70" s="12" t="s">
        <v>156</v>
      </c>
      <c r="B70" s="30"/>
      <c r="C70" s="30"/>
      <c r="D70" s="13"/>
      <c r="E70" s="14">
        <v>5.0496293999999997</v>
      </c>
      <c r="F70" s="15">
        <v>2.8999999999999998E-3</v>
      </c>
      <c r="G70" s="15">
        <v>6.7666000000000004E-2</v>
      </c>
    </row>
    <row r="71" spans="1:7" x14ac:dyDescent="0.3">
      <c r="A71" s="25" t="s">
        <v>157</v>
      </c>
      <c r="B71" s="33"/>
      <c r="C71" s="33"/>
      <c r="D71" s="26"/>
      <c r="E71" s="27">
        <v>1559.61</v>
      </c>
      <c r="F71" s="28">
        <v>1</v>
      </c>
      <c r="G71" s="28"/>
    </row>
    <row r="76" spans="1:7" x14ac:dyDescent="0.3">
      <c r="A76" s="1" t="s">
        <v>160</v>
      </c>
    </row>
    <row r="77" spans="1:7" x14ac:dyDescent="0.3">
      <c r="A77" s="47" t="s">
        <v>161</v>
      </c>
      <c r="B77" s="34" t="s">
        <v>114</v>
      </c>
    </row>
    <row r="78" spans="1:7" x14ac:dyDescent="0.3">
      <c r="A78" t="s">
        <v>162</v>
      </c>
    </row>
    <row r="79" spans="1:7" x14ac:dyDescent="0.3">
      <c r="A79" t="s">
        <v>163</v>
      </c>
      <c r="B79" t="s">
        <v>164</v>
      </c>
      <c r="C79" t="s">
        <v>164</v>
      </c>
    </row>
    <row r="80" spans="1:7" x14ac:dyDescent="0.3">
      <c r="B80" s="48">
        <v>45077</v>
      </c>
      <c r="C80" s="48">
        <v>45107</v>
      </c>
    </row>
    <row r="81" spans="1:5" x14ac:dyDescent="0.3">
      <c r="A81" t="s">
        <v>168</v>
      </c>
      <c r="B81">
        <v>10.646800000000001</v>
      </c>
      <c r="C81">
        <v>11.035399999999999</v>
      </c>
      <c r="E81" s="2"/>
    </row>
    <row r="82" spans="1:5" x14ac:dyDescent="0.3">
      <c r="A82" t="s">
        <v>169</v>
      </c>
      <c r="B82">
        <v>10.4994</v>
      </c>
      <c r="C82">
        <v>10.8827</v>
      </c>
      <c r="E82" s="2"/>
    </row>
    <row r="83" spans="1:5" x14ac:dyDescent="0.3">
      <c r="A83" t="s">
        <v>626</v>
      </c>
      <c r="B83">
        <v>10.420299999999999</v>
      </c>
      <c r="C83">
        <v>10.797599999999999</v>
      </c>
      <c r="E83" s="2"/>
    </row>
    <row r="84" spans="1:5" x14ac:dyDescent="0.3">
      <c r="A84" t="s">
        <v>627</v>
      </c>
      <c r="B84">
        <v>10.4201</v>
      </c>
      <c r="C84">
        <v>10.7974</v>
      </c>
      <c r="E84" s="2"/>
    </row>
    <row r="85" spans="1:5" x14ac:dyDescent="0.3">
      <c r="E85" s="2"/>
    </row>
    <row r="86" spans="1:5" x14ac:dyDescent="0.3">
      <c r="A86" t="s">
        <v>179</v>
      </c>
      <c r="B86" s="34" t="s">
        <v>114</v>
      </c>
    </row>
    <row r="87" spans="1:5" x14ac:dyDescent="0.3">
      <c r="A87" t="s">
        <v>180</v>
      </c>
      <c r="B87" s="34" t="s">
        <v>114</v>
      </c>
    </row>
    <row r="88" spans="1:5" ht="28.95" customHeight="1" x14ac:dyDescent="0.3">
      <c r="A88" s="47" t="s">
        <v>181</v>
      </c>
      <c r="B88" s="34" t="s">
        <v>114</v>
      </c>
    </row>
    <row r="89" spans="1:5" ht="28.95" customHeight="1" x14ac:dyDescent="0.3">
      <c r="A89" s="47" t="s">
        <v>182</v>
      </c>
      <c r="B89" s="34" t="s">
        <v>114</v>
      </c>
    </row>
    <row r="90" spans="1:5" x14ac:dyDescent="0.3">
      <c r="A90" t="s">
        <v>1688</v>
      </c>
      <c r="B90" s="49">
        <v>0.24763299999999999</v>
      </c>
    </row>
    <row r="91" spans="1:5" ht="43.5" customHeight="1" x14ac:dyDescent="0.3">
      <c r="A91" s="47" t="s">
        <v>184</v>
      </c>
      <c r="B91" s="34" t="s">
        <v>114</v>
      </c>
    </row>
    <row r="92" spans="1:5" ht="28.95" customHeight="1" x14ac:dyDescent="0.3">
      <c r="A92" s="47" t="s">
        <v>185</v>
      </c>
      <c r="B92" s="34" t="s">
        <v>114</v>
      </c>
    </row>
    <row r="93" spans="1:5" ht="28.95" customHeight="1" x14ac:dyDescent="0.3">
      <c r="A93" s="47" t="s">
        <v>186</v>
      </c>
      <c r="B93" s="49">
        <v>180.34923449999999</v>
      </c>
    </row>
    <row r="94" spans="1:5" x14ac:dyDescent="0.3">
      <c r="A94" t="s">
        <v>187</v>
      </c>
      <c r="B94" s="34" t="s">
        <v>114</v>
      </c>
    </row>
    <row r="95" spans="1:5" x14ac:dyDescent="0.3">
      <c r="A95" t="s">
        <v>188</v>
      </c>
      <c r="B95" s="34" t="s">
        <v>114</v>
      </c>
    </row>
    <row r="97" spans="1:4" ht="70.05" customHeight="1" x14ac:dyDescent="0.3">
      <c r="A97" s="63" t="s">
        <v>198</v>
      </c>
      <c r="B97" s="63" t="s">
        <v>199</v>
      </c>
      <c r="C97" s="63" t="s">
        <v>5</v>
      </c>
      <c r="D97" s="63" t="s">
        <v>6</v>
      </c>
    </row>
    <row r="98" spans="1:4" ht="70.05" customHeight="1" x14ac:dyDescent="0.3">
      <c r="A98" s="63" t="s">
        <v>1966</v>
      </c>
      <c r="B98" s="63"/>
      <c r="C98" s="63" t="s">
        <v>67</v>
      </c>
      <c r="D98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298"/>
  <sheetViews>
    <sheetView showGridLines="0" workbookViewId="0">
      <pane ySplit="4" topLeftCell="A5" activePane="bottomLeft" state="frozen"/>
      <selection activeCell="E97" sqref="E97"/>
      <selection pane="bottomLeft" activeCell="A7" sqref="A7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1967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1968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1106</v>
      </c>
      <c r="B7" s="30"/>
      <c r="C7" s="30"/>
      <c r="D7" s="13"/>
      <c r="E7" s="14"/>
      <c r="F7" s="15"/>
      <c r="G7" s="15"/>
    </row>
    <row r="8" spans="1:8" x14ac:dyDescent="0.3">
      <c r="A8" s="12" t="s">
        <v>1110</v>
      </c>
      <c r="B8" s="30" t="s">
        <v>1111</v>
      </c>
      <c r="C8" s="30" t="s">
        <v>1112</v>
      </c>
      <c r="D8" s="13">
        <v>9194</v>
      </c>
      <c r="E8" s="14">
        <v>234.47</v>
      </c>
      <c r="F8" s="15">
        <v>4.3999999999999997E-2</v>
      </c>
      <c r="G8" s="15"/>
    </row>
    <row r="9" spans="1:8" x14ac:dyDescent="0.3">
      <c r="A9" s="12" t="s">
        <v>1107</v>
      </c>
      <c r="B9" s="30" t="s">
        <v>1108</v>
      </c>
      <c r="C9" s="30" t="s">
        <v>1109</v>
      </c>
      <c r="D9" s="13">
        <v>12006</v>
      </c>
      <c r="E9" s="14">
        <v>204.27</v>
      </c>
      <c r="F9" s="15">
        <v>3.8300000000000001E-2</v>
      </c>
      <c r="G9" s="15"/>
    </row>
    <row r="10" spans="1:8" x14ac:dyDescent="0.3">
      <c r="A10" s="12" t="s">
        <v>1119</v>
      </c>
      <c r="B10" s="30" t="s">
        <v>1120</v>
      </c>
      <c r="C10" s="30" t="s">
        <v>1109</v>
      </c>
      <c r="D10" s="13">
        <v>19013</v>
      </c>
      <c r="E10" s="14">
        <v>177.7</v>
      </c>
      <c r="F10" s="15">
        <v>3.3300000000000003E-2</v>
      </c>
      <c r="G10" s="15"/>
    </row>
    <row r="11" spans="1:8" x14ac:dyDescent="0.3">
      <c r="A11" s="12" t="s">
        <v>1116</v>
      </c>
      <c r="B11" s="30" t="s">
        <v>1117</v>
      </c>
      <c r="C11" s="30" t="s">
        <v>1118</v>
      </c>
      <c r="D11" s="13">
        <v>4966</v>
      </c>
      <c r="E11" s="14">
        <v>140.13999999999999</v>
      </c>
      <c r="F11" s="15">
        <v>2.63E-2</v>
      </c>
      <c r="G11" s="15"/>
    </row>
    <row r="12" spans="1:8" x14ac:dyDescent="0.3">
      <c r="A12" s="12" t="s">
        <v>1199</v>
      </c>
      <c r="B12" s="30" t="s">
        <v>1200</v>
      </c>
      <c r="C12" s="30" t="s">
        <v>1128</v>
      </c>
      <c r="D12" s="13">
        <v>9700</v>
      </c>
      <c r="E12" s="14">
        <v>129.54</v>
      </c>
      <c r="F12" s="15">
        <v>2.4299999999999999E-2</v>
      </c>
      <c r="G12" s="15"/>
    </row>
    <row r="13" spans="1:8" x14ac:dyDescent="0.3">
      <c r="A13" s="12" t="s">
        <v>1133</v>
      </c>
      <c r="B13" s="30" t="s">
        <v>1134</v>
      </c>
      <c r="C13" s="30" t="s">
        <v>1135</v>
      </c>
      <c r="D13" s="13">
        <v>23982</v>
      </c>
      <c r="E13" s="14">
        <v>108.3</v>
      </c>
      <c r="F13" s="15">
        <v>2.0299999999999999E-2</v>
      </c>
      <c r="G13" s="15"/>
    </row>
    <row r="14" spans="1:8" x14ac:dyDescent="0.3">
      <c r="A14" s="12" t="s">
        <v>1126</v>
      </c>
      <c r="B14" s="30" t="s">
        <v>1127</v>
      </c>
      <c r="C14" s="30" t="s">
        <v>1128</v>
      </c>
      <c r="D14" s="13">
        <v>2785</v>
      </c>
      <c r="E14" s="14">
        <v>91.97</v>
      </c>
      <c r="F14" s="15">
        <v>1.72E-2</v>
      </c>
      <c r="G14" s="15"/>
    </row>
    <row r="15" spans="1:8" x14ac:dyDescent="0.3">
      <c r="A15" s="12" t="s">
        <v>1189</v>
      </c>
      <c r="B15" s="30" t="s">
        <v>1190</v>
      </c>
      <c r="C15" s="30" t="s">
        <v>1191</v>
      </c>
      <c r="D15" s="13">
        <v>3285</v>
      </c>
      <c r="E15" s="14">
        <v>81.319999999999993</v>
      </c>
      <c r="F15" s="15">
        <v>1.52E-2</v>
      </c>
      <c r="G15" s="15"/>
    </row>
    <row r="16" spans="1:8" x14ac:dyDescent="0.3">
      <c r="A16" s="12" t="s">
        <v>1129</v>
      </c>
      <c r="B16" s="30" t="s">
        <v>1130</v>
      </c>
      <c r="C16" s="30" t="s">
        <v>1109</v>
      </c>
      <c r="D16" s="13">
        <v>3995</v>
      </c>
      <c r="E16" s="14">
        <v>73.77</v>
      </c>
      <c r="F16" s="15">
        <v>1.38E-2</v>
      </c>
      <c r="G16" s="15"/>
    </row>
    <row r="17" spans="1:7" x14ac:dyDescent="0.3">
      <c r="A17" s="12" t="s">
        <v>1252</v>
      </c>
      <c r="B17" s="30" t="s">
        <v>1253</v>
      </c>
      <c r="C17" s="30" t="s">
        <v>1109</v>
      </c>
      <c r="D17" s="13">
        <v>7449</v>
      </c>
      <c r="E17" s="14">
        <v>73.56</v>
      </c>
      <c r="F17" s="15">
        <v>1.38E-2</v>
      </c>
      <c r="G17" s="15"/>
    </row>
    <row r="18" spans="1:7" x14ac:dyDescent="0.3">
      <c r="A18" s="12" t="s">
        <v>1254</v>
      </c>
      <c r="B18" s="30" t="s">
        <v>1255</v>
      </c>
      <c r="C18" s="30" t="s">
        <v>1135</v>
      </c>
      <c r="D18" s="13">
        <v>2427</v>
      </c>
      <c r="E18" s="14">
        <v>65</v>
      </c>
      <c r="F18" s="15">
        <v>1.2200000000000001E-2</v>
      </c>
      <c r="G18" s="15"/>
    </row>
    <row r="19" spans="1:7" x14ac:dyDescent="0.3">
      <c r="A19" s="12" t="s">
        <v>1195</v>
      </c>
      <c r="B19" s="30" t="s">
        <v>1196</v>
      </c>
      <c r="C19" s="30" t="s">
        <v>1118</v>
      </c>
      <c r="D19" s="13">
        <v>3487</v>
      </c>
      <c r="E19" s="14">
        <v>60.51</v>
      </c>
      <c r="F19" s="15">
        <v>1.1299999999999999E-2</v>
      </c>
      <c r="G19" s="15"/>
    </row>
    <row r="20" spans="1:7" x14ac:dyDescent="0.3">
      <c r="A20" s="12" t="s">
        <v>1303</v>
      </c>
      <c r="B20" s="30" t="s">
        <v>1304</v>
      </c>
      <c r="C20" s="30" t="s">
        <v>1223</v>
      </c>
      <c r="D20" s="13">
        <v>6825</v>
      </c>
      <c r="E20" s="14">
        <v>59.97</v>
      </c>
      <c r="F20" s="15">
        <v>1.12E-2</v>
      </c>
      <c r="G20" s="15"/>
    </row>
    <row r="21" spans="1:7" x14ac:dyDescent="0.3">
      <c r="A21" s="12" t="s">
        <v>1141</v>
      </c>
      <c r="B21" s="30" t="s">
        <v>1142</v>
      </c>
      <c r="C21" s="30" t="s">
        <v>1109</v>
      </c>
      <c r="D21" s="13">
        <v>10430</v>
      </c>
      <c r="E21" s="14">
        <v>59.75</v>
      </c>
      <c r="F21" s="15">
        <v>1.12E-2</v>
      </c>
      <c r="G21" s="15"/>
    </row>
    <row r="22" spans="1:7" x14ac:dyDescent="0.3">
      <c r="A22" s="12" t="s">
        <v>1704</v>
      </c>
      <c r="B22" s="30" t="s">
        <v>1705</v>
      </c>
      <c r="C22" s="30" t="s">
        <v>1181</v>
      </c>
      <c r="D22" s="13">
        <v>9675</v>
      </c>
      <c r="E22" s="14">
        <v>58</v>
      </c>
      <c r="F22" s="15">
        <v>1.09E-2</v>
      </c>
      <c r="G22" s="15"/>
    </row>
    <row r="23" spans="1:7" x14ac:dyDescent="0.3">
      <c r="A23" s="12" t="s">
        <v>1279</v>
      </c>
      <c r="B23" s="30" t="s">
        <v>1280</v>
      </c>
      <c r="C23" s="30" t="s">
        <v>1118</v>
      </c>
      <c r="D23" s="13">
        <v>725</v>
      </c>
      <c r="E23" s="14">
        <v>51.91</v>
      </c>
      <c r="F23" s="15">
        <v>9.7000000000000003E-3</v>
      </c>
      <c r="G23" s="15"/>
    </row>
    <row r="24" spans="1:7" x14ac:dyDescent="0.3">
      <c r="A24" s="12" t="s">
        <v>1344</v>
      </c>
      <c r="B24" s="30" t="s">
        <v>1345</v>
      </c>
      <c r="C24" s="30" t="s">
        <v>1312</v>
      </c>
      <c r="D24" s="13">
        <v>2888</v>
      </c>
      <c r="E24" s="14">
        <v>50.95</v>
      </c>
      <c r="F24" s="15">
        <v>9.5999999999999992E-3</v>
      </c>
      <c r="G24" s="15"/>
    </row>
    <row r="25" spans="1:7" x14ac:dyDescent="0.3">
      <c r="A25" s="12" t="s">
        <v>1942</v>
      </c>
      <c r="B25" s="30" t="s">
        <v>1943</v>
      </c>
      <c r="C25" s="30" t="s">
        <v>1109</v>
      </c>
      <c r="D25" s="13">
        <v>6292</v>
      </c>
      <c r="E25" s="14">
        <v>47.42</v>
      </c>
      <c r="F25" s="15">
        <v>8.8999999999999999E-3</v>
      </c>
      <c r="G25" s="15"/>
    </row>
    <row r="26" spans="1:7" x14ac:dyDescent="0.3">
      <c r="A26" s="12" t="s">
        <v>1371</v>
      </c>
      <c r="B26" s="30" t="s">
        <v>1372</v>
      </c>
      <c r="C26" s="30" t="s">
        <v>1188</v>
      </c>
      <c r="D26" s="13">
        <v>11540</v>
      </c>
      <c r="E26" s="14">
        <v>45.29</v>
      </c>
      <c r="F26" s="15">
        <v>8.5000000000000006E-3</v>
      </c>
      <c r="G26" s="15"/>
    </row>
    <row r="27" spans="1:7" x14ac:dyDescent="0.3">
      <c r="A27" s="12" t="s">
        <v>1797</v>
      </c>
      <c r="B27" s="30" t="s">
        <v>1798</v>
      </c>
      <c r="C27" s="30" t="s">
        <v>1272</v>
      </c>
      <c r="D27" s="13">
        <v>1368</v>
      </c>
      <c r="E27" s="14">
        <v>43.43</v>
      </c>
      <c r="F27" s="15">
        <v>8.0999999999999996E-3</v>
      </c>
      <c r="G27" s="15"/>
    </row>
    <row r="28" spans="1:7" x14ac:dyDescent="0.3">
      <c r="A28" s="12" t="s">
        <v>1367</v>
      </c>
      <c r="B28" s="30" t="s">
        <v>1368</v>
      </c>
      <c r="C28" s="30" t="s">
        <v>1265</v>
      </c>
      <c r="D28" s="13">
        <v>1225</v>
      </c>
      <c r="E28" s="14">
        <v>41.19</v>
      </c>
      <c r="F28" s="15">
        <v>7.7000000000000002E-3</v>
      </c>
      <c r="G28" s="15"/>
    </row>
    <row r="29" spans="1:7" x14ac:dyDescent="0.3">
      <c r="A29" s="12" t="s">
        <v>1430</v>
      </c>
      <c r="B29" s="30" t="s">
        <v>1431</v>
      </c>
      <c r="C29" s="30" t="s">
        <v>1207</v>
      </c>
      <c r="D29" s="13">
        <v>3051</v>
      </c>
      <c r="E29" s="14">
        <v>40.450000000000003</v>
      </c>
      <c r="F29" s="15">
        <v>7.6E-3</v>
      </c>
      <c r="G29" s="15"/>
    </row>
    <row r="30" spans="1:7" x14ac:dyDescent="0.3">
      <c r="A30" s="12" t="s">
        <v>1969</v>
      </c>
      <c r="B30" s="30" t="s">
        <v>1970</v>
      </c>
      <c r="C30" s="30" t="s">
        <v>1109</v>
      </c>
      <c r="D30" s="13">
        <v>229857</v>
      </c>
      <c r="E30" s="14">
        <v>37.35</v>
      </c>
      <c r="F30" s="15">
        <v>7.0000000000000001E-3</v>
      </c>
      <c r="G30" s="15"/>
    </row>
    <row r="31" spans="1:7" x14ac:dyDescent="0.3">
      <c r="A31" s="12" t="s">
        <v>1407</v>
      </c>
      <c r="B31" s="30" t="s">
        <v>1408</v>
      </c>
      <c r="C31" s="30" t="s">
        <v>1207</v>
      </c>
      <c r="D31" s="13">
        <v>2433</v>
      </c>
      <c r="E31" s="14">
        <v>35.369999999999997</v>
      </c>
      <c r="F31" s="15">
        <v>6.6E-3</v>
      </c>
      <c r="G31" s="15"/>
    </row>
    <row r="32" spans="1:7" x14ac:dyDescent="0.3">
      <c r="A32" s="12" t="s">
        <v>1268</v>
      </c>
      <c r="B32" s="30" t="s">
        <v>1269</v>
      </c>
      <c r="C32" s="30" t="s">
        <v>1207</v>
      </c>
      <c r="D32" s="13">
        <v>361</v>
      </c>
      <c r="E32" s="14">
        <v>35.340000000000003</v>
      </c>
      <c r="F32" s="15">
        <v>6.6E-3</v>
      </c>
      <c r="G32" s="15"/>
    </row>
    <row r="33" spans="1:7" x14ac:dyDescent="0.3">
      <c r="A33" s="12" t="s">
        <v>1177</v>
      </c>
      <c r="B33" s="30" t="s">
        <v>1178</v>
      </c>
      <c r="C33" s="30" t="s">
        <v>1109</v>
      </c>
      <c r="D33" s="13">
        <v>27766</v>
      </c>
      <c r="E33" s="14">
        <v>35.03</v>
      </c>
      <c r="F33" s="15">
        <v>6.6E-3</v>
      </c>
      <c r="G33" s="15"/>
    </row>
    <row r="34" spans="1:7" x14ac:dyDescent="0.3">
      <c r="A34" s="12" t="s">
        <v>1727</v>
      </c>
      <c r="B34" s="30" t="s">
        <v>1728</v>
      </c>
      <c r="C34" s="30" t="s">
        <v>1128</v>
      </c>
      <c r="D34" s="13">
        <v>457</v>
      </c>
      <c r="E34" s="14">
        <v>34.68</v>
      </c>
      <c r="F34" s="15">
        <v>6.4999999999999997E-3</v>
      </c>
      <c r="G34" s="15"/>
    </row>
    <row r="35" spans="1:7" x14ac:dyDescent="0.3">
      <c r="A35" s="12" t="s">
        <v>1197</v>
      </c>
      <c r="B35" s="30" t="s">
        <v>1198</v>
      </c>
      <c r="C35" s="30" t="s">
        <v>1159</v>
      </c>
      <c r="D35" s="13">
        <v>1780</v>
      </c>
      <c r="E35" s="14">
        <v>34.590000000000003</v>
      </c>
      <c r="F35" s="15">
        <v>6.4999999999999997E-3</v>
      </c>
      <c r="G35" s="15"/>
    </row>
    <row r="36" spans="1:7" x14ac:dyDescent="0.3">
      <c r="A36" s="12" t="s">
        <v>1432</v>
      </c>
      <c r="B36" s="30" t="s">
        <v>1433</v>
      </c>
      <c r="C36" s="30" t="s">
        <v>1265</v>
      </c>
      <c r="D36" s="13">
        <v>1134</v>
      </c>
      <c r="E36" s="14">
        <v>34.56</v>
      </c>
      <c r="F36" s="15">
        <v>6.4999999999999997E-3</v>
      </c>
      <c r="G36" s="15"/>
    </row>
    <row r="37" spans="1:7" x14ac:dyDescent="0.3">
      <c r="A37" s="12" t="s">
        <v>1361</v>
      </c>
      <c r="B37" s="30" t="s">
        <v>1362</v>
      </c>
      <c r="C37" s="30" t="s">
        <v>1128</v>
      </c>
      <c r="D37" s="13">
        <v>2876</v>
      </c>
      <c r="E37" s="14">
        <v>34.17</v>
      </c>
      <c r="F37" s="15">
        <v>6.4000000000000003E-3</v>
      </c>
      <c r="G37" s="15"/>
    </row>
    <row r="38" spans="1:7" x14ac:dyDescent="0.3">
      <c r="A38" s="12" t="s">
        <v>1250</v>
      </c>
      <c r="B38" s="30" t="s">
        <v>1251</v>
      </c>
      <c r="C38" s="30" t="s">
        <v>1128</v>
      </c>
      <c r="D38" s="13">
        <v>675</v>
      </c>
      <c r="E38" s="14">
        <v>33.82</v>
      </c>
      <c r="F38" s="15">
        <v>6.3E-3</v>
      </c>
      <c r="G38" s="15"/>
    </row>
    <row r="39" spans="1:7" x14ac:dyDescent="0.3">
      <c r="A39" s="12" t="s">
        <v>1153</v>
      </c>
      <c r="B39" s="30" t="s">
        <v>1154</v>
      </c>
      <c r="C39" s="30" t="s">
        <v>1118</v>
      </c>
      <c r="D39" s="13">
        <v>15222</v>
      </c>
      <c r="E39" s="14">
        <v>32.86</v>
      </c>
      <c r="F39" s="15">
        <v>6.1999999999999998E-3</v>
      </c>
      <c r="G39" s="15"/>
    </row>
    <row r="40" spans="1:7" x14ac:dyDescent="0.3">
      <c r="A40" s="12" t="s">
        <v>1971</v>
      </c>
      <c r="B40" s="30" t="s">
        <v>1972</v>
      </c>
      <c r="C40" s="30" t="s">
        <v>1109</v>
      </c>
      <c r="D40" s="13">
        <v>40806</v>
      </c>
      <c r="E40" s="14">
        <v>32.4</v>
      </c>
      <c r="F40" s="15">
        <v>6.1000000000000004E-3</v>
      </c>
      <c r="G40" s="15"/>
    </row>
    <row r="41" spans="1:7" x14ac:dyDescent="0.3">
      <c r="A41" s="12" t="s">
        <v>1973</v>
      </c>
      <c r="B41" s="30" t="s">
        <v>1974</v>
      </c>
      <c r="C41" s="30" t="s">
        <v>1238</v>
      </c>
      <c r="D41" s="13">
        <v>8405</v>
      </c>
      <c r="E41" s="14">
        <v>31.81</v>
      </c>
      <c r="F41" s="15">
        <v>6.0000000000000001E-3</v>
      </c>
      <c r="G41" s="15"/>
    </row>
    <row r="42" spans="1:7" x14ac:dyDescent="0.3">
      <c r="A42" s="12" t="s">
        <v>1163</v>
      </c>
      <c r="B42" s="30" t="s">
        <v>1164</v>
      </c>
      <c r="C42" s="30" t="s">
        <v>1165</v>
      </c>
      <c r="D42" s="13">
        <v>18853</v>
      </c>
      <c r="E42" s="14">
        <v>31.56</v>
      </c>
      <c r="F42" s="15">
        <v>5.8999999999999999E-3</v>
      </c>
      <c r="G42" s="15"/>
    </row>
    <row r="43" spans="1:7" x14ac:dyDescent="0.3">
      <c r="A43" s="12" t="s">
        <v>1113</v>
      </c>
      <c r="B43" s="30" t="s">
        <v>1114</v>
      </c>
      <c r="C43" s="30" t="s">
        <v>1115</v>
      </c>
      <c r="D43" s="13">
        <v>2934</v>
      </c>
      <c r="E43" s="14">
        <v>30.85</v>
      </c>
      <c r="F43" s="15">
        <v>5.7999999999999996E-3</v>
      </c>
      <c r="G43" s="15"/>
    </row>
    <row r="44" spans="1:7" x14ac:dyDescent="0.3">
      <c r="A44" s="12" t="s">
        <v>1232</v>
      </c>
      <c r="B44" s="30" t="s">
        <v>1233</v>
      </c>
      <c r="C44" s="30" t="s">
        <v>1159</v>
      </c>
      <c r="D44" s="13">
        <v>1549</v>
      </c>
      <c r="E44" s="14">
        <v>30.71</v>
      </c>
      <c r="F44" s="15">
        <v>5.7999999999999996E-3</v>
      </c>
      <c r="G44" s="15"/>
    </row>
    <row r="45" spans="1:7" x14ac:dyDescent="0.3">
      <c r="A45" s="12" t="s">
        <v>1821</v>
      </c>
      <c r="B45" s="30" t="s">
        <v>1822</v>
      </c>
      <c r="C45" s="30" t="s">
        <v>1159</v>
      </c>
      <c r="D45" s="13">
        <v>2253</v>
      </c>
      <c r="E45" s="14">
        <v>29.41</v>
      </c>
      <c r="F45" s="15">
        <v>5.4999999999999997E-3</v>
      </c>
      <c r="G45" s="15"/>
    </row>
    <row r="46" spans="1:7" x14ac:dyDescent="0.3">
      <c r="A46" s="12" t="s">
        <v>1471</v>
      </c>
      <c r="B46" s="30" t="s">
        <v>1472</v>
      </c>
      <c r="C46" s="30" t="s">
        <v>1115</v>
      </c>
      <c r="D46" s="13">
        <v>3161</v>
      </c>
      <c r="E46" s="14">
        <v>28.54</v>
      </c>
      <c r="F46" s="15">
        <v>5.3E-3</v>
      </c>
      <c r="G46" s="15"/>
    </row>
    <row r="47" spans="1:7" x14ac:dyDescent="0.3">
      <c r="A47" s="12" t="s">
        <v>1205</v>
      </c>
      <c r="B47" s="30" t="s">
        <v>1206</v>
      </c>
      <c r="C47" s="30" t="s">
        <v>1207</v>
      </c>
      <c r="D47" s="13">
        <v>4784</v>
      </c>
      <c r="E47" s="14">
        <v>28.49</v>
      </c>
      <c r="F47" s="15">
        <v>5.3E-3</v>
      </c>
      <c r="G47" s="15"/>
    </row>
    <row r="48" spans="1:7" x14ac:dyDescent="0.3">
      <c r="A48" s="12" t="s">
        <v>1157</v>
      </c>
      <c r="B48" s="30" t="s">
        <v>1158</v>
      </c>
      <c r="C48" s="30" t="s">
        <v>1159</v>
      </c>
      <c r="D48" s="13">
        <v>3356</v>
      </c>
      <c r="E48" s="14">
        <v>28.08</v>
      </c>
      <c r="F48" s="15">
        <v>5.3E-3</v>
      </c>
      <c r="G48" s="15"/>
    </row>
    <row r="49" spans="1:7" x14ac:dyDescent="0.3">
      <c r="A49" s="12" t="s">
        <v>1143</v>
      </c>
      <c r="B49" s="30" t="s">
        <v>1144</v>
      </c>
      <c r="C49" s="30" t="s">
        <v>1140</v>
      </c>
      <c r="D49" s="13">
        <v>4812</v>
      </c>
      <c r="E49" s="14">
        <v>27.96</v>
      </c>
      <c r="F49" s="15">
        <v>5.1999999999999998E-3</v>
      </c>
      <c r="G49" s="15"/>
    </row>
    <row r="50" spans="1:7" x14ac:dyDescent="0.3">
      <c r="A50" s="12" t="s">
        <v>1975</v>
      </c>
      <c r="B50" s="30" t="s">
        <v>1976</v>
      </c>
      <c r="C50" s="30" t="s">
        <v>1272</v>
      </c>
      <c r="D50" s="13">
        <v>27</v>
      </c>
      <c r="E50" s="14">
        <v>27.34</v>
      </c>
      <c r="F50" s="15">
        <v>5.1000000000000004E-3</v>
      </c>
      <c r="G50" s="15"/>
    </row>
    <row r="51" spans="1:7" x14ac:dyDescent="0.3">
      <c r="A51" s="12" t="s">
        <v>1977</v>
      </c>
      <c r="B51" s="30" t="s">
        <v>1978</v>
      </c>
      <c r="C51" s="30" t="s">
        <v>1159</v>
      </c>
      <c r="D51" s="13">
        <v>849</v>
      </c>
      <c r="E51" s="14">
        <v>27.15</v>
      </c>
      <c r="F51" s="15">
        <v>5.1000000000000004E-3</v>
      </c>
      <c r="G51" s="15"/>
    </row>
    <row r="52" spans="1:7" x14ac:dyDescent="0.3">
      <c r="A52" s="12" t="s">
        <v>1365</v>
      </c>
      <c r="B52" s="30" t="s">
        <v>1366</v>
      </c>
      <c r="C52" s="30" t="s">
        <v>1115</v>
      </c>
      <c r="D52" s="13">
        <v>3686</v>
      </c>
      <c r="E52" s="14">
        <v>26.81</v>
      </c>
      <c r="F52" s="15">
        <v>5.0000000000000001E-3</v>
      </c>
      <c r="G52" s="15"/>
    </row>
    <row r="53" spans="1:7" x14ac:dyDescent="0.3">
      <c r="A53" s="12" t="s">
        <v>1217</v>
      </c>
      <c r="B53" s="30" t="s">
        <v>1218</v>
      </c>
      <c r="C53" s="30" t="s">
        <v>1118</v>
      </c>
      <c r="D53" s="13">
        <v>16218</v>
      </c>
      <c r="E53" s="14">
        <v>26.7</v>
      </c>
      <c r="F53" s="15">
        <v>5.0000000000000001E-3</v>
      </c>
      <c r="G53" s="15"/>
    </row>
    <row r="54" spans="1:7" x14ac:dyDescent="0.3">
      <c r="A54" s="12" t="s">
        <v>1844</v>
      </c>
      <c r="B54" s="30" t="s">
        <v>1845</v>
      </c>
      <c r="C54" s="30" t="s">
        <v>1272</v>
      </c>
      <c r="D54" s="13">
        <v>5140</v>
      </c>
      <c r="E54" s="14">
        <v>26.51</v>
      </c>
      <c r="F54" s="15">
        <v>5.0000000000000001E-3</v>
      </c>
      <c r="G54" s="15"/>
    </row>
    <row r="55" spans="1:7" x14ac:dyDescent="0.3">
      <c r="A55" s="12" t="s">
        <v>1979</v>
      </c>
      <c r="B55" s="30" t="s">
        <v>1980</v>
      </c>
      <c r="C55" s="30" t="s">
        <v>1118</v>
      </c>
      <c r="D55" s="13">
        <v>7771</v>
      </c>
      <c r="E55" s="14">
        <v>26.15</v>
      </c>
      <c r="F55" s="15">
        <v>4.8999999999999998E-3</v>
      </c>
      <c r="G55" s="15"/>
    </row>
    <row r="56" spans="1:7" x14ac:dyDescent="0.3">
      <c r="A56" s="12" t="s">
        <v>1350</v>
      </c>
      <c r="B56" s="30" t="s">
        <v>1351</v>
      </c>
      <c r="C56" s="30" t="s">
        <v>1172</v>
      </c>
      <c r="D56" s="13">
        <v>314</v>
      </c>
      <c r="E56" s="14">
        <v>26.05</v>
      </c>
      <c r="F56" s="15">
        <v>4.8999999999999998E-3</v>
      </c>
      <c r="G56" s="15"/>
    </row>
    <row r="57" spans="1:7" x14ac:dyDescent="0.3">
      <c r="A57" s="12" t="s">
        <v>1419</v>
      </c>
      <c r="B57" s="30" t="s">
        <v>1420</v>
      </c>
      <c r="C57" s="30" t="s">
        <v>1128</v>
      </c>
      <c r="D57" s="13">
        <v>552</v>
      </c>
      <c r="E57" s="14">
        <v>26.01</v>
      </c>
      <c r="F57" s="15">
        <v>4.8999999999999998E-3</v>
      </c>
      <c r="G57" s="15"/>
    </row>
    <row r="58" spans="1:7" x14ac:dyDescent="0.3">
      <c r="A58" s="12" t="s">
        <v>1981</v>
      </c>
      <c r="B58" s="30" t="s">
        <v>1982</v>
      </c>
      <c r="C58" s="30" t="s">
        <v>1335</v>
      </c>
      <c r="D58" s="13">
        <v>10108</v>
      </c>
      <c r="E58" s="14">
        <v>25.25</v>
      </c>
      <c r="F58" s="15">
        <v>4.7000000000000002E-3</v>
      </c>
      <c r="G58" s="15"/>
    </row>
    <row r="59" spans="1:7" x14ac:dyDescent="0.3">
      <c r="A59" s="12" t="s">
        <v>1838</v>
      </c>
      <c r="B59" s="30" t="s">
        <v>1839</v>
      </c>
      <c r="C59" s="30" t="s">
        <v>1188</v>
      </c>
      <c r="D59" s="13">
        <v>5015</v>
      </c>
      <c r="E59" s="14">
        <v>25.14</v>
      </c>
      <c r="F59" s="15">
        <v>4.7000000000000002E-3</v>
      </c>
      <c r="G59" s="15"/>
    </row>
    <row r="60" spans="1:7" x14ac:dyDescent="0.3">
      <c r="A60" s="12" t="s">
        <v>1325</v>
      </c>
      <c r="B60" s="30" t="s">
        <v>1326</v>
      </c>
      <c r="C60" s="30" t="s">
        <v>1300</v>
      </c>
      <c r="D60" s="13">
        <v>3075</v>
      </c>
      <c r="E60" s="14">
        <v>24.93</v>
      </c>
      <c r="F60" s="15">
        <v>4.7000000000000002E-3</v>
      </c>
      <c r="G60" s="15"/>
    </row>
    <row r="61" spans="1:7" x14ac:dyDescent="0.3">
      <c r="A61" s="12" t="s">
        <v>1462</v>
      </c>
      <c r="B61" s="30" t="s">
        <v>1463</v>
      </c>
      <c r="C61" s="30" t="s">
        <v>1272</v>
      </c>
      <c r="D61" s="13">
        <v>1039</v>
      </c>
      <c r="E61" s="14">
        <v>24.63</v>
      </c>
      <c r="F61" s="15">
        <v>4.5999999999999999E-3</v>
      </c>
      <c r="G61" s="15"/>
    </row>
    <row r="62" spans="1:7" x14ac:dyDescent="0.3">
      <c r="A62" s="12" t="s">
        <v>1175</v>
      </c>
      <c r="B62" s="30" t="s">
        <v>1176</v>
      </c>
      <c r="C62" s="30" t="s">
        <v>1140</v>
      </c>
      <c r="D62" s="13">
        <v>21923</v>
      </c>
      <c r="E62" s="14">
        <v>24.55</v>
      </c>
      <c r="F62" s="15">
        <v>4.5999999999999999E-3</v>
      </c>
      <c r="G62" s="15"/>
    </row>
    <row r="63" spans="1:7" x14ac:dyDescent="0.3">
      <c r="A63" s="12" t="s">
        <v>1692</v>
      </c>
      <c r="B63" s="30" t="s">
        <v>1693</v>
      </c>
      <c r="C63" s="30" t="s">
        <v>1335</v>
      </c>
      <c r="D63" s="13">
        <v>12913</v>
      </c>
      <c r="E63" s="14">
        <v>24.42</v>
      </c>
      <c r="F63" s="15">
        <v>4.5999999999999999E-3</v>
      </c>
      <c r="G63" s="15"/>
    </row>
    <row r="64" spans="1:7" x14ac:dyDescent="0.3">
      <c r="A64" s="12" t="s">
        <v>1421</v>
      </c>
      <c r="B64" s="30" t="s">
        <v>1422</v>
      </c>
      <c r="C64" s="30" t="s">
        <v>1223</v>
      </c>
      <c r="D64" s="13">
        <v>1531</v>
      </c>
      <c r="E64" s="14">
        <v>24.41</v>
      </c>
      <c r="F64" s="15">
        <v>4.5999999999999999E-3</v>
      </c>
      <c r="G64" s="15"/>
    </row>
    <row r="65" spans="1:7" x14ac:dyDescent="0.3">
      <c r="A65" s="12" t="s">
        <v>1211</v>
      </c>
      <c r="B65" s="30" t="s">
        <v>1212</v>
      </c>
      <c r="C65" s="30" t="s">
        <v>1109</v>
      </c>
      <c r="D65" s="13">
        <v>1772</v>
      </c>
      <c r="E65" s="14">
        <v>24.36</v>
      </c>
      <c r="F65" s="15">
        <v>4.5999999999999999E-3</v>
      </c>
      <c r="G65" s="15"/>
    </row>
    <row r="66" spans="1:7" x14ac:dyDescent="0.3">
      <c r="A66" s="12" t="s">
        <v>1399</v>
      </c>
      <c r="B66" s="30" t="s">
        <v>1400</v>
      </c>
      <c r="C66" s="30" t="s">
        <v>1265</v>
      </c>
      <c r="D66" s="13">
        <v>8382</v>
      </c>
      <c r="E66" s="14">
        <v>24.27</v>
      </c>
      <c r="F66" s="15">
        <v>4.5999999999999999E-3</v>
      </c>
      <c r="G66" s="15"/>
    </row>
    <row r="67" spans="1:7" x14ac:dyDescent="0.3">
      <c r="A67" s="12" t="s">
        <v>1242</v>
      </c>
      <c r="B67" s="30" t="s">
        <v>1243</v>
      </c>
      <c r="C67" s="30" t="s">
        <v>1244</v>
      </c>
      <c r="D67" s="13">
        <v>3593</v>
      </c>
      <c r="E67" s="14">
        <v>23.78</v>
      </c>
      <c r="F67" s="15">
        <v>4.4999999999999997E-3</v>
      </c>
      <c r="G67" s="15"/>
    </row>
    <row r="68" spans="1:7" x14ac:dyDescent="0.3">
      <c r="A68" s="12" t="s">
        <v>1373</v>
      </c>
      <c r="B68" s="30" t="s">
        <v>1374</v>
      </c>
      <c r="C68" s="30" t="s">
        <v>1335</v>
      </c>
      <c r="D68" s="13">
        <v>9289</v>
      </c>
      <c r="E68" s="14">
        <v>23.7</v>
      </c>
      <c r="F68" s="15">
        <v>4.4000000000000003E-3</v>
      </c>
      <c r="G68" s="15"/>
    </row>
    <row r="69" spans="1:7" x14ac:dyDescent="0.3">
      <c r="A69" s="12" t="s">
        <v>1383</v>
      </c>
      <c r="B69" s="30" t="s">
        <v>1384</v>
      </c>
      <c r="C69" s="30" t="s">
        <v>1109</v>
      </c>
      <c r="D69" s="13">
        <v>9710</v>
      </c>
      <c r="E69" s="14">
        <v>23.5</v>
      </c>
      <c r="F69" s="15">
        <v>4.4000000000000003E-3</v>
      </c>
      <c r="G69" s="15"/>
    </row>
    <row r="70" spans="1:7" x14ac:dyDescent="0.3">
      <c r="A70" s="12" t="s">
        <v>1456</v>
      </c>
      <c r="B70" s="30" t="s">
        <v>1457</v>
      </c>
      <c r="C70" s="30" t="s">
        <v>1241</v>
      </c>
      <c r="D70" s="13">
        <v>1494</v>
      </c>
      <c r="E70" s="14">
        <v>23.43</v>
      </c>
      <c r="F70" s="15">
        <v>4.4000000000000003E-3</v>
      </c>
      <c r="G70" s="15"/>
    </row>
    <row r="71" spans="1:7" x14ac:dyDescent="0.3">
      <c r="A71" s="12" t="s">
        <v>1983</v>
      </c>
      <c r="B71" s="30" t="s">
        <v>1984</v>
      </c>
      <c r="C71" s="30" t="s">
        <v>1118</v>
      </c>
      <c r="D71" s="13">
        <v>888</v>
      </c>
      <c r="E71" s="14">
        <v>23.18</v>
      </c>
      <c r="F71" s="15">
        <v>4.3E-3</v>
      </c>
      <c r="G71" s="15"/>
    </row>
    <row r="72" spans="1:7" x14ac:dyDescent="0.3">
      <c r="A72" s="12" t="s">
        <v>1319</v>
      </c>
      <c r="B72" s="30" t="s">
        <v>1320</v>
      </c>
      <c r="C72" s="30" t="s">
        <v>1112</v>
      </c>
      <c r="D72" s="13">
        <v>8365</v>
      </c>
      <c r="E72" s="14">
        <v>22.91</v>
      </c>
      <c r="F72" s="15">
        <v>4.3E-3</v>
      </c>
      <c r="G72" s="15"/>
    </row>
    <row r="73" spans="1:7" x14ac:dyDescent="0.3">
      <c r="A73" s="12" t="s">
        <v>1263</v>
      </c>
      <c r="B73" s="30" t="s">
        <v>1264</v>
      </c>
      <c r="C73" s="30" t="s">
        <v>1265</v>
      </c>
      <c r="D73" s="13">
        <v>2992</v>
      </c>
      <c r="E73" s="14">
        <v>22.73</v>
      </c>
      <c r="F73" s="15">
        <v>4.3E-3</v>
      </c>
      <c r="G73" s="15"/>
    </row>
    <row r="74" spans="1:7" x14ac:dyDescent="0.3">
      <c r="A74" s="12" t="s">
        <v>1256</v>
      </c>
      <c r="B74" s="30" t="s">
        <v>1257</v>
      </c>
      <c r="C74" s="30" t="s">
        <v>1115</v>
      </c>
      <c r="D74" s="13">
        <v>642</v>
      </c>
      <c r="E74" s="14">
        <v>22.55</v>
      </c>
      <c r="F74" s="15">
        <v>4.1999999999999997E-3</v>
      </c>
      <c r="G74" s="15"/>
    </row>
    <row r="75" spans="1:7" x14ac:dyDescent="0.3">
      <c r="A75" s="12" t="s">
        <v>1713</v>
      </c>
      <c r="B75" s="30" t="s">
        <v>1714</v>
      </c>
      <c r="C75" s="30" t="s">
        <v>1118</v>
      </c>
      <c r="D75" s="13">
        <v>1472</v>
      </c>
      <c r="E75" s="14">
        <v>22.49</v>
      </c>
      <c r="F75" s="15">
        <v>4.1999999999999997E-3</v>
      </c>
      <c r="G75" s="15"/>
    </row>
    <row r="76" spans="1:7" x14ac:dyDescent="0.3">
      <c r="A76" s="12" t="s">
        <v>1184</v>
      </c>
      <c r="B76" s="30" t="s">
        <v>1185</v>
      </c>
      <c r="C76" s="30" t="s">
        <v>1172</v>
      </c>
      <c r="D76" s="13">
        <v>1032</v>
      </c>
      <c r="E76" s="14">
        <v>22.36</v>
      </c>
      <c r="F76" s="15">
        <v>4.1999999999999997E-3</v>
      </c>
      <c r="G76" s="15"/>
    </row>
    <row r="77" spans="1:7" x14ac:dyDescent="0.3">
      <c r="A77" s="12" t="s">
        <v>1446</v>
      </c>
      <c r="B77" s="30" t="s">
        <v>1447</v>
      </c>
      <c r="C77" s="30" t="s">
        <v>1358</v>
      </c>
      <c r="D77" s="13">
        <v>97</v>
      </c>
      <c r="E77" s="14">
        <v>22.21</v>
      </c>
      <c r="F77" s="15">
        <v>4.1999999999999997E-3</v>
      </c>
      <c r="G77" s="15"/>
    </row>
    <row r="78" spans="1:7" x14ac:dyDescent="0.3">
      <c r="A78" s="12" t="s">
        <v>1288</v>
      </c>
      <c r="B78" s="30" t="s">
        <v>1289</v>
      </c>
      <c r="C78" s="30" t="s">
        <v>1290</v>
      </c>
      <c r="D78" s="13">
        <v>9828</v>
      </c>
      <c r="E78" s="14">
        <v>21.89</v>
      </c>
      <c r="F78" s="15">
        <v>4.1000000000000003E-3</v>
      </c>
      <c r="G78" s="15"/>
    </row>
    <row r="79" spans="1:7" x14ac:dyDescent="0.3">
      <c r="A79" s="12" t="s">
        <v>1985</v>
      </c>
      <c r="B79" s="30" t="s">
        <v>1986</v>
      </c>
      <c r="C79" s="30" t="s">
        <v>1987</v>
      </c>
      <c r="D79" s="13">
        <v>3126</v>
      </c>
      <c r="E79" s="14">
        <v>21.78</v>
      </c>
      <c r="F79" s="15">
        <v>4.1000000000000003E-3</v>
      </c>
      <c r="G79" s="15"/>
    </row>
    <row r="80" spans="1:7" x14ac:dyDescent="0.3">
      <c r="A80" s="12" t="s">
        <v>1450</v>
      </c>
      <c r="B80" s="30" t="s">
        <v>1451</v>
      </c>
      <c r="C80" s="30" t="s">
        <v>1290</v>
      </c>
      <c r="D80" s="13">
        <v>4586</v>
      </c>
      <c r="E80" s="14">
        <v>21.71</v>
      </c>
      <c r="F80" s="15">
        <v>4.1000000000000003E-3</v>
      </c>
      <c r="G80" s="15"/>
    </row>
    <row r="81" spans="1:7" x14ac:dyDescent="0.3">
      <c r="A81" s="12" t="s">
        <v>1988</v>
      </c>
      <c r="B81" s="30" t="s">
        <v>1989</v>
      </c>
      <c r="C81" s="30" t="s">
        <v>1987</v>
      </c>
      <c r="D81" s="13">
        <v>2493</v>
      </c>
      <c r="E81" s="14">
        <v>21.64</v>
      </c>
      <c r="F81" s="15">
        <v>4.1000000000000003E-3</v>
      </c>
      <c r="G81" s="15"/>
    </row>
    <row r="82" spans="1:7" x14ac:dyDescent="0.3">
      <c r="A82" s="12" t="s">
        <v>1173</v>
      </c>
      <c r="B82" s="30" t="s">
        <v>1174</v>
      </c>
      <c r="C82" s="30" t="s">
        <v>1159</v>
      </c>
      <c r="D82" s="13">
        <v>609</v>
      </c>
      <c r="E82" s="14">
        <v>21.63</v>
      </c>
      <c r="F82" s="15">
        <v>4.1000000000000003E-3</v>
      </c>
      <c r="G82" s="15"/>
    </row>
    <row r="83" spans="1:7" x14ac:dyDescent="0.3">
      <c r="A83" s="12" t="s">
        <v>1990</v>
      </c>
      <c r="B83" s="30" t="s">
        <v>1991</v>
      </c>
      <c r="C83" s="30" t="s">
        <v>1181</v>
      </c>
      <c r="D83" s="13">
        <v>6826</v>
      </c>
      <c r="E83" s="14">
        <v>21.51</v>
      </c>
      <c r="F83" s="15">
        <v>4.0000000000000001E-3</v>
      </c>
      <c r="G83" s="15"/>
    </row>
    <row r="84" spans="1:7" x14ac:dyDescent="0.3">
      <c r="A84" s="12" t="s">
        <v>1992</v>
      </c>
      <c r="B84" s="30" t="s">
        <v>1993</v>
      </c>
      <c r="C84" s="30" t="s">
        <v>1241</v>
      </c>
      <c r="D84" s="13">
        <v>3158</v>
      </c>
      <c r="E84" s="14">
        <v>21.47</v>
      </c>
      <c r="F84" s="15">
        <v>4.0000000000000001E-3</v>
      </c>
      <c r="G84" s="15"/>
    </row>
    <row r="85" spans="1:7" x14ac:dyDescent="0.3">
      <c r="A85" s="12" t="s">
        <v>1160</v>
      </c>
      <c r="B85" s="30" t="s">
        <v>1161</v>
      </c>
      <c r="C85" s="30" t="s">
        <v>1162</v>
      </c>
      <c r="D85" s="13">
        <v>12083</v>
      </c>
      <c r="E85" s="14">
        <v>21.43</v>
      </c>
      <c r="F85" s="15">
        <v>4.0000000000000001E-3</v>
      </c>
      <c r="G85" s="15"/>
    </row>
    <row r="86" spans="1:7" x14ac:dyDescent="0.3">
      <c r="A86" s="12" t="s">
        <v>1836</v>
      </c>
      <c r="B86" s="30" t="s">
        <v>1837</v>
      </c>
      <c r="C86" s="30" t="s">
        <v>1265</v>
      </c>
      <c r="D86" s="13">
        <v>484</v>
      </c>
      <c r="E86" s="14">
        <v>21.24</v>
      </c>
      <c r="F86" s="15">
        <v>4.0000000000000001E-3</v>
      </c>
      <c r="G86" s="15"/>
    </row>
    <row r="87" spans="1:7" x14ac:dyDescent="0.3">
      <c r="A87" s="12" t="s">
        <v>1354</v>
      </c>
      <c r="B87" s="30" t="s">
        <v>1355</v>
      </c>
      <c r="C87" s="30" t="s">
        <v>1128</v>
      </c>
      <c r="D87" s="13">
        <v>1087</v>
      </c>
      <c r="E87" s="14">
        <v>20.6</v>
      </c>
      <c r="F87" s="15">
        <v>3.8999999999999998E-3</v>
      </c>
      <c r="G87" s="15"/>
    </row>
    <row r="88" spans="1:7" x14ac:dyDescent="0.3">
      <c r="A88" s="12" t="s">
        <v>1313</v>
      </c>
      <c r="B88" s="30" t="s">
        <v>1314</v>
      </c>
      <c r="C88" s="30" t="s">
        <v>1260</v>
      </c>
      <c r="D88" s="13">
        <v>455</v>
      </c>
      <c r="E88" s="14">
        <v>20.48</v>
      </c>
      <c r="F88" s="15">
        <v>3.8E-3</v>
      </c>
      <c r="G88" s="15"/>
    </row>
    <row r="89" spans="1:7" x14ac:dyDescent="0.3">
      <c r="A89" s="12" t="s">
        <v>1756</v>
      </c>
      <c r="B89" s="30" t="s">
        <v>1757</v>
      </c>
      <c r="C89" s="30" t="s">
        <v>1260</v>
      </c>
      <c r="D89" s="13">
        <v>2036</v>
      </c>
      <c r="E89" s="14">
        <v>20.39</v>
      </c>
      <c r="F89" s="15">
        <v>3.8E-3</v>
      </c>
      <c r="G89" s="15"/>
    </row>
    <row r="90" spans="1:7" x14ac:dyDescent="0.3">
      <c r="A90" s="12" t="s">
        <v>1136</v>
      </c>
      <c r="B90" s="30" t="s">
        <v>1137</v>
      </c>
      <c r="C90" s="30" t="s">
        <v>1109</v>
      </c>
      <c r="D90" s="13">
        <v>38958</v>
      </c>
      <c r="E90" s="14">
        <v>20.12</v>
      </c>
      <c r="F90" s="15">
        <v>3.8E-3</v>
      </c>
      <c r="G90" s="15"/>
    </row>
    <row r="91" spans="1:7" x14ac:dyDescent="0.3">
      <c r="A91" s="12" t="s">
        <v>1123</v>
      </c>
      <c r="B91" s="30" t="s">
        <v>1124</v>
      </c>
      <c r="C91" s="30" t="s">
        <v>1125</v>
      </c>
      <c r="D91" s="13">
        <v>837</v>
      </c>
      <c r="E91" s="14">
        <v>19.989999999999998</v>
      </c>
      <c r="F91" s="15">
        <v>3.7000000000000002E-3</v>
      </c>
      <c r="G91" s="15"/>
    </row>
    <row r="92" spans="1:7" x14ac:dyDescent="0.3">
      <c r="A92" s="12" t="s">
        <v>1138</v>
      </c>
      <c r="B92" s="30" t="s">
        <v>1139</v>
      </c>
      <c r="C92" s="30" t="s">
        <v>1140</v>
      </c>
      <c r="D92" s="13">
        <v>2496</v>
      </c>
      <c r="E92" s="14">
        <v>19.59</v>
      </c>
      <c r="F92" s="15">
        <v>3.7000000000000002E-3</v>
      </c>
      <c r="G92" s="15"/>
    </row>
    <row r="93" spans="1:7" x14ac:dyDescent="0.3">
      <c r="A93" s="12" t="s">
        <v>1994</v>
      </c>
      <c r="B93" s="30" t="s">
        <v>1995</v>
      </c>
      <c r="C93" s="30" t="s">
        <v>1260</v>
      </c>
      <c r="D93" s="13">
        <v>894</v>
      </c>
      <c r="E93" s="14">
        <v>19.43</v>
      </c>
      <c r="F93" s="15">
        <v>3.5999999999999999E-3</v>
      </c>
      <c r="G93" s="15"/>
    </row>
    <row r="94" spans="1:7" x14ac:dyDescent="0.3">
      <c r="A94" s="12" t="s">
        <v>1444</v>
      </c>
      <c r="B94" s="30" t="s">
        <v>1445</v>
      </c>
      <c r="C94" s="30" t="s">
        <v>1115</v>
      </c>
      <c r="D94" s="13">
        <v>3316</v>
      </c>
      <c r="E94" s="14">
        <v>19.329999999999998</v>
      </c>
      <c r="F94" s="15">
        <v>3.5999999999999999E-3</v>
      </c>
      <c r="G94" s="15"/>
    </row>
    <row r="95" spans="1:7" x14ac:dyDescent="0.3">
      <c r="A95" s="12" t="s">
        <v>1369</v>
      </c>
      <c r="B95" s="30" t="s">
        <v>1370</v>
      </c>
      <c r="C95" s="30" t="s">
        <v>1128</v>
      </c>
      <c r="D95" s="13">
        <v>1695</v>
      </c>
      <c r="E95" s="14">
        <v>19.170000000000002</v>
      </c>
      <c r="F95" s="15">
        <v>3.5999999999999999E-3</v>
      </c>
      <c r="G95" s="15"/>
    </row>
    <row r="96" spans="1:7" x14ac:dyDescent="0.3">
      <c r="A96" s="12" t="s">
        <v>1852</v>
      </c>
      <c r="B96" s="30" t="s">
        <v>1853</v>
      </c>
      <c r="C96" s="30" t="s">
        <v>1241</v>
      </c>
      <c r="D96" s="13">
        <v>1217</v>
      </c>
      <c r="E96" s="14">
        <v>19.03</v>
      </c>
      <c r="F96" s="15">
        <v>3.5999999999999999E-3</v>
      </c>
      <c r="G96" s="15"/>
    </row>
    <row r="97" spans="1:7" x14ac:dyDescent="0.3">
      <c r="A97" s="12" t="s">
        <v>1395</v>
      </c>
      <c r="B97" s="30" t="s">
        <v>1396</v>
      </c>
      <c r="C97" s="30" t="s">
        <v>1300</v>
      </c>
      <c r="D97" s="13">
        <v>2921</v>
      </c>
      <c r="E97" s="14">
        <v>19.02</v>
      </c>
      <c r="F97" s="15">
        <v>3.5999999999999999E-3</v>
      </c>
      <c r="G97" s="15"/>
    </row>
    <row r="98" spans="1:7" x14ac:dyDescent="0.3">
      <c r="A98" s="12" t="s">
        <v>1379</v>
      </c>
      <c r="B98" s="30" t="s">
        <v>1380</v>
      </c>
      <c r="C98" s="30" t="s">
        <v>1115</v>
      </c>
      <c r="D98" s="13">
        <v>5153</v>
      </c>
      <c r="E98" s="14">
        <v>18.89</v>
      </c>
      <c r="F98" s="15">
        <v>3.5000000000000001E-3</v>
      </c>
      <c r="G98" s="15"/>
    </row>
    <row r="99" spans="1:7" x14ac:dyDescent="0.3">
      <c r="A99" s="12" t="s">
        <v>1277</v>
      </c>
      <c r="B99" s="30" t="s">
        <v>1278</v>
      </c>
      <c r="C99" s="30" t="s">
        <v>1181</v>
      </c>
      <c r="D99" s="13">
        <v>2305</v>
      </c>
      <c r="E99" s="14">
        <v>17.63</v>
      </c>
      <c r="F99" s="15">
        <v>3.3E-3</v>
      </c>
      <c r="G99" s="15"/>
    </row>
    <row r="100" spans="1:7" x14ac:dyDescent="0.3">
      <c r="A100" s="12" t="s">
        <v>1996</v>
      </c>
      <c r="B100" s="30" t="s">
        <v>1997</v>
      </c>
      <c r="C100" s="30" t="s">
        <v>1272</v>
      </c>
      <c r="D100" s="13">
        <v>4328</v>
      </c>
      <c r="E100" s="14">
        <v>17.600000000000001</v>
      </c>
      <c r="F100" s="15">
        <v>3.3E-3</v>
      </c>
      <c r="G100" s="15"/>
    </row>
    <row r="101" spans="1:7" x14ac:dyDescent="0.3">
      <c r="A101" s="12" t="s">
        <v>1170</v>
      </c>
      <c r="B101" s="30" t="s">
        <v>1171</v>
      </c>
      <c r="C101" s="30" t="s">
        <v>1172</v>
      </c>
      <c r="D101" s="13">
        <v>997</v>
      </c>
      <c r="E101" s="14">
        <v>17.29</v>
      </c>
      <c r="F101" s="15">
        <v>3.2000000000000002E-3</v>
      </c>
      <c r="G101" s="15"/>
    </row>
    <row r="102" spans="1:7" x14ac:dyDescent="0.3">
      <c r="A102" s="12" t="s">
        <v>1998</v>
      </c>
      <c r="B102" s="30" t="s">
        <v>1999</v>
      </c>
      <c r="C102" s="30" t="s">
        <v>1272</v>
      </c>
      <c r="D102" s="13">
        <v>1396</v>
      </c>
      <c r="E102" s="14">
        <v>16.989999999999998</v>
      </c>
      <c r="F102" s="15">
        <v>3.2000000000000002E-3</v>
      </c>
      <c r="G102" s="15"/>
    </row>
    <row r="103" spans="1:7" x14ac:dyDescent="0.3">
      <c r="A103" s="12" t="s">
        <v>1166</v>
      </c>
      <c r="B103" s="30" t="s">
        <v>1167</v>
      </c>
      <c r="C103" s="30" t="s">
        <v>1115</v>
      </c>
      <c r="D103" s="13">
        <v>329</v>
      </c>
      <c r="E103" s="14">
        <v>16.98</v>
      </c>
      <c r="F103" s="15">
        <v>3.2000000000000002E-3</v>
      </c>
      <c r="G103" s="15"/>
    </row>
    <row r="104" spans="1:7" x14ac:dyDescent="0.3">
      <c r="A104" s="12" t="s">
        <v>1425</v>
      </c>
      <c r="B104" s="30" t="s">
        <v>1426</v>
      </c>
      <c r="C104" s="30" t="s">
        <v>1427</v>
      </c>
      <c r="D104" s="13">
        <v>10540</v>
      </c>
      <c r="E104" s="14">
        <v>16.899999999999999</v>
      </c>
      <c r="F104" s="15">
        <v>3.2000000000000002E-3</v>
      </c>
      <c r="G104" s="15"/>
    </row>
    <row r="105" spans="1:7" x14ac:dyDescent="0.3">
      <c r="A105" s="12" t="s">
        <v>1219</v>
      </c>
      <c r="B105" s="30" t="s">
        <v>1220</v>
      </c>
      <c r="C105" s="30" t="s">
        <v>1194</v>
      </c>
      <c r="D105" s="13">
        <v>2277</v>
      </c>
      <c r="E105" s="14">
        <v>16.829999999999998</v>
      </c>
      <c r="F105" s="15">
        <v>3.2000000000000002E-3</v>
      </c>
      <c r="G105" s="15"/>
    </row>
    <row r="106" spans="1:7" x14ac:dyDescent="0.3">
      <c r="A106" s="12" t="s">
        <v>1145</v>
      </c>
      <c r="B106" s="30" t="s">
        <v>1146</v>
      </c>
      <c r="C106" s="30" t="s">
        <v>1147</v>
      </c>
      <c r="D106" s="13">
        <v>3948</v>
      </c>
      <c r="E106" s="14">
        <v>16.62</v>
      </c>
      <c r="F106" s="15">
        <v>3.0999999999999999E-3</v>
      </c>
      <c r="G106" s="15"/>
    </row>
    <row r="107" spans="1:7" x14ac:dyDescent="0.3">
      <c r="A107" s="12" t="s">
        <v>1706</v>
      </c>
      <c r="B107" s="30" t="s">
        <v>1707</v>
      </c>
      <c r="C107" s="30" t="s">
        <v>1159</v>
      </c>
      <c r="D107" s="13">
        <v>516</v>
      </c>
      <c r="E107" s="14">
        <v>16.510000000000002</v>
      </c>
      <c r="F107" s="15">
        <v>3.0999999999999999E-3</v>
      </c>
      <c r="G107" s="15"/>
    </row>
    <row r="108" spans="1:7" x14ac:dyDescent="0.3">
      <c r="A108" s="12" t="s">
        <v>2000</v>
      </c>
      <c r="B108" s="30" t="s">
        <v>2001</v>
      </c>
      <c r="C108" s="30" t="s">
        <v>1272</v>
      </c>
      <c r="D108" s="13">
        <v>530</v>
      </c>
      <c r="E108" s="14">
        <v>16.420000000000002</v>
      </c>
      <c r="F108" s="15">
        <v>3.0999999999999999E-3</v>
      </c>
      <c r="G108" s="15"/>
    </row>
    <row r="109" spans="1:7" x14ac:dyDescent="0.3">
      <c r="A109" s="12" t="s">
        <v>1261</v>
      </c>
      <c r="B109" s="30" t="s">
        <v>1262</v>
      </c>
      <c r="C109" s="30" t="s">
        <v>1118</v>
      </c>
      <c r="D109" s="13">
        <v>1742</v>
      </c>
      <c r="E109" s="14">
        <v>16.41</v>
      </c>
      <c r="F109" s="15">
        <v>3.0999999999999999E-3</v>
      </c>
      <c r="G109" s="15"/>
    </row>
    <row r="110" spans="1:7" x14ac:dyDescent="0.3">
      <c r="A110" s="12" t="s">
        <v>1346</v>
      </c>
      <c r="B110" s="30" t="s">
        <v>1347</v>
      </c>
      <c r="C110" s="30" t="s">
        <v>1115</v>
      </c>
      <c r="D110" s="13">
        <v>70</v>
      </c>
      <c r="E110" s="14">
        <v>16.39</v>
      </c>
      <c r="F110" s="15">
        <v>3.0999999999999999E-3</v>
      </c>
      <c r="G110" s="15"/>
    </row>
    <row r="111" spans="1:7" x14ac:dyDescent="0.3">
      <c r="A111" s="12" t="s">
        <v>1801</v>
      </c>
      <c r="B111" s="30" t="s">
        <v>1802</v>
      </c>
      <c r="C111" s="30" t="s">
        <v>1335</v>
      </c>
      <c r="D111" s="13">
        <v>35341</v>
      </c>
      <c r="E111" s="14">
        <v>16.239999999999998</v>
      </c>
      <c r="F111" s="15">
        <v>3.0000000000000001E-3</v>
      </c>
      <c r="G111" s="15"/>
    </row>
    <row r="112" spans="1:7" x14ac:dyDescent="0.3">
      <c r="A112" s="12" t="s">
        <v>1155</v>
      </c>
      <c r="B112" s="30" t="s">
        <v>1156</v>
      </c>
      <c r="C112" s="30" t="s">
        <v>1140</v>
      </c>
      <c r="D112" s="13">
        <v>18838</v>
      </c>
      <c r="E112" s="14">
        <v>16.11</v>
      </c>
      <c r="F112" s="15">
        <v>3.0000000000000001E-3</v>
      </c>
      <c r="G112" s="15"/>
    </row>
    <row r="113" spans="1:7" x14ac:dyDescent="0.3">
      <c r="A113" s="12" t="s">
        <v>1356</v>
      </c>
      <c r="B113" s="30" t="s">
        <v>1357</v>
      </c>
      <c r="C113" s="30" t="s">
        <v>1358</v>
      </c>
      <c r="D113" s="13">
        <v>319</v>
      </c>
      <c r="E113" s="14">
        <v>16.03</v>
      </c>
      <c r="F113" s="15">
        <v>3.0000000000000001E-3</v>
      </c>
      <c r="G113" s="15"/>
    </row>
    <row r="114" spans="1:7" x14ac:dyDescent="0.3">
      <c r="A114" s="12" t="s">
        <v>1352</v>
      </c>
      <c r="B114" s="30" t="s">
        <v>1353</v>
      </c>
      <c r="C114" s="30" t="s">
        <v>1300</v>
      </c>
      <c r="D114" s="13">
        <v>1217</v>
      </c>
      <c r="E114" s="14">
        <v>15.9</v>
      </c>
      <c r="F114" s="15">
        <v>3.0000000000000001E-3</v>
      </c>
      <c r="G114" s="15"/>
    </row>
    <row r="115" spans="1:7" x14ac:dyDescent="0.3">
      <c r="A115" s="12" t="s">
        <v>1230</v>
      </c>
      <c r="B115" s="30" t="s">
        <v>1231</v>
      </c>
      <c r="C115" s="30" t="s">
        <v>1128</v>
      </c>
      <c r="D115" s="13">
        <v>4005</v>
      </c>
      <c r="E115" s="14">
        <v>15.59</v>
      </c>
      <c r="F115" s="15">
        <v>2.8999999999999998E-3</v>
      </c>
      <c r="G115" s="15"/>
    </row>
    <row r="116" spans="1:7" x14ac:dyDescent="0.3">
      <c r="A116" s="12" t="s">
        <v>1148</v>
      </c>
      <c r="B116" s="30" t="s">
        <v>1149</v>
      </c>
      <c r="C116" s="30" t="s">
        <v>1150</v>
      </c>
      <c r="D116" s="13">
        <v>14893</v>
      </c>
      <c r="E116" s="14">
        <v>15.59</v>
      </c>
      <c r="F116" s="15">
        <v>2.8999999999999998E-3</v>
      </c>
      <c r="G116" s="15"/>
    </row>
    <row r="117" spans="1:7" x14ac:dyDescent="0.3">
      <c r="A117" s="12" t="s">
        <v>1377</v>
      </c>
      <c r="B117" s="30" t="s">
        <v>1378</v>
      </c>
      <c r="C117" s="30" t="s">
        <v>1118</v>
      </c>
      <c r="D117" s="13">
        <v>3942</v>
      </c>
      <c r="E117" s="14">
        <v>15.46</v>
      </c>
      <c r="F117" s="15">
        <v>2.8999999999999998E-3</v>
      </c>
      <c r="G117" s="15"/>
    </row>
    <row r="118" spans="1:7" x14ac:dyDescent="0.3">
      <c r="A118" s="12" t="s">
        <v>1226</v>
      </c>
      <c r="B118" s="30" t="s">
        <v>1227</v>
      </c>
      <c r="C118" s="30" t="s">
        <v>1172</v>
      </c>
      <c r="D118" s="13">
        <v>1663</v>
      </c>
      <c r="E118" s="14">
        <v>15.37</v>
      </c>
      <c r="F118" s="15">
        <v>2.8999999999999998E-3</v>
      </c>
      <c r="G118" s="15"/>
    </row>
    <row r="119" spans="1:7" x14ac:dyDescent="0.3">
      <c r="A119" s="12" t="s">
        <v>1151</v>
      </c>
      <c r="B119" s="30" t="s">
        <v>1152</v>
      </c>
      <c r="C119" s="30" t="s">
        <v>1115</v>
      </c>
      <c r="D119" s="13">
        <v>5789</v>
      </c>
      <c r="E119" s="14">
        <v>15.37</v>
      </c>
      <c r="F119" s="15">
        <v>2.8999999999999998E-3</v>
      </c>
      <c r="G119" s="15"/>
    </row>
    <row r="120" spans="1:7" x14ac:dyDescent="0.3">
      <c r="A120" s="12" t="s">
        <v>2002</v>
      </c>
      <c r="B120" s="30" t="s">
        <v>2003</v>
      </c>
      <c r="C120" s="30" t="s">
        <v>1244</v>
      </c>
      <c r="D120" s="13">
        <v>4002</v>
      </c>
      <c r="E120" s="14">
        <v>15.25</v>
      </c>
      <c r="F120" s="15">
        <v>2.8999999999999998E-3</v>
      </c>
      <c r="G120" s="15"/>
    </row>
    <row r="121" spans="1:7" x14ac:dyDescent="0.3">
      <c r="A121" s="12" t="s">
        <v>1748</v>
      </c>
      <c r="B121" s="30" t="s">
        <v>1749</v>
      </c>
      <c r="C121" s="30" t="s">
        <v>1260</v>
      </c>
      <c r="D121" s="13">
        <v>515</v>
      </c>
      <c r="E121" s="14">
        <v>15.1</v>
      </c>
      <c r="F121" s="15">
        <v>2.8E-3</v>
      </c>
      <c r="G121" s="15"/>
    </row>
    <row r="122" spans="1:7" x14ac:dyDescent="0.3">
      <c r="A122" s="12" t="s">
        <v>2004</v>
      </c>
      <c r="B122" s="30" t="s">
        <v>2005</v>
      </c>
      <c r="C122" s="30" t="s">
        <v>1159</v>
      </c>
      <c r="D122" s="13">
        <v>303</v>
      </c>
      <c r="E122" s="14">
        <v>15.08</v>
      </c>
      <c r="F122" s="15">
        <v>2.8E-3</v>
      </c>
      <c r="G122" s="15"/>
    </row>
    <row r="123" spans="1:7" x14ac:dyDescent="0.3">
      <c r="A123" s="12" t="s">
        <v>1732</v>
      </c>
      <c r="B123" s="30" t="s">
        <v>1733</v>
      </c>
      <c r="C123" s="30" t="s">
        <v>1312</v>
      </c>
      <c r="D123" s="13">
        <v>387</v>
      </c>
      <c r="E123" s="14">
        <v>15.05</v>
      </c>
      <c r="F123" s="15">
        <v>2.8E-3</v>
      </c>
      <c r="G123" s="15"/>
    </row>
    <row r="124" spans="1:7" x14ac:dyDescent="0.3">
      <c r="A124" s="12" t="s">
        <v>1239</v>
      </c>
      <c r="B124" s="30" t="s">
        <v>1240</v>
      </c>
      <c r="C124" s="30" t="s">
        <v>1241</v>
      </c>
      <c r="D124" s="13">
        <v>1516</v>
      </c>
      <c r="E124" s="14">
        <v>14.93</v>
      </c>
      <c r="F124" s="15">
        <v>2.8E-3</v>
      </c>
      <c r="G124" s="15"/>
    </row>
    <row r="125" spans="1:7" x14ac:dyDescent="0.3">
      <c r="A125" s="12" t="s">
        <v>1236</v>
      </c>
      <c r="B125" s="30" t="s">
        <v>1237</v>
      </c>
      <c r="C125" s="30" t="s">
        <v>1238</v>
      </c>
      <c r="D125" s="13">
        <v>16788</v>
      </c>
      <c r="E125" s="14">
        <v>14.71</v>
      </c>
      <c r="F125" s="15">
        <v>2.8E-3</v>
      </c>
      <c r="G125" s="15"/>
    </row>
    <row r="126" spans="1:7" x14ac:dyDescent="0.3">
      <c r="A126" s="12" t="s">
        <v>1742</v>
      </c>
      <c r="B126" s="30" t="s">
        <v>1743</v>
      </c>
      <c r="C126" s="30" t="s">
        <v>1172</v>
      </c>
      <c r="D126" s="13">
        <v>433</v>
      </c>
      <c r="E126" s="14">
        <v>14.64</v>
      </c>
      <c r="F126" s="15">
        <v>2.7000000000000001E-3</v>
      </c>
      <c r="G126" s="15"/>
    </row>
    <row r="127" spans="1:7" x14ac:dyDescent="0.3">
      <c r="A127" s="12" t="s">
        <v>2006</v>
      </c>
      <c r="B127" s="30" t="s">
        <v>2007</v>
      </c>
      <c r="C127" s="30" t="s">
        <v>1335</v>
      </c>
      <c r="D127" s="13">
        <v>5358</v>
      </c>
      <c r="E127" s="14">
        <v>14.61</v>
      </c>
      <c r="F127" s="15">
        <v>2.7000000000000001E-3</v>
      </c>
      <c r="G127" s="15"/>
    </row>
    <row r="128" spans="1:7" x14ac:dyDescent="0.3">
      <c r="A128" s="12" t="s">
        <v>1846</v>
      </c>
      <c r="B128" s="30" t="s">
        <v>1847</v>
      </c>
      <c r="C128" s="30" t="s">
        <v>1260</v>
      </c>
      <c r="D128" s="13">
        <v>208</v>
      </c>
      <c r="E128" s="14">
        <v>14.55</v>
      </c>
      <c r="F128" s="15">
        <v>2.7000000000000001E-3</v>
      </c>
      <c r="G128" s="15"/>
    </row>
    <row r="129" spans="1:7" x14ac:dyDescent="0.3">
      <c r="A129" s="12" t="s">
        <v>1321</v>
      </c>
      <c r="B129" s="30" t="s">
        <v>1322</v>
      </c>
      <c r="C129" s="30" t="s">
        <v>1210</v>
      </c>
      <c r="D129" s="13">
        <v>1532</v>
      </c>
      <c r="E129" s="14">
        <v>14.53</v>
      </c>
      <c r="F129" s="15">
        <v>2.7000000000000001E-3</v>
      </c>
      <c r="G129" s="15"/>
    </row>
    <row r="130" spans="1:7" x14ac:dyDescent="0.3">
      <c r="A130" s="12" t="s">
        <v>1266</v>
      </c>
      <c r="B130" s="30" t="s">
        <v>1267</v>
      </c>
      <c r="C130" s="30" t="s">
        <v>1115</v>
      </c>
      <c r="D130" s="13">
        <v>1418</v>
      </c>
      <c r="E130" s="14">
        <v>14.39</v>
      </c>
      <c r="F130" s="15">
        <v>2.7000000000000001E-3</v>
      </c>
      <c r="G130" s="15"/>
    </row>
    <row r="131" spans="1:7" x14ac:dyDescent="0.3">
      <c r="A131" s="12" t="s">
        <v>1245</v>
      </c>
      <c r="B131" s="30" t="s">
        <v>1246</v>
      </c>
      <c r="C131" s="30" t="s">
        <v>1247</v>
      </c>
      <c r="D131" s="13">
        <v>6162</v>
      </c>
      <c r="E131" s="14">
        <v>14.23</v>
      </c>
      <c r="F131" s="15">
        <v>2.7000000000000001E-3</v>
      </c>
      <c r="G131" s="15"/>
    </row>
    <row r="132" spans="1:7" x14ac:dyDescent="0.3">
      <c r="A132" s="12" t="s">
        <v>1466</v>
      </c>
      <c r="B132" s="30" t="s">
        <v>1467</v>
      </c>
      <c r="C132" s="30" t="s">
        <v>1468</v>
      </c>
      <c r="D132" s="13">
        <v>358</v>
      </c>
      <c r="E132" s="14">
        <v>14.09</v>
      </c>
      <c r="F132" s="15">
        <v>2.5999999999999999E-3</v>
      </c>
      <c r="G132" s="15"/>
    </row>
    <row r="133" spans="1:7" x14ac:dyDescent="0.3">
      <c r="A133" s="12" t="s">
        <v>1192</v>
      </c>
      <c r="B133" s="30" t="s">
        <v>1193</v>
      </c>
      <c r="C133" s="30" t="s">
        <v>1194</v>
      </c>
      <c r="D133" s="13">
        <v>32247</v>
      </c>
      <c r="E133" s="14">
        <v>14.09</v>
      </c>
      <c r="F133" s="15">
        <v>2.5999999999999999E-3</v>
      </c>
      <c r="G133" s="15"/>
    </row>
    <row r="134" spans="1:7" x14ac:dyDescent="0.3">
      <c r="A134" s="12" t="s">
        <v>1295</v>
      </c>
      <c r="B134" s="30" t="s">
        <v>1296</v>
      </c>
      <c r="C134" s="30" t="s">
        <v>1297</v>
      </c>
      <c r="D134" s="13">
        <v>930</v>
      </c>
      <c r="E134" s="14">
        <v>14.06</v>
      </c>
      <c r="F134" s="15">
        <v>2.5999999999999999E-3</v>
      </c>
      <c r="G134" s="15"/>
    </row>
    <row r="135" spans="1:7" x14ac:dyDescent="0.3">
      <c r="A135" s="12" t="s">
        <v>1469</v>
      </c>
      <c r="B135" s="30" t="s">
        <v>1470</v>
      </c>
      <c r="C135" s="30" t="s">
        <v>1265</v>
      </c>
      <c r="D135" s="13">
        <v>837</v>
      </c>
      <c r="E135" s="14">
        <v>14.02</v>
      </c>
      <c r="F135" s="15">
        <v>2.5999999999999999E-3</v>
      </c>
      <c r="G135" s="15"/>
    </row>
    <row r="136" spans="1:7" x14ac:dyDescent="0.3">
      <c r="A136" s="12" t="s">
        <v>1317</v>
      </c>
      <c r="B136" s="30" t="s">
        <v>1318</v>
      </c>
      <c r="C136" s="30" t="s">
        <v>1181</v>
      </c>
      <c r="D136" s="13">
        <v>274</v>
      </c>
      <c r="E136" s="14">
        <v>13.97</v>
      </c>
      <c r="F136" s="15">
        <v>2.5999999999999999E-3</v>
      </c>
      <c r="G136" s="15"/>
    </row>
    <row r="137" spans="1:7" x14ac:dyDescent="0.3">
      <c r="A137" s="12" t="s">
        <v>1411</v>
      </c>
      <c r="B137" s="30" t="s">
        <v>1412</v>
      </c>
      <c r="C137" s="30" t="s">
        <v>1207</v>
      </c>
      <c r="D137" s="13">
        <v>297</v>
      </c>
      <c r="E137" s="14">
        <v>13.93</v>
      </c>
      <c r="F137" s="15">
        <v>2.5999999999999999E-3</v>
      </c>
      <c r="G137" s="15"/>
    </row>
    <row r="138" spans="1:7" x14ac:dyDescent="0.3">
      <c r="A138" s="12" t="s">
        <v>1442</v>
      </c>
      <c r="B138" s="30" t="s">
        <v>1443</v>
      </c>
      <c r="C138" s="30" t="s">
        <v>1389</v>
      </c>
      <c r="D138" s="13">
        <v>1607</v>
      </c>
      <c r="E138" s="14">
        <v>13.83</v>
      </c>
      <c r="F138" s="15">
        <v>2.5999999999999999E-3</v>
      </c>
      <c r="G138" s="15"/>
    </row>
    <row r="139" spans="1:7" x14ac:dyDescent="0.3">
      <c r="A139" s="12" t="s">
        <v>1840</v>
      </c>
      <c r="B139" s="30" t="s">
        <v>1841</v>
      </c>
      <c r="C139" s="30" t="s">
        <v>1159</v>
      </c>
      <c r="D139" s="13">
        <v>606</v>
      </c>
      <c r="E139" s="14">
        <v>13.82</v>
      </c>
      <c r="F139" s="15">
        <v>2.5999999999999999E-3</v>
      </c>
      <c r="G139" s="15"/>
    </row>
    <row r="140" spans="1:7" x14ac:dyDescent="0.3">
      <c r="A140" s="12" t="s">
        <v>1719</v>
      </c>
      <c r="B140" s="30" t="s">
        <v>1720</v>
      </c>
      <c r="C140" s="30" t="s">
        <v>1265</v>
      </c>
      <c r="D140" s="13">
        <v>1079</v>
      </c>
      <c r="E140" s="14">
        <v>13.57</v>
      </c>
      <c r="F140" s="15">
        <v>2.5000000000000001E-3</v>
      </c>
      <c r="G140" s="15"/>
    </row>
    <row r="141" spans="1:7" x14ac:dyDescent="0.3">
      <c r="A141" s="12" t="s">
        <v>1700</v>
      </c>
      <c r="B141" s="30" t="s">
        <v>1701</v>
      </c>
      <c r="C141" s="30" t="s">
        <v>1335</v>
      </c>
      <c r="D141" s="13">
        <v>2192</v>
      </c>
      <c r="E141" s="14">
        <v>13.49</v>
      </c>
      <c r="F141" s="15">
        <v>2.5000000000000001E-3</v>
      </c>
      <c r="G141" s="15"/>
    </row>
    <row r="142" spans="1:7" x14ac:dyDescent="0.3">
      <c r="A142" s="12" t="s">
        <v>1440</v>
      </c>
      <c r="B142" s="30" t="s">
        <v>1441</v>
      </c>
      <c r="C142" s="30" t="s">
        <v>1207</v>
      </c>
      <c r="D142" s="13">
        <v>370</v>
      </c>
      <c r="E142" s="14">
        <v>13.25</v>
      </c>
      <c r="F142" s="15">
        <v>2.5000000000000001E-3</v>
      </c>
      <c r="G142" s="15"/>
    </row>
    <row r="143" spans="1:7" x14ac:dyDescent="0.3">
      <c r="A143" s="12" t="s">
        <v>1258</v>
      </c>
      <c r="B143" s="30" t="s">
        <v>1259</v>
      </c>
      <c r="C143" s="30" t="s">
        <v>1260</v>
      </c>
      <c r="D143" s="13">
        <v>2598</v>
      </c>
      <c r="E143" s="14">
        <v>13.08</v>
      </c>
      <c r="F143" s="15">
        <v>2.5000000000000001E-3</v>
      </c>
      <c r="G143" s="15"/>
    </row>
    <row r="144" spans="1:7" x14ac:dyDescent="0.3">
      <c r="A144" s="12" t="s">
        <v>1708</v>
      </c>
      <c r="B144" s="30" t="s">
        <v>1709</v>
      </c>
      <c r="C144" s="30" t="s">
        <v>1272</v>
      </c>
      <c r="D144" s="13">
        <v>2240</v>
      </c>
      <c r="E144" s="14">
        <v>13.03</v>
      </c>
      <c r="F144" s="15">
        <v>2.3999999999999998E-3</v>
      </c>
      <c r="G144" s="15"/>
    </row>
    <row r="145" spans="1:7" x14ac:dyDescent="0.3">
      <c r="A145" s="12" t="s">
        <v>1273</v>
      </c>
      <c r="B145" s="30" t="s">
        <v>1274</v>
      </c>
      <c r="C145" s="30" t="s">
        <v>1115</v>
      </c>
      <c r="D145" s="13">
        <v>1752</v>
      </c>
      <c r="E145" s="14">
        <v>13.01</v>
      </c>
      <c r="F145" s="15">
        <v>2.3999999999999998E-3</v>
      </c>
      <c r="G145" s="15"/>
    </row>
    <row r="146" spans="1:7" x14ac:dyDescent="0.3">
      <c r="A146" s="12" t="s">
        <v>1438</v>
      </c>
      <c r="B146" s="30" t="s">
        <v>1439</v>
      </c>
      <c r="C146" s="30" t="s">
        <v>1118</v>
      </c>
      <c r="D146" s="13">
        <v>6619</v>
      </c>
      <c r="E146" s="14">
        <v>12.99</v>
      </c>
      <c r="F146" s="15">
        <v>2.3999999999999998E-3</v>
      </c>
      <c r="G146" s="15"/>
    </row>
    <row r="147" spans="1:7" x14ac:dyDescent="0.3">
      <c r="A147" s="12" t="s">
        <v>1348</v>
      </c>
      <c r="B147" s="30" t="s">
        <v>1349</v>
      </c>
      <c r="C147" s="30" t="s">
        <v>1128</v>
      </c>
      <c r="D147" s="13">
        <v>248</v>
      </c>
      <c r="E147" s="14">
        <v>12.89</v>
      </c>
      <c r="F147" s="15">
        <v>2.3999999999999998E-3</v>
      </c>
      <c r="G147" s="15"/>
    </row>
    <row r="148" spans="1:7" x14ac:dyDescent="0.3">
      <c r="A148" s="12" t="s">
        <v>1899</v>
      </c>
      <c r="B148" s="30" t="s">
        <v>1900</v>
      </c>
      <c r="C148" s="30" t="s">
        <v>1272</v>
      </c>
      <c r="D148" s="13">
        <v>21892</v>
      </c>
      <c r="E148" s="14">
        <v>12.63</v>
      </c>
      <c r="F148" s="15">
        <v>2.3999999999999998E-3</v>
      </c>
      <c r="G148" s="15"/>
    </row>
    <row r="149" spans="1:7" x14ac:dyDescent="0.3">
      <c r="A149" s="12" t="s">
        <v>2008</v>
      </c>
      <c r="B149" s="30" t="s">
        <v>2009</v>
      </c>
      <c r="C149" s="30" t="s">
        <v>1118</v>
      </c>
      <c r="D149" s="13">
        <v>3703</v>
      </c>
      <c r="E149" s="14">
        <v>12.62</v>
      </c>
      <c r="F149" s="15">
        <v>2.3999999999999998E-3</v>
      </c>
      <c r="G149" s="15"/>
    </row>
    <row r="150" spans="1:7" x14ac:dyDescent="0.3">
      <c r="A150" s="12" t="s">
        <v>1452</v>
      </c>
      <c r="B150" s="30" t="s">
        <v>1453</v>
      </c>
      <c r="C150" s="30" t="s">
        <v>1118</v>
      </c>
      <c r="D150" s="13">
        <v>9695</v>
      </c>
      <c r="E150" s="14">
        <v>12.38</v>
      </c>
      <c r="F150" s="15">
        <v>2.3E-3</v>
      </c>
      <c r="G150" s="15"/>
    </row>
    <row r="151" spans="1:7" x14ac:dyDescent="0.3">
      <c r="A151" s="12" t="s">
        <v>1957</v>
      </c>
      <c r="B151" s="30" t="s">
        <v>1958</v>
      </c>
      <c r="C151" s="30" t="s">
        <v>1115</v>
      </c>
      <c r="D151" s="13">
        <v>344</v>
      </c>
      <c r="E151" s="14">
        <v>12.33</v>
      </c>
      <c r="F151" s="15">
        <v>2.3E-3</v>
      </c>
      <c r="G151" s="15"/>
    </row>
    <row r="152" spans="1:7" x14ac:dyDescent="0.3">
      <c r="A152" s="12" t="s">
        <v>1725</v>
      </c>
      <c r="B152" s="30" t="s">
        <v>1726</v>
      </c>
      <c r="C152" s="30" t="s">
        <v>1118</v>
      </c>
      <c r="D152" s="13">
        <v>314</v>
      </c>
      <c r="E152" s="14">
        <v>12.26</v>
      </c>
      <c r="F152" s="15">
        <v>2.3E-3</v>
      </c>
      <c r="G152" s="15"/>
    </row>
    <row r="153" spans="1:7" x14ac:dyDescent="0.3">
      <c r="A153" s="12" t="s">
        <v>1228</v>
      </c>
      <c r="B153" s="30" t="s">
        <v>1229</v>
      </c>
      <c r="C153" s="30" t="s">
        <v>1118</v>
      </c>
      <c r="D153" s="13">
        <v>1066</v>
      </c>
      <c r="E153" s="14">
        <v>12.17</v>
      </c>
      <c r="F153" s="15">
        <v>2.3E-3</v>
      </c>
      <c r="G153" s="15"/>
    </row>
    <row r="154" spans="1:7" x14ac:dyDescent="0.3">
      <c r="A154" s="12" t="s">
        <v>1428</v>
      </c>
      <c r="B154" s="30" t="s">
        <v>1429</v>
      </c>
      <c r="C154" s="30" t="s">
        <v>1287</v>
      </c>
      <c r="D154" s="13">
        <v>9680</v>
      </c>
      <c r="E154" s="14">
        <v>12.17</v>
      </c>
      <c r="F154" s="15">
        <v>2.3E-3</v>
      </c>
      <c r="G154" s="15"/>
    </row>
    <row r="155" spans="1:7" x14ac:dyDescent="0.3">
      <c r="A155" s="12" t="s">
        <v>1823</v>
      </c>
      <c r="B155" s="30" t="s">
        <v>1824</v>
      </c>
      <c r="C155" s="30" t="s">
        <v>1825</v>
      </c>
      <c r="D155" s="13">
        <v>29</v>
      </c>
      <c r="E155" s="14">
        <v>12.09</v>
      </c>
      <c r="F155" s="15">
        <v>2.3E-3</v>
      </c>
      <c r="G155" s="15"/>
    </row>
    <row r="156" spans="1:7" x14ac:dyDescent="0.3">
      <c r="A156" s="12" t="s">
        <v>2010</v>
      </c>
      <c r="B156" s="30" t="s">
        <v>2011</v>
      </c>
      <c r="C156" s="30" t="s">
        <v>1260</v>
      </c>
      <c r="D156" s="13">
        <v>278</v>
      </c>
      <c r="E156" s="14">
        <v>12</v>
      </c>
      <c r="F156" s="15">
        <v>2.2000000000000001E-3</v>
      </c>
      <c r="G156" s="15"/>
    </row>
    <row r="157" spans="1:7" x14ac:dyDescent="0.3">
      <c r="A157" s="12" t="s">
        <v>1736</v>
      </c>
      <c r="B157" s="30" t="s">
        <v>1737</v>
      </c>
      <c r="C157" s="30" t="s">
        <v>1260</v>
      </c>
      <c r="D157" s="13">
        <v>318</v>
      </c>
      <c r="E157" s="14">
        <v>11.89</v>
      </c>
      <c r="F157" s="15">
        <v>2.2000000000000001E-3</v>
      </c>
      <c r="G157" s="15"/>
    </row>
    <row r="158" spans="1:7" x14ac:dyDescent="0.3">
      <c r="A158" s="12" t="s">
        <v>1434</v>
      </c>
      <c r="B158" s="30" t="s">
        <v>1435</v>
      </c>
      <c r="C158" s="30" t="s">
        <v>1128</v>
      </c>
      <c r="D158" s="13">
        <v>304</v>
      </c>
      <c r="E158" s="14">
        <v>11.73</v>
      </c>
      <c r="F158" s="15">
        <v>2.2000000000000001E-3</v>
      </c>
      <c r="G158" s="15"/>
    </row>
    <row r="159" spans="1:7" x14ac:dyDescent="0.3">
      <c r="A159" s="12" t="s">
        <v>1323</v>
      </c>
      <c r="B159" s="30" t="s">
        <v>1324</v>
      </c>
      <c r="C159" s="30" t="s">
        <v>1165</v>
      </c>
      <c r="D159" s="13">
        <v>516</v>
      </c>
      <c r="E159" s="14">
        <v>11.6</v>
      </c>
      <c r="F159" s="15">
        <v>2.2000000000000001E-3</v>
      </c>
      <c r="G159" s="15"/>
    </row>
    <row r="160" spans="1:7" x14ac:dyDescent="0.3">
      <c r="A160" s="12" t="s">
        <v>2012</v>
      </c>
      <c r="B160" s="30" t="s">
        <v>2013</v>
      </c>
      <c r="C160" s="30" t="s">
        <v>1427</v>
      </c>
      <c r="D160" s="13">
        <v>4663</v>
      </c>
      <c r="E160" s="14">
        <v>11.42</v>
      </c>
      <c r="F160" s="15">
        <v>2.0999999999999999E-3</v>
      </c>
      <c r="G160" s="15"/>
    </row>
    <row r="161" spans="1:7" x14ac:dyDescent="0.3">
      <c r="A161" s="12" t="s">
        <v>2014</v>
      </c>
      <c r="B161" s="30" t="s">
        <v>2015</v>
      </c>
      <c r="C161" s="30" t="s">
        <v>1238</v>
      </c>
      <c r="D161" s="13">
        <v>497</v>
      </c>
      <c r="E161" s="14">
        <v>11.34</v>
      </c>
      <c r="F161" s="15">
        <v>2.0999999999999999E-3</v>
      </c>
      <c r="G161" s="15"/>
    </row>
    <row r="162" spans="1:7" x14ac:dyDescent="0.3">
      <c r="A162" s="12" t="s">
        <v>1923</v>
      </c>
      <c r="B162" s="30" t="s">
        <v>1924</v>
      </c>
      <c r="C162" s="30" t="s">
        <v>1392</v>
      </c>
      <c r="D162" s="13">
        <v>2640</v>
      </c>
      <c r="E162" s="14">
        <v>11.21</v>
      </c>
      <c r="F162" s="15">
        <v>2.0999999999999999E-3</v>
      </c>
      <c r="G162" s="15"/>
    </row>
    <row r="163" spans="1:7" x14ac:dyDescent="0.3">
      <c r="A163" s="12" t="s">
        <v>1464</v>
      </c>
      <c r="B163" s="30" t="s">
        <v>1465</v>
      </c>
      <c r="C163" s="30" t="s">
        <v>1392</v>
      </c>
      <c r="D163" s="13">
        <v>1023</v>
      </c>
      <c r="E163" s="14">
        <v>11.06</v>
      </c>
      <c r="F163" s="15">
        <v>2.0999999999999999E-3</v>
      </c>
      <c r="G163" s="15"/>
    </row>
    <row r="164" spans="1:7" x14ac:dyDescent="0.3">
      <c r="A164" s="12" t="s">
        <v>2016</v>
      </c>
      <c r="B164" s="30" t="s">
        <v>2017</v>
      </c>
      <c r="C164" s="30" t="s">
        <v>1109</v>
      </c>
      <c r="D164" s="13">
        <v>15140</v>
      </c>
      <c r="E164" s="14">
        <v>10.94</v>
      </c>
      <c r="F164" s="15">
        <v>2.0999999999999999E-3</v>
      </c>
      <c r="G164" s="15"/>
    </row>
    <row r="165" spans="1:7" x14ac:dyDescent="0.3">
      <c r="A165" s="12" t="s">
        <v>1375</v>
      </c>
      <c r="B165" s="30" t="s">
        <v>1376</v>
      </c>
      <c r="C165" s="30" t="s">
        <v>1260</v>
      </c>
      <c r="D165" s="13">
        <v>412</v>
      </c>
      <c r="E165" s="14">
        <v>10.7</v>
      </c>
      <c r="F165" s="15">
        <v>2E-3</v>
      </c>
      <c r="G165" s="15"/>
    </row>
    <row r="166" spans="1:7" x14ac:dyDescent="0.3">
      <c r="A166" s="12" t="s">
        <v>2018</v>
      </c>
      <c r="B166" s="30" t="s">
        <v>2019</v>
      </c>
      <c r="C166" s="30" t="s">
        <v>1389</v>
      </c>
      <c r="D166" s="13">
        <v>896</v>
      </c>
      <c r="E166" s="14">
        <v>10.65</v>
      </c>
      <c r="F166" s="15">
        <v>2E-3</v>
      </c>
      <c r="G166" s="15"/>
    </row>
    <row r="167" spans="1:7" x14ac:dyDescent="0.3">
      <c r="A167" s="12" t="s">
        <v>2020</v>
      </c>
      <c r="B167" s="30" t="s">
        <v>2021</v>
      </c>
      <c r="C167" s="30" t="s">
        <v>1241</v>
      </c>
      <c r="D167" s="13">
        <v>1828</v>
      </c>
      <c r="E167" s="14">
        <v>10.51</v>
      </c>
      <c r="F167" s="15">
        <v>2E-3</v>
      </c>
      <c r="G167" s="15"/>
    </row>
    <row r="168" spans="1:7" x14ac:dyDescent="0.3">
      <c r="A168" s="12" t="s">
        <v>1401</v>
      </c>
      <c r="B168" s="30" t="s">
        <v>1402</v>
      </c>
      <c r="C168" s="30" t="s">
        <v>1290</v>
      </c>
      <c r="D168" s="13">
        <v>2243</v>
      </c>
      <c r="E168" s="14">
        <v>10.43</v>
      </c>
      <c r="F168" s="15">
        <v>2E-3</v>
      </c>
      <c r="G168" s="15"/>
    </row>
    <row r="169" spans="1:7" x14ac:dyDescent="0.3">
      <c r="A169" s="12" t="s">
        <v>2022</v>
      </c>
      <c r="B169" s="30" t="s">
        <v>2023</v>
      </c>
      <c r="C169" s="30" t="s">
        <v>1159</v>
      </c>
      <c r="D169" s="13">
        <v>304</v>
      </c>
      <c r="E169" s="14">
        <v>10.41</v>
      </c>
      <c r="F169" s="15">
        <v>2E-3</v>
      </c>
      <c r="G169" s="15"/>
    </row>
    <row r="170" spans="1:7" x14ac:dyDescent="0.3">
      <c r="A170" s="12" t="s">
        <v>1308</v>
      </c>
      <c r="B170" s="30" t="s">
        <v>1309</v>
      </c>
      <c r="C170" s="30" t="s">
        <v>1207</v>
      </c>
      <c r="D170" s="13">
        <v>351</v>
      </c>
      <c r="E170" s="14">
        <v>10.210000000000001</v>
      </c>
      <c r="F170" s="15">
        <v>1.9E-3</v>
      </c>
      <c r="G170" s="15"/>
    </row>
    <row r="171" spans="1:7" x14ac:dyDescent="0.3">
      <c r="A171" s="12" t="s">
        <v>2024</v>
      </c>
      <c r="B171" s="30" t="s">
        <v>2025</v>
      </c>
      <c r="C171" s="30" t="s">
        <v>1147</v>
      </c>
      <c r="D171" s="13">
        <v>3304</v>
      </c>
      <c r="E171" s="14">
        <v>10.15</v>
      </c>
      <c r="F171" s="15">
        <v>1.9E-3</v>
      </c>
      <c r="G171" s="15"/>
    </row>
    <row r="172" spans="1:7" x14ac:dyDescent="0.3">
      <c r="A172" s="12" t="s">
        <v>2026</v>
      </c>
      <c r="B172" s="30" t="s">
        <v>2027</v>
      </c>
      <c r="C172" s="30" t="s">
        <v>1297</v>
      </c>
      <c r="D172" s="13">
        <v>1264</v>
      </c>
      <c r="E172" s="14">
        <v>10.14</v>
      </c>
      <c r="F172" s="15">
        <v>1.9E-3</v>
      </c>
      <c r="G172" s="15"/>
    </row>
    <row r="173" spans="1:7" x14ac:dyDescent="0.3">
      <c r="A173" s="12" t="s">
        <v>1179</v>
      </c>
      <c r="B173" s="30" t="s">
        <v>1180</v>
      </c>
      <c r="C173" s="30" t="s">
        <v>1181</v>
      </c>
      <c r="D173" s="13">
        <v>446</v>
      </c>
      <c r="E173" s="14">
        <v>10.08</v>
      </c>
      <c r="F173" s="15">
        <v>1.9E-3</v>
      </c>
      <c r="G173" s="15"/>
    </row>
    <row r="174" spans="1:7" x14ac:dyDescent="0.3">
      <c r="A174" s="12" t="s">
        <v>1729</v>
      </c>
      <c r="B174" s="30" t="s">
        <v>1730</v>
      </c>
      <c r="C174" s="30" t="s">
        <v>1731</v>
      </c>
      <c r="D174" s="13">
        <v>37</v>
      </c>
      <c r="E174" s="14">
        <v>9.99</v>
      </c>
      <c r="F174" s="15">
        <v>1.9E-3</v>
      </c>
      <c r="G174" s="15"/>
    </row>
    <row r="175" spans="1:7" x14ac:dyDescent="0.3">
      <c r="A175" s="12" t="s">
        <v>1285</v>
      </c>
      <c r="B175" s="30" t="s">
        <v>1286</v>
      </c>
      <c r="C175" s="30" t="s">
        <v>1287</v>
      </c>
      <c r="D175" s="13">
        <v>253</v>
      </c>
      <c r="E175" s="14">
        <v>9.6</v>
      </c>
      <c r="F175" s="15">
        <v>1.8E-3</v>
      </c>
      <c r="G175" s="15"/>
    </row>
    <row r="176" spans="1:7" x14ac:dyDescent="0.3">
      <c r="A176" s="12" t="s">
        <v>2028</v>
      </c>
      <c r="B176" s="30" t="s">
        <v>2029</v>
      </c>
      <c r="C176" s="30" t="s">
        <v>1115</v>
      </c>
      <c r="D176" s="13">
        <v>901</v>
      </c>
      <c r="E176" s="14">
        <v>9.57</v>
      </c>
      <c r="F176" s="15">
        <v>1.8E-3</v>
      </c>
      <c r="G176" s="15"/>
    </row>
    <row r="177" spans="1:7" x14ac:dyDescent="0.3">
      <c r="A177" s="12" t="s">
        <v>1715</v>
      </c>
      <c r="B177" s="30" t="s">
        <v>1716</v>
      </c>
      <c r="C177" s="30" t="s">
        <v>1109</v>
      </c>
      <c r="D177" s="13">
        <v>3246</v>
      </c>
      <c r="E177" s="14">
        <v>9.5</v>
      </c>
      <c r="F177" s="15">
        <v>1.8E-3</v>
      </c>
      <c r="G177" s="15"/>
    </row>
    <row r="178" spans="1:7" x14ac:dyDescent="0.3">
      <c r="A178" s="12" t="s">
        <v>2030</v>
      </c>
      <c r="B178" s="30" t="s">
        <v>2031</v>
      </c>
      <c r="C178" s="30" t="s">
        <v>1265</v>
      </c>
      <c r="D178" s="13">
        <v>1731</v>
      </c>
      <c r="E178" s="14">
        <v>9.48</v>
      </c>
      <c r="F178" s="15">
        <v>1.8E-3</v>
      </c>
      <c r="G178" s="15"/>
    </row>
    <row r="179" spans="1:7" x14ac:dyDescent="0.3">
      <c r="A179" s="12" t="s">
        <v>2032</v>
      </c>
      <c r="B179" s="30" t="s">
        <v>2033</v>
      </c>
      <c r="C179" s="30" t="s">
        <v>1188</v>
      </c>
      <c r="D179" s="13">
        <v>5027</v>
      </c>
      <c r="E179" s="14">
        <v>9.4700000000000006</v>
      </c>
      <c r="F179" s="15">
        <v>1.8E-3</v>
      </c>
      <c r="G179" s="15"/>
    </row>
    <row r="180" spans="1:7" x14ac:dyDescent="0.3">
      <c r="A180" s="12" t="s">
        <v>1293</v>
      </c>
      <c r="B180" s="30" t="s">
        <v>1294</v>
      </c>
      <c r="C180" s="30" t="s">
        <v>1112</v>
      </c>
      <c r="D180" s="13">
        <v>2580</v>
      </c>
      <c r="E180" s="14">
        <v>9.41</v>
      </c>
      <c r="F180" s="15">
        <v>1.8E-3</v>
      </c>
      <c r="G180" s="15"/>
    </row>
    <row r="181" spans="1:7" x14ac:dyDescent="0.3">
      <c r="A181" s="12" t="s">
        <v>1310</v>
      </c>
      <c r="B181" s="30" t="s">
        <v>1311</v>
      </c>
      <c r="C181" s="30" t="s">
        <v>1312</v>
      </c>
      <c r="D181" s="13">
        <v>209</v>
      </c>
      <c r="E181" s="14">
        <v>9.3699999999999992</v>
      </c>
      <c r="F181" s="15">
        <v>1.8E-3</v>
      </c>
      <c r="G181" s="15"/>
    </row>
    <row r="182" spans="1:7" x14ac:dyDescent="0.3">
      <c r="A182" s="12" t="s">
        <v>1208</v>
      </c>
      <c r="B182" s="30" t="s">
        <v>1209</v>
      </c>
      <c r="C182" s="30" t="s">
        <v>1210</v>
      </c>
      <c r="D182" s="13">
        <v>1359</v>
      </c>
      <c r="E182" s="14">
        <v>9.34</v>
      </c>
      <c r="F182" s="15">
        <v>1.8E-3</v>
      </c>
      <c r="G182" s="15"/>
    </row>
    <row r="183" spans="1:7" x14ac:dyDescent="0.3">
      <c r="A183" s="12" t="s">
        <v>1131</v>
      </c>
      <c r="B183" s="30" t="s">
        <v>1132</v>
      </c>
      <c r="C183" s="30" t="s">
        <v>1109</v>
      </c>
      <c r="D183" s="13">
        <v>4886</v>
      </c>
      <c r="E183" s="14">
        <v>9.3000000000000007</v>
      </c>
      <c r="F183" s="15">
        <v>1.6999999999999999E-3</v>
      </c>
      <c r="G183" s="15"/>
    </row>
    <row r="184" spans="1:7" x14ac:dyDescent="0.3">
      <c r="A184" s="12" t="s">
        <v>1448</v>
      </c>
      <c r="B184" s="30" t="s">
        <v>1449</v>
      </c>
      <c r="C184" s="30" t="s">
        <v>1300</v>
      </c>
      <c r="D184" s="13">
        <v>690</v>
      </c>
      <c r="E184" s="14">
        <v>9.2799999999999994</v>
      </c>
      <c r="F184" s="15">
        <v>1.6999999999999999E-3</v>
      </c>
      <c r="G184" s="15"/>
    </row>
    <row r="185" spans="1:7" x14ac:dyDescent="0.3">
      <c r="A185" s="12" t="s">
        <v>1359</v>
      </c>
      <c r="B185" s="30" t="s">
        <v>1360</v>
      </c>
      <c r="C185" s="30" t="s">
        <v>1312</v>
      </c>
      <c r="D185" s="13">
        <v>4327</v>
      </c>
      <c r="E185" s="14">
        <v>9.2100000000000009</v>
      </c>
      <c r="F185" s="15">
        <v>1.6999999999999999E-3</v>
      </c>
      <c r="G185" s="15"/>
    </row>
    <row r="186" spans="1:7" x14ac:dyDescent="0.3">
      <c r="A186" s="12" t="s">
        <v>2034</v>
      </c>
      <c r="B186" s="30" t="s">
        <v>2035</v>
      </c>
      <c r="C186" s="30" t="s">
        <v>1118</v>
      </c>
      <c r="D186" s="13">
        <v>598</v>
      </c>
      <c r="E186" s="14">
        <v>9.19</v>
      </c>
      <c r="F186" s="15">
        <v>1.6999999999999999E-3</v>
      </c>
      <c r="G186" s="15"/>
    </row>
    <row r="187" spans="1:7" x14ac:dyDescent="0.3">
      <c r="A187" s="12" t="s">
        <v>2036</v>
      </c>
      <c r="B187" s="30" t="s">
        <v>2037</v>
      </c>
      <c r="C187" s="30" t="s">
        <v>1238</v>
      </c>
      <c r="D187" s="13">
        <v>241</v>
      </c>
      <c r="E187" s="14">
        <v>9.08</v>
      </c>
      <c r="F187" s="15">
        <v>1.6999999999999999E-3</v>
      </c>
      <c r="G187" s="15"/>
    </row>
    <row r="188" spans="1:7" x14ac:dyDescent="0.3">
      <c r="A188" s="12" t="s">
        <v>1338</v>
      </c>
      <c r="B188" s="30" t="s">
        <v>1339</v>
      </c>
      <c r="C188" s="30" t="s">
        <v>1112</v>
      </c>
      <c r="D188" s="13">
        <v>9923</v>
      </c>
      <c r="E188" s="14">
        <v>9.06</v>
      </c>
      <c r="F188" s="15">
        <v>1.6999999999999999E-3</v>
      </c>
      <c r="G188" s="15"/>
    </row>
    <row r="189" spans="1:7" x14ac:dyDescent="0.3">
      <c r="A189" s="12" t="s">
        <v>1458</v>
      </c>
      <c r="B189" s="30" t="s">
        <v>1459</v>
      </c>
      <c r="C189" s="30" t="s">
        <v>1392</v>
      </c>
      <c r="D189" s="13">
        <v>1580</v>
      </c>
      <c r="E189" s="14">
        <v>9.0500000000000007</v>
      </c>
      <c r="F189" s="15">
        <v>1.6999999999999999E-3</v>
      </c>
      <c r="G189" s="15"/>
    </row>
    <row r="190" spans="1:7" x14ac:dyDescent="0.3">
      <c r="A190" s="12" t="s">
        <v>1275</v>
      </c>
      <c r="B190" s="30" t="s">
        <v>1276</v>
      </c>
      <c r="C190" s="30" t="s">
        <v>1260</v>
      </c>
      <c r="D190" s="13">
        <v>393</v>
      </c>
      <c r="E190" s="14">
        <v>9</v>
      </c>
      <c r="F190" s="15">
        <v>1.6999999999999999E-3</v>
      </c>
      <c r="G190" s="15"/>
    </row>
    <row r="191" spans="1:7" x14ac:dyDescent="0.3">
      <c r="A191" s="12" t="s">
        <v>2038</v>
      </c>
      <c r="B191" s="30" t="s">
        <v>2039</v>
      </c>
      <c r="C191" s="30" t="s">
        <v>2040</v>
      </c>
      <c r="D191" s="13">
        <v>3215</v>
      </c>
      <c r="E191" s="14">
        <v>8.94</v>
      </c>
      <c r="F191" s="15">
        <v>1.6999999999999999E-3</v>
      </c>
      <c r="G191" s="15"/>
    </row>
    <row r="192" spans="1:7" x14ac:dyDescent="0.3">
      <c r="A192" s="12" t="s">
        <v>2041</v>
      </c>
      <c r="B192" s="30" t="s">
        <v>2042</v>
      </c>
      <c r="C192" s="30" t="s">
        <v>1335</v>
      </c>
      <c r="D192" s="13">
        <v>942</v>
      </c>
      <c r="E192" s="14">
        <v>8.91</v>
      </c>
      <c r="F192" s="15">
        <v>1.6999999999999999E-3</v>
      </c>
      <c r="G192" s="15"/>
    </row>
    <row r="193" spans="1:7" x14ac:dyDescent="0.3">
      <c r="A193" s="12" t="s">
        <v>1694</v>
      </c>
      <c r="B193" s="30" t="s">
        <v>1695</v>
      </c>
      <c r="C193" s="30" t="s">
        <v>1244</v>
      </c>
      <c r="D193" s="13">
        <v>333</v>
      </c>
      <c r="E193" s="14">
        <v>8.75</v>
      </c>
      <c r="F193" s="15">
        <v>1.6000000000000001E-3</v>
      </c>
      <c r="G193" s="15"/>
    </row>
    <row r="194" spans="1:7" x14ac:dyDescent="0.3">
      <c r="A194" s="12" t="s">
        <v>2043</v>
      </c>
      <c r="B194" s="30" t="s">
        <v>2044</v>
      </c>
      <c r="C194" s="30" t="s">
        <v>1312</v>
      </c>
      <c r="D194" s="13">
        <v>11593</v>
      </c>
      <c r="E194" s="14">
        <v>8.6999999999999993</v>
      </c>
      <c r="F194" s="15">
        <v>1.6000000000000001E-3</v>
      </c>
      <c r="G194" s="15"/>
    </row>
    <row r="195" spans="1:7" x14ac:dyDescent="0.3">
      <c r="A195" s="12" t="s">
        <v>1331</v>
      </c>
      <c r="B195" s="30" t="s">
        <v>1332</v>
      </c>
      <c r="C195" s="30" t="s">
        <v>1265</v>
      </c>
      <c r="D195" s="13">
        <v>677</v>
      </c>
      <c r="E195" s="14">
        <v>8.68</v>
      </c>
      <c r="F195" s="15">
        <v>1.6000000000000001E-3</v>
      </c>
      <c r="G195" s="15"/>
    </row>
    <row r="196" spans="1:7" x14ac:dyDescent="0.3">
      <c r="A196" s="12" t="s">
        <v>1333</v>
      </c>
      <c r="B196" s="30" t="s">
        <v>1334</v>
      </c>
      <c r="C196" s="30" t="s">
        <v>1335</v>
      </c>
      <c r="D196" s="13">
        <v>3886</v>
      </c>
      <c r="E196" s="14">
        <v>8.6199999999999992</v>
      </c>
      <c r="F196" s="15">
        <v>1.6000000000000001E-3</v>
      </c>
      <c r="G196" s="15"/>
    </row>
    <row r="197" spans="1:7" x14ac:dyDescent="0.3">
      <c r="A197" s="12" t="s">
        <v>1215</v>
      </c>
      <c r="B197" s="30" t="s">
        <v>1216</v>
      </c>
      <c r="C197" s="30" t="s">
        <v>1172</v>
      </c>
      <c r="D197" s="13">
        <v>36</v>
      </c>
      <c r="E197" s="14">
        <v>8.6</v>
      </c>
      <c r="F197" s="15">
        <v>1.6000000000000001E-3</v>
      </c>
      <c r="G197" s="15"/>
    </row>
    <row r="198" spans="1:7" x14ac:dyDescent="0.3">
      <c r="A198" s="12" t="s">
        <v>2045</v>
      </c>
      <c r="B198" s="30" t="s">
        <v>2046</v>
      </c>
      <c r="C198" s="30" t="s">
        <v>1265</v>
      </c>
      <c r="D198" s="13">
        <v>941</v>
      </c>
      <c r="E198" s="14">
        <v>8.5500000000000007</v>
      </c>
      <c r="F198" s="15">
        <v>1.6000000000000001E-3</v>
      </c>
      <c r="G198" s="15"/>
    </row>
    <row r="199" spans="1:7" x14ac:dyDescent="0.3">
      <c r="A199" s="12" t="s">
        <v>1409</v>
      </c>
      <c r="B199" s="30" t="s">
        <v>1410</v>
      </c>
      <c r="C199" s="30" t="s">
        <v>1210</v>
      </c>
      <c r="D199" s="13">
        <v>217</v>
      </c>
      <c r="E199" s="14">
        <v>8.51</v>
      </c>
      <c r="F199" s="15">
        <v>1.6000000000000001E-3</v>
      </c>
      <c r="G199" s="15"/>
    </row>
    <row r="200" spans="1:7" x14ac:dyDescent="0.3">
      <c r="A200" s="12" t="s">
        <v>1340</v>
      </c>
      <c r="B200" s="30" t="s">
        <v>1341</v>
      </c>
      <c r="C200" s="30" t="s">
        <v>1172</v>
      </c>
      <c r="D200" s="13">
        <v>1986</v>
      </c>
      <c r="E200" s="14">
        <v>8.4600000000000009</v>
      </c>
      <c r="F200" s="15">
        <v>1.6000000000000001E-3</v>
      </c>
      <c r="G200" s="15"/>
    </row>
    <row r="201" spans="1:7" x14ac:dyDescent="0.3">
      <c r="A201" s="12" t="s">
        <v>1869</v>
      </c>
      <c r="B201" s="30" t="s">
        <v>1870</v>
      </c>
      <c r="C201" s="30" t="s">
        <v>1115</v>
      </c>
      <c r="D201" s="13">
        <v>568</v>
      </c>
      <c r="E201" s="14">
        <v>8.4</v>
      </c>
      <c r="F201" s="15">
        <v>1.6000000000000001E-3</v>
      </c>
      <c r="G201" s="15"/>
    </row>
    <row r="202" spans="1:7" x14ac:dyDescent="0.3">
      <c r="A202" s="12" t="s">
        <v>1460</v>
      </c>
      <c r="B202" s="30" t="s">
        <v>1461</v>
      </c>
      <c r="C202" s="30" t="s">
        <v>1241</v>
      </c>
      <c r="D202" s="13">
        <v>1672</v>
      </c>
      <c r="E202" s="14">
        <v>8.1999999999999993</v>
      </c>
      <c r="F202" s="15">
        <v>1.5E-3</v>
      </c>
      <c r="G202" s="15"/>
    </row>
    <row r="203" spans="1:7" x14ac:dyDescent="0.3">
      <c r="A203" s="12" t="s">
        <v>2047</v>
      </c>
      <c r="B203" s="30" t="s">
        <v>2048</v>
      </c>
      <c r="C203" s="30" t="s">
        <v>1118</v>
      </c>
      <c r="D203" s="13">
        <v>117</v>
      </c>
      <c r="E203" s="14">
        <v>8.1999999999999993</v>
      </c>
      <c r="F203" s="15">
        <v>1.5E-3</v>
      </c>
      <c r="G203" s="15"/>
    </row>
    <row r="204" spans="1:7" x14ac:dyDescent="0.3">
      <c r="A204" s="12" t="s">
        <v>2049</v>
      </c>
      <c r="B204" s="30" t="s">
        <v>2050</v>
      </c>
      <c r="C204" s="30" t="s">
        <v>1128</v>
      </c>
      <c r="D204" s="13">
        <v>823</v>
      </c>
      <c r="E204" s="14">
        <v>8.0500000000000007</v>
      </c>
      <c r="F204" s="15">
        <v>1.5E-3</v>
      </c>
      <c r="G204" s="15"/>
    </row>
    <row r="205" spans="1:7" x14ac:dyDescent="0.3">
      <c r="A205" s="12" t="s">
        <v>1850</v>
      </c>
      <c r="B205" s="30" t="s">
        <v>1851</v>
      </c>
      <c r="C205" s="30" t="s">
        <v>1265</v>
      </c>
      <c r="D205" s="13">
        <v>1756</v>
      </c>
      <c r="E205" s="14">
        <v>7.91</v>
      </c>
      <c r="F205" s="15">
        <v>1.5E-3</v>
      </c>
      <c r="G205" s="15"/>
    </row>
    <row r="206" spans="1:7" x14ac:dyDescent="0.3">
      <c r="A206" s="12" t="s">
        <v>2051</v>
      </c>
      <c r="B206" s="30" t="s">
        <v>2052</v>
      </c>
      <c r="C206" s="30" t="s">
        <v>1118</v>
      </c>
      <c r="D206" s="13">
        <v>23841</v>
      </c>
      <c r="E206" s="14">
        <v>7.8</v>
      </c>
      <c r="F206" s="15">
        <v>1.5E-3</v>
      </c>
      <c r="G206" s="15"/>
    </row>
    <row r="207" spans="1:7" x14ac:dyDescent="0.3">
      <c r="A207" s="12" t="s">
        <v>1363</v>
      </c>
      <c r="B207" s="30" t="s">
        <v>1364</v>
      </c>
      <c r="C207" s="30" t="s">
        <v>1290</v>
      </c>
      <c r="D207" s="13">
        <v>7286</v>
      </c>
      <c r="E207" s="14">
        <v>7.65</v>
      </c>
      <c r="F207" s="15">
        <v>1.4E-3</v>
      </c>
      <c r="G207" s="15"/>
    </row>
    <row r="208" spans="1:7" x14ac:dyDescent="0.3">
      <c r="A208" s="12" t="s">
        <v>2053</v>
      </c>
      <c r="B208" s="30" t="s">
        <v>2054</v>
      </c>
      <c r="C208" s="30" t="s">
        <v>1468</v>
      </c>
      <c r="D208" s="13">
        <v>695</v>
      </c>
      <c r="E208" s="14">
        <v>7.62</v>
      </c>
      <c r="F208" s="15">
        <v>1.4E-3</v>
      </c>
      <c r="G208" s="15"/>
    </row>
    <row r="209" spans="1:7" x14ac:dyDescent="0.3">
      <c r="A209" s="12" t="s">
        <v>1301</v>
      </c>
      <c r="B209" s="30" t="s">
        <v>1302</v>
      </c>
      <c r="C209" s="30" t="s">
        <v>1223</v>
      </c>
      <c r="D209" s="13">
        <v>101493</v>
      </c>
      <c r="E209" s="14">
        <v>7.56</v>
      </c>
      <c r="F209" s="15">
        <v>1.4E-3</v>
      </c>
      <c r="G209" s="15"/>
    </row>
    <row r="210" spans="1:7" x14ac:dyDescent="0.3">
      <c r="A210" s="12" t="s">
        <v>1940</v>
      </c>
      <c r="B210" s="30" t="s">
        <v>1941</v>
      </c>
      <c r="C210" s="30" t="s">
        <v>1272</v>
      </c>
      <c r="D210" s="13">
        <v>62</v>
      </c>
      <c r="E210" s="14">
        <v>7.54</v>
      </c>
      <c r="F210" s="15">
        <v>1.4E-3</v>
      </c>
      <c r="G210" s="15"/>
    </row>
    <row r="211" spans="1:7" x14ac:dyDescent="0.3">
      <c r="A211" s="12" t="s">
        <v>2055</v>
      </c>
      <c r="B211" s="30" t="s">
        <v>2056</v>
      </c>
      <c r="C211" s="30" t="s">
        <v>1109</v>
      </c>
      <c r="D211" s="13">
        <v>10160</v>
      </c>
      <c r="E211" s="14">
        <v>7.48</v>
      </c>
      <c r="F211" s="15">
        <v>1.4E-3</v>
      </c>
      <c r="G211" s="15"/>
    </row>
    <row r="212" spans="1:7" x14ac:dyDescent="0.3">
      <c r="A212" s="12" t="s">
        <v>2057</v>
      </c>
      <c r="B212" s="30" t="s">
        <v>2058</v>
      </c>
      <c r="C212" s="30" t="s">
        <v>1115</v>
      </c>
      <c r="D212" s="13">
        <v>197</v>
      </c>
      <c r="E212" s="14">
        <v>7.44</v>
      </c>
      <c r="F212" s="15">
        <v>1.4E-3</v>
      </c>
      <c r="G212" s="15"/>
    </row>
    <row r="213" spans="1:7" x14ac:dyDescent="0.3">
      <c r="A213" s="12" t="s">
        <v>1387</v>
      </c>
      <c r="B213" s="30" t="s">
        <v>1388</v>
      </c>
      <c r="C213" s="30" t="s">
        <v>1389</v>
      </c>
      <c r="D213" s="13">
        <v>1398</v>
      </c>
      <c r="E213" s="14">
        <v>7.42</v>
      </c>
      <c r="F213" s="15">
        <v>1.4E-3</v>
      </c>
      <c r="G213" s="15"/>
    </row>
    <row r="214" spans="1:7" x14ac:dyDescent="0.3">
      <c r="A214" s="12" t="s">
        <v>1879</v>
      </c>
      <c r="B214" s="30" t="s">
        <v>1880</v>
      </c>
      <c r="C214" s="30" t="s">
        <v>1712</v>
      </c>
      <c r="D214" s="13">
        <v>1114</v>
      </c>
      <c r="E214" s="14">
        <v>7.4</v>
      </c>
      <c r="F214" s="15">
        <v>1.4E-3</v>
      </c>
      <c r="G214" s="15"/>
    </row>
    <row r="215" spans="1:7" x14ac:dyDescent="0.3">
      <c r="A215" s="12" t="s">
        <v>2059</v>
      </c>
      <c r="B215" s="30" t="s">
        <v>2060</v>
      </c>
      <c r="C215" s="30" t="s">
        <v>1115</v>
      </c>
      <c r="D215" s="13">
        <v>518</v>
      </c>
      <c r="E215" s="14">
        <v>7.38</v>
      </c>
      <c r="F215" s="15">
        <v>1.4E-3</v>
      </c>
      <c r="G215" s="15"/>
    </row>
    <row r="216" spans="1:7" x14ac:dyDescent="0.3">
      <c r="A216" s="12" t="s">
        <v>2061</v>
      </c>
      <c r="B216" s="30" t="s">
        <v>2062</v>
      </c>
      <c r="C216" s="30" t="s">
        <v>1272</v>
      </c>
      <c r="D216" s="13">
        <v>458</v>
      </c>
      <c r="E216" s="14">
        <v>7.23</v>
      </c>
      <c r="F216" s="15">
        <v>1.4E-3</v>
      </c>
      <c r="G216" s="15"/>
    </row>
    <row r="217" spans="1:7" x14ac:dyDescent="0.3">
      <c r="A217" s="12" t="s">
        <v>2063</v>
      </c>
      <c r="B217" s="30" t="s">
        <v>2064</v>
      </c>
      <c r="C217" s="30" t="s">
        <v>1210</v>
      </c>
      <c r="D217" s="13">
        <v>164</v>
      </c>
      <c r="E217" s="14">
        <v>7.18</v>
      </c>
      <c r="F217" s="15">
        <v>1.2999999999999999E-3</v>
      </c>
      <c r="G217" s="15"/>
    </row>
    <row r="218" spans="1:7" x14ac:dyDescent="0.3">
      <c r="A218" s="12" t="s">
        <v>1397</v>
      </c>
      <c r="B218" s="30" t="s">
        <v>1398</v>
      </c>
      <c r="C218" s="30" t="s">
        <v>1297</v>
      </c>
      <c r="D218" s="13">
        <v>786</v>
      </c>
      <c r="E218" s="14">
        <v>7.17</v>
      </c>
      <c r="F218" s="15">
        <v>1.2999999999999999E-3</v>
      </c>
      <c r="G218" s="15"/>
    </row>
    <row r="219" spans="1:7" x14ac:dyDescent="0.3">
      <c r="A219" s="12" t="s">
        <v>2065</v>
      </c>
      <c r="B219" s="30" t="s">
        <v>2066</v>
      </c>
      <c r="C219" s="30" t="s">
        <v>1210</v>
      </c>
      <c r="D219" s="13">
        <v>1626</v>
      </c>
      <c r="E219" s="14">
        <v>7.09</v>
      </c>
      <c r="F219" s="15">
        <v>1.2999999999999999E-3</v>
      </c>
      <c r="G219" s="15"/>
    </row>
    <row r="220" spans="1:7" x14ac:dyDescent="0.3">
      <c r="A220" s="12" t="s">
        <v>1403</v>
      </c>
      <c r="B220" s="30" t="s">
        <v>1404</v>
      </c>
      <c r="C220" s="30" t="s">
        <v>1118</v>
      </c>
      <c r="D220" s="13">
        <v>793</v>
      </c>
      <c r="E220" s="14">
        <v>6.72</v>
      </c>
      <c r="F220" s="15">
        <v>1.2999999999999999E-3</v>
      </c>
      <c r="G220" s="15"/>
    </row>
    <row r="221" spans="1:7" x14ac:dyDescent="0.3">
      <c r="A221" s="12" t="s">
        <v>2067</v>
      </c>
      <c r="B221" s="30" t="s">
        <v>2068</v>
      </c>
      <c r="C221" s="30" t="s">
        <v>1307</v>
      </c>
      <c r="D221" s="13">
        <v>1052</v>
      </c>
      <c r="E221" s="14">
        <v>6.4</v>
      </c>
      <c r="F221" s="15">
        <v>1.1999999999999999E-3</v>
      </c>
      <c r="G221" s="15"/>
    </row>
    <row r="222" spans="1:7" x14ac:dyDescent="0.3">
      <c r="A222" s="12" t="s">
        <v>1342</v>
      </c>
      <c r="B222" s="30" t="s">
        <v>1343</v>
      </c>
      <c r="C222" s="30" t="s">
        <v>1238</v>
      </c>
      <c r="D222" s="13">
        <v>143</v>
      </c>
      <c r="E222" s="14">
        <v>6.32</v>
      </c>
      <c r="F222" s="15">
        <v>1.1999999999999999E-3</v>
      </c>
      <c r="G222" s="15"/>
    </row>
    <row r="223" spans="1:7" x14ac:dyDescent="0.3">
      <c r="A223" s="12" t="s">
        <v>2069</v>
      </c>
      <c r="B223" s="30" t="s">
        <v>2070</v>
      </c>
      <c r="C223" s="30" t="s">
        <v>1335</v>
      </c>
      <c r="D223" s="13">
        <v>814</v>
      </c>
      <c r="E223" s="14">
        <v>6.25</v>
      </c>
      <c r="F223" s="15">
        <v>1.1999999999999999E-3</v>
      </c>
      <c r="G223" s="15"/>
    </row>
    <row r="224" spans="1:7" x14ac:dyDescent="0.3">
      <c r="A224" s="12" t="s">
        <v>2071</v>
      </c>
      <c r="B224" s="30" t="s">
        <v>2072</v>
      </c>
      <c r="C224" s="30" t="s">
        <v>1300</v>
      </c>
      <c r="D224" s="13">
        <v>1062</v>
      </c>
      <c r="E224" s="14">
        <v>6.21</v>
      </c>
      <c r="F224" s="15">
        <v>1.1999999999999999E-3</v>
      </c>
      <c r="G224" s="15"/>
    </row>
    <row r="225" spans="1:7" x14ac:dyDescent="0.3">
      <c r="A225" s="12" t="s">
        <v>2073</v>
      </c>
      <c r="B225" s="30" t="s">
        <v>2074</v>
      </c>
      <c r="C225" s="30" t="s">
        <v>1260</v>
      </c>
      <c r="D225" s="13">
        <v>335</v>
      </c>
      <c r="E225" s="14">
        <v>6.11</v>
      </c>
      <c r="F225" s="15">
        <v>1.1000000000000001E-3</v>
      </c>
      <c r="G225" s="15"/>
    </row>
    <row r="226" spans="1:7" x14ac:dyDescent="0.3">
      <c r="A226" s="12" t="s">
        <v>2075</v>
      </c>
      <c r="B226" s="30" t="s">
        <v>2076</v>
      </c>
      <c r="C226" s="30" t="s">
        <v>1265</v>
      </c>
      <c r="D226" s="13">
        <v>413</v>
      </c>
      <c r="E226" s="14">
        <v>6.09</v>
      </c>
      <c r="F226" s="15">
        <v>1.1000000000000001E-3</v>
      </c>
      <c r="G226" s="15"/>
    </row>
    <row r="227" spans="1:7" x14ac:dyDescent="0.3">
      <c r="A227" s="12" t="s">
        <v>1390</v>
      </c>
      <c r="B227" s="30" t="s">
        <v>1391</v>
      </c>
      <c r="C227" s="30" t="s">
        <v>1392</v>
      </c>
      <c r="D227" s="13">
        <v>360</v>
      </c>
      <c r="E227" s="14">
        <v>6.08</v>
      </c>
      <c r="F227" s="15">
        <v>1.1000000000000001E-3</v>
      </c>
      <c r="G227" s="15"/>
    </row>
    <row r="228" spans="1:7" x14ac:dyDescent="0.3">
      <c r="A228" s="12" t="s">
        <v>1710</v>
      </c>
      <c r="B228" s="30" t="s">
        <v>1711</v>
      </c>
      <c r="C228" s="30" t="s">
        <v>1712</v>
      </c>
      <c r="D228" s="13">
        <v>16</v>
      </c>
      <c r="E228" s="14">
        <v>6.02</v>
      </c>
      <c r="F228" s="15">
        <v>1.1000000000000001E-3</v>
      </c>
      <c r="G228" s="15"/>
    </row>
    <row r="229" spans="1:7" x14ac:dyDescent="0.3">
      <c r="A229" s="12" t="s">
        <v>1298</v>
      </c>
      <c r="B229" s="30" t="s">
        <v>1299</v>
      </c>
      <c r="C229" s="30" t="s">
        <v>1300</v>
      </c>
      <c r="D229" s="13">
        <v>1050</v>
      </c>
      <c r="E229" s="14">
        <v>6.01</v>
      </c>
      <c r="F229" s="15">
        <v>1.1000000000000001E-3</v>
      </c>
      <c r="G229" s="15"/>
    </row>
    <row r="230" spans="1:7" x14ac:dyDescent="0.3">
      <c r="A230" s="12" t="s">
        <v>2077</v>
      </c>
      <c r="B230" s="30" t="s">
        <v>2078</v>
      </c>
      <c r="C230" s="30" t="s">
        <v>1307</v>
      </c>
      <c r="D230" s="13">
        <v>2050</v>
      </c>
      <c r="E230" s="14">
        <v>5.91</v>
      </c>
      <c r="F230" s="15">
        <v>1.1000000000000001E-3</v>
      </c>
      <c r="G230" s="15"/>
    </row>
    <row r="231" spans="1:7" x14ac:dyDescent="0.3">
      <c r="A231" s="12" t="s">
        <v>1750</v>
      </c>
      <c r="B231" s="30" t="s">
        <v>1751</v>
      </c>
      <c r="C231" s="30" t="s">
        <v>1312</v>
      </c>
      <c r="D231" s="13">
        <v>475</v>
      </c>
      <c r="E231" s="14">
        <v>5.89</v>
      </c>
      <c r="F231" s="15">
        <v>1.1000000000000001E-3</v>
      </c>
      <c r="G231" s="15"/>
    </row>
    <row r="232" spans="1:7" x14ac:dyDescent="0.3">
      <c r="A232" s="12" t="s">
        <v>2079</v>
      </c>
      <c r="B232" s="30" t="s">
        <v>2080</v>
      </c>
      <c r="C232" s="30" t="s">
        <v>1300</v>
      </c>
      <c r="D232" s="13">
        <v>3201</v>
      </c>
      <c r="E232" s="14">
        <v>5.85</v>
      </c>
      <c r="F232" s="15">
        <v>1.1000000000000001E-3</v>
      </c>
      <c r="G232" s="15"/>
    </row>
    <row r="233" spans="1:7" x14ac:dyDescent="0.3">
      <c r="A233" s="12" t="s">
        <v>2081</v>
      </c>
      <c r="B233" s="30" t="s">
        <v>2082</v>
      </c>
      <c r="C233" s="30" t="s">
        <v>1244</v>
      </c>
      <c r="D233" s="13">
        <v>77</v>
      </c>
      <c r="E233" s="14">
        <v>5.58</v>
      </c>
      <c r="F233" s="15">
        <v>1E-3</v>
      </c>
      <c r="G233" s="15"/>
    </row>
    <row r="234" spans="1:7" x14ac:dyDescent="0.3">
      <c r="A234" s="12" t="s">
        <v>2083</v>
      </c>
      <c r="B234" s="30" t="s">
        <v>2084</v>
      </c>
      <c r="C234" s="30" t="s">
        <v>1312</v>
      </c>
      <c r="D234" s="13">
        <v>3700</v>
      </c>
      <c r="E234" s="14">
        <v>5.5</v>
      </c>
      <c r="F234" s="15">
        <v>1E-3</v>
      </c>
      <c r="G234" s="15"/>
    </row>
    <row r="235" spans="1:7" x14ac:dyDescent="0.3">
      <c r="A235" s="12" t="s">
        <v>1413</v>
      </c>
      <c r="B235" s="30" t="s">
        <v>1414</v>
      </c>
      <c r="C235" s="30" t="s">
        <v>1272</v>
      </c>
      <c r="D235" s="13">
        <v>6410</v>
      </c>
      <c r="E235" s="14">
        <v>5.49</v>
      </c>
      <c r="F235" s="15">
        <v>1E-3</v>
      </c>
      <c r="G235" s="15"/>
    </row>
    <row r="236" spans="1:7" x14ac:dyDescent="0.3">
      <c r="A236" s="12" t="s">
        <v>1168</v>
      </c>
      <c r="B236" s="30" t="s">
        <v>1169</v>
      </c>
      <c r="C236" s="30" t="s">
        <v>1109</v>
      </c>
      <c r="D236" s="13">
        <v>1814</v>
      </c>
      <c r="E236" s="14">
        <v>5.48</v>
      </c>
      <c r="F236" s="15">
        <v>1E-3</v>
      </c>
      <c r="G236" s="15"/>
    </row>
    <row r="237" spans="1:7" x14ac:dyDescent="0.3">
      <c r="A237" s="12" t="s">
        <v>1186</v>
      </c>
      <c r="B237" s="30" t="s">
        <v>1187</v>
      </c>
      <c r="C237" s="30" t="s">
        <v>1188</v>
      </c>
      <c r="D237" s="13">
        <v>822</v>
      </c>
      <c r="E237" s="14">
        <v>5.22</v>
      </c>
      <c r="F237" s="15">
        <v>1E-3</v>
      </c>
      <c r="G237" s="15"/>
    </row>
    <row r="238" spans="1:7" x14ac:dyDescent="0.3">
      <c r="A238" s="12" t="s">
        <v>2085</v>
      </c>
      <c r="B238" s="30" t="s">
        <v>2086</v>
      </c>
      <c r="C238" s="30" t="s">
        <v>1712</v>
      </c>
      <c r="D238" s="13">
        <v>15273</v>
      </c>
      <c r="E238" s="14">
        <v>5.07</v>
      </c>
      <c r="F238" s="15">
        <v>1E-3</v>
      </c>
      <c r="G238" s="15"/>
    </row>
    <row r="239" spans="1:7" x14ac:dyDescent="0.3">
      <c r="A239" s="12" t="s">
        <v>2087</v>
      </c>
      <c r="B239" s="30" t="s">
        <v>2088</v>
      </c>
      <c r="C239" s="30" t="s">
        <v>1260</v>
      </c>
      <c r="D239" s="13">
        <v>180</v>
      </c>
      <c r="E239" s="14">
        <v>4.91</v>
      </c>
      <c r="F239" s="15">
        <v>8.9999999999999998E-4</v>
      </c>
      <c r="G239" s="15"/>
    </row>
    <row r="240" spans="1:7" x14ac:dyDescent="0.3">
      <c r="A240" s="12" t="s">
        <v>1959</v>
      </c>
      <c r="B240" s="30" t="s">
        <v>1960</v>
      </c>
      <c r="C240" s="30" t="s">
        <v>1307</v>
      </c>
      <c r="D240" s="13">
        <v>213</v>
      </c>
      <c r="E240" s="14">
        <v>4.8899999999999997</v>
      </c>
      <c r="F240" s="15">
        <v>8.9999999999999998E-4</v>
      </c>
      <c r="G240" s="15"/>
    </row>
    <row r="241" spans="1:7" x14ac:dyDescent="0.3">
      <c r="A241" s="12" t="s">
        <v>2089</v>
      </c>
      <c r="B241" s="30" t="s">
        <v>2090</v>
      </c>
      <c r="C241" s="30" t="s">
        <v>1260</v>
      </c>
      <c r="D241" s="13">
        <v>100</v>
      </c>
      <c r="E241" s="14">
        <v>4.8899999999999997</v>
      </c>
      <c r="F241" s="15">
        <v>8.9999999999999998E-4</v>
      </c>
      <c r="G241" s="15"/>
    </row>
    <row r="242" spans="1:7" x14ac:dyDescent="0.3">
      <c r="A242" s="12" t="s">
        <v>2091</v>
      </c>
      <c r="B242" s="30" t="s">
        <v>2092</v>
      </c>
      <c r="C242" s="30" t="s">
        <v>1290</v>
      </c>
      <c r="D242" s="13">
        <v>743</v>
      </c>
      <c r="E242" s="14">
        <v>4.8600000000000003</v>
      </c>
      <c r="F242" s="15">
        <v>8.9999999999999998E-4</v>
      </c>
      <c r="G242" s="15"/>
    </row>
    <row r="243" spans="1:7" x14ac:dyDescent="0.3">
      <c r="A243" s="12" t="s">
        <v>1182</v>
      </c>
      <c r="B243" s="30" t="s">
        <v>1183</v>
      </c>
      <c r="C243" s="30" t="s">
        <v>1162</v>
      </c>
      <c r="D243" s="13">
        <v>1078</v>
      </c>
      <c r="E243" s="14">
        <v>4.74</v>
      </c>
      <c r="F243" s="15">
        <v>8.9999999999999998E-4</v>
      </c>
      <c r="G243" s="15"/>
    </row>
    <row r="244" spans="1:7" x14ac:dyDescent="0.3">
      <c r="A244" s="12" t="s">
        <v>1734</v>
      </c>
      <c r="B244" s="30" t="s">
        <v>1735</v>
      </c>
      <c r="C244" s="30" t="s">
        <v>1115</v>
      </c>
      <c r="D244" s="13">
        <v>247</v>
      </c>
      <c r="E244" s="14">
        <v>4.71</v>
      </c>
      <c r="F244" s="15">
        <v>8.9999999999999998E-4</v>
      </c>
      <c r="G244" s="15"/>
    </row>
    <row r="245" spans="1:7" x14ac:dyDescent="0.3">
      <c r="A245" s="12" t="s">
        <v>2093</v>
      </c>
      <c r="B245" s="30" t="s">
        <v>2094</v>
      </c>
      <c r="C245" s="30" t="s">
        <v>1223</v>
      </c>
      <c r="D245" s="13">
        <v>6623</v>
      </c>
      <c r="E245" s="14">
        <v>4.71</v>
      </c>
      <c r="F245" s="15">
        <v>8.9999999999999998E-4</v>
      </c>
      <c r="G245" s="15"/>
    </row>
    <row r="246" spans="1:7" x14ac:dyDescent="0.3">
      <c r="A246" s="12" t="s">
        <v>1270</v>
      </c>
      <c r="B246" s="30" t="s">
        <v>1271</v>
      </c>
      <c r="C246" s="30" t="s">
        <v>1272</v>
      </c>
      <c r="D246" s="13">
        <v>23</v>
      </c>
      <c r="E246" s="14">
        <v>4.38</v>
      </c>
      <c r="F246" s="15">
        <v>8.0000000000000004E-4</v>
      </c>
      <c r="G246" s="15"/>
    </row>
    <row r="247" spans="1:7" x14ac:dyDescent="0.3">
      <c r="A247" s="12" t="s">
        <v>2095</v>
      </c>
      <c r="B247" s="30" t="s">
        <v>2096</v>
      </c>
      <c r="C247" s="30" t="s">
        <v>1731</v>
      </c>
      <c r="D247" s="13">
        <v>833</v>
      </c>
      <c r="E247" s="14">
        <v>4.3099999999999996</v>
      </c>
      <c r="F247" s="15">
        <v>8.0000000000000004E-4</v>
      </c>
      <c r="G247" s="15"/>
    </row>
    <row r="248" spans="1:7" x14ac:dyDescent="0.3">
      <c r="A248" s="12" t="s">
        <v>1961</v>
      </c>
      <c r="B248" s="30" t="s">
        <v>1962</v>
      </c>
      <c r="C248" s="30" t="s">
        <v>1265</v>
      </c>
      <c r="D248" s="13">
        <v>630</v>
      </c>
      <c r="E248" s="14">
        <v>4.2699999999999996</v>
      </c>
      <c r="F248" s="15">
        <v>8.0000000000000004E-4</v>
      </c>
      <c r="G248" s="15"/>
    </row>
    <row r="249" spans="1:7" x14ac:dyDescent="0.3">
      <c r="A249" s="12" t="s">
        <v>2097</v>
      </c>
      <c r="B249" s="30" t="s">
        <v>2098</v>
      </c>
      <c r="C249" s="30" t="s">
        <v>1172</v>
      </c>
      <c r="D249" s="13">
        <v>218</v>
      </c>
      <c r="E249" s="14">
        <v>3.95</v>
      </c>
      <c r="F249" s="15">
        <v>6.9999999999999999E-4</v>
      </c>
      <c r="G249" s="15"/>
    </row>
    <row r="250" spans="1:7" x14ac:dyDescent="0.3">
      <c r="A250" s="12" t="s">
        <v>2099</v>
      </c>
      <c r="B250" s="30" t="s">
        <v>2100</v>
      </c>
      <c r="C250" s="30" t="s">
        <v>1300</v>
      </c>
      <c r="D250" s="13">
        <v>3221</v>
      </c>
      <c r="E250" s="14">
        <v>3.77</v>
      </c>
      <c r="F250" s="15">
        <v>6.9999999999999999E-4</v>
      </c>
      <c r="G250" s="15"/>
    </row>
    <row r="251" spans="1:7" x14ac:dyDescent="0.3">
      <c r="A251" s="12" t="s">
        <v>2101</v>
      </c>
      <c r="B251" s="30" t="s">
        <v>2102</v>
      </c>
      <c r="C251" s="30" t="s">
        <v>1392</v>
      </c>
      <c r="D251" s="13">
        <v>26</v>
      </c>
      <c r="E251" s="14">
        <v>3.72</v>
      </c>
      <c r="F251" s="15">
        <v>6.9999999999999999E-4</v>
      </c>
      <c r="G251" s="15"/>
    </row>
    <row r="252" spans="1:7" x14ac:dyDescent="0.3">
      <c r="A252" s="12" t="s">
        <v>1842</v>
      </c>
      <c r="B252" s="30" t="s">
        <v>1843</v>
      </c>
      <c r="C252" s="30" t="s">
        <v>1265</v>
      </c>
      <c r="D252" s="13">
        <v>389</v>
      </c>
      <c r="E252" s="14">
        <v>3.64</v>
      </c>
      <c r="F252" s="15">
        <v>6.9999999999999999E-4</v>
      </c>
      <c r="G252" s="15"/>
    </row>
    <row r="253" spans="1:7" x14ac:dyDescent="0.3">
      <c r="A253" s="12" t="s">
        <v>1393</v>
      </c>
      <c r="B253" s="30" t="s">
        <v>1394</v>
      </c>
      <c r="C253" s="30" t="s">
        <v>1118</v>
      </c>
      <c r="D253" s="13">
        <v>293</v>
      </c>
      <c r="E253" s="14">
        <v>3.63</v>
      </c>
      <c r="F253" s="15">
        <v>6.9999999999999999E-4</v>
      </c>
      <c r="G253" s="15"/>
    </row>
    <row r="254" spans="1:7" x14ac:dyDescent="0.3">
      <c r="A254" s="12" t="s">
        <v>2103</v>
      </c>
      <c r="B254" s="30" t="s">
        <v>2104</v>
      </c>
      <c r="C254" s="30" t="s">
        <v>1260</v>
      </c>
      <c r="D254" s="13">
        <v>235</v>
      </c>
      <c r="E254" s="14">
        <v>3.28</v>
      </c>
      <c r="F254" s="15">
        <v>5.9999999999999995E-4</v>
      </c>
      <c r="G254" s="15"/>
    </row>
    <row r="255" spans="1:7" x14ac:dyDescent="0.3">
      <c r="A255" s="12" t="s">
        <v>2105</v>
      </c>
      <c r="B255" s="30" t="s">
        <v>2106</v>
      </c>
      <c r="C255" s="30" t="s">
        <v>1300</v>
      </c>
      <c r="D255" s="13">
        <v>513</v>
      </c>
      <c r="E255" s="14">
        <v>3.24</v>
      </c>
      <c r="F255" s="15">
        <v>5.9999999999999995E-4</v>
      </c>
      <c r="G255" s="15"/>
    </row>
    <row r="256" spans="1:7" x14ac:dyDescent="0.3">
      <c r="A256" s="12" t="s">
        <v>1221</v>
      </c>
      <c r="B256" s="30" t="s">
        <v>1222</v>
      </c>
      <c r="C256" s="30" t="s">
        <v>1223</v>
      </c>
      <c r="D256" s="13">
        <v>1748</v>
      </c>
      <c r="E256" s="14">
        <v>2.87</v>
      </c>
      <c r="F256" s="15">
        <v>5.0000000000000001E-4</v>
      </c>
      <c r="G256" s="15"/>
    </row>
    <row r="257" spans="1:7" x14ac:dyDescent="0.3">
      <c r="A257" s="12" t="s">
        <v>2107</v>
      </c>
      <c r="B257" s="30" t="s">
        <v>2108</v>
      </c>
      <c r="C257" s="30" t="s">
        <v>1389</v>
      </c>
      <c r="D257" s="13">
        <v>421</v>
      </c>
      <c r="E257" s="14">
        <v>1.73</v>
      </c>
      <c r="F257" s="15">
        <v>2.9999999999999997E-4</v>
      </c>
      <c r="G257" s="15"/>
    </row>
    <row r="258" spans="1:7" x14ac:dyDescent="0.3">
      <c r="A258" s="16" t="s">
        <v>122</v>
      </c>
      <c r="B258" s="31"/>
      <c r="C258" s="31"/>
      <c r="D258" s="17"/>
      <c r="E258" s="37">
        <v>5316.93</v>
      </c>
      <c r="F258" s="38">
        <v>0.99629999999999996</v>
      </c>
      <c r="G258" s="20"/>
    </row>
    <row r="259" spans="1:7" x14ac:dyDescent="0.3">
      <c r="A259" s="16" t="s">
        <v>1473</v>
      </c>
      <c r="B259" s="30"/>
      <c r="C259" s="30"/>
      <c r="D259" s="13"/>
      <c r="E259" s="14"/>
      <c r="F259" s="15"/>
      <c r="G259" s="15"/>
    </row>
    <row r="260" spans="1:7" x14ac:dyDescent="0.3">
      <c r="A260" s="16" t="s">
        <v>122</v>
      </c>
      <c r="B260" s="30"/>
      <c r="C260" s="30"/>
      <c r="D260" s="13"/>
      <c r="E260" s="39" t="s">
        <v>114</v>
      </c>
      <c r="F260" s="40" t="s">
        <v>114</v>
      </c>
      <c r="G260" s="15"/>
    </row>
    <row r="261" spans="1:7" x14ac:dyDescent="0.3">
      <c r="A261" s="21" t="s">
        <v>152</v>
      </c>
      <c r="B261" s="32"/>
      <c r="C261" s="32"/>
      <c r="D261" s="22"/>
      <c r="E261" s="27">
        <v>5316.93</v>
      </c>
      <c r="F261" s="28">
        <v>0.99629999999999996</v>
      </c>
      <c r="G261" s="20"/>
    </row>
    <row r="262" spans="1:7" x14ac:dyDescent="0.3">
      <c r="A262" s="12"/>
      <c r="B262" s="30"/>
      <c r="C262" s="30"/>
      <c r="D262" s="13"/>
      <c r="E262" s="14"/>
      <c r="F262" s="15"/>
      <c r="G262" s="15"/>
    </row>
    <row r="263" spans="1:7" x14ac:dyDescent="0.3">
      <c r="A263" s="12"/>
      <c r="B263" s="30"/>
      <c r="C263" s="30"/>
      <c r="D263" s="13"/>
      <c r="E263" s="14"/>
      <c r="F263" s="15"/>
      <c r="G263" s="15"/>
    </row>
    <row r="264" spans="1:7" x14ac:dyDescent="0.3">
      <c r="A264" s="16" t="s">
        <v>153</v>
      </c>
      <c r="B264" s="30"/>
      <c r="C264" s="30"/>
      <c r="D264" s="13"/>
      <c r="E264" s="14"/>
      <c r="F264" s="15"/>
      <c r="G264" s="15"/>
    </row>
    <row r="265" spans="1:7" x14ac:dyDescent="0.3">
      <c r="A265" s="12" t="s">
        <v>154</v>
      </c>
      <c r="B265" s="30"/>
      <c r="C265" s="30"/>
      <c r="D265" s="13"/>
      <c r="E265" s="14">
        <v>39.979999999999997</v>
      </c>
      <c r="F265" s="15">
        <v>7.4999999999999997E-3</v>
      </c>
      <c r="G265" s="15">
        <v>6.7666000000000004E-2</v>
      </c>
    </row>
    <row r="266" spans="1:7" x14ac:dyDescent="0.3">
      <c r="A266" s="16" t="s">
        <v>122</v>
      </c>
      <c r="B266" s="31"/>
      <c r="C266" s="31"/>
      <c r="D266" s="17"/>
      <c r="E266" s="37">
        <v>39.979999999999997</v>
      </c>
      <c r="F266" s="38">
        <v>7.4999999999999997E-3</v>
      </c>
      <c r="G266" s="20"/>
    </row>
    <row r="267" spans="1:7" x14ac:dyDescent="0.3">
      <c r="A267" s="12"/>
      <c r="B267" s="30"/>
      <c r="C267" s="30"/>
      <c r="D267" s="13"/>
      <c r="E267" s="14"/>
      <c r="F267" s="15"/>
      <c r="G267" s="15"/>
    </row>
    <row r="268" spans="1:7" x14ac:dyDescent="0.3">
      <c r="A268" s="21" t="s">
        <v>152</v>
      </c>
      <c r="B268" s="32"/>
      <c r="C268" s="32"/>
      <c r="D268" s="22"/>
      <c r="E268" s="18">
        <v>39.979999999999997</v>
      </c>
      <c r="F268" s="19">
        <v>7.4999999999999997E-3</v>
      </c>
      <c r="G268" s="20"/>
    </row>
    <row r="269" spans="1:7" x14ac:dyDescent="0.3">
      <c r="A269" s="12" t="s">
        <v>155</v>
      </c>
      <c r="B269" s="30"/>
      <c r="C269" s="30"/>
      <c r="D269" s="13"/>
      <c r="E269" s="14">
        <v>7.4113E-3</v>
      </c>
      <c r="F269" s="15">
        <v>9.9999999999999995E-7</v>
      </c>
      <c r="G269" s="15"/>
    </row>
    <row r="270" spans="1:7" x14ac:dyDescent="0.3">
      <c r="A270" s="12" t="s">
        <v>156</v>
      </c>
      <c r="B270" s="30"/>
      <c r="C270" s="30"/>
      <c r="D270" s="13"/>
      <c r="E270" s="23">
        <v>-22.847411300000001</v>
      </c>
      <c r="F270" s="24">
        <v>-3.8010000000000001E-3</v>
      </c>
      <c r="G270" s="15">
        <v>6.7666000000000004E-2</v>
      </c>
    </row>
    <row r="271" spans="1:7" x14ac:dyDescent="0.3">
      <c r="A271" s="25" t="s">
        <v>157</v>
      </c>
      <c r="B271" s="33"/>
      <c r="C271" s="33"/>
      <c r="D271" s="26"/>
      <c r="E271" s="27">
        <v>5334.07</v>
      </c>
      <c r="F271" s="28">
        <v>1</v>
      </c>
      <c r="G271" s="28"/>
    </row>
    <row r="276" spans="1:5" x14ac:dyDescent="0.3">
      <c r="A276" s="1" t="s">
        <v>160</v>
      </c>
    </row>
    <row r="277" spans="1:5" x14ac:dyDescent="0.3">
      <c r="A277" s="47" t="s">
        <v>161</v>
      </c>
      <c r="B277" s="34" t="s">
        <v>114</v>
      </c>
    </row>
    <row r="278" spans="1:5" x14ac:dyDescent="0.3">
      <c r="A278" t="s">
        <v>162</v>
      </c>
    </row>
    <row r="279" spans="1:5" x14ac:dyDescent="0.3">
      <c r="A279" t="s">
        <v>163</v>
      </c>
      <c r="B279" t="s">
        <v>164</v>
      </c>
      <c r="C279" t="s">
        <v>164</v>
      </c>
    </row>
    <row r="280" spans="1:5" x14ac:dyDescent="0.3">
      <c r="B280" s="48">
        <v>45077</v>
      </c>
      <c r="C280" s="48">
        <v>45107</v>
      </c>
    </row>
    <row r="281" spans="1:5" x14ac:dyDescent="0.3">
      <c r="A281" t="s">
        <v>168</v>
      </c>
      <c r="B281">
        <v>10.785500000000001</v>
      </c>
      <c r="C281">
        <v>11.322699999999999</v>
      </c>
      <c r="E281" s="2"/>
    </row>
    <row r="282" spans="1:5" x14ac:dyDescent="0.3">
      <c r="A282" t="s">
        <v>169</v>
      </c>
      <c r="B282">
        <v>10.785500000000001</v>
      </c>
      <c r="C282">
        <v>11.322699999999999</v>
      </c>
      <c r="E282" s="2"/>
    </row>
    <row r="283" spans="1:5" x14ac:dyDescent="0.3">
      <c r="A283" t="s">
        <v>626</v>
      </c>
      <c r="B283">
        <v>10.6813</v>
      </c>
      <c r="C283">
        <v>11.207700000000001</v>
      </c>
      <c r="E283" s="2"/>
    </row>
    <row r="284" spans="1:5" x14ac:dyDescent="0.3">
      <c r="A284" t="s">
        <v>627</v>
      </c>
      <c r="B284">
        <v>10.6808</v>
      </c>
      <c r="C284">
        <v>11.207100000000001</v>
      </c>
      <c r="E284" s="2"/>
    </row>
    <row r="285" spans="1:5" x14ac:dyDescent="0.3">
      <c r="E285" s="2"/>
    </row>
    <row r="286" spans="1:5" x14ac:dyDescent="0.3">
      <c r="A286" t="s">
        <v>179</v>
      </c>
      <c r="B286" s="34" t="s">
        <v>114</v>
      </c>
    </row>
    <row r="287" spans="1:5" x14ac:dyDescent="0.3">
      <c r="A287" t="s">
        <v>180</v>
      </c>
      <c r="B287" s="34" t="s">
        <v>114</v>
      </c>
    </row>
    <row r="288" spans="1:5" ht="28.95" customHeight="1" x14ac:dyDescent="0.3">
      <c r="A288" s="47" t="s">
        <v>181</v>
      </c>
      <c r="B288" s="34" t="s">
        <v>114</v>
      </c>
    </row>
    <row r="289" spans="1:4" ht="28.95" customHeight="1" x14ac:dyDescent="0.3">
      <c r="A289" s="47" t="s">
        <v>182</v>
      </c>
      <c r="B289" s="34" t="s">
        <v>114</v>
      </c>
    </row>
    <row r="290" spans="1:4" x14ac:dyDescent="0.3">
      <c r="A290" t="s">
        <v>1688</v>
      </c>
      <c r="B290" s="49">
        <v>0.33878900000000001</v>
      </c>
    </row>
    <row r="291" spans="1:4" ht="43.5" customHeight="1" x14ac:dyDescent="0.3">
      <c r="A291" s="47" t="s">
        <v>184</v>
      </c>
      <c r="B291" s="34" t="s">
        <v>114</v>
      </c>
    </row>
    <row r="292" spans="1:4" ht="28.95" customHeight="1" x14ac:dyDescent="0.3">
      <c r="A292" s="47" t="s">
        <v>185</v>
      </c>
      <c r="B292" s="34" t="s">
        <v>114</v>
      </c>
    </row>
    <row r="293" spans="1:4" ht="28.95" customHeight="1" x14ac:dyDescent="0.3">
      <c r="A293" s="47" t="s">
        <v>186</v>
      </c>
      <c r="B293" s="34" t="s">
        <v>114</v>
      </c>
    </row>
    <row r="294" spans="1:4" x14ac:dyDescent="0.3">
      <c r="A294" t="s">
        <v>187</v>
      </c>
      <c r="B294" s="34" t="s">
        <v>114</v>
      </c>
    </row>
    <row r="295" spans="1:4" x14ac:dyDescent="0.3">
      <c r="A295" t="s">
        <v>188</v>
      </c>
      <c r="B295" s="34" t="s">
        <v>114</v>
      </c>
    </row>
    <row r="297" spans="1:4" ht="70.05" customHeight="1" x14ac:dyDescent="0.3">
      <c r="A297" s="63" t="s">
        <v>198</v>
      </c>
      <c r="B297" s="63" t="s">
        <v>199</v>
      </c>
      <c r="C297" s="63" t="s">
        <v>5</v>
      </c>
      <c r="D297" s="63" t="s">
        <v>6</v>
      </c>
    </row>
    <row r="298" spans="1:4" ht="70.05" customHeight="1" x14ac:dyDescent="0.3">
      <c r="A298" s="63" t="s">
        <v>2109</v>
      </c>
      <c r="B298" s="63"/>
      <c r="C298" s="63" t="s">
        <v>58</v>
      </c>
      <c r="D298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98"/>
  <sheetViews>
    <sheetView showGridLines="0" workbookViewId="0">
      <pane ySplit="4" topLeftCell="A5" activePane="bottomLeft" state="frozen"/>
      <selection activeCell="E97" sqref="E97"/>
      <selection pane="bottomLeft" activeCell="A6" sqref="A6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2110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2111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1106</v>
      </c>
      <c r="B7" s="30"/>
      <c r="C7" s="30"/>
      <c r="D7" s="13"/>
      <c r="E7" s="14"/>
      <c r="F7" s="15"/>
      <c r="G7" s="15"/>
    </row>
    <row r="8" spans="1:8" x14ac:dyDescent="0.3">
      <c r="A8" s="12" t="s">
        <v>1430</v>
      </c>
      <c r="B8" s="30" t="s">
        <v>1431</v>
      </c>
      <c r="C8" s="30" t="s">
        <v>1207</v>
      </c>
      <c r="D8" s="13">
        <v>13581</v>
      </c>
      <c r="E8" s="14">
        <v>180.04</v>
      </c>
      <c r="F8" s="15">
        <v>5.0299999999999997E-2</v>
      </c>
      <c r="G8" s="15"/>
    </row>
    <row r="9" spans="1:8" x14ac:dyDescent="0.3">
      <c r="A9" s="12" t="s">
        <v>1371</v>
      </c>
      <c r="B9" s="30" t="s">
        <v>1372</v>
      </c>
      <c r="C9" s="30" t="s">
        <v>1188</v>
      </c>
      <c r="D9" s="13">
        <v>45683</v>
      </c>
      <c r="E9" s="14">
        <v>179.31</v>
      </c>
      <c r="F9" s="15">
        <v>5.0099999999999999E-2</v>
      </c>
      <c r="G9" s="15"/>
    </row>
    <row r="10" spans="1:8" x14ac:dyDescent="0.3">
      <c r="A10" s="12" t="s">
        <v>1973</v>
      </c>
      <c r="B10" s="30" t="s">
        <v>1974</v>
      </c>
      <c r="C10" s="30" t="s">
        <v>1238</v>
      </c>
      <c r="D10" s="13">
        <v>46868</v>
      </c>
      <c r="E10" s="14">
        <v>177.4</v>
      </c>
      <c r="F10" s="15">
        <v>4.9599999999999998E-2</v>
      </c>
      <c r="G10" s="15"/>
    </row>
    <row r="11" spans="1:8" x14ac:dyDescent="0.3">
      <c r="A11" s="12" t="s">
        <v>1704</v>
      </c>
      <c r="B11" s="30" t="s">
        <v>1705</v>
      </c>
      <c r="C11" s="30" t="s">
        <v>1181</v>
      </c>
      <c r="D11" s="13">
        <v>29078</v>
      </c>
      <c r="E11" s="14">
        <v>174.31</v>
      </c>
      <c r="F11" s="15">
        <v>4.87E-2</v>
      </c>
      <c r="G11" s="15"/>
    </row>
    <row r="12" spans="1:8" x14ac:dyDescent="0.3">
      <c r="A12" s="12" t="s">
        <v>1197</v>
      </c>
      <c r="B12" s="30" t="s">
        <v>1198</v>
      </c>
      <c r="C12" s="30" t="s">
        <v>1159</v>
      </c>
      <c r="D12" s="13">
        <v>8494</v>
      </c>
      <c r="E12" s="14">
        <v>165.05</v>
      </c>
      <c r="F12" s="15">
        <v>4.6100000000000002E-2</v>
      </c>
      <c r="G12" s="15"/>
    </row>
    <row r="13" spans="1:8" x14ac:dyDescent="0.3">
      <c r="A13" s="12" t="s">
        <v>1153</v>
      </c>
      <c r="B13" s="30" t="s">
        <v>1154</v>
      </c>
      <c r="C13" s="30" t="s">
        <v>1118</v>
      </c>
      <c r="D13" s="13">
        <v>71913</v>
      </c>
      <c r="E13" s="14">
        <v>155.26</v>
      </c>
      <c r="F13" s="15">
        <v>4.3400000000000001E-2</v>
      </c>
      <c r="G13" s="15"/>
    </row>
    <row r="14" spans="1:8" x14ac:dyDescent="0.3">
      <c r="A14" s="12" t="s">
        <v>1971</v>
      </c>
      <c r="B14" s="30" t="s">
        <v>1972</v>
      </c>
      <c r="C14" s="30" t="s">
        <v>1109</v>
      </c>
      <c r="D14" s="13">
        <v>184375</v>
      </c>
      <c r="E14" s="14">
        <v>146.38999999999999</v>
      </c>
      <c r="F14" s="15">
        <v>4.0899999999999999E-2</v>
      </c>
      <c r="G14" s="15"/>
    </row>
    <row r="15" spans="1:8" x14ac:dyDescent="0.3">
      <c r="A15" s="12" t="s">
        <v>1344</v>
      </c>
      <c r="B15" s="30" t="s">
        <v>1345</v>
      </c>
      <c r="C15" s="30" t="s">
        <v>1312</v>
      </c>
      <c r="D15" s="13">
        <v>7392</v>
      </c>
      <c r="E15" s="14">
        <v>130.41</v>
      </c>
      <c r="F15" s="15">
        <v>3.6400000000000002E-2</v>
      </c>
      <c r="G15" s="15"/>
    </row>
    <row r="16" spans="1:8" x14ac:dyDescent="0.3">
      <c r="A16" s="12" t="s">
        <v>1797</v>
      </c>
      <c r="B16" s="30" t="s">
        <v>1798</v>
      </c>
      <c r="C16" s="30" t="s">
        <v>1272</v>
      </c>
      <c r="D16" s="13">
        <v>4090</v>
      </c>
      <c r="E16" s="14">
        <v>129.85</v>
      </c>
      <c r="F16" s="15">
        <v>3.6299999999999999E-2</v>
      </c>
      <c r="G16" s="15"/>
    </row>
    <row r="17" spans="1:7" x14ac:dyDescent="0.3">
      <c r="A17" s="12" t="s">
        <v>1217</v>
      </c>
      <c r="B17" s="30" t="s">
        <v>1218</v>
      </c>
      <c r="C17" s="30" t="s">
        <v>1118</v>
      </c>
      <c r="D17" s="13">
        <v>73871</v>
      </c>
      <c r="E17" s="14">
        <v>121.63</v>
      </c>
      <c r="F17" s="15">
        <v>3.4000000000000002E-2</v>
      </c>
      <c r="G17" s="15"/>
    </row>
    <row r="18" spans="1:7" x14ac:dyDescent="0.3">
      <c r="A18" s="12" t="s">
        <v>1232</v>
      </c>
      <c r="B18" s="30" t="s">
        <v>1233</v>
      </c>
      <c r="C18" s="30" t="s">
        <v>1159</v>
      </c>
      <c r="D18" s="13">
        <v>5548</v>
      </c>
      <c r="E18" s="14">
        <v>109.99</v>
      </c>
      <c r="F18" s="15">
        <v>3.0700000000000002E-2</v>
      </c>
      <c r="G18" s="15"/>
    </row>
    <row r="19" spans="1:7" x14ac:dyDescent="0.3">
      <c r="A19" s="12" t="s">
        <v>1250</v>
      </c>
      <c r="B19" s="30" t="s">
        <v>1251</v>
      </c>
      <c r="C19" s="30" t="s">
        <v>1128</v>
      </c>
      <c r="D19" s="13">
        <v>2036</v>
      </c>
      <c r="E19" s="14">
        <v>102.02</v>
      </c>
      <c r="F19" s="15">
        <v>2.8500000000000001E-2</v>
      </c>
      <c r="G19" s="15"/>
    </row>
    <row r="20" spans="1:7" x14ac:dyDescent="0.3">
      <c r="A20" s="12" t="s">
        <v>1365</v>
      </c>
      <c r="B20" s="30" t="s">
        <v>1366</v>
      </c>
      <c r="C20" s="30" t="s">
        <v>1115</v>
      </c>
      <c r="D20" s="13">
        <v>13868</v>
      </c>
      <c r="E20" s="14">
        <v>100.87</v>
      </c>
      <c r="F20" s="15">
        <v>2.8199999999999999E-2</v>
      </c>
      <c r="G20" s="15"/>
    </row>
    <row r="21" spans="1:7" x14ac:dyDescent="0.3">
      <c r="A21" s="12" t="s">
        <v>1979</v>
      </c>
      <c r="B21" s="30" t="s">
        <v>1980</v>
      </c>
      <c r="C21" s="30" t="s">
        <v>1118</v>
      </c>
      <c r="D21" s="13">
        <v>28528</v>
      </c>
      <c r="E21" s="14">
        <v>95.98</v>
      </c>
      <c r="F21" s="15">
        <v>2.6800000000000001E-2</v>
      </c>
      <c r="G21" s="15"/>
    </row>
    <row r="22" spans="1:7" x14ac:dyDescent="0.3">
      <c r="A22" s="12" t="s">
        <v>1173</v>
      </c>
      <c r="B22" s="30" t="s">
        <v>1174</v>
      </c>
      <c r="C22" s="30" t="s">
        <v>1159</v>
      </c>
      <c r="D22" s="13">
        <v>2572</v>
      </c>
      <c r="E22" s="14">
        <v>91.34</v>
      </c>
      <c r="F22" s="15">
        <v>2.5499999999999998E-2</v>
      </c>
      <c r="G22" s="15"/>
    </row>
    <row r="23" spans="1:7" x14ac:dyDescent="0.3">
      <c r="A23" s="12" t="s">
        <v>1983</v>
      </c>
      <c r="B23" s="30" t="s">
        <v>1984</v>
      </c>
      <c r="C23" s="30" t="s">
        <v>1118</v>
      </c>
      <c r="D23" s="13">
        <v>3471</v>
      </c>
      <c r="E23" s="14">
        <v>90.59</v>
      </c>
      <c r="F23" s="15">
        <v>2.53E-2</v>
      </c>
      <c r="G23" s="15"/>
    </row>
    <row r="24" spans="1:7" x14ac:dyDescent="0.3">
      <c r="A24" s="12" t="s">
        <v>1977</v>
      </c>
      <c r="B24" s="30" t="s">
        <v>1978</v>
      </c>
      <c r="C24" s="30" t="s">
        <v>1159</v>
      </c>
      <c r="D24" s="13">
        <v>2739</v>
      </c>
      <c r="E24" s="14">
        <v>87.59</v>
      </c>
      <c r="F24" s="15">
        <v>2.4500000000000001E-2</v>
      </c>
      <c r="G24" s="15"/>
    </row>
    <row r="25" spans="1:7" x14ac:dyDescent="0.3">
      <c r="A25" s="12" t="s">
        <v>1184</v>
      </c>
      <c r="B25" s="30" t="s">
        <v>1185</v>
      </c>
      <c r="C25" s="30" t="s">
        <v>1172</v>
      </c>
      <c r="D25" s="13">
        <v>3504</v>
      </c>
      <c r="E25" s="14">
        <v>75.900000000000006</v>
      </c>
      <c r="F25" s="15">
        <v>2.12E-2</v>
      </c>
      <c r="G25" s="15"/>
    </row>
    <row r="26" spans="1:7" x14ac:dyDescent="0.3">
      <c r="A26" s="12" t="s">
        <v>1996</v>
      </c>
      <c r="B26" s="30" t="s">
        <v>1997</v>
      </c>
      <c r="C26" s="30" t="s">
        <v>1272</v>
      </c>
      <c r="D26" s="13">
        <v>18580</v>
      </c>
      <c r="E26" s="14">
        <v>75.56</v>
      </c>
      <c r="F26" s="15">
        <v>2.1100000000000001E-2</v>
      </c>
      <c r="G26" s="15"/>
    </row>
    <row r="27" spans="1:7" x14ac:dyDescent="0.3">
      <c r="A27" s="12" t="s">
        <v>1177</v>
      </c>
      <c r="B27" s="30" t="s">
        <v>1178</v>
      </c>
      <c r="C27" s="30" t="s">
        <v>1109</v>
      </c>
      <c r="D27" s="13">
        <v>56800</v>
      </c>
      <c r="E27" s="14">
        <v>71.650000000000006</v>
      </c>
      <c r="F27" s="15">
        <v>0.02</v>
      </c>
      <c r="G27" s="15"/>
    </row>
    <row r="28" spans="1:7" x14ac:dyDescent="0.3">
      <c r="A28" s="12" t="s">
        <v>1998</v>
      </c>
      <c r="B28" s="30" t="s">
        <v>1999</v>
      </c>
      <c r="C28" s="30" t="s">
        <v>1272</v>
      </c>
      <c r="D28" s="13">
        <v>5857</v>
      </c>
      <c r="E28" s="14">
        <v>71.28</v>
      </c>
      <c r="F28" s="15">
        <v>1.9900000000000001E-2</v>
      </c>
      <c r="G28" s="15"/>
    </row>
    <row r="29" spans="1:7" x14ac:dyDescent="0.3">
      <c r="A29" s="12" t="s">
        <v>1444</v>
      </c>
      <c r="B29" s="30" t="s">
        <v>1445</v>
      </c>
      <c r="C29" s="30" t="s">
        <v>1115</v>
      </c>
      <c r="D29" s="13">
        <v>12222</v>
      </c>
      <c r="E29" s="14">
        <v>71.260000000000005</v>
      </c>
      <c r="F29" s="15">
        <v>1.9900000000000001E-2</v>
      </c>
      <c r="G29" s="15"/>
    </row>
    <row r="30" spans="1:7" x14ac:dyDescent="0.3">
      <c r="A30" s="12" t="s">
        <v>1277</v>
      </c>
      <c r="B30" s="30" t="s">
        <v>1278</v>
      </c>
      <c r="C30" s="30" t="s">
        <v>1181</v>
      </c>
      <c r="D30" s="13">
        <v>7556</v>
      </c>
      <c r="E30" s="14">
        <v>57.81</v>
      </c>
      <c r="F30" s="15">
        <v>1.6199999999999999E-2</v>
      </c>
      <c r="G30" s="15"/>
    </row>
    <row r="31" spans="1:7" x14ac:dyDescent="0.3">
      <c r="A31" s="12" t="s">
        <v>1975</v>
      </c>
      <c r="B31" s="30" t="s">
        <v>1976</v>
      </c>
      <c r="C31" s="30" t="s">
        <v>1272</v>
      </c>
      <c r="D31" s="13">
        <v>57</v>
      </c>
      <c r="E31" s="14">
        <v>57.72</v>
      </c>
      <c r="F31" s="15">
        <v>1.61E-2</v>
      </c>
      <c r="G31" s="15"/>
    </row>
    <row r="32" spans="1:7" x14ac:dyDescent="0.3">
      <c r="A32" s="12" t="s">
        <v>1226</v>
      </c>
      <c r="B32" s="30" t="s">
        <v>1227</v>
      </c>
      <c r="C32" s="30" t="s">
        <v>1172</v>
      </c>
      <c r="D32" s="13">
        <v>6184</v>
      </c>
      <c r="E32" s="14">
        <v>57.16</v>
      </c>
      <c r="F32" s="15">
        <v>1.6E-2</v>
      </c>
      <c r="G32" s="15"/>
    </row>
    <row r="33" spans="1:7" x14ac:dyDescent="0.3">
      <c r="A33" s="12" t="s">
        <v>1136</v>
      </c>
      <c r="B33" s="30" t="s">
        <v>1137</v>
      </c>
      <c r="C33" s="30" t="s">
        <v>1109</v>
      </c>
      <c r="D33" s="13">
        <v>101974</v>
      </c>
      <c r="E33" s="14">
        <v>52.67</v>
      </c>
      <c r="F33" s="15">
        <v>1.47E-2</v>
      </c>
      <c r="G33" s="15"/>
    </row>
    <row r="34" spans="1:7" x14ac:dyDescent="0.3">
      <c r="A34" s="12" t="s">
        <v>1143</v>
      </c>
      <c r="B34" s="30" t="s">
        <v>1144</v>
      </c>
      <c r="C34" s="30" t="s">
        <v>1140</v>
      </c>
      <c r="D34" s="13">
        <v>8706</v>
      </c>
      <c r="E34" s="14">
        <v>50.59</v>
      </c>
      <c r="F34" s="15">
        <v>1.41E-2</v>
      </c>
      <c r="G34" s="15"/>
    </row>
    <row r="35" spans="1:7" x14ac:dyDescent="0.3">
      <c r="A35" s="12" t="s">
        <v>1438</v>
      </c>
      <c r="B35" s="30" t="s">
        <v>1439</v>
      </c>
      <c r="C35" s="30" t="s">
        <v>1118</v>
      </c>
      <c r="D35" s="13">
        <v>25245</v>
      </c>
      <c r="E35" s="14">
        <v>49.56</v>
      </c>
      <c r="F35" s="15">
        <v>1.38E-2</v>
      </c>
      <c r="G35" s="15"/>
    </row>
    <row r="36" spans="1:7" x14ac:dyDescent="0.3">
      <c r="A36" s="12" t="s">
        <v>1821</v>
      </c>
      <c r="B36" s="30" t="s">
        <v>1822</v>
      </c>
      <c r="C36" s="30" t="s">
        <v>1159</v>
      </c>
      <c r="D36" s="13">
        <v>3714</v>
      </c>
      <c r="E36" s="14">
        <v>48.48</v>
      </c>
      <c r="F36" s="15">
        <v>1.35E-2</v>
      </c>
      <c r="G36" s="15"/>
    </row>
    <row r="37" spans="1:7" x14ac:dyDescent="0.3">
      <c r="A37" s="12" t="s">
        <v>1706</v>
      </c>
      <c r="B37" s="30" t="s">
        <v>1707</v>
      </c>
      <c r="C37" s="30" t="s">
        <v>1159</v>
      </c>
      <c r="D37" s="13">
        <v>1465</v>
      </c>
      <c r="E37" s="14">
        <v>46.89</v>
      </c>
      <c r="F37" s="15">
        <v>1.3100000000000001E-2</v>
      </c>
      <c r="G37" s="15"/>
    </row>
    <row r="38" spans="1:7" x14ac:dyDescent="0.3">
      <c r="A38" s="12" t="s">
        <v>2010</v>
      </c>
      <c r="B38" s="30" t="s">
        <v>2011</v>
      </c>
      <c r="C38" s="30" t="s">
        <v>1260</v>
      </c>
      <c r="D38" s="13">
        <v>971</v>
      </c>
      <c r="E38" s="14">
        <v>41.91</v>
      </c>
      <c r="F38" s="15">
        <v>1.17E-2</v>
      </c>
      <c r="G38" s="15"/>
    </row>
    <row r="39" spans="1:7" x14ac:dyDescent="0.3">
      <c r="A39" s="12" t="s">
        <v>1725</v>
      </c>
      <c r="B39" s="30" t="s">
        <v>1726</v>
      </c>
      <c r="C39" s="30" t="s">
        <v>1118</v>
      </c>
      <c r="D39" s="13">
        <v>1020</v>
      </c>
      <c r="E39" s="14">
        <v>39.81</v>
      </c>
      <c r="F39" s="15">
        <v>1.11E-2</v>
      </c>
      <c r="G39" s="15"/>
    </row>
    <row r="40" spans="1:7" x14ac:dyDescent="0.3">
      <c r="A40" s="12" t="s">
        <v>2000</v>
      </c>
      <c r="B40" s="30" t="s">
        <v>2001</v>
      </c>
      <c r="C40" s="30" t="s">
        <v>1272</v>
      </c>
      <c r="D40" s="13">
        <v>1252</v>
      </c>
      <c r="E40" s="14">
        <v>38.78</v>
      </c>
      <c r="F40" s="15">
        <v>1.0800000000000001E-2</v>
      </c>
      <c r="G40" s="15"/>
    </row>
    <row r="41" spans="1:7" x14ac:dyDescent="0.3">
      <c r="A41" s="12" t="s">
        <v>1452</v>
      </c>
      <c r="B41" s="30" t="s">
        <v>1453</v>
      </c>
      <c r="C41" s="30" t="s">
        <v>1118</v>
      </c>
      <c r="D41" s="13">
        <v>29866</v>
      </c>
      <c r="E41" s="14">
        <v>38.14</v>
      </c>
      <c r="F41" s="15">
        <v>1.0699999999999999E-2</v>
      </c>
      <c r="G41" s="15"/>
    </row>
    <row r="42" spans="1:7" x14ac:dyDescent="0.3">
      <c r="A42" s="12" t="s">
        <v>1852</v>
      </c>
      <c r="B42" s="30" t="s">
        <v>1853</v>
      </c>
      <c r="C42" s="30" t="s">
        <v>1241</v>
      </c>
      <c r="D42" s="13">
        <v>2196</v>
      </c>
      <c r="E42" s="14">
        <v>34.33</v>
      </c>
      <c r="F42" s="15">
        <v>9.5999999999999992E-3</v>
      </c>
      <c r="G42" s="15"/>
    </row>
    <row r="43" spans="1:7" x14ac:dyDescent="0.3">
      <c r="A43" s="12" t="s">
        <v>1236</v>
      </c>
      <c r="B43" s="30" t="s">
        <v>1237</v>
      </c>
      <c r="C43" s="30" t="s">
        <v>1238</v>
      </c>
      <c r="D43" s="13">
        <v>39031</v>
      </c>
      <c r="E43" s="14">
        <v>34.21</v>
      </c>
      <c r="F43" s="15">
        <v>9.5999999999999992E-3</v>
      </c>
      <c r="G43" s="15"/>
    </row>
    <row r="44" spans="1:7" x14ac:dyDescent="0.3">
      <c r="A44" s="12" t="s">
        <v>1801</v>
      </c>
      <c r="B44" s="30" t="s">
        <v>1802</v>
      </c>
      <c r="C44" s="30" t="s">
        <v>1335</v>
      </c>
      <c r="D44" s="13">
        <v>71439</v>
      </c>
      <c r="E44" s="14">
        <v>32.83</v>
      </c>
      <c r="F44" s="15">
        <v>9.1999999999999998E-3</v>
      </c>
      <c r="G44" s="15"/>
    </row>
    <row r="45" spans="1:7" x14ac:dyDescent="0.3">
      <c r="A45" s="12" t="s">
        <v>1719</v>
      </c>
      <c r="B45" s="30" t="s">
        <v>1720</v>
      </c>
      <c r="C45" s="30" t="s">
        <v>1265</v>
      </c>
      <c r="D45" s="13">
        <v>2584</v>
      </c>
      <c r="E45" s="14">
        <v>32.5</v>
      </c>
      <c r="F45" s="15">
        <v>9.1000000000000004E-3</v>
      </c>
      <c r="G45" s="15"/>
    </row>
    <row r="46" spans="1:7" x14ac:dyDescent="0.3">
      <c r="A46" s="12" t="s">
        <v>1840</v>
      </c>
      <c r="B46" s="30" t="s">
        <v>1841</v>
      </c>
      <c r="C46" s="30" t="s">
        <v>1159</v>
      </c>
      <c r="D46" s="13">
        <v>1376</v>
      </c>
      <c r="E46" s="14">
        <v>31.38</v>
      </c>
      <c r="F46" s="15">
        <v>8.8000000000000005E-3</v>
      </c>
      <c r="G46" s="15"/>
    </row>
    <row r="47" spans="1:7" x14ac:dyDescent="0.3">
      <c r="A47" s="12" t="s">
        <v>2014</v>
      </c>
      <c r="B47" s="30" t="s">
        <v>2015</v>
      </c>
      <c r="C47" s="30" t="s">
        <v>1238</v>
      </c>
      <c r="D47" s="13">
        <v>1125</v>
      </c>
      <c r="E47" s="14">
        <v>25.67</v>
      </c>
      <c r="F47" s="15">
        <v>7.1999999999999998E-3</v>
      </c>
      <c r="G47" s="15"/>
    </row>
    <row r="48" spans="1:7" x14ac:dyDescent="0.3">
      <c r="A48" s="12" t="s">
        <v>2016</v>
      </c>
      <c r="B48" s="30" t="s">
        <v>2017</v>
      </c>
      <c r="C48" s="30" t="s">
        <v>1109</v>
      </c>
      <c r="D48" s="13">
        <v>35179</v>
      </c>
      <c r="E48" s="14">
        <v>25.42</v>
      </c>
      <c r="F48" s="15">
        <v>7.1000000000000004E-3</v>
      </c>
      <c r="G48" s="15"/>
    </row>
    <row r="49" spans="1:7" x14ac:dyDescent="0.3">
      <c r="A49" s="12" t="s">
        <v>1736</v>
      </c>
      <c r="B49" s="30" t="s">
        <v>1737</v>
      </c>
      <c r="C49" s="30" t="s">
        <v>1260</v>
      </c>
      <c r="D49" s="13">
        <v>679</v>
      </c>
      <c r="E49" s="14">
        <v>25.4</v>
      </c>
      <c r="F49" s="15">
        <v>7.1000000000000004E-3</v>
      </c>
      <c r="G49" s="15"/>
    </row>
    <row r="50" spans="1:7" x14ac:dyDescent="0.3">
      <c r="A50" s="12" t="s">
        <v>1700</v>
      </c>
      <c r="B50" s="30" t="s">
        <v>1701</v>
      </c>
      <c r="C50" s="30" t="s">
        <v>1335</v>
      </c>
      <c r="D50" s="13">
        <v>3975</v>
      </c>
      <c r="E50" s="14">
        <v>24.46</v>
      </c>
      <c r="F50" s="15">
        <v>6.7999999999999996E-3</v>
      </c>
      <c r="G50" s="15"/>
    </row>
    <row r="51" spans="1:7" x14ac:dyDescent="0.3">
      <c r="A51" s="12" t="s">
        <v>1940</v>
      </c>
      <c r="B51" s="30" t="s">
        <v>1941</v>
      </c>
      <c r="C51" s="30" t="s">
        <v>1272</v>
      </c>
      <c r="D51" s="13">
        <v>200</v>
      </c>
      <c r="E51" s="14">
        <v>24.32</v>
      </c>
      <c r="F51" s="15">
        <v>6.7999999999999996E-3</v>
      </c>
      <c r="G51" s="15"/>
    </row>
    <row r="52" spans="1:7" x14ac:dyDescent="0.3">
      <c r="A52" s="12" t="s">
        <v>1708</v>
      </c>
      <c r="B52" s="30" t="s">
        <v>1709</v>
      </c>
      <c r="C52" s="30" t="s">
        <v>1272</v>
      </c>
      <c r="D52" s="13">
        <v>3953</v>
      </c>
      <c r="E52" s="14">
        <v>23</v>
      </c>
      <c r="F52" s="15">
        <v>6.4000000000000003E-3</v>
      </c>
      <c r="G52" s="15"/>
    </row>
    <row r="53" spans="1:7" x14ac:dyDescent="0.3">
      <c r="A53" s="12" t="s">
        <v>1715</v>
      </c>
      <c r="B53" s="30" t="s">
        <v>1716</v>
      </c>
      <c r="C53" s="30" t="s">
        <v>1109</v>
      </c>
      <c r="D53" s="13">
        <v>7778</v>
      </c>
      <c r="E53" s="14">
        <v>22.75</v>
      </c>
      <c r="F53" s="15">
        <v>6.4000000000000003E-3</v>
      </c>
      <c r="G53" s="15"/>
    </row>
    <row r="54" spans="1:7" x14ac:dyDescent="0.3">
      <c r="A54" s="12" t="s">
        <v>1323</v>
      </c>
      <c r="B54" s="30" t="s">
        <v>1324</v>
      </c>
      <c r="C54" s="30" t="s">
        <v>1165</v>
      </c>
      <c r="D54" s="13">
        <v>908</v>
      </c>
      <c r="E54" s="14">
        <v>20.420000000000002</v>
      </c>
      <c r="F54" s="15">
        <v>5.7000000000000002E-3</v>
      </c>
      <c r="G54" s="15"/>
    </row>
    <row r="55" spans="1:7" x14ac:dyDescent="0.3">
      <c r="A55" s="12" t="s">
        <v>2051</v>
      </c>
      <c r="B55" s="30" t="s">
        <v>2052</v>
      </c>
      <c r="C55" s="30" t="s">
        <v>1118</v>
      </c>
      <c r="D55" s="13">
        <v>52209</v>
      </c>
      <c r="E55" s="14">
        <v>17.07</v>
      </c>
      <c r="F55" s="15">
        <v>4.7999999999999996E-3</v>
      </c>
      <c r="G55" s="15"/>
    </row>
    <row r="56" spans="1:7" x14ac:dyDescent="0.3">
      <c r="A56" s="12" t="s">
        <v>2055</v>
      </c>
      <c r="B56" s="30" t="s">
        <v>2056</v>
      </c>
      <c r="C56" s="30" t="s">
        <v>1109</v>
      </c>
      <c r="D56" s="13">
        <v>17992</v>
      </c>
      <c r="E56" s="14">
        <v>13.24</v>
      </c>
      <c r="F56" s="15">
        <v>3.7000000000000002E-3</v>
      </c>
      <c r="G56" s="15"/>
    </row>
    <row r="57" spans="1:7" x14ac:dyDescent="0.3">
      <c r="A57" s="12" t="s">
        <v>1842</v>
      </c>
      <c r="B57" s="30" t="s">
        <v>1843</v>
      </c>
      <c r="C57" s="30" t="s">
        <v>1265</v>
      </c>
      <c r="D57" s="13">
        <v>1226</v>
      </c>
      <c r="E57" s="14">
        <v>11.48</v>
      </c>
      <c r="F57" s="15">
        <v>3.2000000000000002E-3</v>
      </c>
      <c r="G57" s="15"/>
    </row>
    <row r="58" spans="1:7" x14ac:dyDescent="0.3">
      <c r="A58" s="16" t="s">
        <v>122</v>
      </c>
      <c r="B58" s="31"/>
      <c r="C58" s="31"/>
      <c r="D58" s="17"/>
      <c r="E58" s="37">
        <v>3581.68</v>
      </c>
      <c r="F58" s="38">
        <v>1.0006999999999999</v>
      </c>
      <c r="G58" s="20"/>
    </row>
    <row r="59" spans="1:7" x14ac:dyDescent="0.3">
      <c r="A59" s="16" t="s">
        <v>1473</v>
      </c>
      <c r="B59" s="30"/>
      <c r="C59" s="30"/>
      <c r="D59" s="13"/>
      <c r="E59" s="14"/>
      <c r="F59" s="15"/>
      <c r="G59" s="15"/>
    </row>
    <row r="60" spans="1:7" x14ac:dyDescent="0.3">
      <c r="A60" s="16" t="s">
        <v>122</v>
      </c>
      <c r="B60" s="30"/>
      <c r="C60" s="30"/>
      <c r="D60" s="13"/>
      <c r="E60" s="39" t="s">
        <v>114</v>
      </c>
      <c r="F60" s="40" t="s">
        <v>114</v>
      </c>
      <c r="G60" s="15"/>
    </row>
    <row r="61" spans="1:7" x14ac:dyDescent="0.3">
      <c r="A61" s="21" t="s">
        <v>152</v>
      </c>
      <c r="B61" s="32"/>
      <c r="C61" s="32"/>
      <c r="D61" s="22"/>
      <c r="E61" s="27">
        <v>3581.68</v>
      </c>
      <c r="F61" s="28">
        <v>1.0006999999999999</v>
      </c>
      <c r="G61" s="20"/>
    </row>
    <row r="62" spans="1:7" x14ac:dyDescent="0.3">
      <c r="A62" s="12"/>
      <c r="B62" s="30"/>
      <c r="C62" s="30"/>
      <c r="D62" s="13"/>
      <c r="E62" s="14"/>
      <c r="F62" s="15"/>
      <c r="G62" s="15"/>
    </row>
    <row r="63" spans="1:7" x14ac:dyDescent="0.3">
      <c r="A63" s="12"/>
      <c r="B63" s="30"/>
      <c r="C63" s="30"/>
      <c r="D63" s="13"/>
      <c r="E63" s="14"/>
      <c r="F63" s="15"/>
      <c r="G63" s="15"/>
    </row>
    <row r="64" spans="1:7" x14ac:dyDescent="0.3">
      <c r="A64" s="16" t="s">
        <v>153</v>
      </c>
      <c r="B64" s="30"/>
      <c r="C64" s="30"/>
      <c r="D64" s="13"/>
      <c r="E64" s="14"/>
      <c r="F64" s="15"/>
      <c r="G64" s="15"/>
    </row>
    <row r="65" spans="1:7" x14ac:dyDescent="0.3">
      <c r="A65" s="12" t="s">
        <v>154</v>
      </c>
      <c r="B65" s="30"/>
      <c r="C65" s="30"/>
      <c r="D65" s="13"/>
      <c r="E65" s="14">
        <v>21.99</v>
      </c>
      <c r="F65" s="15">
        <v>6.1000000000000004E-3</v>
      </c>
      <c r="G65" s="15">
        <v>6.7666000000000004E-2</v>
      </c>
    </row>
    <row r="66" spans="1:7" x14ac:dyDescent="0.3">
      <c r="A66" s="16" t="s">
        <v>122</v>
      </c>
      <c r="B66" s="31"/>
      <c r="C66" s="31"/>
      <c r="D66" s="17"/>
      <c r="E66" s="37">
        <v>21.99</v>
      </c>
      <c r="F66" s="38">
        <v>6.1000000000000004E-3</v>
      </c>
      <c r="G66" s="20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21" t="s">
        <v>152</v>
      </c>
      <c r="B68" s="32"/>
      <c r="C68" s="32"/>
      <c r="D68" s="22"/>
      <c r="E68" s="18">
        <v>21.99</v>
      </c>
      <c r="F68" s="19">
        <v>6.1000000000000004E-3</v>
      </c>
      <c r="G68" s="20"/>
    </row>
    <row r="69" spans="1:7" x14ac:dyDescent="0.3">
      <c r="A69" s="12" t="s">
        <v>155</v>
      </c>
      <c r="B69" s="30"/>
      <c r="C69" s="30"/>
      <c r="D69" s="13"/>
      <c r="E69" s="14">
        <v>4.0762000000000003E-3</v>
      </c>
      <c r="F69" s="15">
        <v>9.9999999999999995E-7</v>
      </c>
      <c r="G69" s="15"/>
    </row>
    <row r="70" spans="1:7" x14ac:dyDescent="0.3">
      <c r="A70" s="12" t="s">
        <v>156</v>
      </c>
      <c r="B70" s="30"/>
      <c r="C70" s="30"/>
      <c r="D70" s="13"/>
      <c r="E70" s="23">
        <v>-24.304076200000001</v>
      </c>
      <c r="F70" s="24">
        <v>-6.8009999999999998E-3</v>
      </c>
      <c r="G70" s="15">
        <v>6.7666000000000004E-2</v>
      </c>
    </row>
    <row r="71" spans="1:7" x14ac:dyDescent="0.3">
      <c r="A71" s="25" t="s">
        <v>157</v>
      </c>
      <c r="B71" s="33"/>
      <c r="C71" s="33"/>
      <c r="D71" s="26"/>
      <c r="E71" s="27">
        <v>3579.37</v>
      </c>
      <c r="F71" s="28">
        <v>1</v>
      </c>
      <c r="G71" s="28"/>
    </row>
    <row r="76" spans="1:7" x14ac:dyDescent="0.3">
      <c r="A76" s="1" t="s">
        <v>160</v>
      </c>
    </row>
    <row r="77" spans="1:7" x14ac:dyDescent="0.3">
      <c r="A77" s="47" t="s">
        <v>161</v>
      </c>
      <c r="B77" s="34" t="s">
        <v>114</v>
      </c>
    </row>
    <row r="78" spans="1:7" x14ac:dyDescent="0.3">
      <c r="A78" t="s">
        <v>162</v>
      </c>
    </row>
    <row r="79" spans="1:7" x14ac:dyDescent="0.3">
      <c r="A79" t="s">
        <v>163</v>
      </c>
      <c r="B79" t="s">
        <v>164</v>
      </c>
      <c r="C79" t="s">
        <v>164</v>
      </c>
    </row>
    <row r="80" spans="1:7" x14ac:dyDescent="0.3">
      <c r="B80" s="48">
        <v>45077</v>
      </c>
      <c r="C80" s="48">
        <v>45107</v>
      </c>
    </row>
    <row r="81" spans="1:5" x14ac:dyDescent="0.3">
      <c r="A81" t="s">
        <v>658</v>
      </c>
      <c r="B81">
        <v>10.331899999999999</v>
      </c>
      <c r="C81">
        <v>10.7369</v>
      </c>
      <c r="E81" s="2"/>
    </row>
    <row r="82" spans="1:5" x14ac:dyDescent="0.3">
      <c r="A82" t="s">
        <v>169</v>
      </c>
      <c r="B82">
        <v>10.333399999999999</v>
      </c>
      <c r="C82">
        <v>10.7385</v>
      </c>
      <c r="E82" s="2"/>
    </row>
    <row r="83" spans="1:5" x14ac:dyDescent="0.3">
      <c r="A83" t="s">
        <v>659</v>
      </c>
      <c r="B83">
        <v>10.295500000000001</v>
      </c>
      <c r="C83">
        <v>10.6937</v>
      </c>
      <c r="E83" s="2"/>
    </row>
    <row r="84" spans="1:5" x14ac:dyDescent="0.3">
      <c r="A84" t="s">
        <v>627</v>
      </c>
      <c r="B84">
        <v>10.295500000000001</v>
      </c>
      <c r="C84">
        <v>10.6936</v>
      </c>
      <c r="E84" s="2"/>
    </row>
    <row r="85" spans="1:5" x14ac:dyDescent="0.3">
      <c r="E85" s="2"/>
    </row>
    <row r="86" spans="1:5" x14ac:dyDescent="0.3">
      <c r="A86" t="s">
        <v>179</v>
      </c>
      <c r="B86" s="34" t="s">
        <v>114</v>
      </c>
    </row>
    <row r="87" spans="1:5" x14ac:dyDescent="0.3">
      <c r="A87" t="s">
        <v>180</v>
      </c>
      <c r="B87" s="34" t="s">
        <v>114</v>
      </c>
    </row>
    <row r="88" spans="1:5" ht="28.95" customHeight="1" x14ac:dyDescent="0.3">
      <c r="A88" s="47" t="s">
        <v>181</v>
      </c>
      <c r="B88" s="34" t="s">
        <v>114</v>
      </c>
    </row>
    <row r="89" spans="1:5" ht="28.95" customHeight="1" x14ac:dyDescent="0.3">
      <c r="A89" s="47" t="s">
        <v>182</v>
      </c>
      <c r="B89" s="34" t="s">
        <v>114</v>
      </c>
    </row>
    <row r="90" spans="1:5" x14ac:dyDescent="0.3">
      <c r="A90" t="s">
        <v>1688</v>
      </c>
      <c r="B90" s="49">
        <v>1.6411579999999999</v>
      </c>
    </row>
    <row r="91" spans="1:5" ht="43.5" customHeight="1" x14ac:dyDescent="0.3">
      <c r="A91" s="47" t="s">
        <v>184</v>
      </c>
      <c r="B91" s="34" t="s">
        <v>114</v>
      </c>
    </row>
    <row r="92" spans="1:5" ht="28.95" customHeight="1" x14ac:dyDescent="0.3">
      <c r="A92" s="47" t="s">
        <v>185</v>
      </c>
      <c r="B92" s="34" t="s">
        <v>114</v>
      </c>
    </row>
    <row r="93" spans="1:5" ht="28.95" customHeight="1" x14ac:dyDescent="0.3">
      <c r="A93" s="47" t="s">
        <v>186</v>
      </c>
      <c r="B93" s="34" t="s">
        <v>114</v>
      </c>
    </row>
    <row r="94" spans="1:5" x14ac:dyDescent="0.3">
      <c r="A94" t="s">
        <v>187</v>
      </c>
      <c r="B94" s="34" t="s">
        <v>114</v>
      </c>
    </row>
    <row r="95" spans="1:5" x14ac:dyDescent="0.3">
      <c r="A95" t="s">
        <v>188</v>
      </c>
      <c r="B95" s="34" t="s">
        <v>114</v>
      </c>
    </row>
    <row r="97" spans="1:4" ht="70.05" customHeight="1" x14ac:dyDescent="0.3">
      <c r="A97" s="63" t="s">
        <v>198</v>
      </c>
      <c r="B97" s="63" t="s">
        <v>199</v>
      </c>
      <c r="C97" s="63" t="s">
        <v>5</v>
      </c>
      <c r="D97" s="63" t="s">
        <v>6</v>
      </c>
    </row>
    <row r="98" spans="1:4" ht="70.05" customHeight="1" x14ac:dyDescent="0.3">
      <c r="A98" s="63" t="s">
        <v>2112</v>
      </c>
      <c r="B98" s="63"/>
      <c r="C98" s="63" t="s">
        <v>2113</v>
      </c>
      <c r="D98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C000"/>
  </sheetPr>
  <dimension ref="A1:H117"/>
  <sheetViews>
    <sheetView showGridLines="0" workbookViewId="0">
      <pane ySplit="4" topLeftCell="A111" activePane="bottomLeft" state="frozen"/>
      <selection pane="bottomLeft" activeCell="C117" sqref="C117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2114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2115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1106</v>
      </c>
      <c r="B7" s="30"/>
      <c r="C7" s="30"/>
      <c r="D7" s="13"/>
      <c r="E7" s="14"/>
      <c r="F7" s="15"/>
      <c r="G7" s="15"/>
    </row>
    <row r="8" spans="1:8" x14ac:dyDescent="0.3">
      <c r="A8" s="12" t="s">
        <v>1107</v>
      </c>
      <c r="B8" s="30" t="s">
        <v>1108</v>
      </c>
      <c r="C8" s="30" t="s">
        <v>1109</v>
      </c>
      <c r="D8" s="13">
        <v>38500</v>
      </c>
      <c r="E8" s="14">
        <v>655.04</v>
      </c>
      <c r="F8" s="15">
        <v>5.5618000000000001E-2</v>
      </c>
      <c r="G8" s="15"/>
    </row>
    <row r="9" spans="1:8" x14ac:dyDescent="0.3">
      <c r="A9" s="12" t="s">
        <v>1113</v>
      </c>
      <c r="B9" s="30" t="s">
        <v>1114</v>
      </c>
      <c r="C9" s="30" t="s">
        <v>1115</v>
      </c>
      <c r="D9" s="13">
        <v>49000</v>
      </c>
      <c r="E9" s="14">
        <v>515.28</v>
      </c>
      <c r="F9" s="15">
        <v>4.3751999999999999E-2</v>
      </c>
      <c r="G9" s="15"/>
    </row>
    <row r="10" spans="1:8" x14ac:dyDescent="0.3">
      <c r="A10" s="12" t="s">
        <v>1151</v>
      </c>
      <c r="B10" s="30" t="s">
        <v>1152</v>
      </c>
      <c r="C10" s="30" t="s">
        <v>1115</v>
      </c>
      <c r="D10" s="13">
        <v>187500</v>
      </c>
      <c r="E10" s="14">
        <v>497.81</v>
      </c>
      <c r="F10" s="15">
        <v>4.2268E-2</v>
      </c>
      <c r="G10" s="15"/>
    </row>
    <row r="11" spans="1:8" x14ac:dyDescent="0.3">
      <c r="A11" s="12" t="s">
        <v>1110</v>
      </c>
      <c r="B11" s="30" t="s">
        <v>1111</v>
      </c>
      <c r="C11" s="30" t="s">
        <v>1112</v>
      </c>
      <c r="D11" s="13">
        <v>17500</v>
      </c>
      <c r="E11" s="14">
        <v>446.29</v>
      </c>
      <c r="F11" s="15">
        <v>3.7893999999999997E-2</v>
      </c>
      <c r="G11" s="15"/>
    </row>
    <row r="12" spans="1:8" x14ac:dyDescent="0.3">
      <c r="A12" s="12" t="s">
        <v>1189</v>
      </c>
      <c r="B12" s="30" t="s">
        <v>1190</v>
      </c>
      <c r="C12" s="30" t="s">
        <v>1191</v>
      </c>
      <c r="D12" s="13">
        <v>13800</v>
      </c>
      <c r="E12" s="14">
        <v>341.63</v>
      </c>
      <c r="F12" s="15">
        <v>2.9007000000000002E-2</v>
      </c>
      <c r="G12" s="15"/>
    </row>
    <row r="13" spans="1:8" x14ac:dyDescent="0.3">
      <c r="A13" s="12" t="s">
        <v>1199</v>
      </c>
      <c r="B13" s="30" t="s">
        <v>1200</v>
      </c>
      <c r="C13" s="30" t="s">
        <v>1128</v>
      </c>
      <c r="D13" s="13">
        <v>21200</v>
      </c>
      <c r="E13" s="14">
        <v>283.13</v>
      </c>
      <c r="F13" s="15">
        <v>2.4039999999999999E-2</v>
      </c>
      <c r="G13" s="15"/>
    </row>
    <row r="14" spans="1:8" x14ac:dyDescent="0.3">
      <c r="A14" s="12" t="s">
        <v>1138</v>
      </c>
      <c r="B14" s="30" t="s">
        <v>1139</v>
      </c>
      <c r="C14" s="30" t="s">
        <v>1140</v>
      </c>
      <c r="D14" s="13">
        <v>33750</v>
      </c>
      <c r="E14" s="14">
        <v>264.87</v>
      </c>
      <c r="F14" s="15">
        <v>2.249E-2</v>
      </c>
      <c r="G14" s="15"/>
    </row>
    <row r="15" spans="1:8" x14ac:dyDescent="0.3">
      <c r="A15" s="12" t="s">
        <v>1153</v>
      </c>
      <c r="B15" s="30" t="s">
        <v>1154</v>
      </c>
      <c r="C15" s="30" t="s">
        <v>1118</v>
      </c>
      <c r="D15" s="13">
        <v>99200</v>
      </c>
      <c r="E15" s="14">
        <v>214.17</v>
      </c>
      <c r="F15" s="15">
        <v>1.8185E-2</v>
      </c>
      <c r="G15" s="15"/>
    </row>
    <row r="16" spans="1:8" x14ac:dyDescent="0.3">
      <c r="A16" s="12" t="s">
        <v>1136</v>
      </c>
      <c r="B16" s="30" t="s">
        <v>1137</v>
      </c>
      <c r="C16" s="30" t="s">
        <v>1109</v>
      </c>
      <c r="D16" s="13">
        <v>400000</v>
      </c>
      <c r="E16" s="14">
        <v>206.6</v>
      </c>
      <c r="F16" s="15">
        <v>1.7541999999999999E-2</v>
      </c>
      <c r="G16" s="15"/>
    </row>
    <row r="17" spans="1:7" x14ac:dyDescent="0.3">
      <c r="A17" s="12" t="s">
        <v>1131</v>
      </c>
      <c r="B17" s="30" t="s">
        <v>1132</v>
      </c>
      <c r="C17" s="30" t="s">
        <v>1109</v>
      </c>
      <c r="D17" s="13">
        <v>93600</v>
      </c>
      <c r="E17" s="14">
        <v>178.17</v>
      </c>
      <c r="F17" s="15">
        <v>1.5128000000000001E-2</v>
      </c>
      <c r="G17" s="15"/>
    </row>
    <row r="18" spans="1:7" x14ac:dyDescent="0.3">
      <c r="A18" s="12" t="s">
        <v>1182</v>
      </c>
      <c r="B18" s="30" t="s">
        <v>1183</v>
      </c>
      <c r="C18" s="30" t="s">
        <v>1162</v>
      </c>
      <c r="D18" s="13">
        <v>39000</v>
      </c>
      <c r="E18" s="14">
        <v>171.31</v>
      </c>
      <c r="F18" s="15">
        <v>1.4545000000000001E-2</v>
      </c>
      <c r="G18" s="15"/>
    </row>
    <row r="19" spans="1:7" x14ac:dyDescent="0.3">
      <c r="A19" s="12" t="s">
        <v>1148</v>
      </c>
      <c r="B19" s="30" t="s">
        <v>1149</v>
      </c>
      <c r="C19" s="30" t="s">
        <v>1150</v>
      </c>
      <c r="D19" s="13">
        <v>162000</v>
      </c>
      <c r="E19" s="14">
        <v>169.53</v>
      </c>
      <c r="F19" s="15">
        <v>1.4395E-2</v>
      </c>
      <c r="G19" s="15"/>
    </row>
    <row r="20" spans="1:7" x14ac:dyDescent="0.3">
      <c r="A20" s="12" t="s">
        <v>1252</v>
      </c>
      <c r="B20" s="30" t="s">
        <v>1253</v>
      </c>
      <c r="C20" s="30" t="s">
        <v>1109</v>
      </c>
      <c r="D20" s="13">
        <v>13750</v>
      </c>
      <c r="E20" s="14">
        <v>135.77000000000001</v>
      </c>
      <c r="F20" s="15">
        <v>1.1528E-2</v>
      </c>
      <c r="G20" s="15"/>
    </row>
    <row r="21" spans="1:7" x14ac:dyDescent="0.3">
      <c r="A21" s="12" t="s">
        <v>1133</v>
      </c>
      <c r="B21" s="30" t="s">
        <v>1134</v>
      </c>
      <c r="C21" s="30" t="s">
        <v>1135</v>
      </c>
      <c r="D21" s="13">
        <v>25600</v>
      </c>
      <c r="E21" s="14">
        <v>115.61</v>
      </c>
      <c r="F21" s="15">
        <v>9.8160000000000001E-3</v>
      </c>
      <c r="G21" s="15"/>
    </row>
    <row r="22" spans="1:7" x14ac:dyDescent="0.3">
      <c r="A22" s="12" t="s">
        <v>1141</v>
      </c>
      <c r="B22" s="30" t="s">
        <v>1142</v>
      </c>
      <c r="C22" s="30" t="s">
        <v>1109</v>
      </c>
      <c r="D22" s="13">
        <v>16500</v>
      </c>
      <c r="E22" s="14">
        <v>94.52</v>
      </c>
      <c r="F22" s="15">
        <v>8.0260000000000001E-3</v>
      </c>
      <c r="G22" s="15"/>
    </row>
    <row r="23" spans="1:7" x14ac:dyDescent="0.3">
      <c r="A23" s="12" t="s">
        <v>1160</v>
      </c>
      <c r="B23" s="30" t="s">
        <v>1161</v>
      </c>
      <c r="C23" s="30" t="s">
        <v>1162</v>
      </c>
      <c r="D23" s="13">
        <v>24000</v>
      </c>
      <c r="E23" s="14">
        <v>42.56</v>
      </c>
      <c r="F23" s="15">
        <v>3.614E-3</v>
      </c>
      <c r="G23" s="15"/>
    </row>
    <row r="24" spans="1:7" x14ac:dyDescent="0.3">
      <c r="A24" s="12" t="s">
        <v>1213</v>
      </c>
      <c r="B24" s="30" t="s">
        <v>1214</v>
      </c>
      <c r="C24" s="30" t="s">
        <v>1147</v>
      </c>
      <c r="D24" s="13">
        <v>7500</v>
      </c>
      <c r="E24" s="14">
        <v>6.15</v>
      </c>
      <c r="F24" s="15">
        <v>5.2300000000000003E-4</v>
      </c>
      <c r="G24" s="15"/>
    </row>
    <row r="25" spans="1:7" x14ac:dyDescent="0.3">
      <c r="A25" s="16" t="s">
        <v>122</v>
      </c>
      <c r="B25" s="31"/>
      <c r="C25" s="31"/>
      <c r="D25" s="17"/>
      <c r="E25" s="37">
        <v>4338.4399999999996</v>
      </c>
      <c r="F25" s="38">
        <v>0.368371</v>
      </c>
      <c r="G25" s="20"/>
    </row>
    <row r="26" spans="1:7" x14ac:dyDescent="0.3">
      <c r="A26" s="16" t="s">
        <v>1473</v>
      </c>
      <c r="B26" s="30"/>
      <c r="C26" s="30"/>
      <c r="D26" s="13"/>
      <c r="E26" s="14"/>
      <c r="F26" s="15"/>
      <c r="G26" s="15"/>
    </row>
    <row r="27" spans="1:7" x14ac:dyDescent="0.3">
      <c r="A27" s="16" t="s">
        <v>122</v>
      </c>
      <c r="B27" s="30"/>
      <c r="C27" s="30"/>
      <c r="D27" s="13"/>
      <c r="E27" s="39" t="s">
        <v>114</v>
      </c>
      <c r="F27" s="40" t="s">
        <v>114</v>
      </c>
      <c r="G27" s="15"/>
    </row>
    <row r="28" spans="1:7" x14ac:dyDescent="0.3">
      <c r="A28" s="21" t="s">
        <v>152</v>
      </c>
      <c r="B28" s="32"/>
      <c r="C28" s="32"/>
      <c r="D28" s="22"/>
      <c r="E28" s="27">
        <v>4338.4399999999996</v>
      </c>
      <c r="F28" s="28">
        <v>0.368371</v>
      </c>
      <c r="G28" s="20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16" t="s">
        <v>1474</v>
      </c>
      <c r="B30" s="30"/>
      <c r="C30" s="30"/>
      <c r="D30" s="13"/>
      <c r="E30" s="14"/>
      <c r="F30" s="15"/>
      <c r="G30" s="15"/>
    </row>
    <row r="31" spans="1:7" x14ac:dyDescent="0.3">
      <c r="A31" s="16" t="s">
        <v>1475</v>
      </c>
      <c r="B31" s="30"/>
      <c r="C31" s="30"/>
      <c r="D31" s="13"/>
      <c r="E31" s="14"/>
      <c r="F31" s="15"/>
      <c r="G31" s="15"/>
    </row>
    <row r="32" spans="1:7" x14ac:dyDescent="0.3">
      <c r="A32" s="12" t="s">
        <v>1601</v>
      </c>
      <c r="B32" s="30"/>
      <c r="C32" s="30" t="s">
        <v>1147</v>
      </c>
      <c r="D32" s="41">
        <v>-7500</v>
      </c>
      <c r="E32" s="23">
        <v>-6.2</v>
      </c>
      <c r="F32" s="24">
        <v>-5.2599999999999999E-4</v>
      </c>
      <c r="G32" s="15"/>
    </row>
    <row r="33" spans="1:7" x14ac:dyDescent="0.3">
      <c r="A33" s="12" t="s">
        <v>1621</v>
      </c>
      <c r="B33" s="30"/>
      <c r="C33" s="30" t="s">
        <v>1162</v>
      </c>
      <c r="D33" s="41">
        <v>-24000</v>
      </c>
      <c r="E33" s="23">
        <v>-42.84</v>
      </c>
      <c r="F33" s="24">
        <v>-3.637E-3</v>
      </c>
      <c r="G33" s="15"/>
    </row>
    <row r="34" spans="1:7" x14ac:dyDescent="0.3">
      <c r="A34" s="12" t="s">
        <v>1629</v>
      </c>
      <c r="B34" s="30"/>
      <c r="C34" s="30" t="s">
        <v>1109</v>
      </c>
      <c r="D34" s="41">
        <v>-16500</v>
      </c>
      <c r="E34" s="23">
        <v>-95</v>
      </c>
      <c r="F34" s="24">
        <v>-8.0660000000000003E-3</v>
      </c>
      <c r="G34" s="15"/>
    </row>
    <row r="35" spans="1:7" x14ac:dyDescent="0.3">
      <c r="A35" s="12" t="s">
        <v>1632</v>
      </c>
      <c r="B35" s="30"/>
      <c r="C35" s="30" t="s">
        <v>1135</v>
      </c>
      <c r="D35" s="41">
        <v>-25600</v>
      </c>
      <c r="E35" s="23">
        <v>-116.28</v>
      </c>
      <c r="F35" s="24">
        <v>-9.8720000000000006E-3</v>
      </c>
      <c r="G35" s="15"/>
    </row>
    <row r="36" spans="1:7" x14ac:dyDescent="0.3">
      <c r="A36" s="12" t="s">
        <v>1582</v>
      </c>
      <c r="B36" s="30"/>
      <c r="C36" s="30" t="s">
        <v>1109</v>
      </c>
      <c r="D36" s="41">
        <v>-13750</v>
      </c>
      <c r="E36" s="23">
        <v>-135.82</v>
      </c>
      <c r="F36" s="24">
        <v>-1.1532000000000001E-2</v>
      </c>
      <c r="G36" s="15"/>
    </row>
    <row r="37" spans="1:7" x14ac:dyDescent="0.3">
      <c r="A37" s="12" t="s">
        <v>1626</v>
      </c>
      <c r="B37" s="30"/>
      <c r="C37" s="30" t="s">
        <v>1150</v>
      </c>
      <c r="D37" s="41">
        <v>-162000</v>
      </c>
      <c r="E37" s="23">
        <v>-170.83</v>
      </c>
      <c r="F37" s="24">
        <v>-1.4504E-2</v>
      </c>
      <c r="G37" s="15"/>
    </row>
    <row r="38" spans="1:7" x14ac:dyDescent="0.3">
      <c r="A38" s="12" t="s">
        <v>1613</v>
      </c>
      <c r="B38" s="30"/>
      <c r="C38" s="30" t="s">
        <v>1162</v>
      </c>
      <c r="D38" s="41">
        <v>-39000</v>
      </c>
      <c r="E38" s="23">
        <v>-172.28</v>
      </c>
      <c r="F38" s="24">
        <v>-1.4628E-2</v>
      </c>
      <c r="G38" s="15"/>
    </row>
    <row r="39" spans="1:7" x14ac:dyDescent="0.3">
      <c r="A39" s="12" t="s">
        <v>1633</v>
      </c>
      <c r="B39" s="30"/>
      <c r="C39" s="30" t="s">
        <v>1109</v>
      </c>
      <c r="D39" s="41">
        <v>-93600</v>
      </c>
      <c r="E39" s="23">
        <v>-178.92</v>
      </c>
      <c r="F39" s="24">
        <v>-1.5191E-2</v>
      </c>
      <c r="G39" s="15"/>
    </row>
    <row r="40" spans="1:7" x14ac:dyDescent="0.3">
      <c r="A40" s="12" t="s">
        <v>1631</v>
      </c>
      <c r="B40" s="30"/>
      <c r="C40" s="30" t="s">
        <v>1109</v>
      </c>
      <c r="D40" s="41">
        <v>-400000</v>
      </c>
      <c r="E40" s="23">
        <v>-208.2</v>
      </c>
      <c r="F40" s="24">
        <v>-1.7676999999999998E-2</v>
      </c>
      <c r="G40" s="15"/>
    </row>
    <row r="41" spans="1:7" x14ac:dyDescent="0.3">
      <c r="A41" s="12" t="s">
        <v>1624</v>
      </c>
      <c r="B41" s="30"/>
      <c r="C41" s="30" t="s">
        <v>1118</v>
      </c>
      <c r="D41" s="41">
        <v>-99200</v>
      </c>
      <c r="E41" s="23">
        <v>-215.51</v>
      </c>
      <c r="F41" s="24">
        <v>-1.8297999999999998E-2</v>
      </c>
      <c r="G41" s="15"/>
    </row>
    <row r="42" spans="1:7" x14ac:dyDescent="0.3">
      <c r="A42" s="12" t="s">
        <v>1630</v>
      </c>
      <c r="B42" s="30"/>
      <c r="C42" s="30" t="s">
        <v>1140</v>
      </c>
      <c r="D42" s="41">
        <v>-33750</v>
      </c>
      <c r="E42" s="23">
        <v>-264.83999999999997</v>
      </c>
      <c r="F42" s="24">
        <v>-2.2485999999999999E-2</v>
      </c>
      <c r="G42" s="15"/>
    </row>
    <row r="43" spans="1:7" x14ac:dyDescent="0.3">
      <c r="A43" s="12" t="s">
        <v>1606</v>
      </c>
      <c r="B43" s="30"/>
      <c r="C43" s="30" t="s">
        <v>1128</v>
      </c>
      <c r="D43" s="41">
        <v>-21200</v>
      </c>
      <c r="E43" s="23">
        <v>-285.19</v>
      </c>
      <c r="F43" s="24">
        <v>-2.4215E-2</v>
      </c>
      <c r="G43" s="15"/>
    </row>
    <row r="44" spans="1:7" x14ac:dyDescent="0.3">
      <c r="A44" s="12" t="s">
        <v>1610</v>
      </c>
      <c r="B44" s="30"/>
      <c r="C44" s="30" t="s">
        <v>1191</v>
      </c>
      <c r="D44" s="41">
        <v>-13800</v>
      </c>
      <c r="E44" s="23">
        <v>-343.09</v>
      </c>
      <c r="F44" s="24">
        <v>-2.913E-2</v>
      </c>
      <c r="G44" s="15"/>
    </row>
    <row r="45" spans="1:7" x14ac:dyDescent="0.3">
      <c r="A45" s="12" t="s">
        <v>1641</v>
      </c>
      <c r="B45" s="30"/>
      <c r="C45" s="30" t="s">
        <v>1112</v>
      </c>
      <c r="D45" s="41">
        <v>-17500</v>
      </c>
      <c r="E45" s="23">
        <v>-448.82</v>
      </c>
      <c r="F45" s="24">
        <v>-3.8108000000000003E-2</v>
      </c>
      <c r="G45" s="15"/>
    </row>
    <row r="46" spans="1:7" x14ac:dyDescent="0.3">
      <c r="A46" s="12" t="s">
        <v>1625</v>
      </c>
      <c r="B46" s="30"/>
      <c r="C46" s="30" t="s">
        <v>1115</v>
      </c>
      <c r="D46" s="41">
        <v>-187500</v>
      </c>
      <c r="E46" s="23">
        <v>-498.38</v>
      </c>
      <c r="F46" s="24">
        <v>-4.2315999999999999E-2</v>
      </c>
      <c r="G46" s="15"/>
    </row>
    <row r="47" spans="1:7" x14ac:dyDescent="0.3">
      <c r="A47" s="12" t="s">
        <v>1640</v>
      </c>
      <c r="B47" s="30"/>
      <c r="C47" s="30" t="s">
        <v>1115</v>
      </c>
      <c r="D47" s="41">
        <v>-49000</v>
      </c>
      <c r="E47" s="23">
        <v>-517.49</v>
      </c>
      <c r="F47" s="24">
        <v>-4.3937999999999998E-2</v>
      </c>
      <c r="G47" s="15"/>
    </row>
    <row r="48" spans="1:7" x14ac:dyDescent="0.3">
      <c r="A48" s="12" t="s">
        <v>1642</v>
      </c>
      <c r="B48" s="30"/>
      <c r="C48" s="30" t="s">
        <v>1109</v>
      </c>
      <c r="D48" s="41">
        <v>-38500</v>
      </c>
      <c r="E48" s="23">
        <v>-656.79</v>
      </c>
      <c r="F48" s="24">
        <v>-5.5766000000000003E-2</v>
      </c>
      <c r="G48" s="15"/>
    </row>
    <row r="49" spans="1:8" x14ac:dyDescent="0.3">
      <c r="A49" s="16" t="s">
        <v>122</v>
      </c>
      <c r="B49" s="31"/>
      <c r="C49" s="31"/>
      <c r="D49" s="17"/>
      <c r="E49" s="42">
        <v>-4356.4799999999996</v>
      </c>
      <c r="F49" s="43">
        <v>-0.36989</v>
      </c>
      <c r="G49" s="20"/>
    </row>
    <row r="50" spans="1:8" x14ac:dyDescent="0.3">
      <c r="A50" s="16"/>
      <c r="B50" s="31"/>
      <c r="C50" s="31"/>
      <c r="D50" s="17"/>
      <c r="E50" s="52"/>
      <c r="F50" s="53"/>
      <c r="G50" s="20"/>
    </row>
    <row r="51" spans="1:8" x14ac:dyDescent="0.3">
      <c r="A51" s="16" t="s">
        <v>2116</v>
      </c>
      <c r="B51" s="30"/>
      <c r="C51" s="30"/>
      <c r="D51" s="13"/>
      <c r="E51" s="14"/>
      <c r="F51" s="15"/>
      <c r="G51" s="15"/>
    </row>
    <row r="52" spans="1:8" x14ac:dyDescent="0.3">
      <c r="A52" s="12" t="s">
        <v>2117</v>
      </c>
      <c r="B52" s="30"/>
      <c r="C52" s="30"/>
      <c r="D52" s="41">
        <v>-1350</v>
      </c>
      <c r="E52" s="23">
        <v>-964.72349999999994</v>
      </c>
      <c r="F52" s="24">
        <f t="shared" ref="F52:F57" si="0">E52/$E$89</f>
        <v>-8.1912765496775605E-2</v>
      </c>
      <c r="G52" s="15"/>
    </row>
    <row r="53" spans="1:8" x14ac:dyDescent="0.3">
      <c r="A53" s="12" t="s">
        <v>2118</v>
      </c>
      <c r="B53" s="30"/>
      <c r="C53" s="30"/>
      <c r="D53" s="41">
        <v>-100</v>
      </c>
      <c r="E53" s="23">
        <v>-58.792999999999999</v>
      </c>
      <c r="F53" s="24">
        <f t="shared" si="0"/>
        <v>-4.9919974187960887E-3</v>
      </c>
      <c r="G53" s="15"/>
    </row>
    <row r="54" spans="1:8" x14ac:dyDescent="0.3">
      <c r="A54" s="12" t="s">
        <v>2119</v>
      </c>
      <c r="B54" s="30"/>
      <c r="C54" s="30"/>
      <c r="D54" s="41">
        <v>-250</v>
      </c>
      <c r="E54" s="23">
        <v>-179.11250000000001</v>
      </c>
      <c r="F54" s="24">
        <f t="shared" si="0"/>
        <v>-1.5208088338307528E-2</v>
      </c>
      <c r="G54" s="15"/>
    </row>
    <row r="55" spans="1:8" x14ac:dyDescent="0.3">
      <c r="A55" s="12" t="s">
        <v>2120</v>
      </c>
      <c r="B55" s="30"/>
      <c r="C55" s="30"/>
      <c r="D55" s="13">
        <v>250</v>
      </c>
      <c r="E55" s="23">
        <v>175.3075</v>
      </c>
      <c r="F55" s="24">
        <f t="shared" si="0"/>
        <v>1.4885013309332664E-2</v>
      </c>
      <c r="G55" s="15"/>
      <c r="H55" s="57"/>
    </row>
    <row r="56" spans="1:8" x14ac:dyDescent="0.3">
      <c r="A56" s="12" t="s">
        <v>2121</v>
      </c>
      <c r="B56" s="30"/>
      <c r="C56" s="30"/>
      <c r="D56" s="13">
        <v>100</v>
      </c>
      <c r="E56" s="23">
        <v>58.475999999999999</v>
      </c>
      <c r="F56" s="24">
        <f t="shared" si="0"/>
        <v>4.9650815753834654E-3</v>
      </c>
      <c r="G56" s="15"/>
    </row>
    <row r="57" spans="1:8" x14ac:dyDescent="0.3">
      <c r="A57" s="12" t="s">
        <v>2122</v>
      </c>
      <c r="B57" s="30"/>
      <c r="C57" s="30"/>
      <c r="D57" s="13">
        <v>1350</v>
      </c>
      <c r="E57" s="23">
        <v>945.40499999999997</v>
      </c>
      <c r="F57" s="24">
        <f t="shared" si="0"/>
        <v>8.0272469847038189E-2</v>
      </c>
      <c r="G57" s="15"/>
    </row>
    <row r="58" spans="1:8" x14ac:dyDescent="0.3">
      <c r="A58" s="16" t="s">
        <v>122</v>
      </c>
      <c r="B58" s="31"/>
      <c r="C58" s="31"/>
      <c r="D58" s="17"/>
      <c r="E58" s="37">
        <f>SUM(E52:E57)</f>
        <v>-23.440500000000043</v>
      </c>
      <c r="F58" s="38">
        <f>SUM(F52:F57)</f>
        <v>-1.9902865221249205E-3</v>
      </c>
      <c r="G58" s="20"/>
    </row>
    <row r="59" spans="1:8" x14ac:dyDescent="0.3">
      <c r="A59" s="12"/>
      <c r="B59" s="30"/>
      <c r="C59" s="30"/>
      <c r="D59" s="13"/>
      <c r="E59" s="14"/>
      <c r="F59" s="15"/>
      <c r="G59" s="15"/>
    </row>
    <row r="60" spans="1:8" x14ac:dyDescent="0.3">
      <c r="A60" s="21" t="s">
        <v>152</v>
      </c>
      <c r="B60" s="32"/>
      <c r="C60" s="32"/>
      <c r="D60" s="22"/>
      <c r="E60" s="44">
        <f>E49+E58</f>
        <v>-4379.9204999999993</v>
      </c>
      <c r="F60" s="45">
        <f>F49+F58</f>
        <v>-0.3718802865221249</v>
      </c>
      <c r="G60" s="20"/>
    </row>
    <row r="61" spans="1:8" x14ac:dyDescent="0.3">
      <c r="A61" s="12"/>
      <c r="B61" s="30"/>
      <c r="C61" s="30"/>
      <c r="D61" s="13"/>
      <c r="E61" s="14"/>
      <c r="F61" s="15"/>
      <c r="G61" s="15"/>
    </row>
    <row r="62" spans="1:8" x14ac:dyDescent="0.3">
      <c r="A62" s="16" t="s">
        <v>202</v>
      </c>
      <c r="B62" s="30"/>
      <c r="C62" s="30"/>
      <c r="D62" s="13"/>
      <c r="E62" s="14"/>
      <c r="F62" s="15"/>
      <c r="G62" s="15"/>
    </row>
    <row r="63" spans="1:8" x14ac:dyDescent="0.3">
      <c r="A63" s="16" t="s">
        <v>203</v>
      </c>
      <c r="B63" s="30"/>
      <c r="C63" s="30"/>
      <c r="D63" s="13"/>
      <c r="E63" s="14"/>
      <c r="F63" s="15"/>
      <c r="G63" s="15"/>
    </row>
    <row r="64" spans="1:8" x14ac:dyDescent="0.3">
      <c r="A64" s="12" t="s">
        <v>2123</v>
      </c>
      <c r="B64" s="30" t="s">
        <v>2124</v>
      </c>
      <c r="C64" s="30" t="s">
        <v>209</v>
      </c>
      <c r="D64" s="13">
        <v>1000000</v>
      </c>
      <c r="E64" s="14">
        <v>953.57</v>
      </c>
      <c r="F64" s="15">
        <v>8.0964999999999995E-2</v>
      </c>
      <c r="G64" s="15">
        <v>8.0698000000000006E-2</v>
      </c>
    </row>
    <row r="65" spans="1:7" x14ac:dyDescent="0.3">
      <c r="A65" s="12" t="s">
        <v>2125</v>
      </c>
      <c r="B65" s="30" t="s">
        <v>2126</v>
      </c>
      <c r="C65" s="30" t="s">
        <v>209</v>
      </c>
      <c r="D65" s="13">
        <v>500000</v>
      </c>
      <c r="E65" s="14">
        <v>499.95</v>
      </c>
      <c r="F65" s="15">
        <v>4.2450000000000002E-2</v>
      </c>
      <c r="G65" s="15">
        <v>7.5700000000000003E-2</v>
      </c>
    </row>
    <row r="66" spans="1:7" x14ac:dyDescent="0.3">
      <c r="A66" s="12" t="s">
        <v>2127</v>
      </c>
      <c r="B66" s="30" t="s">
        <v>2128</v>
      </c>
      <c r="C66" s="30" t="s">
        <v>209</v>
      </c>
      <c r="D66" s="13">
        <v>500000</v>
      </c>
      <c r="E66" s="14">
        <v>499.75</v>
      </c>
      <c r="F66" s="15">
        <v>4.2432999999999998E-2</v>
      </c>
      <c r="G66" s="15">
        <v>7.8899999999999998E-2</v>
      </c>
    </row>
    <row r="67" spans="1:7" x14ac:dyDescent="0.3">
      <c r="A67" s="16" t="s">
        <v>122</v>
      </c>
      <c r="B67" s="31"/>
      <c r="C67" s="31"/>
      <c r="D67" s="17"/>
      <c r="E67" s="37">
        <v>1953.27</v>
      </c>
      <c r="F67" s="38">
        <v>0.165848</v>
      </c>
      <c r="G67" s="20"/>
    </row>
    <row r="68" spans="1:7" x14ac:dyDescent="0.3">
      <c r="A68" s="12"/>
      <c r="B68" s="30"/>
      <c r="C68" s="30"/>
      <c r="D68" s="13"/>
      <c r="E68" s="14"/>
      <c r="F68" s="15"/>
      <c r="G68" s="15"/>
    </row>
    <row r="69" spans="1:7" x14ac:dyDescent="0.3">
      <c r="A69" s="16" t="s">
        <v>297</v>
      </c>
      <c r="B69" s="30"/>
      <c r="C69" s="30"/>
      <c r="D69" s="13"/>
      <c r="E69" s="14"/>
      <c r="F69" s="15"/>
      <c r="G69" s="15"/>
    </row>
    <row r="70" spans="1:7" x14ac:dyDescent="0.3">
      <c r="A70" s="12" t="s">
        <v>620</v>
      </c>
      <c r="B70" s="30" t="s">
        <v>621</v>
      </c>
      <c r="C70" s="30" t="s">
        <v>119</v>
      </c>
      <c r="D70" s="13">
        <v>3000000</v>
      </c>
      <c r="E70" s="14">
        <v>3030.76</v>
      </c>
      <c r="F70" s="15">
        <v>0.25733600000000001</v>
      </c>
      <c r="G70" s="15">
        <v>7.2033487490000006E-2</v>
      </c>
    </row>
    <row r="71" spans="1:7" x14ac:dyDescent="0.3">
      <c r="A71" s="16" t="s">
        <v>122</v>
      </c>
      <c r="B71" s="31"/>
      <c r="C71" s="31"/>
      <c r="D71" s="17"/>
      <c r="E71" s="37">
        <v>3030.76</v>
      </c>
      <c r="F71" s="38">
        <v>0.25733600000000001</v>
      </c>
      <c r="G71" s="20"/>
    </row>
    <row r="72" spans="1:7" x14ac:dyDescent="0.3">
      <c r="A72" s="12"/>
      <c r="B72" s="30"/>
      <c r="C72" s="30"/>
      <c r="D72" s="13"/>
      <c r="E72" s="14"/>
      <c r="F72" s="15"/>
      <c r="G72" s="15"/>
    </row>
    <row r="73" spans="1:7" x14ac:dyDescent="0.3">
      <c r="A73" s="16" t="s">
        <v>300</v>
      </c>
      <c r="B73" s="30"/>
      <c r="C73" s="30"/>
      <c r="D73" s="13"/>
      <c r="E73" s="14"/>
      <c r="F73" s="15"/>
      <c r="G73" s="15"/>
    </row>
    <row r="74" spans="1:7" x14ac:dyDescent="0.3">
      <c r="A74" s="16" t="s">
        <v>122</v>
      </c>
      <c r="B74" s="30"/>
      <c r="C74" s="30"/>
      <c r="D74" s="13"/>
      <c r="E74" s="39" t="s">
        <v>114</v>
      </c>
      <c r="F74" s="40" t="s">
        <v>114</v>
      </c>
      <c r="G74" s="15"/>
    </row>
    <row r="75" spans="1:7" x14ac:dyDescent="0.3">
      <c r="A75" s="12"/>
      <c r="B75" s="30"/>
      <c r="C75" s="30"/>
      <c r="D75" s="13"/>
      <c r="E75" s="14"/>
      <c r="F75" s="15"/>
      <c r="G75" s="15"/>
    </row>
    <row r="76" spans="1:7" x14ac:dyDescent="0.3">
      <c r="A76" s="16" t="s">
        <v>301</v>
      </c>
      <c r="B76" s="30"/>
      <c r="C76" s="30"/>
      <c r="D76" s="13"/>
      <c r="E76" s="14"/>
      <c r="F76" s="15"/>
      <c r="G76" s="15"/>
    </row>
    <row r="77" spans="1:7" x14ac:dyDescent="0.3">
      <c r="A77" s="16" t="s">
        <v>122</v>
      </c>
      <c r="B77" s="30"/>
      <c r="C77" s="30"/>
      <c r="D77" s="13"/>
      <c r="E77" s="39" t="s">
        <v>114</v>
      </c>
      <c r="F77" s="40" t="s">
        <v>114</v>
      </c>
      <c r="G77" s="15"/>
    </row>
    <row r="78" spans="1:7" x14ac:dyDescent="0.3">
      <c r="A78" s="12"/>
      <c r="B78" s="30"/>
      <c r="C78" s="30"/>
      <c r="D78" s="13"/>
      <c r="E78" s="14"/>
      <c r="F78" s="15"/>
      <c r="G78" s="15"/>
    </row>
    <row r="79" spans="1:7" x14ac:dyDescent="0.3">
      <c r="A79" s="21" t="s">
        <v>152</v>
      </c>
      <c r="B79" s="32"/>
      <c r="C79" s="32"/>
      <c r="D79" s="22"/>
      <c r="E79" s="18">
        <v>4984.03</v>
      </c>
      <c r="F79" s="19">
        <v>0.423184</v>
      </c>
      <c r="G79" s="20"/>
    </row>
    <row r="80" spans="1:7" x14ac:dyDescent="0.3">
      <c r="A80" s="12"/>
      <c r="B80" s="30"/>
      <c r="C80" s="30"/>
      <c r="D80" s="13"/>
      <c r="E80" s="14"/>
      <c r="F80" s="15"/>
      <c r="G80" s="15"/>
    </row>
    <row r="81" spans="1:7" x14ac:dyDescent="0.3">
      <c r="A81" s="12"/>
      <c r="B81" s="30"/>
      <c r="C81" s="30"/>
      <c r="D81" s="13"/>
      <c r="E81" s="14"/>
      <c r="F81" s="15"/>
      <c r="G81" s="15"/>
    </row>
    <row r="82" spans="1:7" x14ac:dyDescent="0.3">
      <c r="A82" s="16" t="s">
        <v>153</v>
      </c>
      <c r="B82" s="30"/>
      <c r="C82" s="30"/>
      <c r="D82" s="13"/>
      <c r="E82" s="14"/>
      <c r="F82" s="15"/>
      <c r="G82" s="15"/>
    </row>
    <row r="83" spans="1:7" x14ac:dyDescent="0.3">
      <c r="A83" s="12" t="s">
        <v>154</v>
      </c>
      <c r="B83" s="30"/>
      <c r="C83" s="30"/>
      <c r="D83" s="13"/>
      <c r="E83" s="14">
        <v>3321.15</v>
      </c>
      <c r="F83" s="15">
        <v>0.28199299999999999</v>
      </c>
      <c r="G83" s="15">
        <v>6.7666000000000004E-2</v>
      </c>
    </row>
    <row r="84" spans="1:7" x14ac:dyDescent="0.3">
      <c r="A84" s="16" t="s">
        <v>122</v>
      </c>
      <c r="B84" s="31"/>
      <c r="C84" s="31"/>
      <c r="D84" s="17"/>
      <c r="E84" s="37">
        <v>3321.15</v>
      </c>
      <c r="F84" s="38">
        <v>0.28199299999999999</v>
      </c>
      <c r="G84" s="20"/>
    </row>
    <row r="85" spans="1:7" x14ac:dyDescent="0.3">
      <c r="A85" s="12"/>
      <c r="B85" s="30"/>
      <c r="C85" s="30"/>
      <c r="D85" s="13"/>
      <c r="E85" s="14"/>
      <c r="F85" s="15"/>
      <c r="G85" s="15"/>
    </row>
    <row r="86" spans="1:7" x14ac:dyDescent="0.3">
      <c r="A86" s="21" t="s">
        <v>152</v>
      </c>
      <c r="B86" s="32"/>
      <c r="C86" s="32"/>
      <c r="D86" s="22"/>
      <c r="E86" s="18">
        <v>3321.15</v>
      </c>
      <c r="F86" s="19">
        <v>0.28199299999999999</v>
      </c>
      <c r="G86" s="20"/>
    </row>
    <row r="87" spans="1:7" x14ac:dyDescent="0.3">
      <c r="A87" s="12" t="s">
        <v>155</v>
      </c>
      <c r="B87" s="30"/>
      <c r="C87" s="30"/>
      <c r="D87" s="13"/>
      <c r="E87" s="14">
        <v>49.1719291</v>
      </c>
      <c r="F87" s="15">
        <v>4.1749999999999999E-3</v>
      </c>
      <c r="G87" s="15"/>
    </row>
    <row r="88" spans="1:7" x14ac:dyDescent="0.3">
      <c r="A88" s="12" t="s">
        <v>156</v>
      </c>
      <c r="B88" s="30"/>
      <c r="C88" s="30"/>
      <c r="D88" s="13"/>
      <c r="E88" s="23">
        <f>E89-E86-E79-E28-E87</f>
        <v>-915.3419290999982</v>
      </c>
      <c r="F88" s="15">
        <f>F89-F86-F79-F28-F87</f>
        <v>-7.7722999999999945E-2</v>
      </c>
      <c r="G88" s="15">
        <v>6.7666000000000004E-2</v>
      </c>
    </row>
    <row r="89" spans="1:7" x14ac:dyDescent="0.3">
      <c r="A89" s="25" t="s">
        <v>157</v>
      </c>
      <c r="B89" s="33"/>
      <c r="C89" s="33"/>
      <c r="D89" s="26"/>
      <c r="E89" s="27">
        <v>11777.45</v>
      </c>
      <c r="F89" s="28">
        <v>1</v>
      </c>
      <c r="G89" s="28"/>
    </row>
    <row r="91" spans="1:7" x14ac:dyDescent="0.3">
      <c r="A91" s="1" t="s">
        <v>1687</v>
      </c>
    </row>
    <row r="92" spans="1:7" x14ac:dyDescent="0.3">
      <c r="A92" s="1" t="s">
        <v>159</v>
      </c>
    </row>
    <row r="94" spans="1:7" x14ac:dyDescent="0.3">
      <c r="A94" s="1" t="s">
        <v>160</v>
      </c>
    </row>
    <row r="95" spans="1:7" x14ac:dyDescent="0.3">
      <c r="A95" s="47" t="s">
        <v>161</v>
      </c>
      <c r="B95" s="34" t="s">
        <v>114</v>
      </c>
    </row>
    <row r="96" spans="1:7" x14ac:dyDescent="0.3">
      <c r="A96" t="s">
        <v>162</v>
      </c>
    </row>
    <row r="97" spans="1:3" x14ac:dyDescent="0.3">
      <c r="A97" t="s">
        <v>163</v>
      </c>
      <c r="B97" t="s">
        <v>2129</v>
      </c>
      <c r="C97" t="s">
        <v>164</v>
      </c>
    </row>
    <row r="98" spans="1:3" x14ac:dyDescent="0.3">
      <c r="B98" s="48">
        <v>45077</v>
      </c>
      <c r="C98" s="48">
        <v>45107</v>
      </c>
    </row>
    <row r="99" spans="1:3" x14ac:dyDescent="0.3">
      <c r="A99" t="s">
        <v>658</v>
      </c>
      <c r="B99" t="s">
        <v>2130</v>
      </c>
      <c r="C99">
        <v>10.0183</v>
      </c>
    </row>
    <row r="100" spans="1:3" x14ac:dyDescent="0.3">
      <c r="A100" t="s">
        <v>169</v>
      </c>
      <c r="B100" t="s">
        <v>2130</v>
      </c>
      <c r="C100">
        <v>10.0183</v>
      </c>
    </row>
    <row r="101" spans="1:3" x14ac:dyDescent="0.3">
      <c r="A101" t="s">
        <v>659</v>
      </c>
      <c r="B101" t="s">
        <v>2130</v>
      </c>
      <c r="C101">
        <v>10.0176</v>
      </c>
    </row>
    <row r="102" spans="1:3" x14ac:dyDescent="0.3">
      <c r="A102" t="s">
        <v>627</v>
      </c>
      <c r="B102" t="s">
        <v>2130</v>
      </c>
      <c r="C102">
        <v>10.0176</v>
      </c>
    </row>
    <row r="103" spans="1:3" x14ac:dyDescent="0.3">
      <c r="A103" t="s">
        <v>2131</v>
      </c>
    </row>
    <row r="105" spans="1:3" x14ac:dyDescent="0.3">
      <c r="A105" t="s">
        <v>179</v>
      </c>
      <c r="B105" s="34" t="s">
        <v>114</v>
      </c>
    </row>
    <row r="106" spans="1:3" x14ac:dyDescent="0.3">
      <c r="A106" t="s">
        <v>180</v>
      </c>
      <c r="B106" s="34" t="s">
        <v>114</v>
      </c>
    </row>
    <row r="107" spans="1:3" ht="28.95" customHeight="1" x14ac:dyDescent="0.3">
      <c r="A107" s="47" t="s">
        <v>181</v>
      </c>
      <c r="B107" s="34" t="s">
        <v>114</v>
      </c>
    </row>
    <row r="108" spans="1:3" ht="28.95" customHeight="1" x14ac:dyDescent="0.3">
      <c r="A108" s="47" t="s">
        <v>182</v>
      </c>
      <c r="B108" s="34" t="s">
        <v>114</v>
      </c>
    </row>
    <row r="109" spans="1:3" x14ac:dyDescent="0.3">
      <c r="A109" t="s">
        <v>1688</v>
      </c>
      <c r="B109" s="34" t="s">
        <v>114</v>
      </c>
    </row>
    <row r="110" spans="1:3" ht="43.5" customHeight="1" x14ac:dyDescent="0.3">
      <c r="A110" s="47" t="s">
        <v>184</v>
      </c>
      <c r="B110" s="49">
        <v>1179.1885</v>
      </c>
    </row>
    <row r="111" spans="1:3" ht="28.95" customHeight="1" x14ac:dyDescent="0.3">
      <c r="A111" s="47" t="s">
        <v>185</v>
      </c>
      <c r="B111" s="34" t="s">
        <v>114</v>
      </c>
    </row>
    <row r="112" spans="1:3" ht="28.95" customHeight="1" x14ac:dyDescent="0.3">
      <c r="A112" s="47" t="s">
        <v>186</v>
      </c>
      <c r="B112" s="34" t="s">
        <v>114</v>
      </c>
    </row>
    <row r="113" spans="1:4" x14ac:dyDescent="0.3">
      <c r="A113" t="s">
        <v>187</v>
      </c>
      <c r="B113" s="34" t="s">
        <v>114</v>
      </c>
    </row>
    <row r="114" spans="1:4" x14ac:dyDescent="0.3">
      <c r="A114" t="s">
        <v>188</v>
      </c>
      <c r="B114" s="34" t="s">
        <v>114</v>
      </c>
    </row>
    <row r="116" spans="1:4" ht="70.05" customHeight="1" x14ac:dyDescent="0.3">
      <c r="A116" s="63" t="s">
        <v>198</v>
      </c>
      <c r="B116" s="63" t="s">
        <v>199</v>
      </c>
      <c r="C116" s="63" t="s">
        <v>5</v>
      </c>
      <c r="D116" s="63" t="s">
        <v>6</v>
      </c>
    </row>
    <row r="117" spans="1:4" ht="70.05" customHeight="1" x14ac:dyDescent="0.3">
      <c r="A117" s="63" t="s">
        <v>2132</v>
      </c>
      <c r="B117" s="63"/>
      <c r="C117" s="65" t="s">
        <v>72</v>
      </c>
      <c r="D117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115"/>
  <sheetViews>
    <sheetView showGridLines="0" workbookViewId="0">
      <pane ySplit="4" topLeftCell="A5" activePane="bottomLeft" state="frozen"/>
      <selection activeCell="E97" sqref="E97"/>
      <selection pane="bottomLeft" activeCell="A5" sqref="A5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2133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48.45" customHeight="1" x14ac:dyDescent="0.3">
      <c r="A2" s="67" t="s">
        <v>2134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1106</v>
      </c>
      <c r="B7" s="30"/>
      <c r="C7" s="30"/>
      <c r="D7" s="13"/>
      <c r="E7" s="14"/>
      <c r="F7" s="15"/>
      <c r="G7" s="15"/>
    </row>
    <row r="8" spans="1:8" x14ac:dyDescent="0.3">
      <c r="A8" s="12" t="s">
        <v>1844</v>
      </c>
      <c r="B8" s="30" t="s">
        <v>1845</v>
      </c>
      <c r="C8" s="30" t="s">
        <v>1272</v>
      </c>
      <c r="D8" s="13">
        <v>870960</v>
      </c>
      <c r="E8" s="14">
        <v>4492.8500000000004</v>
      </c>
      <c r="F8" s="15">
        <v>4.8300000000000003E-2</v>
      </c>
      <c r="G8" s="15"/>
    </row>
    <row r="9" spans="1:8" x14ac:dyDescent="0.3">
      <c r="A9" s="12" t="s">
        <v>1842</v>
      </c>
      <c r="B9" s="30" t="s">
        <v>1843</v>
      </c>
      <c r="C9" s="30" t="s">
        <v>1265</v>
      </c>
      <c r="D9" s="13">
        <v>380000</v>
      </c>
      <c r="E9" s="14">
        <v>3558.7</v>
      </c>
      <c r="F9" s="15">
        <v>3.8199999999999998E-2</v>
      </c>
      <c r="G9" s="15"/>
    </row>
    <row r="10" spans="1:8" x14ac:dyDescent="0.3">
      <c r="A10" s="12" t="s">
        <v>2135</v>
      </c>
      <c r="B10" s="30" t="s">
        <v>2136</v>
      </c>
      <c r="C10" s="30" t="s">
        <v>1287</v>
      </c>
      <c r="D10" s="13">
        <v>190000</v>
      </c>
      <c r="E10" s="14">
        <v>3549.58</v>
      </c>
      <c r="F10" s="15">
        <v>3.8100000000000002E-2</v>
      </c>
      <c r="G10" s="15"/>
    </row>
    <row r="11" spans="1:8" x14ac:dyDescent="0.3">
      <c r="A11" s="12" t="s">
        <v>2032</v>
      </c>
      <c r="B11" s="30" t="s">
        <v>2033</v>
      </c>
      <c r="C11" s="30" t="s">
        <v>1188</v>
      </c>
      <c r="D11" s="13">
        <v>1800000</v>
      </c>
      <c r="E11" s="14">
        <v>3390.3</v>
      </c>
      <c r="F11" s="15">
        <v>3.6400000000000002E-2</v>
      </c>
      <c r="G11" s="15"/>
    </row>
    <row r="12" spans="1:8" x14ac:dyDescent="0.3">
      <c r="A12" s="12" t="s">
        <v>2137</v>
      </c>
      <c r="B12" s="30" t="s">
        <v>2138</v>
      </c>
      <c r="C12" s="30" t="s">
        <v>1287</v>
      </c>
      <c r="D12" s="13">
        <v>170691</v>
      </c>
      <c r="E12" s="14">
        <v>3273.43</v>
      </c>
      <c r="F12" s="15">
        <v>3.5200000000000002E-2</v>
      </c>
      <c r="G12" s="15"/>
    </row>
    <row r="13" spans="1:8" x14ac:dyDescent="0.3">
      <c r="A13" s="12" t="s">
        <v>1721</v>
      </c>
      <c r="B13" s="30" t="s">
        <v>1722</v>
      </c>
      <c r="C13" s="30" t="s">
        <v>1312</v>
      </c>
      <c r="D13" s="13">
        <v>285000</v>
      </c>
      <c r="E13" s="14">
        <v>3240.17</v>
      </c>
      <c r="F13" s="15">
        <v>3.4799999999999998E-2</v>
      </c>
      <c r="G13" s="15"/>
    </row>
    <row r="14" spans="1:8" x14ac:dyDescent="0.3">
      <c r="A14" s="12" t="s">
        <v>1750</v>
      </c>
      <c r="B14" s="30" t="s">
        <v>1751</v>
      </c>
      <c r="C14" s="30" t="s">
        <v>1312</v>
      </c>
      <c r="D14" s="13">
        <v>260000</v>
      </c>
      <c r="E14" s="14">
        <v>3221.4</v>
      </c>
      <c r="F14" s="15">
        <v>3.4599999999999999E-2</v>
      </c>
      <c r="G14" s="15"/>
    </row>
    <row r="15" spans="1:8" x14ac:dyDescent="0.3">
      <c r="A15" s="12" t="s">
        <v>2139</v>
      </c>
      <c r="B15" s="30" t="s">
        <v>2140</v>
      </c>
      <c r="C15" s="30" t="s">
        <v>1128</v>
      </c>
      <c r="D15" s="13">
        <v>240000</v>
      </c>
      <c r="E15" s="14">
        <v>2893.2</v>
      </c>
      <c r="F15" s="15">
        <v>3.1099999999999999E-2</v>
      </c>
      <c r="G15" s="15"/>
    </row>
    <row r="16" spans="1:8" x14ac:dyDescent="0.3">
      <c r="A16" s="12" t="s">
        <v>2141</v>
      </c>
      <c r="B16" s="30" t="s">
        <v>2142</v>
      </c>
      <c r="C16" s="30" t="s">
        <v>1181</v>
      </c>
      <c r="D16" s="13">
        <v>160000</v>
      </c>
      <c r="E16" s="14">
        <v>2860</v>
      </c>
      <c r="F16" s="15">
        <v>3.0700000000000002E-2</v>
      </c>
      <c r="G16" s="15"/>
    </row>
    <row r="17" spans="1:7" x14ac:dyDescent="0.3">
      <c r="A17" s="12" t="s">
        <v>2143</v>
      </c>
      <c r="B17" s="30" t="s">
        <v>2144</v>
      </c>
      <c r="C17" s="30" t="s">
        <v>1115</v>
      </c>
      <c r="D17" s="13">
        <v>217271</v>
      </c>
      <c r="E17" s="14">
        <v>2764.12</v>
      </c>
      <c r="F17" s="15">
        <v>2.9700000000000001E-2</v>
      </c>
      <c r="G17" s="15"/>
    </row>
    <row r="18" spans="1:7" x14ac:dyDescent="0.3">
      <c r="A18" s="12" t="s">
        <v>2145</v>
      </c>
      <c r="B18" s="30" t="s">
        <v>2146</v>
      </c>
      <c r="C18" s="30" t="s">
        <v>1118</v>
      </c>
      <c r="D18" s="13">
        <v>500000</v>
      </c>
      <c r="E18" s="14">
        <v>2746.75</v>
      </c>
      <c r="F18" s="15">
        <v>2.9499999999999998E-2</v>
      </c>
      <c r="G18" s="15"/>
    </row>
    <row r="19" spans="1:7" x14ac:dyDescent="0.3">
      <c r="A19" s="12" t="s">
        <v>2147</v>
      </c>
      <c r="B19" s="30" t="s">
        <v>2148</v>
      </c>
      <c r="C19" s="30" t="s">
        <v>1118</v>
      </c>
      <c r="D19" s="13">
        <v>400000</v>
      </c>
      <c r="E19" s="14">
        <v>2591</v>
      </c>
      <c r="F19" s="15">
        <v>2.7799999999999998E-2</v>
      </c>
      <c r="G19" s="15"/>
    </row>
    <row r="20" spans="1:7" x14ac:dyDescent="0.3">
      <c r="A20" s="12" t="s">
        <v>2071</v>
      </c>
      <c r="B20" s="30" t="s">
        <v>2072</v>
      </c>
      <c r="C20" s="30" t="s">
        <v>1300</v>
      </c>
      <c r="D20" s="13">
        <v>422109</v>
      </c>
      <c r="E20" s="14">
        <v>2469.7600000000002</v>
      </c>
      <c r="F20" s="15">
        <v>2.6499999999999999E-2</v>
      </c>
      <c r="G20" s="15"/>
    </row>
    <row r="21" spans="1:7" x14ac:dyDescent="0.3">
      <c r="A21" s="12" t="s">
        <v>1985</v>
      </c>
      <c r="B21" s="30" t="s">
        <v>1986</v>
      </c>
      <c r="C21" s="30" t="s">
        <v>1987</v>
      </c>
      <c r="D21" s="13">
        <v>330000</v>
      </c>
      <c r="E21" s="14">
        <v>2299.44</v>
      </c>
      <c r="F21" s="15">
        <v>2.47E-2</v>
      </c>
      <c r="G21" s="15"/>
    </row>
    <row r="22" spans="1:7" x14ac:dyDescent="0.3">
      <c r="A22" s="12" t="s">
        <v>1887</v>
      </c>
      <c r="B22" s="30" t="s">
        <v>1888</v>
      </c>
      <c r="C22" s="30" t="s">
        <v>1272</v>
      </c>
      <c r="D22" s="13">
        <v>100000</v>
      </c>
      <c r="E22" s="14">
        <v>2225.1</v>
      </c>
      <c r="F22" s="15">
        <v>2.3900000000000001E-2</v>
      </c>
      <c r="G22" s="15"/>
    </row>
    <row r="23" spans="1:7" x14ac:dyDescent="0.3">
      <c r="A23" s="12" t="s">
        <v>1723</v>
      </c>
      <c r="B23" s="30" t="s">
        <v>1724</v>
      </c>
      <c r="C23" s="30" t="s">
        <v>1260</v>
      </c>
      <c r="D23" s="13">
        <v>207944</v>
      </c>
      <c r="E23" s="14">
        <v>2220.63</v>
      </c>
      <c r="F23" s="15">
        <v>2.3900000000000001E-2</v>
      </c>
      <c r="G23" s="15"/>
    </row>
    <row r="24" spans="1:7" x14ac:dyDescent="0.3">
      <c r="A24" s="12" t="s">
        <v>2149</v>
      </c>
      <c r="B24" s="30" t="s">
        <v>2150</v>
      </c>
      <c r="C24" s="30" t="s">
        <v>1181</v>
      </c>
      <c r="D24" s="13">
        <v>227792</v>
      </c>
      <c r="E24" s="14">
        <v>2189.31</v>
      </c>
      <c r="F24" s="15">
        <v>2.35E-2</v>
      </c>
      <c r="G24" s="15"/>
    </row>
    <row r="25" spans="1:7" x14ac:dyDescent="0.3">
      <c r="A25" s="12" t="s">
        <v>2151</v>
      </c>
      <c r="B25" s="30" t="s">
        <v>2152</v>
      </c>
      <c r="C25" s="30" t="s">
        <v>1181</v>
      </c>
      <c r="D25" s="13">
        <v>322792</v>
      </c>
      <c r="E25" s="14">
        <v>2128.0100000000002</v>
      </c>
      <c r="F25" s="15">
        <v>2.29E-2</v>
      </c>
      <c r="G25" s="15"/>
    </row>
    <row r="26" spans="1:7" x14ac:dyDescent="0.3">
      <c r="A26" s="12" t="s">
        <v>2103</v>
      </c>
      <c r="B26" s="30" t="s">
        <v>2104</v>
      </c>
      <c r="C26" s="30" t="s">
        <v>1260</v>
      </c>
      <c r="D26" s="13">
        <v>135000</v>
      </c>
      <c r="E26" s="14">
        <v>1884.6</v>
      </c>
      <c r="F26" s="15">
        <v>2.0199999999999999E-2</v>
      </c>
      <c r="G26" s="15"/>
    </row>
    <row r="27" spans="1:7" x14ac:dyDescent="0.3">
      <c r="A27" s="12" t="s">
        <v>1754</v>
      </c>
      <c r="B27" s="30" t="s">
        <v>1755</v>
      </c>
      <c r="C27" s="30" t="s">
        <v>1307</v>
      </c>
      <c r="D27" s="13">
        <v>85000</v>
      </c>
      <c r="E27" s="14">
        <v>1868.77</v>
      </c>
      <c r="F27" s="15">
        <v>2.01E-2</v>
      </c>
      <c r="G27" s="15"/>
    </row>
    <row r="28" spans="1:7" x14ac:dyDescent="0.3">
      <c r="A28" s="12" t="s">
        <v>2153</v>
      </c>
      <c r="B28" s="30" t="s">
        <v>2154</v>
      </c>
      <c r="C28" s="30" t="s">
        <v>2155</v>
      </c>
      <c r="D28" s="13">
        <v>310000</v>
      </c>
      <c r="E28" s="14">
        <v>1866.98</v>
      </c>
      <c r="F28" s="15">
        <v>2.01E-2</v>
      </c>
      <c r="G28" s="15"/>
    </row>
    <row r="29" spans="1:7" x14ac:dyDescent="0.3">
      <c r="A29" s="12" t="s">
        <v>2156</v>
      </c>
      <c r="B29" s="30" t="s">
        <v>2157</v>
      </c>
      <c r="C29" s="30" t="s">
        <v>1825</v>
      </c>
      <c r="D29" s="13">
        <v>415000</v>
      </c>
      <c r="E29" s="14">
        <v>1858.79</v>
      </c>
      <c r="F29" s="15">
        <v>0.02</v>
      </c>
      <c r="G29" s="15"/>
    </row>
    <row r="30" spans="1:7" x14ac:dyDescent="0.3">
      <c r="A30" s="12" t="s">
        <v>2158</v>
      </c>
      <c r="B30" s="30" t="s">
        <v>2159</v>
      </c>
      <c r="C30" s="30" t="s">
        <v>1128</v>
      </c>
      <c r="D30" s="13">
        <v>518085</v>
      </c>
      <c r="E30" s="14">
        <v>1821.85</v>
      </c>
      <c r="F30" s="15">
        <v>1.9599999999999999E-2</v>
      </c>
      <c r="G30" s="15"/>
    </row>
    <row r="31" spans="1:7" x14ac:dyDescent="0.3">
      <c r="A31" s="12" t="s">
        <v>2083</v>
      </c>
      <c r="B31" s="30" t="s">
        <v>2084</v>
      </c>
      <c r="C31" s="30" t="s">
        <v>1312</v>
      </c>
      <c r="D31" s="13">
        <v>1160000</v>
      </c>
      <c r="E31" s="14">
        <v>1723.76</v>
      </c>
      <c r="F31" s="15">
        <v>1.8499999999999999E-2</v>
      </c>
      <c r="G31" s="15"/>
    </row>
    <row r="32" spans="1:7" x14ac:dyDescent="0.3">
      <c r="A32" s="12" t="s">
        <v>2160</v>
      </c>
      <c r="B32" s="30" t="s">
        <v>2161</v>
      </c>
      <c r="C32" s="30" t="s">
        <v>1207</v>
      </c>
      <c r="D32" s="13">
        <v>232160</v>
      </c>
      <c r="E32" s="14">
        <v>1652.75</v>
      </c>
      <c r="F32" s="15">
        <v>1.78E-2</v>
      </c>
      <c r="G32" s="15"/>
    </row>
    <row r="33" spans="1:7" x14ac:dyDescent="0.3">
      <c r="A33" s="12" t="s">
        <v>1740</v>
      </c>
      <c r="B33" s="30" t="s">
        <v>1741</v>
      </c>
      <c r="C33" s="30" t="s">
        <v>1272</v>
      </c>
      <c r="D33" s="13">
        <v>40000</v>
      </c>
      <c r="E33" s="14">
        <v>1610.64</v>
      </c>
      <c r="F33" s="15">
        <v>1.7299999999999999E-2</v>
      </c>
      <c r="G33" s="15"/>
    </row>
    <row r="34" spans="1:7" x14ac:dyDescent="0.3">
      <c r="A34" s="12" t="s">
        <v>2162</v>
      </c>
      <c r="B34" s="30" t="s">
        <v>2163</v>
      </c>
      <c r="C34" s="30" t="s">
        <v>1307</v>
      </c>
      <c r="D34" s="13">
        <v>390000</v>
      </c>
      <c r="E34" s="14">
        <v>1445.93</v>
      </c>
      <c r="F34" s="15">
        <v>1.55E-2</v>
      </c>
      <c r="G34" s="15"/>
    </row>
    <row r="35" spans="1:7" x14ac:dyDescent="0.3">
      <c r="A35" s="12" t="s">
        <v>1702</v>
      </c>
      <c r="B35" s="30" t="s">
        <v>1703</v>
      </c>
      <c r="C35" s="30" t="s">
        <v>1238</v>
      </c>
      <c r="D35" s="13">
        <v>258378</v>
      </c>
      <c r="E35" s="14">
        <v>1420.82</v>
      </c>
      <c r="F35" s="15">
        <v>1.5299999999999999E-2</v>
      </c>
      <c r="G35" s="15"/>
    </row>
    <row r="36" spans="1:7" x14ac:dyDescent="0.3">
      <c r="A36" s="12" t="s">
        <v>2164</v>
      </c>
      <c r="B36" s="30" t="s">
        <v>2165</v>
      </c>
      <c r="C36" s="30" t="s">
        <v>1118</v>
      </c>
      <c r="D36" s="13">
        <v>178078</v>
      </c>
      <c r="E36" s="14">
        <v>1396.13</v>
      </c>
      <c r="F36" s="15">
        <v>1.4999999999999999E-2</v>
      </c>
      <c r="G36" s="15"/>
    </row>
    <row r="37" spans="1:7" x14ac:dyDescent="0.3">
      <c r="A37" s="12" t="s">
        <v>2166</v>
      </c>
      <c r="B37" s="30" t="s">
        <v>2167</v>
      </c>
      <c r="C37" s="30" t="s">
        <v>1265</v>
      </c>
      <c r="D37" s="13">
        <v>440000</v>
      </c>
      <c r="E37" s="14">
        <v>1364</v>
      </c>
      <c r="F37" s="15">
        <v>1.47E-2</v>
      </c>
      <c r="G37" s="15"/>
    </row>
    <row r="38" spans="1:7" x14ac:dyDescent="0.3">
      <c r="A38" s="12" t="s">
        <v>2168</v>
      </c>
      <c r="B38" s="30" t="s">
        <v>2169</v>
      </c>
      <c r="C38" s="30" t="s">
        <v>1118</v>
      </c>
      <c r="D38" s="13">
        <v>500000</v>
      </c>
      <c r="E38" s="14">
        <v>1241.25</v>
      </c>
      <c r="F38" s="15">
        <v>1.3299999999999999E-2</v>
      </c>
      <c r="G38" s="15"/>
    </row>
    <row r="39" spans="1:7" x14ac:dyDescent="0.3">
      <c r="A39" s="12" t="s">
        <v>1813</v>
      </c>
      <c r="B39" s="30" t="s">
        <v>1814</v>
      </c>
      <c r="C39" s="30" t="s">
        <v>1358</v>
      </c>
      <c r="D39" s="13">
        <v>275000</v>
      </c>
      <c r="E39" s="14">
        <v>1148.95</v>
      </c>
      <c r="F39" s="15">
        <v>1.23E-2</v>
      </c>
      <c r="G39" s="15"/>
    </row>
    <row r="40" spans="1:7" x14ac:dyDescent="0.3">
      <c r="A40" s="12" t="s">
        <v>2170</v>
      </c>
      <c r="B40" s="30" t="s">
        <v>2171</v>
      </c>
      <c r="C40" s="30" t="s">
        <v>1172</v>
      </c>
      <c r="D40" s="13">
        <v>326121</v>
      </c>
      <c r="E40" s="14">
        <v>1144.8499999999999</v>
      </c>
      <c r="F40" s="15">
        <v>1.23E-2</v>
      </c>
      <c r="G40" s="15"/>
    </row>
    <row r="41" spans="1:7" x14ac:dyDescent="0.3">
      <c r="A41" s="12" t="s">
        <v>1944</v>
      </c>
      <c r="B41" s="30" t="s">
        <v>1945</v>
      </c>
      <c r="C41" s="30" t="s">
        <v>1272</v>
      </c>
      <c r="D41" s="13">
        <v>120000</v>
      </c>
      <c r="E41" s="14">
        <v>1108.08</v>
      </c>
      <c r="F41" s="15">
        <v>1.1900000000000001E-2</v>
      </c>
      <c r="G41" s="15"/>
    </row>
    <row r="42" spans="1:7" x14ac:dyDescent="0.3">
      <c r="A42" s="12" t="s">
        <v>2172</v>
      </c>
      <c r="B42" s="30" t="s">
        <v>2173</v>
      </c>
      <c r="C42" s="30" t="s">
        <v>1265</v>
      </c>
      <c r="D42" s="13">
        <v>74596</v>
      </c>
      <c r="E42" s="14">
        <v>1065.9000000000001</v>
      </c>
      <c r="F42" s="15">
        <v>1.15E-2</v>
      </c>
      <c r="G42" s="15"/>
    </row>
    <row r="43" spans="1:7" x14ac:dyDescent="0.3">
      <c r="A43" s="12" t="s">
        <v>2174</v>
      </c>
      <c r="B43" s="30" t="s">
        <v>2175</v>
      </c>
      <c r="C43" s="30" t="s">
        <v>1181</v>
      </c>
      <c r="D43" s="13">
        <v>199183</v>
      </c>
      <c r="E43" s="14">
        <v>941.54</v>
      </c>
      <c r="F43" s="15">
        <v>1.01E-2</v>
      </c>
      <c r="G43" s="15"/>
    </row>
    <row r="44" spans="1:7" x14ac:dyDescent="0.3">
      <c r="A44" s="12" t="s">
        <v>2176</v>
      </c>
      <c r="B44" s="30" t="s">
        <v>2177</v>
      </c>
      <c r="C44" s="30" t="s">
        <v>1312</v>
      </c>
      <c r="D44" s="13">
        <v>120000</v>
      </c>
      <c r="E44" s="14">
        <v>929.88</v>
      </c>
      <c r="F44" s="15">
        <v>0.01</v>
      </c>
      <c r="G44" s="15"/>
    </row>
    <row r="45" spans="1:7" x14ac:dyDescent="0.3">
      <c r="A45" s="12" t="s">
        <v>2178</v>
      </c>
      <c r="B45" s="30" t="s">
        <v>2179</v>
      </c>
      <c r="C45" s="30" t="s">
        <v>1358</v>
      </c>
      <c r="D45" s="13">
        <v>150000</v>
      </c>
      <c r="E45" s="14">
        <v>876</v>
      </c>
      <c r="F45" s="15">
        <v>9.4000000000000004E-3</v>
      </c>
      <c r="G45" s="15"/>
    </row>
    <row r="46" spans="1:7" x14ac:dyDescent="0.3">
      <c r="A46" s="12" t="s">
        <v>2180</v>
      </c>
      <c r="B46" s="30" t="s">
        <v>2181</v>
      </c>
      <c r="C46" s="30" t="s">
        <v>1825</v>
      </c>
      <c r="D46" s="13">
        <v>140716</v>
      </c>
      <c r="E46" s="14">
        <v>779.78</v>
      </c>
      <c r="F46" s="15">
        <v>8.3999999999999995E-3</v>
      </c>
      <c r="G46" s="15"/>
    </row>
    <row r="47" spans="1:7" x14ac:dyDescent="0.3">
      <c r="A47" s="12" t="s">
        <v>2049</v>
      </c>
      <c r="B47" s="30" t="s">
        <v>2050</v>
      </c>
      <c r="C47" s="30" t="s">
        <v>1128</v>
      </c>
      <c r="D47" s="13">
        <v>70000</v>
      </c>
      <c r="E47" s="14">
        <v>684.95</v>
      </c>
      <c r="F47" s="15">
        <v>7.4000000000000003E-3</v>
      </c>
      <c r="G47" s="15"/>
    </row>
    <row r="48" spans="1:7" x14ac:dyDescent="0.3">
      <c r="A48" s="12" t="s">
        <v>1698</v>
      </c>
      <c r="B48" s="30" t="s">
        <v>1699</v>
      </c>
      <c r="C48" s="30" t="s">
        <v>1118</v>
      </c>
      <c r="D48" s="13">
        <v>53286</v>
      </c>
      <c r="E48" s="14">
        <v>664.82</v>
      </c>
      <c r="F48" s="15">
        <v>7.1000000000000004E-3</v>
      </c>
      <c r="G48" s="15"/>
    </row>
    <row r="49" spans="1:7" x14ac:dyDescent="0.3">
      <c r="A49" s="12" t="s">
        <v>2053</v>
      </c>
      <c r="B49" s="30" t="s">
        <v>2054</v>
      </c>
      <c r="C49" s="30" t="s">
        <v>1468</v>
      </c>
      <c r="D49" s="13">
        <v>60000</v>
      </c>
      <c r="E49" s="14">
        <v>657.78</v>
      </c>
      <c r="F49" s="15">
        <v>7.1000000000000004E-3</v>
      </c>
      <c r="G49" s="15"/>
    </row>
    <row r="50" spans="1:7" x14ac:dyDescent="0.3">
      <c r="A50" s="12" t="s">
        <v>2182</v>
      </c>
      <c r="B50" s="30" t="s">
        <v>2183</v>
      </c>
      <c r="C50" s="30" t="s">
        <v>1191</v>
      </c>
      <c r="D50" s="13">
        <v>50000</v>
      </c>
      <c r="E50" s="14">
        <v>640.70000000000005</v>
      </c>
      <c r="F50" s="15">
        <v>6.8999999999999999E-3</v>
      </c>
      <c r="G50" s="15"/>
    </row>
    <row r="51" spans="1:7" x14ac:dyDescent="0.3">
      <c r="A51" s="12" t="s">
        <v>1173</v>
      </c>
      <c r="B51" s="30" t="s">
        <v>1174</v>
      </c>
      <c r="C51" s="30" t="s">
        <v>1159</v>
      </c>
      <c r="D51" s="13">
        <v>17500</v>
      </c>
      <c r="E51" s="14">
        <v>621.45000000000005</v>
      </c>
      <c r="F51" s="15">
        <v>6.7000000000000002E-3</v>
      </c>
      <c r="G51" s="15"/>
    </row>
    <row r="52" spans="1:7" x14ac:dyDescent="0.3">
      <c r="A52" s="12" t="s">
        <v>2184</v>
      </c>
      <c r="B52" s="30" t="s">
        <v>2185</v>
      </c>
      <c r="C52" s="30" t="s">
        <v>1260</v>
      </c>
      <c r="D52" s="13">
        <v>110957</v>
      </c>
      <c r="E52" s="14">
        <v>595.01</v>
      </c>
      <c r="F52" s="15">
        <v>6.4000000000000003E-3</v>
      </c>
      <c r="G52" s="15"/>
    </row>
    <row r="53" spans="1:7" x14ac:dyDescent="0.3">
      <c r="A53" s="12" t="s">
        <v>2186</v>
      </c>
      <c r="B53" s="30" t="s">
        <v>2187</v>
      </c>
      <c r="C53" s="30" t="s">
        <v>1115</v>
      </c>
      <c r="D53" s="13">
        <v>33586</v>
      </c>
      <c r="E53" s="14">
        <v>573.25</v>
      </c>
      <c r="F53" s="15">
        <v>6.1999999999999998E-3</v>
      </c>
      <c r="G53" s="15"/>
    </row>
    <row r="54" spans="1:7" x14ac:dyDescent="0.3">
      <c r="A54" s="12" t="s">
        <v>2188</v>
      </c>
      <c r="B54" s="30" t="s">
        <v>2189</v>
      </c>
      <c r="C54" s="30" t="s">
        <v>1181</v>
      </c>
      <c r="D54" s="13">
        <v>88010</v>
      </c>
      <c r="E54" s="14">
        <v>514.9</v>
      </c>
      <c r="F54" s="15">
        <v>5.4999999999999997E-3</v>
      </c>
      <c r="G54" s="15"/>
    </row>
    <row r="55" spans="1:7" x14ac:dyDescent="0.3">
      <c r="A55" s="12" t="s">
        <v>1403</v>
      </c>
      <c r="B55" s="30" t="s">
        <v>1404</v>
      </c>
      <c r="C55" s="30" t="s">
        <v>1118</v>
      </c>
      <c r="D55" s="13">
        <v>1000</v>
      </c>
      <c r="E55" s="14">
        <v>8.4700000000000006</v>
      </c>
      <c r="F55" s="15">
        <v>1E-4</v>
      </c>
      <c r="G55" s="15"/>
    </row>
    <row r="56" spans="1:7" x14ac:dyDescent="0.3">
      <c r="A56" s="16" t="s">
        <v>122</v>
      </c>
      <c r="B56" s="31"/>
      <c r="C56" s="31"/>
      <c r="D56" s="17"/>
      <c r="E56" s="37">
        <v>86226.33</v>
      </c>
      <c r="F56" s="38">
        <v>0.92649999999999999</v>
      </c>
      <c r="G56" s="20"/>
    </row>
    <row r="57" spans="1:7" x14ac:dyDescent="0.3">
      <c r="A57" s="16" t="s">
        <v>1473</v>
      </c>
      <c r="B57" s="30"/>
      <c r="C57" s="30"/>
      <c r="D57" s="13"/>
      <c r="E57" s="14"/>
      <c r="F57" s="15"/>
      <c r="G57" s="15"/>
    </row>
    <row r="58" spans="1:7" x14ac:dyDescent="0.3">
      <c r="A58" s="16" t="s">
        <v>122</v>
      </c>
      <c r="B58" s="30"/>
      <c r="C58" s="30"/>
      <c r="D58" s="13"/>
      <c r="E58" s="39" t="s">
        <v>114</v>
      </c>
      <c r="F58" s="40" t="s">
        <v>114</v>
      </c>
      <c r="G58" s="15"/>
    </row>
    <row r="59" spans="1:7" x14ac:dyDescent="0.3">
      <c r="A59" s="21" t="s">
        <v>152</v>
      </c>
      <c r="B59" s="32"/>
      <c r="C59" s="32"/>
      <c r="D59" s="22"/>
      <c r="E59" s="27">
        <v>86226.33</v>
      </c>
      <c r="F59" s="28">
        <v>0.92649999999999999</v>
      </c>
      <c r="G59" s="20"/>
    </row>
    <row r="60" spans="1:7" x14ac:dyDescent="0.3">
      <c r="A60" s="12"/>
      <c r="B60" s="30"/>
      <c r="C60" s="30"/>
      <c r="D60" s="13"/>
      <c r="E60" s="14"/>
      <c r="F60" s="15"/>
      <c r="G60" s="15"/>
    </row>
    <row r="61" spans="1:7" x14ac:dyDescent="0.3">
      <c r="A61" s="16" t="s">
        <v>1474</v>
      </c>
      <c r="B61" s="30"/>
      <c r="C61" s="30"/>
      <c r="D61" s="13"/>
      <c r="E61" s="14"/>
      <c r="F61" s="15"/>
      <c r="G61" s="15"/>
    </row>
    <row r="62" spans="1:7" x14ac:dyDescent="0.3">
      <c r="A62" s="16" t="s">
        <v>1475</v>
      </c>
      <c r="B62" s="30"/>
      <c r="C62" s="30"/>
      <c r="D62" s="13"/>
      <c r="E62" s="14"/>
      <c r="F62" s="15"/>
      <c r="G62" s="15"/>
    </row>
    <row r="63" spans="1:7" x14ac:dyDescent="0.3">
      <c r="A63" s="12" t="s">
        <v>1510</v>
      </c>
      <c r="B63" s="30"/>
      <c r="C63" s="30" t="s">
        <v>1118</v>
      </c>
      <c r="D63" s="13">
        <v>404000</v>
      </c>
      <c r="E63" s="14">
        <v>3445.72</v>
      </c>
      <c r="F63" s="15">
        <v>3.7021999999999999E-2</v>
      </c>
      <c r="G63" s="15"/>
    </row>
    <row r="64" spans="1:7" x14ac:dyDescent="0.3">
      <c r="A64" s="12" t="s">
        <v>1803</v>
      </c>
      <c r="B64" s="30"/>
      <c r="C64" s="30" t="s">
        <v>1804</v>
      </c>
      <c r="D64" s="13">
        <v>7950</v>
      </c>
      <c r="E64" s="14">
        <v>1531.27</v>
      </c>
      <c r="F64" s="15">
        <v>1.6452000000000001E-2</v>
      </c>
      <c r="G64" s="15"/>
    </row>
    <row r="65" spans="1:7" x14ac:dyDescent="0.3">
      <c r="A65" s="16" t="s">
        <v>122</v>
      </c>
      <c r="B65" s="31"/>
      <c r="C65" s="31"/>
      <c r="D65" s="17"/>
      <c r="E65" s="37">
        <v>4976.99</v>
      </c>
      <c r="F65" s="38">
        <v>5.3474000000000001E-2</v>
      </c>
      <c r="G65" s="20"/>
    </row>
    <row r="66" spans="1:7" x14ac:dyDescent="0.3">
      <c r="A66" s="12"/>
      <c r="B66" s="30"/>
      <c r="C66" s="30"/>
      <c r="D66" s="13"/>
      <c r="E66" s="14"/>
      <c r="F66" s="15"/>
      <c r="G66" s="15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12"/>
      <c r="B68" s="30"/>
      <c r="C68" s="30"/>
      <c r="D68" s="13"/>
      <c r="E68" s="14"/>
      <c r="F68" s="15"/>
      <c r="G68" s="15"/>
    </row>
    <row r="69" spans="1:7" x14ac:dyDescent="0.3">
      <c r="A69" s="21" t="s">
        <v>152</v>
      </c>
      <c r="B69" s="32"/>
      <c r="C69" s="32"/>
      <c r="D69" s="22"/>
      <c r="E69" s="18">
        <v>4976.99</v>
      </c>
      <c r="F69" s="19">
        <v>5.3474000000000001E-2</v>
      </c>
      <c r="G69" s="20"/>
    </row>
    <row r="70" spans="1:7" x14ac:dyDescent="0.3">
      <c r="A70" s="12"/>
      <c r="B70" s="30"/>
      <c r="C70" s="30"/>
      <c r="D70" s="13"/>
      <c r="E70" s="14"/>
      <c r="F70" s="15"/>
      <c r="G70" s="15"/>
    </row>
    <row r="71" spans="1:7" x14ac:dyDescent="0.3">
      <c r="A71" s="16" t="s">
        <v>115</v>
      </c>
      <c r="B71" s="30"/>
      <c r="C71" s="30"/>
      <c r="D71" s="13"/>
      <c r="E71" s="14"/>
      <c r="F71" s="15"/>
      <c r="G71" s="15"/>
    </row>
    <row r="72" spans="1:7" x14ac:dyDescent="0.3">
      <c r="A72" s="12"/>
      <c r="B72" s="30"/>
      <c r="C72" s="30"/>
      <c r="D72" s="13"/>
      <c r="E72" s="14"/>
      <c r="F72" s="15"/>
      <c r="G72" s="15"/>
    </row>
    <row r="73" spans="1:7" x14ac:dyDescent="0.3">
      <c r="A73" s="16" t="s">
        <v>116</v>
      </c>
      <c r="B73" s="30"/>
      <c r="C73" s="30"/>
      <c r="D73" s="13"/>
      <c r="E73" s="14"/>
      <c r="F73" s="15"/>
      <c r="G73" s="15"/>
    </row>
    <row r="74" spans="1:7" x14ac:dyDescent="0.3">
      <c r="A74" s="12" t="s">
        <v>1665</v>
      </c>
      <c r="B74" s="30" t="s">
        <v>1666</v>
      </c>
      <c r="C74" s="30" t="s">
        <v>119</v>
      </c>
      <c r="D74" s="13">
        <v>300000</v>
      </c>
      <c r="E74" s="14">
        <v>296.66000000000003</v>
      </c>
      <c r="F74" s="15">
        <v>3.2000000000000002E-3</v>
      </c>
      <c r="G74" s="15">
        <v>6.7349999999999993E-2</v>
      </c>
    </row>
    <row r="75" spans="1:7" x14ac:dyDescent="0.3">
      <c r="A75" s="12" t="s">
        <v>1663</v>
      </c>
      <c r="B75" s="30" t="s">
        <v>1664</v>
      </c>
      <c r="C75" s="30" t="s">
        <v>119</v>
      </c>
      <c r="D75" s="13">
        <v>200000</v>
      </c>
      <c r="E75" s="14">
        <v>198.03</v>
      </c>
      <c r="F75" s="15">
        <v>2.0999999999999999E-3</v>
      </c>
      <c r="G75" s="15">
        <v>6.7151000000000002E-2</v>
      </c>
    </row>
    <row r="76" spans="1:7" x14ac:dyDescent="0.3">
      <c r="A76" s="16" t="s">
        <v>122</v>
      </c>
      <c r="B76" s="31"/>
      <c r="C76" s="31"/>
      <c r="D76" s="17"/>
      <c r="E76" s="37">
        <v>494.69</v>
      </c>
      <c r="F76" s="38">
        <v>5.3E-3</v>
      </c>
      <c r="G76" s="20"/>
    </row>
    <row r="77" spans="1:7" x14ac:dyDescent="0.3">
      <c r="A77" s="12"/>
      <c r="B77" s="30"/>
      <c r="C77" s="30"/>
      <c r="D77" s="13"/>
      <c r="E77" s="14"/>
      <c r="F77" s="15"/>
      <c r="G77" s="15"/>
    </row>
    <row r="78" spans="1:7" x14ac:dyDescent="0.3">
      <c r="A78" s="21" t="s">
        <v>152</v>
      </c>
      <c r="B78" s="32"/>
      <c r="C78" s="32"/>
      <c r="D78" s="22"/>
      <c r="E78" s="18">
        <v>494.69</v>
      </c>
      <c r="F78" s="19">
        <v>5.3E-3</v>
      </c>
      <c r="G78" s="20"/>
    </row>
    <row r="79" spans="1:7" x14ac:dyDescent="0.3">
      <c r="A79" s="12"/>
      <c r="B79" s="30"/>
      <c r="C79" s="30"/>
      <c r="D79" s="13"/>
      <c r="E79" s="14"/>
      <c r="F79" s="15"/>
      <c r="G79" s="15"/>
    </row>
    <row r="80" spans="1:7" x14ac:dyDescent="0.3">
      <c r="A80" s="12"/>
      <c r="B80" s="30"/>
      <c r="C80" s="30"/>
      <c r="D80" s="13"/>
      <c r="E80" s="14"/>
      <c r="F80" s="15"/>
      <c r="G80" s="15"/>
    </row>
    <row r="81" spans="1:7" x14ac:dyDescent="0.3">
      <c r="A81" s="16" t="s">
        <v>153</v>
      </c>
      <c r="B81" s="30"/>
      <c r="C81" s="30"/>
      <c r="D81" s="13"/>
      <c r="E81" s="14"/>
      <c r="F81" s="15"/>
      <c r="G81" s="15"/>
    </row>
    <row r="82" spans="1:7" x14ac:dyDescent="0.3">
      <c r="A82" s="12" t="s">
        <v>154</v>
      </c>
      <c r="B82" s="30"/>
      <c r="C82" s="30"/>
      <c r="D82" s="13"/>
      <c r="E82" s="14">
        <v>577.67999999999995</v>
      </c>
      <c r="F82" s="15">
        <v>6.1999999999999998E-3</v>
      </c>
      <c r="G82" s="15">
        <v>6.7666000000000004E-2</v>
      </c>
    </row>
    <row r="83" spans="1:7" x14ac:dyDescent="0.3">
      <c r="A83" s="16" t="s">
        <v>122</v>
      </c>
      <c r="B83" s="31"/>
      <c r="C83" s="31"/>
      <c r="D83" s="17"/>
      <c r="E83" s="37">
        <v>577.67999999999995</v>
      </c>
      <c r="F83" s="38">
        <v>6.1999999999999998E-3</v>
      </c>
      <c r="G83" s="20"/>
    </row>
    <row r="84" spans="1:7" x14ac:dyDescent="0.3">
      <c r="A84" s="12"/>
      <c r="B84" s="30"/>
      <c r="C84" s="30"/>
      <c r="D84" s="13"/>
      <c r="E84" s="14"/>
      <c r="F84" s="15"/>
      <c r="G84" s="15"/>
    </row>
    <row r="85" spans="1:7" x14ac:dyDescent="0.3">
      <c r="A85" s="21" t="s">
        <v>152</v>
      </c>
      <c r="B85" s="32"/>
      <c r="C85" s="32"/>
      <c r="D85" s="22"/>
      <c r="E85" s="18">
        <v>577.67999999999995</v>
      </c>
      <c r="F85" s="19">
        <v>6.1999999999999998E-3</v>
      </c>
      <c r="G85" s="20"/>
    </row>
    <row r="86" spans="1:7" x14ac:dyDescent="0.3">
      <c r="A86" s="12" t="s">
        <v>155</v>
      </c>
      <c r="B86" s="30"/>
      <c r="C86" s="30"/>
      <c r="D86" s="13"/>
      <c r="E86" s="14">
        <v>0.1070937</v>
      </c>
      <c r="F86" s="15">
        <v>9.9999999999999995E-7</v>
      </c>
      <c r="G86" s="15"/>
    </row>
    <row r="87" spans="1:7" x14ac:dyDescent="0.3">
      <c r="A87" s="12" t="s">
        <v>156</v>
      </c>
      <c r="B87" s="30"/>
      <c r="C87" s="30"/>
      <c r="D87" s="13"/>
      <c r="E87" s="14">
        <v>5772.2629063000004</v>
      </c>
      <c r="F87" s="15">
        <v>6.1998999999999999E-2</v>
      </c>
      <c r="G87" s="15">
        <v>6.7666000000000004E-2</v>
      </c>
    </row>
    <row r="88" spans="1:7" x14ac:dyDescent="0.3">
      <c r="A88" s="25" t="s">
        <v>157</v>
      </c>
      <c r="B88" s="33"/>
      <c r="C88" s="33"/>
      <c r="D88" s="26"/>
      <c r="E88" s="27">
        <v>93071.07</v>
      </c>
      <c r="F88" s="28">
        <v>1</v>
      </c>
      <c r="G88" s="28"/>
    </row>
    <row r="90" spans="1:7" x14ac:dyDescent="0.3">
      <c r="A90" s="1" t="s">
        <v>1687</v>
      </c>
    </row>
    <row r="93" spans="1:7" x14ac:dyDescent="0.3">
      <c r="A93" s="1" t="s">
        <v>160</v>
      </c>
    </row>
    <row r="94" spans="1:7" x14ac:dyDescent="0.3">
      <c r="A94" s="47" t="s">
        <v>161</v>
      </c>
      <c r="B94" s="34" t="s">
        <v>114</v>
      </c>
    </row>
    <row r="95" spans="1:7" x14ac:dyDescent="0.3">
      <c r="A95" t="s">
        <v>162</v>
      </c>
    </row>
    <row r="96" spans="1:7" x14ac:dyDescent="0.3">
      <c r="A96" t="s">
        <v>163</v>
      </c>
      <c r="B96" t="s">
        <v>164</v>
      </c>
      <c r="C96" t="s">
        <v>164</v>
      </c>
    </row>
    <row r="97" spans="1:5" x14ac:dyDescent="0.3">
      <c r="B97" s="48">
        <v>45077</v>
      </c>
      <c r="C97" s="48">
        <v>45107</v>
      </c>
    </row>
    <row r="98" spans="1:5" x14ac:dyDescent="0.3">
      <c r="A98" t="s">
        <v>168</v>
      </c>
      <c r="B98">
        <v>18.388000000000002</v>
      </c>
      <c r="C98">
        <v>19.395700000000001</v>
      </c>
      <c r="E98" s="2"/>
    </row>
    <row r="99" spans="1:5" x14ac:dyDescent="0.3">
      <c r="A99" t="s">
        <v>169</v>
      </c>
      <c r="B99">
        <v>18.388000000000002</v>
      </c>
      <c r="C99">
        <v>19.395700000000001</v>
      </c>
      <c r="E99" s="2"/>
    </row>
    <row r="100" spans="1:5" x14ac:dyDescent="0.3">
      <c r="A100" t="s">
        <v>626</v>
      </c>
      <c r="B100">
        <v>17.650500000000001</v>
      </c>
      <c r="C100">
        <v>18.596399999999999</v>
      </c>
      <c r="E100" s="2"/>
    </row>
    <row r="101" spans="1:5" x14ac:dyDescent="0.3">
      <c r="A101" t="s">
        <v>627</v>
      </c>
      <c r="B101">
        <v>17.6496</v>
      </c>
      <c r="C101">
        <v>18.595500000000001</v>
      </c>
      <c r="E101" s="2"/>
    </row>
    <row r="102" spans="1:5" x14ac:dyDescent="0.3">
      <c r="E102" s="2"/>
    </row>
    <row r="103" spans="1:5" x14ac:dyDescent="0.3">
      <c r="A103" t="s">
        <v>179</v>
      </c>
      <c r="B103" s="34" t="s">
        <v>114</v>
      </c>
    </row>
    <row r="104" spans="1:5" x14ac:dyDescent="0.3">
      <c r="A104" t="s">
        <v>180</v>
      </c>
      <c r="B104" s="34" t="s">
        <v>114</v>
      </c>
    </row>
    <row r="105" spans="1:5" ht="28.95" customHeight="1" x14ac:dyDescent="0.3">
      <c r="A105" s="47" t="s">
        <v>181</v>
      </c>
      <c r="B105" s="34" t="s">
        <v>114</v>
      </c>
    </row>
    <row r="106" spans="1:5" ht="28.95" customHeight="1" x14ac:dyDescent="0.3">
      <c r="A106" s="47" t="s">
        <v>182</v>
      </c>
      <c r="B106" s="34" t="s">
        <v>114</v>
      </c>
    </row>
    <row r="107" spans="1:5" x14ac:dyDescent="0.3">
      <c r="A107" t="s">
        <v>1688</v>
      </c>
      <c r="B107" s="49">
        <v>0.72952499999999998</v>
      </c>
    </row>
    <row r="108" spans="1:5" ht="43.5" customHeight="1" x14ac:dyDescent="0.3">
      <c r="A108" s="47" t="s">
        <v>184</v>
      </c>
      <c r="B108" s="34">
        <v>4976.9853750000002</v>
      </c>
    </row>
    <row r="109" spans="1:5" ht="28.95" customHeight="1" x14ac:dyDescent="0.3">
      <c r="A109" s="47" t="s">
        <v>185</v>
      </c>
      <c r="B109" s="34" t="s">
        <v>114</v>
      </c>
    </row>
    <row r="110" spans="1:5" ht="28.95" customHeight="1" x14ac:dyDescent="0.3">
      <c r="A110" s="47" t="s">
        <v>186</v>
      </c>
      <c r="B110" s="34" t="s">
        <v>114</v>
      </c>
    </row>
    <row r="111" spans="1:5" x14ac:dyDescent="0.3">
      <c r="A111" t="s">
        <v>187</v>
      </c>
      <c r="B111" s="34" t="s">
        <v>114</v>
      </c>
    </row>
    <row r="112" spans="1:5" x14ac:dyDescent="0.3">
      <c r="A112" t="s">
        <v>188</v>
      </c>
      <c r="B112" s="34" t="s">
        <v>114</v>
      </c>
    </row>
    <row r="114" spans="1:4" ht="70.05" customHeight="1" x14ac:dyDescent="0.3">
      <c r="A114" s="63" t="s">
        <v>198</v>
      </c>
      <c r="B114" s="63" t="s">
        <v>199</v>
      </c>
      <c r="C114" s="63" t="s">
        <v>5</v>
      </c>
      <c r="D114" s="63" t="s">
        <v>6</v>
      </c>
    </row>
    <row r="115" spans="1:4" ht="70.05" customHeight="1" x14ac:dyDescent="0.3">
      <c r="A115" s="63" t="s">
        <v>2190</v>
      </c>
      <c r="B115" s="63"/>
      <c r="C115" s="63" t="s">
        <v>74</v>
      </c>
      <c r="D115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56"/>
  <sheetViews>
    <sheetView showGridLines="0" workbookViewId="0">
      <pane ySplit="4" topLeftCell="A5" activePane="bottomLeft" state="frozen"/>
      <selection activeCell="E97" sqref="E97"/>
      <selection pane="bottomLeft" activeCell="A8" sqref="A8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2191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2192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1106</v>
      </c>
      <c r="B7" s="30"/>
      <c r="C7" s="30"/>
      <c r="D7" s="13"/>
      <c r="E7" s="14"/>
      <c r="F7" s="15"/>
      <c r="G7" s="15"/>
    </row>
    <row r="8" spans="1:8" x14ac:dyDescent="0.3">
      <c r="A8" s="12" t="s">
        <v>1107</v>
      </c>
      <c r="B8" s="30" t="s">
        <v>1108</v>
      </c>
      <c r="C8" s="30" t="s">
        <v>1109</v>
      </c>
      <c r="D8" s="13">
        <v>2768</v>
      </c>
      <c r="E8" s="14">
        <v>47.09</v>
      </c>
      <c r="F8" s="15">
        <v>0.27700000000000002</v>
      </c>
      <c r="G8" s="15"/>
    </row>
    <row r="9" spans="1:8" x14ac:dyDescent="0.3">
      <c r="A9" s="12" t="s">
        <v>1119</v>
      </c>
      <c r="B9" s="30" t="s">
        <v>1120</v>
      </c>
      <c r="C9" s="30" t="s">
        <v>1109</v>
      </c>
      <c r="D9" s="13">
        <v>4384</v>
      </c>
      <c r="E9" s="14">
        <v>40.97</v>
      </c>
      <c r="F9" s="15">
        <v>0.24099999999999999</v>
      </c>
      <c r="G9" s="15"/>
    </row>
    <row r="10" spans="1:8" x14ac:dyDescent="0.3">
      <c r="A10" s="12" t="s">
        <v>1141</v>
      </c>
      <c r="B10" s="30" t="s">
        <v>1142</v>
      </c>
      <c r="C10" s="30" t="s">
        <v>1109</v>
      </c>
      <c r="D10" s="13">
        <v>3015</v>
      </c>
      <c r="E10" s="14">
        <v>17.27</v>
      </c>
      <c r="F10" s="15">
        <v>0.1016</v>
      </c>
      <c r="G10" s="15"/>
    </row>
    <row r="11" spans="1:8" x14ac:dyDescent="0.3">
      <c r="A11" s="12" t="s">
        <v>1252</v>
      </c>
      <c r="B11" s="30" t="s">
        <v>1253</v>
      </c>
      <c r="C11" s="30" t="s">
        <v>1109</v>
      </c>
      <c r="D11" s="13">
        <v>1748</v>
      </c>
      <c r="E11" s="14">
        <v>17.260000000000002</v>
      </c>
      <c r="F11" s="15">
        <v>0.10150000000000001</v>
      </c>
      <c r="G11" s="15"/>
    </row>
    <row r="12" spans="1:8" x14ac:dyDescent="0.3">
      <c r="A12" s="12" t="s">
        <v>1129</v>
      </c>
      <c r="B12" s="30" t="s">
        <v>1130</v>
      </c>
      <c r="C12" s="30" t="s">
        <v>1109</v>
      </c>
      <c r="D12" s="13">
        <v>921</v>
      </c>
      <c r="E12" s="14">
        <v>17.010000000000002</v>
      </c>
      <c r="F12" s="15">
        <v>0.1</v>
      </c>
      <c r="G12" s="15"/>
    </row>
    <row r="13" spans="1:8" x14ac:dyDescent="0.3">
      <c r="A13" s="12" t="s">
        <v>1211</v>
      </c>
      <c r="B13" s="30" t="s">
        <v>1212</v>
      </c>
      <c r="C13" s="30" t="s">
        <v>1109</v>
      </c>
      <c r="D13" s="13">
        <v>800</v>
      </c>
      <c r="E13" s="14">
        <v>11</v>
      </c>
      <c r="F13" s="15">
        <v>6.4699999999999994E-2</v>
      </c>
      <c r="G13" s="15"/>
    </row>
    <row r="14" spans="1:8" x14ac:dyDescent="0.3">
      <c r="A14" s="12" t="s">
        <v>1942</v>
      </c>
      <c r="B14" s="30" t="s">
        <v>1943</v>
      </c>
      <c r="C14" s="30" t="s">
        <v>1109</v>
      </c>
      <c r="D14" s="13">
        <v>589</v>
      </c>
      <c r="E14" s="14">
        <v>4.4400000000000004</v>
      </c>
      <c r="F14" s="15">
        <v>2.6100000000000002E-2</v>
      </c>
      <c r="G14" s="15"/>
    </row>
    <row r="15" spans="1:8" x14ac:dyDescent="0.3">
      <c r="A15" s="12" t="s">
        <v>1131</v>
      </c>
      <c r="B15" s="30" t="s">
        <v>1132</v>
      </c>
      <c r="C15" s="30" t="s">
        <v>1109</v>
      </c>
      <c r="D15" s="13">
        <v>2218</v>
      </c>
      <c r="E15" s="14">
        <v>4.22</v>
      </c>
      <c r="F15" s="15">
        <v>2.4799999999999999E-2</v>
      </c>
      <c r="G15" s="15"/>
    </row>
    <row r="16" spans="1:8" x14ac:dyDescent="0.3">
      <c r="A16" s="12" t="s">
        <v>1177</v>
      </c>
      <c r="B16" s="30" t="s">
        <v>1178</v>
      </c>
      <c r="C16" s="30" t="s">
        <v>1109</v>
      </c>
      <c r="D16" s="13">
        <v>2600</v>
      </c>
      <c r="E16" s="14">
        <v>3.28</v>
      </c>
      <c r="F16" s="15">
        <v>1.9300000000000001E-2</v>
      </c>
      <c r="G16" s="15"/>
    </row>
    <row r="17" spans="1:7" x14ac:dyDescent="0.3">
      <c r="A17" s="12" t="s">
        <v>1971</v>
      </c>
      <c r="B17" s="30" t="s">
        <v>1972</v>
      </c>
      <c r="C17" s="30" t="s">
        <v>1109</v>
      </c>
      <c r="D17" s="13">
        <v>3821</v>
      </c>
      <c r="E17" s="14">
        <v>3.03</v>
      </c>
      <c r="F17" s="15">
        <v>1.78E-2</v>
      </c>
      <c r="G17" s="15"/>
    </row>
    <row r="18" spans="1:7" x14ac:dyDescent="0.3">
      <c r="A18" s="12" t="s">
        <v>1383</v>
      </c>
      <c r="B18" s="30" t="s">
        <v>1384</v>
      </c>
      <c r="C18" s="30" t="s">
        <v>1109</v>
      </c>
      <c r="D18" s="13">
        <v>909</v>
      </c>
      <c r="E18" s="14">
        <v>2.2000000000000002</v>
      </c>
      <c r="F18" s="15">
        <v>1.29E-2</v>
      </c>
      <c r="G18" s="15"/>
    </row>
    <row r="19" spans="1:7" x14ac:dyDescent="0.3">
      <c r="A19" s="12" t="s">
        <v>1136</v>
      </c>
      <c r="B19" s="30" t="s">
        <v>1137</v>
      </c>
      <c r="C19" s="30" t="s">
        <v>1109</v>
      </c>
      <c r="D19" s="13">
        <v>3648</v>
      </c>
      <c r="E19" s="14">
        <v>1.88</v>
      </c>
      <c r="F19" s="15">
        <v>1.11E-2</v>
      </c>
      <c r="G19" s="15"/>
    </row>
    <row r="20" spans="1:7" x14ac:dyDescent="0.3">
      <c r="A20" s="16" t="s">
        <v>122</v>
      </c>
      <c r="B20" s="31"/>
      <c r="C20" s="31"/>
      <c r="D20" s="17"/>
      <c r="E20" s="37">
        <v>169.65</v>
      </c>
      <c r="F20" s="38">
        <v>0.99780000000000002</v>
      </c>
      <c r="G20" s="20"/>
    </row>
    <row r="21" spans="1:7" x14ac:dyDescent="0.3">
      <c r="A21" s="16" t="s">
        <v>1473</v>
      </c>
      <c r="B21" s="30"/>
      <c r="C21" s="30"/>
      <c r="D21" s="13"/>
      <c r="E21" s="14"/>
      <c r="F21" s="15"/>
      <c r="G21" s="15"/>
    </row>
    <row r="22" spans="1:7" x14ac:dyDescent="0.3">
      <c r="A22" s="16" t="s">
        <v>122</v>
      </c>
      <c r="B22" s="30"/>
      <c r="C22" s="30"/>
      <c r="D22" s="13"/>
      <c r="E22" s="39" t="s">
        <v>114</v>
      </c>
      <c r="F22" s="40" t="s">
        <v>114</v>
      </c>
      <c r="G22" s="15"/>
    </row>
    <row r="23" spans="1:7" x14ac:dyDescent="0.3">
      <c r="A23" s="21" t="s">
        <v>152</v>
      </c>
      <c r="B23" s="32"/>
      <c r="C23" s="32"/>
      <c r="D23" s="22"/>
      <c r="E23" s="27">
        <v>169.65</v>
      </c>
      <c r="F23" s="28">
        <v>0.99780000000000002</v>
      </c>
      <c r="G23" s="20"/>
    </row>
    <row r="24" spans="1:7" x14ac:dyDescent="0.3">
      <c r="A24" s="12"/>
      <c r="B24" s="30"/>
      <c r="C24" s="30"/>
      <c r="D24" s="13"/>
      <c r="E24" s="14"/>
      <c r="F24" s="15"/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153</v>
      </c>
      <c r="B26" s="30"/>
      <c r="C26" s="30"/>
      <c r="D26" s="13"/>
      <c r="E26" s="14"/>
      <c r="F26" s="15"/>
      <c r="G26" s="15"/>
    </row>
    <row r="27" spans="1:7" x14ac:dyDescent="0.3">
      <c r="A27" s="12" t="s">
        <v>154</v>
      </c>
      <c r="B27" s="30"/>
      <c r="C27" s="30"/>
      <c r="D27" s="13"/>
      <c r="E27" s="14">
        <v>1</v>
      </c>
      <c r="F27" s="15">
        <v>5.8999999999999999E-3</v>
      </c>
      <c r="G27" s="15">
        <v>6.7666000000000004E-2</v>
      </c>
    </row>
    <row r="28" spans="1:7" x14ac:dyDescent="0.3">
      <c r="A28" s="16" t="s">
        <v>122</v>
      </c>
      <c r="B28" s="31"/>
      <c r="C28" s="31"/>
      <c r="D28" s="17"/>
      <c r="E28" s="37">
        <v>1</v>
      </c>
      <c r="F28" s="38">
        <v>5.8999999999999999E-3</v>
      </c>
      <c r="G28" s="20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21" t="s">
        <v>152</v>
      </c>
      <c r="B30" s="32"/>
      <c r="C30" s="32"/>
      <c r="D30" s="22"/>
      <c r="E30" s="18">
        <v>1</v>
      </c>
      <c r="F30" s="19">
        <v>5.8999999999999999E-3</v>
      </c>
      <c r="G30" s="20"/>
    </row>
    <row r="31" spans="1:7" x14ac:dyDescent="0.3">
      <c r="A31" s="12" t="s">
        <v>155</v>
      </c>
      <c r="B31" s="30"/>
      <c r="C31" s="30"/>
      <c r="D31" s="13"/>
      <c r="E31" s="14">
        <v>1.853E-4</v>
      </c>
      <c r="F31" s="15">
        <v>9.9999999999999995E-7</v>
      </c>
      <c r="G31" s="15"/>
    </row>
    <row r="32" spans="1:7" x14ac:dyDescent="0.3">
      <c r="A32" s="12" t="s">
        <v>156</v>
      </c>
      <c r="B32" s="30"/>
      <c r="C32" s="30"/>
      <c r="D32" s="13"/>
      <c r="E32" s="23">
        <v>-0.61018530000000004</v>
      </c>
      <c r="F32" s="24">
        <v>-3.7009999999999999E-3</v>
      </c>
      <c r="G32" s="15">
        <v>6.7666000000000004E-2</v>
      </c>
    </row>
    <row r="33" spans="1:7" x14ac:dyDescent="0.3">
      <c r="A33" s="25" t="s">
        <v>157</v>
      </c>
      <c r="B33" s="33"/>
      <c r="C33" s="33"/>
      <c r="D33" s="26"/>
      <c r="E33" s="27">
        <v>170.04</v>
      </c>
      <c r="F33" s="28">
        <v>1</v>
      </c>
      <c r="G33" s="28"/>
    </row>
    <row r="38" spans="1:7" x14ac:dyDescent="0.3">
      <c r="A38" s="1" t="s">
        <v>160</v>
      </c>
    </row>
    <row r="39" spans="1:7" x14ac:dyDescent="0.3">
      <c r="A39" s="47" t="s">
        <v>161</v>
      </c>
      <c r="B39" s="34" t="s">
        <v>114</v>
      </c>
    </row>
    <row r="40" spans="1:7" x14ac:dyDescent="0.3">
      <c r="A40" t="s">
        <v>162</v>
      </c>
    </row>
    <row r="41" spans="1:7" x14ac:dyDescent="0.3">
      <c r="A41" t="s">
        <v>163</v>
      </c>
      <c r="B41" t="s">
        <v>164</v>
      </c>
      <c r="C41" t="s">
        <v>164</v>
      </c>
    </row>
    <row r="42" spans="1:7" x14ac:dyDescent="0.3">
      <c r="B42" s="48">
        <v>45077</v>
      </c>
      <c r="C42" s="48">
        <v>45107</v>
      </c>
    </row>
    <row r="43" spans="1:7" x14ac:dyDescent="0.3">
      <c r="A43" t="s">
        <v>305</v>
      </c>
      <c r="B43">
        <v>4514.3149999999996</v>
      </c>
      <c r="C43">
        <v>4579.6930000000002</v>
      </c>
      <c r="E43" s="2"/>
    </row>
    <row r="44" spans="1:7" x14ac:dyDescent="0.3">
      <c r="E44" s="2"/>
    </row>
    <row r="45" spans="1:7" x14ac:dyDescent="0.3">
      <c r="A45" t="s">
        <v>179</v>
      </c>
      <c r="B45" s="34" t="s">
        <v>114</v>
      </c>
    </row>
    <row r="46" spans="1:7" x14ac:dyDescent="0.3">
      <c r="A46" t="s">
        <v>180</v>
      </c>
      <c r="B46" s="34" t="s">
        <v>114</v>
      </c>
    </row>
    <row r="47" spans="1:7" ht="28.95" customHeight="1" x14ac:dyDescent="0.3">
      <c r="A47" s="47" t="s">
        <v>181</v>
      </c>
      <c r="B47" s="34" t="s">
        <v>114</v>
      </c>
    </row>
    <row r="48" spans="1:7" ht="28.95" customHeight="1" x14ac:dyDescent="0.3">
      <c r="A48" s="47" t="s">
        <v>182</v>
      </c>
      <c r="B48" s="34" t="s">
        <v>114</v>
      </c>
    </row>
    <row r="49" spans="1:4" ht="43.5" customHeight="1" x14ac:dyDescent="0.3">
      <c r="A49" s="47" t="s">
        <v>184</v>
      </c>
      <c r="B49" s="34" t="s">
        <v>114</v>
      </c>
    </row>
    <row r="50" spans="1:4" ht="28.95" customHeight="1" x14ac:dyDescent="0.3">
      <c r="A50" s="47" t="s">
        <v>185</v>
      </c>
      <c r="B50" s="34" t="s">
        <v>114</v>
      </c>
    </row>
    <row r="51" spans="1:4" ht="28.95" customHeight="1" x14ac:dyDescent="0.3">
      <c r="A51" s="47" t="s">
        <v>186</v>
      </c>
      <c r="B51" s="34" t="s">
        <v>114</v>
      </c>
    </row>
    <row r="52" spans="1:4" x14ac:dyDescent="0.3">
      <c r="A52" t="s">
        <v>187</v>
      </c>
      <c r="B52" s="34" t="s">
        <v>114</v>
      </c>
    </row>
    <row r="53" spans="1:4" x14ac:dyDescent="0.3">
      <c r="A53" t="s">
        <v>188</v>
      </c>
      <c r="B53" s="34" t="s">
        <v>114</v>
      </c>
    </row>
    <row r="55" spans="1:4" ht="70.05" customHeight="1" x14ac:dyDescent="0.3">
      <c r="A55" s="63" t="s">
        <v>198</v>
      </c>
      <c r="B55" s="63" t="s">
        <v>199</v>
      </c>
      <c r="C55" s="63" t="s">
        <v>5</v>
      </c>
      <c r="D55" s="63" t="s">
        <v>6</v>
      </c>
    </row>
    <row r="56" spans="1:4" ht="70.05" customHeight="1" x14ac:dyDescent="0.3">
      <c r="A56" s="63" t="s">
        <v>2193</v>
      </c>
      <c r="B56" s="63"/>
      <c r="C56" s="63" t="s">
        <v>76</v>
      </c>
      <c r="D56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98"/>
  <sheetViews>
    <sheetView showGridLines="0" workbookViewId="0">
      <pane ySplit="4" topLeftCell="A5" activePane="bottomLeft" state="frozen"/>
      <selection activeCell="E97" sqref="E97"/>
      <selection pane="bottomLeft" activeCell="A6" sqref="A6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2194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2195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1106</v>
      </c>
      <c r="B7" s="30"/>
      <c r="C7" s="30"/>
      <c r="D7" s="13"/>
      <c r="E7" s="14"/>
      <c r="F7" s="15"/>
      <c r="G7" s="15"/>
    </row>
    <row r="8" spans="1:8" x14ac:dyDescent="0.3">
      <c r="A8" s="12" t="s">
        <v>1348</v>
      </c>
      <c r="B8" s="30" t="s">
        <v>1349</v>
      </c>
      <c r="C8" s="30" t="s">
        <v>1128</v>
      </c>
      <c r="D8" s="13">
        <v>629</v>
      </c>
      <c r="E8" s="14">
        <v>32.69</v>
      </c>
      <c r="F8" s="15">
        <v>3.85E-2</v>
      </c>
      <c r="G8" s="15"/>
    </row>
    <row r="9" spans="1:8" x14ac:dyDescent="0.3">
      <c r="A9" s="12" t="s">
        <v>1228</v>
      </c>
      <c r="B9" s="30" t="s">
        <v>1229</v>
      </c>
      <c r="C9" s="30" t="s">
        <v>1118</v>
      </c>
      <c r="D9" s="13">
        <v>2705</v>
      </c>
      <c r="E9" s="14">
        <v>30.89</v>
      </c>
      <c r="F9" s="15">
        <v>3.6400000000000002E-2</v>
      </c>
      <c r="G9" s="15"/>
    </row>
    <row r="10" spans="1:8" x14ac:dyDescent="0.3">
      <c r="A10" s="12" t="s">
        <v>1428</v>
      </c>
      <c r="B10" s="30" t="s">
        <v>1429</v>
      </c>
      <c r="C10" s="30" t="s">
        <v>1287</v>
      </c>
      <c r="D10" s="13">
        <v>24557</v>
      </c>
      <c r="E10" s="14">
        <v>30.88</v>
      </c>
      <c r="F10" s="15">
        <v>3.6400000000000002E-2</v>
      </c>
      <c r="G10" s="15"/>
    </row>
    <row r="11" spans="1:8" x14ac:dyDescent="0.3">
      <c r="A11" s="12" t="s">
        <v>1464</v>
      </c>
      <c r="B11" s="30" t="s">
        <v>1465</v>
      </c>
      <c r="C11" s="30" t="s">
        <v>1392</v>
      </c>
      <c r="D11" s="13">
        <v>2594</v>
      </c>
      <c r="E11" s="14">
        <v>28.04</v>
      </c>
      <c r="F11" s="15">
        <v>3.3000000000000002E-2</v>
      </c>
      <c r="G11" s="15"/>
    </row>
    <row r="12" spans="1:8" x14ac:dyDescent="0.3">
      <c r="A12" s="12" t="s">
        <v>1375</v>
      </c>
      <c r="B12" s="30" t="s">
        <v>1376</v>
      </c>
      <c r="C12" s="30" t="s">
        <v>1260</v>
      </c>
      <c r="D12" s="13">
        <v>1046</v>
      </c>
      <c r="E12" s="14">
        <v>27.17</v>
      </c>
      <c r="F12" s="15">
        <v>3.2000000000000001E-2</v>
      </c>
      <c r="G12" s="15"/>
    </row>
    <row r="13" spans="1:8" x14ac:dyDescent="0.3">
      <c r="A13" s="12" t="s">
        <v>1285</v>
      </c>
      <c r="B13" s="30" t="s">
        <v>1286</v>
      </c>
      <c r="C13" s="30" t="s">
        <v>1287</v>
      </c>
      <c r="D13" s="13">
        <v>642</v>
      </c>
      <c r="E13" s="14">
        <v>24.35</v>
      </c>
      <c r="F13" s="15">
        <v>2.87E-2</v>
      </c>
      <c r="G13" s="15"/>
    </row>
    <row r="14" spans="1:8" x14ac:dyDescent="0.3">
      <c r="A14" s="12" t="s">
        <v>1310</v>
      </c>
      <c r="B14" s="30" t="s">
        <v>1311</v>
      </c>
      <c r="C14" s="30" t="s">
        <v>1312</v>
      </c>
      <c r="D14" s="13">
        <v>531</v>
      </c>
      <c r="E14" s="14">
        <v>23.81</v>
      </c>
      <c r="F14" s="15">
        <v>2.8000000000000001E-2</v>
      </c>
      <c r="G14" s="15"/>
    </row>
    <row r="15" spans="1:8" x14ac:dyDescent="0.3">
      <c r="A15" s="12" t="s">
        <v>1131</v>
      </c>
      <c r="B15" s="30" t="s">
        <v>1132</v>
      </c>
      <c r="C15" s="30" t="s">
        <v>1109</v>
      </c>
      <c r="D15" s="13">
        <v>12396</v>
      </c>
      <c r="E15" s="14">
        <v>23.6</v>
      </c>
      <c r="F15" s="15">
        <v>2.7799999999999998E-2</v>
      </c>
      <c r="G15" s="15"/>
    </row>
    <row r="16" spans="1:8" x14ac:dyDescent="0.3">
      <c r="A16" s="12" t="s">
        <v>1448</v>
      </c>
      <c r="B16" s="30" t="s">
        <v>1449</v>
      </c>
      <c r="C16" s="30" t="s">
        <v>1300</v>
      </c>
      <c r="D16" s="13">
        <v>1751</v>
      </c>
      <c r="E16" s="14">
        <v>23.54</v>
      </c>
      <c r="F16" s="15">
        <v>2.7699999999999999E-2</v>
      </c>
      <c r="G16" s="15"/>
    </row>
    <row r="17" spans="1:7" x14ac:dyDescent="0.3">
      <c r="A17" s="12" t="s">
        <v>2036</v>
      </c>
      <c r="B17" s="30" t="s">
        <v>2037</v>
      </c>
      <c r="C17" s="30" t="s">
        <v>1238</v>
      </c>
      <c r="D17" s="13">
        <v>610</v>
      </c>
      <c r="E17" s="14">
        <v>22.98</v>
      </c>
      <c r="F17" s="15">
        <v>2.7E-2</v>
      </c>
      <c r="G17" s="15"/>
    </row>
    <row r="18" spans="1:7" x14ac:dyDescent="0.3">
      <c r="A18" s="12" t="s">
        <v>1338</v>
      </c>
      <c r="B18" s="30" t="s">
        <v>1339</v>
      </c>
      <c r="C18" s="30" t="s">
        <v>1112</v>
      </c>
      <c r="D18" s="13">
        <v>25172</v>
      </c>
      <c r="E18" s="14">
        <v>22.98</v>
      </c>
      <c r="F18" s="15">
        <v>2.7099999999999999E-2</v>
      </c>
      <c r="G18" s="15"/>
    </row>
    <row r="19" spans="1:7" x14ac:dyDescent="0.3">
      <c r="A19" s="12" t="s">
        <v>1458</v>
      </c>
      <c r="B19" s="30" t="s">
        <v>1459</v>
      </c>
      <c r="C19" s="30" t="s">
        <v>1392</v>
      </c>
      <c r="D19" s="13">
        <v>4009</v>
      </c>
      <c r="E19" s="14">
        <v>22.97</v>
      </c>
      <c r="F19" s="15">
        <v>2.7E-2</v>
      </c>
      <c r="G19" s="15"/>
    </row>
    <row r="20" spans="1:7" x14ac:dyDescent="0.3">
      <c r="A20" s="12" t="s">
        <v>1275</v>
      </c>
      <c r="B20" s="30" t="s">
        <v>1276</v>
      </c>
      <c r="C20" s="30" t="s">
        <v>1260</v>
      </c>
      <c r="D20" s="13">
        <v>996</v>
      </c>
      <c r="E20" s="14">
        <v>22.8</v>
      </c>
      <c r="F20" s="15">
        <v>2.6800000000000001E-2</v>
      </c>
      <c r="G20" s="15"/>
    </row>
    <row r="21" spans="1:7" x14ac:dyDescent="0.3">
      <c r="A21" s="12" t="s">
        <v>2038</v>
      </c>
      <c r="B21" s="30" t="s">
        <v>2039</v>
      </c>
      <c r="C21" s="30" t="s">
        <v>2040</v>
      </c>
      <c r="D21" s="13">
        <v>8155</v>
      </c>
      <c r="E21" s="14">
        <v>22.67</v>
      </c>
      <c r="F21" s="15">
        <v>2.6700000000000002E-2</v>
      </c>
      <c r="G21" s="15"/>
    </row>
    <row r="22" spans="1:7" x14ac:dyDescent="0.3">
      <c r="A22" s="12" t="s">
        <v>1694</v>
      </c>
      <c r="B22" s="30" t="s">
        <v>1695</v>
      </c>
      <c r="C22" s="30" t="s">
        <v>1244</v>
      </c>
      <c r="D22" s="13">
        <v>846</v>
      </c>
      <c r="E22" s="14">
        <v>22.22</v>
      </c>
      <c r="F22" s="15">
        <v>2.6200000000000001E-2</v>
      </c>
      <c r="G22" s="15"/>
    </row>
    <row r="23" spans="1:7" x14ac:dyDescent="0.3">
      <c r="A23" s="12" t="s">
        <v>1331</v>
      </c>
      <c r="B23" s="30" t="s">
        <v>1332</v>
      </c>
      <c r="C23" s="30" t="s">
        <v>1265</v>
      </c>
      <c r="D23" s="13">
        <v>1718</v>
      </c>
      <c r="E23" s="14">
        <v>22.04</v>
      </c>
      <c r="F23" s="15">
        <v>2.5899999999999999E-2</v>
      </c>
      <c r="G23" s="15"/>
    </row>
    <row r="24" spans="1:7" x14ac:dyDescent="0.3">
      <c r="A24" s="12" t="s">
        <v>1215</v>
      </c>
      <c r="B24" s="30" t="s">
        <v>1216</v>
      </c>
      <c r="C24" s="30" t="s">
        <v>1172</v>
      </c>
      <c r="D24" s="13">
        <v>92</v>
      </c>
      <c r="E24" s="14">
        <v>21.98</v>
      </c>
      <c r="F24" s="15">
        <v>2.5899999999999999E-2</v>
      </c>
      <c r="G24" s="15"/>
    </row>
    <row r="25" spans="1:7" x14ac:dyDescent="0.3">
      <c r="A25" s="12" t="s">
        <v>1333</v>
      </c>
      <c r="B25" s="30" t="s">
        <v>1334</v>
      </c>
      <c r="C25" s="30" t="s">
        <v>1335</v>
      </c>
      <c r="D25" s="13">
        <v>9858</v>
      </c>
      <c r="E25" s="14">
        <v>21.87</v>
      </c>
      <c r="F25" s="15">
        <v>2.5700000000000001E-2</v>
      </c>
      <c r="G25" s="15"/>
    </row>
    <row r="26" spans="1:7" x14ac:dyDescent="0.3">
      <c r="A26" s="12" t="s">
        <v>1409</v>
      </c>
      <c r="B26" s="30" t="s">
        <v>1410</v>
      </c>
      <c r="C26" s="30" t="s">
        <v>1210</v>
      </c>
      <c r="D26" s="13">
        <v>551</v>
      </c>
      <c r="E26" s="14">
        <v>21.61</v>
      </c>
      <c r="F26" s="15">
        <v>2.5399999999999999E-2</v>
      </c>
      <c r="G26" s="15"/>
    </row>
    <row r="27" spans="1:7" x14ac:dyDescent="0.3">
      <c r="A27" s="12" t="s">
        <v>1340</v>
      </c>
      <c r="B27" s="30" t="s">
        <v>1341</v>
      </c>
      <c r="C27" s="30" t="s">
        <v>1172</v>
      </c>
      <c r="D27" s="13">
        <v>5037</v>
      </c>
      <c r="E27" s="14">
        <v>21.45</v>
      </c>
      <c r="F27" s="15">
        <v>2.53E-2</v>
      </c>
      <c r="G27" s="15"/>
    </row>
    <row r="28" spans="1:7" x14ac:dyDescent="0.3">
      <c r="A28" s="12" t="s">
        <v>1460</v>
      </c>
      <c r="B28" s="30" t="s">
        <v>1461</v>
      </c>
      <c r="C28" s="30" t="s">
        <v>1241</v>
      </c>
      <c r="D28" s="13">
        <v>4243</v>
      </c>
      <c r="E28" s="14">
        <v>20.81</v>
      </c>
      <c r="F28" s="15">
        <v>2.4500000000000001E-2</v>
      </c>
      <c r="G28" s="15"/>
    </row>
    <row r="29" spans="1:7" x14ac:dyDescent="0.3">
      <c r="A29" s="12" t="s">
        <v>1363</v>
      </c>
      <c r="B29" s="30" t="s">
        <v>1364</v>
      </c>
      <c r="C29" s="30" t="s">
        <v>1290</v>
      </c>
      <c r="D29" s="13">
        <v>18482</v>
      </c>
      <c r="E29" s="14">
        <v>19.420000000000002</v>
      </c>
      <c r="F29" s="15">
        <v>2.29E-2</v>
      </c>
      <c r="G29" s="15"/>
    </row>
    <row r="30" spans="1:7" x14ac:dyDescent="0.3">
      <c r="A30" s="12" t="s">
        <v>1387</v>
      </c>
      <c r="B30" s="30" t="s">
        <v>1388</v>
      </c>
      <c r="C30" s="30" t="s">
        <v>1389</v>
      </c>
      <c r="D30" s="13">
        <v>3546</v>
      </c>
      <c r="E30" s="14">
        <v>18.829999999999998</v>
      </c>
      <c r="F30" s="15">
        <v>2.2200000000000001E-2</v>
      </c>
      <c r="G30" s="15"/>
    </row>
    <row r="31" spans="1:7" x14ac:dyDescent="0.3">
      <c r="A31" s="12" t="s">
        <v>1397</v>
      </c>
      <c r="B31" s="30" t="s">
        <v>1398</v>
      </c>
      <c r="C31" s="30" t="s">
        <v>1297</v>
      </c>
      <c r="D31" s="13">
        <v>1995</v>
      </c>
      <c r="E31" s="14">
        <v>18.2</v>
      </c>
      <c r="F31" s="15">
        <v>2.1399999999999999E-2</v>
      </c>
      <c r="G31" s="15"/>
    </row>
    <row r="32" spans="1:7" x14ac:dyDescent="0.3">
      <c r="A32" s="12" t="s">
        <v>1403</v>
      </c>
      <c r="B32" s="30" t="s">
        <v>1404</v>
      </c>
      <c r="C32" s="30" t="s">
        <v>1118</v>
      </c>
      <c r="D32" s="13">
        <v>2011</v>
      </c>
      <c r="E32" s="14">
        <v>17.04</v>
      </c>
      <c r="F32" s="15">
        <v>2.01E-2</v>
      </c>
      <c r="G32" s="15"/>
    </row>
    <row r="33" spans="1:7" x14ac:dyDescent="0.3">
      <c r="A33" s="12" t="s">
        <v>1732</v>
      </c>
      <c r="B33" s="30" t="s">
        <v>1733</v>
      </c>
      <c r="C33" s="30" t="s">
        <v>1312</v>
      </c>
      <c r="D33" s="13">
        <v>423</v>
      </c>
      <c r="E33" s="14">
        <v>16.45</v>
      </c>
      <c r="F33" s="15">
        <v>1.9400000000000001E-2</v>
      </c>
      <c r="G33" s="15"/>
    </row>
    <row r="34" spans="1:7" x14ac:dyDescent="0.3">
      <c r="A34" s="12" t="s">
        <v>1342</v>
      </c>
      <c r="B34" s="30" t="s">
        <v>1343</v>
      </c>
      <c r="C34" s="30" t="s">
        <v>1238</v>
      </c>
      <c r="D34" s="13">
        <v>363</v>
      </c>
      <c r="E34" s="14">
        <v>16.059999999999999</v>
      </c>
      <c r="F34" s="15">
        <v>1.89E-2</v>
      </c>
      <c r="G34" s="15"/>
    </row>
    <row r="35" spans="1:7" x14ac:dyDescent="0.3">
      <c r="A35" s="12" t="s">
        <v>1710</v>
      </c>
      <c r="B35" s="30" t="s">
        <v>1711</v>
      </c>
      <c r="C35" s="30" t="s">
        <v>1712</v>
      </c>
      <c r="D35" s="13">
        <v>41</v>
      </c>
      <c r="E35" s="14">
        <v>15.44</v>
      </c>
      <c r="F35" s="15">
        <v>1.8200000000000001E-2</v>
      </c>
      <c r="G35" s="15"/>
    </row>
    <row r="36" spans="1:7" x14ac:dyDescent="0.3">
      <c r="A36" s="12" t="s">
        <v>1390</v>
      </c>
      <c r="B36" s="30" t="s">
        <v>1391</v>
      </c>
      <c r="C36" s="30" t="s">
        <v>1392</v>
      </c>
      <c r="D36" s="13">
        <v>914</v>
      </c>
      <c r="E36" s="14">
        <v>15.43</v>
      </c>
      <c r="F36" s="15">
        <v>1.8200000000000001E-2</v>
      </c>
      <c r="G36" s="15"/>
    </row>
    <row r="37" spans="1:7" x14ac:dyDescent="0.3">
      <c r="A37" s="12" t="s">
        <v>1298</v>
      </c>
      <c r="B37" s="30" t="s">
        <v>1299</v>
      </c>
      <c r="C37" s="30" t="s">
        <v>1300</v>
      </c>
      <c r="D37" s="13">
        <v>2663</v>
      </c>
      <c r="E37" s="14">
        <v>15.25</v>
      </c>
      <c r="F37" s="15">
        <v>1.7899999999999999E-2</v>
      </c>
      <c r="G37" s="15"/>
    </row>
    <row r="38" spans="1:7" x14ac:dyDescent="0.3">
      <c r="A38" s="12" t="s">
        <v>1413</v>
      </c>
      <c r="B38" s="30" t="s">
        <v>1414</v>
      </c>
      <c r="C38" s="30" t="s">
        <v>1272</v>
      </c>
      <c r="D38" s="13">
        <v>16261</v>
      </c>
      <c r="E38" s="14">
        <v>13.94</v>
      </c>
      <c r="F38" s="15">
        <v>1.6400000000000001E-2</v>
      </c>
      <c r="G38" s="15"/>
    </row>
    <row r="39" spans="1:7" x14ac:dyDescent="0.3">
      <c r="A39" s="12" t="s">
        <v>1168</v>
      </c>
      <c r="B39" s="30" t="s">
        <v>1169</v>
      </c>
      <c r="C39" s="30" t="s">
        <v>1109</v>
      </c>
      <c r="D39" s="13">
        <v>4602</v>
      </c>
      <c r="E39" s="14">
        <v>13.89</v>
      </c>
      <c r="F39" s="15">
        <v>1.6400000000000001E-2</v>
      </c>
      <c r="G39" s="15"/>
    </row>
    <row r="40" spans="1:7" x14ac:dyDescent="0.3">
      <c r="A40" s="12" t="s">
        <v>1186</v>
      </c>
      <c r="B40" s="30" t="s">
        <v>1187</v>
      </c>
      <c r="C40" s="30" t="s">
        <v>1188</v>
      </c>
      <c r="D40" s="13">
        <v>2084</v>
      </c>
      <c r="E40" s="14">
        <v>13.24</v>
      </c>
      <c r="F40" s="15">
        <v>1.5599999999999999E-2</v>
      </c>
      <c r="G40" s="15"/>
    </row>
    <row r="41" spans="1:7" x14ac:dyDescent="0.3">
      <c r="A41" s="12" t="s">
        <v>1959</v>
      </c>
      <c r="B41" s="30" t="s">
        <v>1960</v>
      </c>
      <c r="C41" s="30" t="s">
        <v>1307</v>
      </c>
      <c r="D41" s="13">
        <v>542</v>
      </c>
      <c r="E41" s="14">
        <v>12.44</v>
      </c>
      <c r="F41" s="15">
        <v>1.46E-2</v>
      </c>
      <c r="G41" s="15"/>
    </row>
    <row r="42" spans="1:7" x14ac:dyDescent="0.3">
      <c r="A42" s="12" t="s">
        <v>1734</v>
      </c>
      <c r="B42" s="30" t="s">
        <v>1735</v>
      </c>
      <c r="C42" s="30" t="s">
        <v>1115</v>
      </c>
      <c r="D42" s="13">
        <v>626</v>
      </c>
      <c r="E42" s="14">
        <v>11.92</v>
      </c>
      <c r="F42" s="15">
        <v>1.4E-2</v>
      </c>
      <c r="G42" s="15"/>
    </row>
    <row r="43" spans="1:7" x14ac:dyDescent="0.3">
      <c r="A43" s="12" t="s">
        <v>1270</v>
      </c>
      <c r="B43" s="30" t="s">
        <v>1271</v>
      </c>
      <c r="C43" s="30" t="s">
        <v>1272</v>
      </c>
      <c r="D43" s="13">
        <v>59</v>
      </c>
      <c r="E43" s="14">
        <v>11.23</v>
      </c>
      <c r="F43" s="15">
        <v>1.32E-2</v>
      </c>
      <c r="G43" s="15"/>
    </row>
    <row r="44" spans="1:7" x14ac:dyDescent="0.3">
      <c r="A44" s="12" t="s">
        <v>2026</v>
      </c>
      <c r="B44" s="30" t="s">
        <v>2027</v>
      </c>
      <c r="C44" s="30" t="s">
        <v>1297</v>
      </c>
      <c r="D44" s="13">
        <v>1381</v>
      </c>
      <c r="E44" s="14">
        <v>11.08</v>
      </c>
      <c r="F44" s="15">
        <v>1.2999999999999999E-2</v>
      </c>
      <c r="G44" s="15"/>
    </row>
    <row r="45" spans="1:7" x14ac:dyDescent="0.3">
      <c r="A45" s="12" t="s">
        <v>1961</v>
      </c>
      <c r="B45" s="30" t="s">
        <v>1962</v>
      </c>
      <c r="C45" s="30" t="s">
        <v>1265</v>
      </c>
      <c r="D45" s="13">
        <v>1598</v>
      </c>
      <c r="E45" s="14">
        <v>10.84</v>
      </c>
      <c r="F45" s="15">
        <v>1.2800000000000001E-2</v>
      </c>
      <c r="G45" s="15"/>
    </row>
    <row r="46" spans="1:7" x14ac:dyDescent="0.3">
      <c r="A46" s="12" t="s">
        <v>2097</v>
      </c>
      <c r="B46" s="30" t="s">
        <v>2098</v>
      </c>
      <c r="C46" s="30" t="s">
        <v>1172</v>
      </c>
      <c r="D46" s="13">
        <v>554</v>
      </c>
      <c r="E46" s="14">
        <v>10.050000000000001</v>
      </c>
      <c r="F46" s="15">
        <v>1.18E-2</v>
      </c>
      <c r="G46" s="15"/>
    </row>
    <row r="47" spans="1:7" x14ac:dyDescent="0.3">
      <c r="A47" s="12" t="s">
        <v>2041</v>
      </c>
      <c r="B47" s="30" t="s">
        <v>2042</v>
      </c>
      <c r="C47" s="30" t="s">
        <v>1335</v>
      </c>
      <c r="D47" s="13">
        <v>1029</v>
      </c>
      <c r="E47" s="14">
        <v>9.73</v>
      </c>
      <c r="F47" s="15">
        <v>1.15E-2</v>
      </c>
      <c r="G47" s="15"/>
    </row>
    <row r="48" spans="1:7" x14ac:dyDescent="0.3">
      <c r="A48" s="12" t="s">
        <v>2043</v>
      </c>
      <c r="B48" s="30" t="s">
        <v>2044</v>
      </c>
      <c r="C48" s="30" t="s">
        <v>1312</v>
      </c>
      <c r="D48" s="13">
        <v>12667</v>
      </c>
      <c r="E48" s="14">
        <v>9.51</v>
      </c>
      <c r="F48" s="15">
        <v>1.12E-2</v>
      </c>
      <c r="G48" s="15"/>
    </row>
    <row r="49" spans="1:7" x14ac:dyDescent="0.3">
      <c r="A49" s="12" t="s">
        <v>1393</v>
      </c>
      <c r="B49" s="30" t="s">
        <v>1394</v>
      </c>
      <c r="C49" s="30" t="s">
        <v>1118</v>
      </c>
      <c r="D49" s="13">
        <v>743</v>
      </c>
      <c r="E49" s="14">
        <v>9.2100000000000009</v>
      </c>
      <c r="F49" s="15">
        <v>1.0800000000000001E-2</v>
      </c>
      <c r="G49" s="15"/>
    </row>
    <row r="50" spans="1:7" x14ac:dyDescent="0.3">
      <c r="A50" s="12" t="s">
        <v>2047</v>
      </c>
      <c r="B50" s="30" t="s">
        <v>2048</v>
      </c>
      <c r="C50" s="30" t="s">
        <v>1118</v>
      </c>
      <c r="D50" s="13">
        <v>128</v>
      </c>
      <c r="E50" s="14">
        <v>8.9700000000000006</v>
      </c>
      <c r="F50" s="15">
        <v>1.06E-2</v>
      </c>
      <c r="G50" s="15"/>
    </row>
    <row r="51" spans="1:7" x14ac:dyDescent="0.3">
      <c r="A51" s="12" t="s">
        <v>1221</v>
      </c>
      <c r="B51" s="30" t="s">
        <v>1222</v>
      </c>
      <c r="C51" s="30" t="s">
        <v>1223</v>
      </c>
      <c r="D51" s="13">
        <v>4434</v>
      </c>
      <c r="E51" s="14">
        <v>7.28</v>
      </c>
      <c r="F51" s="15">
        <v>8.6E-3</v>
      </c>
      <c r="G51" s="15"/>
    </row>
    <row r="52" spans="1:7" x14ac:dyDescent="0.3">
      <c r="A52" s="12" t="s">
        <v>2069</v>
      </c>
      <c r="B52" s="30" t="s">
        <v>2070</v>
      </c>
      <c r="C52" s="30" t="s">
        <v>1335</v>
      </c>
      <c r="D52" s="13">
        <v>889</v>
      </c>
      <c r="E52" s="14">
        <v>6.82</v>
      </c>
      <c r="F52" s="15">
        <v>8.0000000000000002E-3</v>
      </c>
      <c r="G52" s="15"/>
    </row>
    <row r="53" spans="1:7" x14ac:dyDescent="0.3">
      <c r="A53" s="12" t="s">
        <v>2083</v>
      </c>
      <c r="B53" s="30" t="s">
        <v>2084</v>
      </c>
      <c r="C53" s="30" t="s">
        <v>1312</v>
      </c>
      <c r="D53" s="13">
        <v>4042</v>
      </c>
      <c r="E53" s="14">
        <v>6.01</v>
      </c>
      <c r="F53" s="15">
        <v>7.1000000000000004E-3</v>
      </c>
      <c r="G53" s="15"/>
    </row>
    <row r="54" spans="1:7" x14ac:dyDescent="0.3">
      <c r="A54" s="12" t="s">
        <v>2091</v>
      </c>
      <c r="B54" s="30" t="s">
        <v>2092</v>
      </c>
      <c r="C54" s="30" t="s">
        <v>1290</v>
      </c>
      <c r="D54" s="13">
        <v>812</v>
      </c>
      <c r="E54" s="14">
        <v>5.32</v>
      </c>
      <c r="F54" s="15">
        <v>6.3E-3</v>
      </c>
      <c r="G54" s="15"/>
    </row>
    <row r="55" spans="1:7" x14ac:dyDescent="0.3">
      <c r="A55" s="12" t="s">
        <v>2101</v>
      </c>
      <c r="B55" s="30" t="s">
        <v>2102</v>
      </c>
      <c r="C55" s="30" t="s">
        <v>1392</v>
      </c>
      <c r="D55" s="13">
        <v>28</v>
      </c>
      <c r="E55" s="14">
        <v>4.01</v>
      </c>
      <c r="F55" s="15">
        <v>4.7000000000000002E-3</v>
      </c>
      <c r="G55" s="15"/>
    </row>
    <row r="56" spans="1:7" x14ac:dyDescent="0.3">
      <c r="A56" s="12" t="s">
        <v>2105</v>
      </c>
      <c r="B56" s="30" t="s">
        <v>2106</v>
      </c>
      <c r="C56" s="30" t="s">
        <v>1300</v>
      </c>
      <c r="D56" s="13">
        <v>560</v>
      </c>
      <c r="E56" s="14">
        <v>3.54</v>
      </c>
      <c r="F56" s="15">
        <v>4.1999999999999997E-3</v>
      </c>
      <c r="G56" s="15"/>
    </row>
    <row r="57" spans="1:7" x14ac:dyDescent="0.3">
      <c r="A57" s="12" t="s">
        <v>2107</v>
      </c>
      <c r="B57" s="30" t="s">
        <v>2108</v>
      </c>
      <c r="C57" s="30" t="s">
        <v>1389</v>
      </c>
      <c r="D57" s="13">
        <v>461</v>
      </c>
      <c r="E57" s="14">
        <v>1.89</v>
      </c>
      <c r="F57" s="15">
        <v>2.2000000000000001E-3</v>
      </c>
      <c r="G57" s="15"/>
    </row>
    <row r="58" spans="1:7" x14ac:dyDescent="0.3">
      <c r="A58" s="16" t="s">
        <v>122</v>
      </c>
      <c r="B58" s="31"/>
      <c r="C58" s="31"/>
      <c r="D58" s="17"/>
      <c r="E58" s="37">
        <v>844.39</v>
      </c>
      <c r="F58" s="38">
        <v>0.99419999999999997</v>
      </c>
      <c r="G58" s="20"/>
    </row>
    <row r="59" spans="1:7" x14ac:dyDescent="0.3">
      <c r="A59" s="16" t="s">
        <v>1473</v>
      </c>
      <c r="B59" s="30"/>
      <c r="C59" s="30"/>
      <c r="D59" s="13"/>
      <c r="E59" s="14"/>
      <c r="F59" s="15"/>
      <c r="G59" s="15"/>
    </row>
    <row r="60" spans="1:7" x14ac:dyDescent="0.3">
      <c r="A60" s="16" t="s">
        <v>122</v>
      </c>
      <c r="B60" s="30"/>
      <c r="C60" s="30"/>
      <c r="D60" s="13"/>
      <c r="E60" s="39" t="s">
        <v>114</v>
      </c>
      <c r="F60" s="40" t="s">
        <v>114</v>
      </c>
      <c r="G60" s="15"/>
    </row>
    <row r="61" spans="1:7" x14ac:dyDescent="0.3">
      <c r="A61" s="21" t="s">
        <v>152</v>
      </c>
      <c r="B61" s="32"/>
      <c r="C61" s="32"/>
      <c r="D61" s="22"/>
      <c r="E61" s="27">
        <v>844.39</v>
      </c>
      <c r="F61" s="28">
        <v>0.99419999999999997</v>
      </c>
      <c r="G61" s="20"/>
    </row>
    <row r="62" spans="1:7" x14ac:dyDescent="0.3">
      <c r="A62" s="12"/>
      <c r="B62" s="30"/>
      <c r="C62" s="30"/>
      <c r="D62" s="13"/>
      <c r="E62" s="14"/>
      <c r="F62" s="15"/>
      <c r="G62" s="15"/>
    </row>
    <row r="63" spans="1:7" x14ac:dyDescent="0.3">
      <c r="A63" s="12"/>
      <c r="B63" s="30"/>
      <c r="C63" s="30"/>
      <c r="D63" s="13"/>
      <c r="E63" s="14"/>
      <c r="F63" s="15"/>
      <c r="G63" s="15"/>
    </row>
    <row r="64" spans="1:7" x14ac:dyDescent="0.3">
      <c r="A64" s="16" t="s">
        <v>153</v>
      </c>
      <c r="B64" s="30"/>
      <c r="C64" s="30"/>
      <c r="D64" s="13"/>
      <c r="E64" s="14"/>
      <c r="F64" s="15"/>
      <c r="G64" s="15"/>
    </row>
    <row r="65" spans="1:7" x14ac:dyDescent="0.3">
      <c r="A65" s="12" t="s">
        <v>154</v>
      </c>
      <c r="B65" s="30"/>
      <c r="C65" s="30"/>
      <c r="D65" s="13"/>
      <c r="E65" s="14">
        <v>4</v>
      </c>
      <c r="F65" s="15">
        <v>4.7000000000000002E-3</v>
      </c>
      <c r="G65" s="15">
        <v>6.7666000000000004E-2</v>
      </c>
    </row>
    <row r="66" spans="1:7" x14ac:dyDescent="0.3">
      <c r="A66" s="16" t="s">
        <v>122</v>
      </c>
      <c r="B66" s="31"/>
      <c r="C66" s="31"/>
      <c r="D66" s="17"/>
      <c r="E66" s="37">
        <v>4</v>
      </c>
      <c r="F66" s="38">
        <v>4.7000000000000002E-3</v>
      </c>
      <c r="G66" s="20"/>
    </row>
    <row r="67" spans="1:7" x14ac:dyDescent="0.3">
      <c r="A67" s="12"/>
      <c r="B67" s="30"/>
      <c r="C67" s="30"/>
      <c r="D67" s="13"/>
      <c r="E67" s="14"/>
      <c r="F67" s="15"/>
      <c r="G67" s="15"/>
    </row>
    <row r="68" spans="1:7" x14ac:dyDescent="0.3">
      <c r="A68" s="21" t="s">
        <v>152</v>
      </c>
      <c r="B68" s="32"/>
      <c r="C68" s="32"/>
      <c r="D68" s="22"/>
      <c r="E68" s="18">
        <v>4</v>
      </c>
      <c r="F68" s="19">
        <v>4.7000000000000002E-3</v>
      </c>
      <c r="G68" s="20"/>
    </row>
    <row r="69" spans="1:7" x14ac:dyDescent="0.3">
      <c r="A69" s="12" t="s">
        <v>155</v>
      </c>
      <c r="B69" s="30"/>
      <c r="C69" s="30"/>
      <c r="D69" s="13"/>
      <c r="E69" s="14">
        <v>7.4109999999999996E-4</v>
      </c>
      <c r="F69" s="15">
        <v>0</v>
      </c>
      <c r="G69" s="15"/>
    </row>
    <row r="70" spans="1:7" x14ac:dyDescent="0.3">
      <c r="A70" s="12" t="s">
        <v>156</v>
      </c>
      <c r="B70" s="30"/>
      <c r="C70" s="30"/>
      <c r="D70" s="13"/>
      <c r="E70" s="14">
        <v>1.0092589000000001</v>
      </c>
      <c r="F70" s="15">
        <v>1.1000000000000001E-3</v>
      </c>
      <c r="G70" s="15">
        <v>6.7666000000000004E-2</v>
      </c>
    </row>
    <row r="71" spans="1:7" x14ac:dyDescent="0.3">
      <c r="A71" s="25" t="s">
        <v>157</v>
      </c>
      <c r="B71" s="33"/>
      <c r="C71" s="33"/>
      <c r="D71" s="26"/>
      <c r="E71" s="27">
        <v>849.4</v>
      </c>
      <c r="F71" s="28">
        <v>1</v>
      </c>
      <c r="G71" s="28"/>
    </row>
    <row r="76" spans="1:7" x14ac:dyDescent="0.3">
      <c r="A76" s="1" t="s">
        <v>160</v>
      </c>
    </row>
    <row r="77" spans="1:7" x14ac:dyDescent="0.3">
      <c r="A77" s="47" t="s">
        <v>161</v>
      </c>
      <c r="B77" s="34" t="s">
        <v>114</v>
      </c>
    </row>
    <row r="78" spans="1:7" x14ac:dyDescent="0.3">
      <c r="A78" t="s">
        <v>162</v>
      </c>
    </row>
    <row r="79" spans="1:7" x14ac:dyDescent="0.3">
      <c r="A79" t="s">
        <v>163</v>
      </c>
      <c r="B79" t="s">
        <v>164</v>
      </c>
      <c r="C79" t="s">
        <v>164</v>
      </c>
    </row>
    <row r="80" spans="1:7" x14ac:dyDescent="0.3">
      <c r="B80" s="48">
        <v>45077</v>
      </c>
      <c r="C80" s="48">
        <v>45107</v>
      </c>
    </row>
    <row r="81" spans="1:5" x14ac:dyDescent="0.3">
      <c r="A81" t="s">
        <v>658</v>
      </c>
      <c r="B81">
        <v>9.6625999999999994</v>
      </c>
      <c r="C81">
        <v>10.0601</v>
      </c>
      <c r="E81" s="2"/>
    </row>
    <row r="82" spans="1:5" x14ac:dyDescent="0.3">
      <c r="A82" t="s">
        <v>169</v>
      </c>
      <c r="B82">
        <v>9.6625999999999994</v>
      </c>
      <c r="C82">
        <v>10.0601</v>
      </c>
      <c r="E82" s="2"/>
    </row>
    <row r="83" spans="1:5" x14ac:dyDescent="0.3">
      <c r="A83" t="s">
        <v>659</v>
      </c>
      <c r="B83">
        <v>9.6280999999999999</v>
      </c>
      <c r="C83">
        <v>10.018599999999999</v>
      </c>
      <c r="E83" s="2"/>
    </row>
    <row r="84" spans="1:5" x14ac:dyDescent="0.3">
      <c r="A84" t="s">
        <v>627</v>
      </c>
      <c r="B84">
        <v>9.6281999999999996</v>
      </c>
      <c r="C84">
        <v>10.018599999999999</v>
      </c>
      <c r="E84" s="2"/>
    </row>
    <row r="85" spans="1:5" x14ac:dyDescent="0.3">
      <c r="E85" s="2"/>
    </row>
    <row r="86" spans="1:5" x14ac:dyDescent="0.3">
      <c r="A86" t="s">
        <v>179</v>
      </c>
      <c r="B86" s="34" t="s">
        <v>114</v>
      </c>
    </row>
    <row r="87" spans="1:5" x14ac:dyDescent="0.3">
      <c r="A87" t="s">
        <v>180</v>
      </c>
      <c r="B87" s="34" t="s">
        <v>114</v>
      </c>
    </row>
    <row r="88" spans="1:5" ht="28.95" customHeight="1" x14ac:dyDescent="0.3">
      <c r="A88" s="47" t="s">
        <v>181</v>
      </c>
      <c r="B88" s="34" t="s">
        <v>114</v>
      </c>
    </row>
    <row r="89" spans="1:5" ht="28.95" customHeight="1" x14ac:dyDescent="0.3">
      <c r="A89" s="47" t="s">
        <v>182</v>
      </c>
      <c r="B89" s="34" t="s">
        <v>114</v>
      </c>
    </row>
    <row r="90" spans="1:5" x14ac:dyDescent="0.3">
      <c r="A90" t="s">
        <v>1688</v>
      </c>
      <c r="B90" s="49">
        <v>1.0162910000000001</v>
      </c>
    </row>
    <row r="91" spans="1:5" ht="43.5" customHeight="1" x14ac:dyDescent="0.3">
      <c r="A91" s="47" t="s">
        <v>184</v>
      </c>
      <c r="B91" s="34" t="s">
        <v>114</v>
      </c>
    </row>
    <row r="92" spans="1:5" ht="28.95" customHeight="1" x14ac:dyDescent="0.3">
      <c r="A92" s="47" t="s">
        <v>185</v>
      </c>
      <c r="B92" s="34" t="s">
        <v>114</v>
      </c>
    </row>
    <row r="93" spans="1:5" ht="28.95" customHeight="1" x14ac:dyDescent="0.3">
      <c r="A93" s="47" t="s">
        <v>186</v>
      </c>
      <c r="B93" s="34" t="s">
        <v>114</v>
      </c>
    </row>
    <row r="94" spans="1:5" x14ac:dyDescent="0.3">
      <c r="A94" t="s">
        <v>187</v>
      </c>
      <c r="B94" s="34" t="s">
        <v>114</v>
      </c>
    </row>
    <row r="95" spans="1:5" x14ac:dyDescent="0.3">
      <c r="A95" t="s">
        <v>188</v>
      </c>
      <c r="B95" s="34" t="s">
        <v>114</v>
      </c>
    </row>
    <row r="97" spans="1:4" ht="70.05" customHeight="1" x14ac:dyDescent="0.3">
      <c r="A97" s="63" t="s">
        <v>198</v>
      </c>
      <c r="B97" s="63" t="s">
        <v>199</v>
      </c>
      <c r="C97" s="63" t="s">
        <v>5</v>
      </c>
      <c r="D97" s="63" t="s">
        <v>6</v>
      </c>
    </row>
    <row r="98" spans="1:4" ht="70.05" customHeight="1" x14ac:dyDescent="0.3">
      <c r="A98" s="63" t="s">
        <v>2196</v>
      </c>
      <c r="B98" s="63"/>
      <c r="C98" s="63" t="s">
        <v>2197</v>
      </c>
      <c r="D98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6"/>
  <sheetViews>
    <sheetView showGridLines="0" workbookViewId="0">
      <pane ySplit="4" topLeftCell="A5" activePane="bottomLeft" state="frozen"/>
      <selection activeCell="E97" sqref="E97"/>
      <selection pane="bottomLeft" activeCell="B12" sqref="B12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308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309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202</v>
      </c>
      <c r="B9" s="30"/>
      <c r="C9" s="30"/>
      <c r="D9" s="13"/>
      <c r="E9" s="14"/>
      <c r="F9" s="15"/>
      <c r="G9" s="15"/>
    </row>
    <row r="10" spans="1:8" x14ac:dyDescent="0.3">
      <c r="A10" s="16" t="s">
        <v>203</v>
      </c>
      <c r="B10" s="30"/>
      <c r="C10" s="30"/>
      <c r="D10" s="13"/>
      <c r="E10" s="14"/>
      <c r="F10" s="15"/>
      <c r="G10" s="15"/>
    </row>
    <row r="11" spans="1:8" x14ac:dyDescent="0.3">
      <c r="A11" s="12" t="s">
        <v>310</v>
      </c>
      <c r="B11" s="30" t="s">
        <v>311</v>
      </c>
      <c r="C11" s="30" t="s">
        <v>209</v>
      </c>
      <c r="D11" s="13">
        <v>127500000</v>
      </c>
      <c r="E11" s="14">
        <v>130065.56</v>
      </c>
      <c r="F11" s="15">
        <v>7.3300000000000004E-2</v>
      </c>
      <c r="G11" s="15">
        <v>7.4889999999999998E-2</v>
      </c>
    </row>
    <row r="12" spans="1:8" x14ac:dyDescent="0.3">
      <c r="A12" s="12" t="s">
        <v>312</v>
      </c>
      <c r="B12" s="30" t="s">
        <v>313</v>
      </c>
      <c r="C12" s="30" t="s">
        <v>209</v>
      </c>
      <c r="D12" s="13">
        <v>115000000</v>
      </c>
      <c r="E12" s="14">
        <v>117275.85</v>
      </c>
      <c r="F12" s="15">
        <v>6.6100000000000006E-2</v>
      </c>
      <c r="G12" s="15">
        <v>7.4700000000000003E-2</v>
      </c>
    </row>
    <row r="13" spans="1:8" x14ac:dyDescent="0.3">
      <c r="A13" s="12" t="s">
        <v>314</v>
      </c>
      <c r="B13" s="30" t="s">
        <v>315</v>
      </c>
      <c r="C13" s="30" t="s">
        <v>209</v>
      </c>
      <c r="D13" s="13">
        <v>97500000</v>
      </c>
      <c r="E13" s="14">
        <v>95589.68</v>
      </c>
      <c r="F13" s="15">
        <v>5.3900000000000003E-2</v>
      </c>
      <c r="G13" s="15">
        <v>7.3999999999999996E-2</v>
      </c>
    </row>
    <row r="14" spans="1:8" x14ac:dyDescent="0.3">
      <c r="A14" s="12" t="s">
        <v>316</v>
      </c>
      <c r="B14" s="30" t="s">
        <v>317</v>
      </c>
      <c r="C14" s="30" t="s">
        <v>209</v>
      </c>
      <c r="D14" s="13">
        <v>90000000</v>
      </c>
      <c r="E14" s="14">
        <v>89670.6</v>
      </c>
      <c r="F14" s="15">
        <v>5.0500000000000003E-2</v>
      </c>
      <c r="G14" s="15">
        <v>7.4700000000000003E-2</v>
      </c>
    </row>
    <row r="15" spans="1:8" x14ac:dyDescent="0.3">
      <c r="A15" s="12" t="s">
        <v>318</v>
      </c>
      <c r="B15" s="30" t="s">
        <v>319</v>
      </c>
      <c r="C15" s="30" t="s">
        <v>218</v>
      </c>
      <c r="D15" s="13">
        <v>83000000</v>
      </c>
      <c r="E15" s="14">
        <v>82516.94</v>
      </c>
      <c r="F15" s="15">
        <v>4.65E-2</v>
      </c>
      <c r="G15" s="15">
        <v>7.4425000000000005E-2</v>
      </c>
    </row>
    <row r="16" spans="1:8" x14ac:dyDescent="0.3">
      <c r="A16" s="12" t="s">
        <v>320</v>
      </c>
      <c r="B16" s="30" t="s">
        <v>321</v>
      </c>
      <c r="C16" s="30" t="s">
        <v>209</v>
      </c>
      <c r="D16" s="13">
        <v>80500000</v>
      </c>
      <c r="E16" s="14">
        <v>81009.81</v>
      </c>
      <c r="F16" s="15">
        <v>4.5699999999999998E-2</v>
      </c>
      <c r="G16" s="15">
        <v>7.4249999999999997E-2</v>
      </c>
    </row>
    <row r="17" spans="1:7" x14ac:dyDescent="0.3">
      <c r="A17" s="12" t="s">
        <v>322</v>
      </c>
      <c r="B17" s="30" t="s">
        <v>323</v>
      </c>
      <c r="C17" s="30" t="s">
        <v>209</v>
      </c>
      <c r="D17" s="13">
        <v>73000000</v>
      </c>
      <c r="E17" s="14">
        <v>73432.67</v>
      </c>
      <c r="F17" s="15">
        <v>4.1399999999999999E-2</v>
      </c>
      <c r="G17" s="15">
        <v>7.4099999999999999E-2</v>
      </c>
    </row>
    <row r="18" spans="1:7" x14ac:dyDescent="0.3">
      <c r="A18" s="12" t="s">
        <v>324</v>
      </c>
      <c r="B18" s="30" t="s">
        <v>325</v>
      </c>
      <c r="C18" s="30" t="s">
        <v>209</v>
      </c>
      <c r="D18" s="13">
        <v>61500000</v>
      </c>
      <c r="E18" s="14">
        <v>60717.84</v>
      </c>
      <c r="F18" s="15">
        <v>3.4200000000000001E-2</v>
      </c>
      <c r="G18" s="15">
        <v>7.6399999999999996E-2</v>
      </c>
    </row>
    <row r="19" spans="1:7" x14ac:dyDescent="0.3">
      <c r="A19" s="12" t="s">
        <v>326</v>
      </c>
      <c r="B19" s="30" t="s">
        <v>327</v>
      </c>
      <c r="C19" s="30" t="s">
        <v>209</v>
      </c>
      <c r="D19" s="13">
        <v>57500000</v>
      </c>
      <c r="E19" s="14">
        <v>58308.28</v>
      </c>
      <c r="F19" s="15">
        <v>3.2899999999999999E-2</v>
      </c>
      <c r="G19" s="15">
        <v>7.3999999999999996E-2</v>
      </c>
    </row>
    <row r="20" spans="1:7" x14ac:dyDescent="0.3">
      <c r="A20" s="12" t="s">
        <v>328</v>
      </c>
      <c r="B20" s="30" t="s">
        <v>329</v>
      </c>
      <c r="C20" s="30" t="s">
        <v>209</v>
      </c>
      <c r="D20" s="13">
        <v>53700000</v>
      </c>
      <c r="E20" s="14">
        <v>53697.85</v>
      </c>
      <c r="F20" s="15">
        <v>3.0300000000000001E-2</v>
      </c>
      <c r="G20" s="15">
        <v>7.4889999999999998E-2</v>
      </c>
    </row>
    <row r="21" spans="1:7" x14ac:dyDescent="0.3">
      <c r="A21" s="12" t="s">
        <v>330</v>
      </c>
      <c r="B21" s="30" t="s">
        <v>331</v>
      </c>
      <c r="C21" s="30" t="s">
        <v>332</v>
      </c>
      <c r="D21" s="13">
        <v>52000000</v>
      </c>
      <c r="E21" s="14">
        <v>51932.3</v>
      </c>
      <c r="F21" s="15">
        <v>2.93E-2</v>
      </c>
      <c r="G21" s="15">
        <v>7.4249999999999997E-2</v>
      </c>
    </row>
    <row r="22" spans="1:7" x14ac:dyDescent="0.3">
      <c r="A22" s="12" t="s">
        <v>333</v>
      </c>
      <c r="B22" s="30" t="s">
        <v>334</v>
      </c>
      <c r="C22" s="30" t="s">
        <v>209</v>
      </c>
      <c r="D22" s="13">
        <v>50500000</v>
      </c>
      <c r="E22" s="14">
        <v>50386.73</v>
      </c>
      <c r="F22" s="15">
        <v>2.8400000000000002E-2</v>
      </c>
      <c r="G22" s="15">
        <v>7.3649999999999993E-2</v>
      </c>
    </row>
    <row r="23" spans="1:7" x14ac:dyDescent="0.3">
      <c r="A23" s="12" t="s">
        <v>335</v>
      </c>
      <c r="B23" s="30" t="s">
        <v>336</v>
      </c>
      <c r="C23" s="30" t="s">
        <v>209</v>
      </c>
      <c r="D23" s="13">
        <v>39200000</v>
      </c>
      <c r="E23" s="14">
        <v>39359.74</v>
      </c>
      <c r="F23" s="15">
        <v>2.2200000000000001E-2</v>
      </c>
      <c r="G23" s="15">
        <v>7.3999999999999996E-2</v>
      </c>
    </row>
    <row r="24" spans="1:7" x14ac:dyDescent="0.3">
      <c r="A24" s="12" t="s">
        <v>337</v>
      </c>
      <c r="B24" s="30" t="s">
        <v>338</v>
      </c>
      <c r="C24" s="30" t="s">
        <v>209</v>
      </c>
      <c r="D24" s="13">
        <v>38500000</v>
      </c>
      <c r="E24" s="14">
        <v>38686.19</v>
      </c>
      <c r="F24" s="15">
        <v>2.18E-2</v>
      </c>
      <c r="G24" s="15">
        <v>7.6399999999999996E-2</v>
      </c>
    </row>
    <row r="25" spans="1:7" x14ac:dyDescent="0.3">
      <c r="A25" s="12" t="s">
        <v>339</v>
      </c>
      <c r="B25" s="30" t="s">
        <v>340</v>
      </c>
      <c r="C25" s="30" t="s">
        <v>209</v>
      </c>
      <c r="D25" s="13">
        <v>37500000</v>
      </c>
      <c r="E25" s="14">
        <v>37399.46</v>
      </c>
      <c r="F25" s="15">
        <v>2.1100000000000001E-2</v>
      </c>
      <c r="G25" s="15">
        <v>7.4249999999999997E-2</v>
      </c>
    </row>
    <row r="26" spans="1:7" x14ac:dyDescent="0.3">
      <c r="A26" s="12" t="s">
        <v>341</v>
      </c>
      <c r="B26" s="30" t="s">
        <v>342</v>
      </c>
      <c r="C26" s="30" t="s">
        <v>209</v>
      </c>
      <c r="D26" s="13">
        <v>38000000</v>
      </c>
      <c r="E26" s="14">
        <v>37323.94</v>
      </c>
      <c r="F26" s="15">
        <v>2.1000000000000001E-2</v>
      </c>
      <c r="G26" s="15">
        <v>7.4249999999999997E-2</v>
      </c>
    </row>
    <row r="27" spans="1:7" x14ac:dyDescent="0.3">
      <c r="A27" s="12" t="s">
        <v>343</v>
      </c>
      <c r="B27" s="30" t="s">
        <v>344</v>
      </c>
      <c r="C27" s="30" t="s">
        <v>209</v>
      </c>
      <c r="D27" s="13">
        <v>35000000</v>
      </c>
      <c r="E27" s="14">
        <v>35056.35</v>
      </c>
      <c r="F27" s="15">
        <v>1.9800000000000002E-2</v>
      </c>
      <c r="G27" s="15">
        <v>7.4450000000000002E-2</v>
      </c>
    </row>
    <row r="28" spans="1:7" x14ac:dyDescent="0.3">
      <c r="A28" s="12" t="s">
        <v>345</v>
      </c>
      <c r="B28" s="30" t="s">
        <v>346</v>
      </c>
      <c r="C28" s="30" t="s">
        <v>209</v>
      </c>
      <c r="D28" s="13">
        <v>31000000</v>
      </c>
      <c r="E28" s="14">
        <v>31145.73</v>
      </c>
      <c r="F28" s="15">
        <v>1.7600000000000001E-2</v>
      </c>
      <c r="G28" s="15">
        <v>7.4450000000000002E-2</v>
      </c>
    </row>
    <row r="29" spans="1:7" x14ac:dyDescent="0.3">
      <c r="A29" s="12" t="s">
        <v>347</v>
      </c>
      <c r="B29" s="30" t="s">
        <v>348</v>
      </c>
      <c r="C29" s="30" t="s">
        <v>209</v>
      </c>
      <c r="D29" s="13">
        <v>25000000</v>
      </c>
      <c r="E29" s="14">
        <v>25433.73</v>
      </c>
      <c r="F29" s="15">
        <v>1.43E-2</v>
      </c>
      <c r="G29" s="15">
        <v>7.4700000000000003E-2</v>
      </c>
    </row>
    <row r="30" spans="1:7" x14ac:dyDescent="0.3">
      <c r="A30" s="12" t="s">
        <v>349</v>
      </c>
      <c r="B30" s="30" t="s">
        <v>350</v>
      </c>
      <c r="C30" s="30" t="s">
        <v>206</v>
      </c>
      <c r="D30" s="13">
        <v>22000000</v>
      </c>
      <c r="E30" s="14">
        <v>22921.54</v>
      </c>
      <c r="F30" s="15">
        <v>1.29E-2</v>
      </c>
      <c r="G30" s="15">
        <v>7.3385000000000006E-2</v>
      </c>
    </row>
    <row r="31" spans="1:7" x14ac:dyDescent="0.3">
      <c r="A31" s="12" t="s">
        <v>351</v>
      </c>
      <c r="B31" s="30" t="s">
        <v>352</v>
      </c>
      <c r="C31" s="30" t="s">
        <v>209</v>
      </c>
      <c r="D31" s="13">
        <v>21500000</v>
      </c>
      <c r="E31" s="14">
        <v>21556.31</v>
      </c>
      <c r="F31" s="15">
        <v>1.21E-2</v>
      </c>
      <c r="G31" s="15">
        <v>7.4450000000000002E-2</v>
      </c>
    </row>
    <row r="32" spans="1:7" x14ac:dyDescent="0.3">
      <c r="A32" s="12" t="s">
        <v>353</v>
      </c>
      <c r="B32" s="30" t="s">
        <v>354</v>
      </c>
      <c r="C32" s="30" t="s">
        <v>209</v>
      </c>
      <c r="D32" s="13">
        <v>20000000</v>
      </c>
      <c r="E32" s="14">
        <v>20198.099999999999</v>
      </c>
      <c r="F32" s="15">
        <v>1.14E-2</v>
      </c>
      <c r="G32" s="15">
        <v>7.4649999999999994E-2</v>
      </c>
    </row>
    <row r="33" spans="1:7" x14ac:dyDescent="0.3">
      <c r="A33" s="12" t="s">
        <v>355</v>
      </c>
      <c r="B33" s="30" t="s">
        <v>356</v>
      </c>
      <c r="C33" s="30" t="s">
        <v>218</v>
      </c>
      <c r="D33" s="13">
        <v>20000000</v>
      </c>
      <c r="E33" s="14">
        <v>20080.52</v>
      </c>
      <c r="F33" s="15">
        <v>1.1299999999999999E-2</v>
      </c>
      <c r="G33" s="15">
        <v>7.4860999999999997E-2</v>
      </c>
    </row>
    <row r="34" spans="1:7" x14ac:dyDescent="0.3">
      <c r="A34" s="12" t="s">
        <v>357</v>
      </c>
      <c r="B34" s="30" t="s">
        <v>358</v>
      </c>
      <c r="C34" s="30" t="s">
        <v>209</v>
      </c>
      <c r="D34" s="13">
        <v>18150000</v>
      </c>
      <c r="E34" s="14">
        <v>19196.18</v>
      </c>
      <c r="F34" s="15">
        <v>1.0800000000000001E-2</v>
      </c>
      <c r="G34" s="15">
        <v>7.5725000000000001E-2</v>
      </c>
    </row>
    <row r="35" spans="1:7" x14ac:dyDescent="0.3">
      <c r="A35" s="12" t="s">
        <v>359</v>
      </c>
      <c r="B35" s="30" t="s">
        <v>360</v>
      </c>
      <c r="C35" s="30" t="s">
        <v>361</v>
      </c>
      <c r="D35" s="13">
        <v>17500000</v>
      </c>
      <c r="E35" s="14">
        <v>17614.21</v>
      </c>
      <c r="F35" s="15">
        <v>9.9000000000000008E-3</v>
      </c>
      <c r="G35" s="15">
        <v>7.4950000000000003E-2</v>
      </c>
    </row>
    <row r="36" spans="1:7" x14ac:dyDescent="0.3">
      <c r="A36" s="12" t="s">
        <v>362</v>
      </c>
      <c r="B36" s="30" t="s">
        <v>363</v>
      </c>
      <c r="C36" s="30" t="s">
        <v>209</v>
      </c>
      <c r="D36" s="13">
        <v>16500000</v>
      </c>
      <c r="E36" s="14">
        <v>17060.18</v>
      </c>
      <c r="F36" s="15">
        <v>9.5999999999999992E-3</v>
      </c>
      <c r="G36" s="15">
        <v>7.5725000000000001E-2</v>
      </c>
    </row>
    <row r="37" spans="1:7" x14ac:dyDescent="0.3">
      <c r="A37" s="12" t="s">
        <v>364</v>
      </c>
      <c r="B37" s="30" t="s">
        <v>365</v>
      </c>
      <c r="C37" s="30" t="s">
        <v>209</v>
      </c>
      <c r="D37" s="13">
        <v>14500000</v>
      </c>
      <c r="E37" s="14">
        <v>15140.94</v>
      </c>
      <c r="F37" s="15">
        <v>8.5000000000000006E-3</v>
      </c>
      <c r="G37" s="15">
        <v>7.3999999999999996E-2</v>
      </c>
    </row>
    <row r="38" spans="1:7" x14ac:dyDescent="0.3">
      <c r="A38" s="12" t="s">
        <v>366</v>
      </c>
      <c r="B38" s="30" t="s">
        <v>367</v>
      </c>
      <c r="C38" s="30" t="s">
        <v>209</v>
      </c>
      <c r="D38" s="13">
        <v>14000000</v>
      </c>
      <c r="E38" s="14">
        <v>14665.42</v>
      </c>
      <c r="F38" s="15">
        <v>8.3000000000000001E-3</v>
      </c>
      <c r="G38" s="15">
        <v>7.4726000000000001E-2</v>
      </c>
    </row>
    <row r="39" spans="1:7" x14ac:dyDescent="0.3">
      <c r="A39" s="12" t="s">
        <v>368</v>
      </c>
      <c r="B39" s="30" t="s">
        <v>369</v>
      </c>
      <c r="C39" s="30" t="s">
        <v>218</v>
      </c>
      <c r="D39" s="13">
        <v>11500000</v>
      </c>
      <c r="E39" s="14">
        <v>11828.28</v>
      </c>
      <c r="F39" s="15">
        <v>6.7000000000000002E-3</v>
      </c>
      <c r="G39" s="15">
        <v>7.4699000000000002E-2</v>
      </c>
    </row>
    <row r="40" spans="1:7" x14ac:dyDescent="0.3">
      <c r="A40" s="12" t="s">
        <v>370</v>
      </c>
      <c r="B40" s="30" t="s">
        <v>371</v>
      </c>
      <c r="C40" s="30" t="s">
        <v>209</v>
      </c>
      <c r="D40" s="13">
        <v>10500000</v>
      </c>
      <c r="E40" s="14">
        <v>10537.66</v>
      </c>
      <c r="F40" s="15">
        <v>5.8999999999999999E-3</v>
      </c>
      <c r="G40" s="15">
        <v>7.4050000000000005E-2</v>
      </c>
    </row>
    <row r="41" spans="1:7" x14ac:dyDescent="0.3">
      <c r="A41" s="12" t="s">
        <v>372</v>
      </c>
      <c r="B41" s="30" t="s">
        <v>373</v>
      </c>
      <c r="C41" s="30" t="s">
        <v>209</v>
      </c>
      <c r="D41" s="13">
        <v>10300000</v>
      </c>
      <c r="E41" s="14">
        <v>10523.15</v>
      </c>
      <c r="F41" s="15">
        <v>5.8999999999999999E-3</v>
      </c>
      <c r="G41" s="15">
        <v>7.4889999999999998E-2</v>
      </c>
    </row>
    <row r="42" spans="1:7" x14ac:dyDescent="0.3">
      <c r="A42" s="12" t="s">
        <v>374</v>
      </c>
      <c r="B42" s="30" t="s">
        <v>375</v>
      </c>
      <c r="C42" s="30" t="s">
        <v>209</v>
      </c>
      <c r="D42" s="13">
        <v>10000000</v>
      </c>
      <c r="E42" s="14">
        <v>10406.83</v>
      </c>
      <c r="F42" s="15">
        <v>5.8999999999999999E-3</v>
      </c>
      <c r="G42" s="15">
        <v>7.4450000000000002E-2</v>
      </c>
    </row>
    <row r="43" spans="1:7" x14ac:dyDescent="0.3">
      <c r="A43" s="12" t="s">
        <v>376</v>
      </c>
      <c r="B43" s="30" t="s">
        <v>377</v>
      </c>
      <c r="C43" s="30" t="s">
        <v>209</v>
      </c>
      <c r="D43" s="13">
        <v>7500000</v>
      </c>
      <c r="E43" s="14">
        <v>7766.27</v>
      </c>
      <c r="F43" s="15">
        <v>4.4000000000000003E-3</v>
      </c>
      <c r="G43" s="15">
        <v>7.4450000000000002E-2</v>
      </c>
    </row>
    <row r="44" spans="1:7" x14ac:dyDescent="0.3">
      <c r="A44" s="12" t="s">
        <v>378</v>
      </c>
      <c r="B44" s="30" t="s">
        <v>379</v>
      </c>
      <c r="C44" s="30" t="s">
        <v>209</v>
      </c>
      <c r="D44" s="13">
        <v>7000000</v>
      </c>
      <c r="E44" s="14">
        <v>6919.29</v>
      </c>
      <c r="F44" s="15">
        <v>3.8999999999999998E-3</v>
      </c>
      <c r="G44" s="15">
        <v>7.485E-2</v>
      </c>
    </row>
    <row r="45" spans="1:7" x14ac:dyDescent="0.3">
      <c r="A45" s="12" t="s">
        <v>380</v>
      </c>
      <c r="B45" s="30" t="s">
        <v>381</v>
      </c>
      <c r="C45" s="30" t="s">
        <v>209</v>
      </c>
      <c r="D45" s="13">
        <v>6500000</v>
      </c>
      <c r="E45" s="14">
        <v>6895.26</v>
      </c>
      <c r="F45" s="15">
        <v>3.8999999999999998E-3</v>
      </c>
      <c r="G45" s="15">
        <v>7.5299000000000005E-2</v>
      </c>
    </row>
    <row r="46" spans="1:7" x14ac:dyDescent="0.3">
      <c r="A46" s="12" t="s">
        <v>382</v>
      </c>
      <c r="B46" s="30" t="s">
        <v>383</v>
      </c>
      <c r="C46" s="30" t="s">
        <v>209</v>
      </c>
      <c r="D46" s="13">
        <v>6500000</v>
      </c>
      <c r="E46" s="14">
        <v>6763.9</v>
      </c>
      <c r="F46" s="15">
        <v>3.8E-3</v>
      </c>
      <c r="G46" s="15">
        <v>7.3649999999999993E-2</v>
      </c>
    </row>
    <row r="47" spans="1:7" x14ac:dyDescent="0.3">
      <c r="A47" s="12" t="s">
        <v>384</v>
      </c>
      <c r="B47" s="30" t="s">
        <v>385</v>
      </c>
      <c r="C47" s="30" t="s">
        <v>209</v>
      </c>
      <c r="D47" s="13">
        <v>6500000</v>
      </c>
      <c r="E47" s="14">
        <v>6625.27</v>
      </c>
      <c r="F47" s="15">
        <v>3.7000000000000002E-3</v>
      </c>
      <c r="G47" s="15">
        <v>7.5299000000000005E-2</v>
      </c>
    </row>
    <row r="48" spans="1:7" x14ac:dyDescent="0.3">
      <c r="A48" s="12" t="s">
        <v>386</v>
      </c>
      <c r="B48" s="30" t="s">
        <v>387</v>
      </c>
      <c r="C48" s="30" t="s">
        <v>332</v>
      </c>
      <c r="D48" s="13">
        <v>6500000</v>
      </c>
      <c r="E48" s="14">
        <v>6545.85</v>
      </c>
      <c r="F48" s="15">
        <v>3.7000000000000002E-3</v>
      </c>
      <c r="G48" s="15">
        <v>7.3449E-2</v>
      </c>
    </row>
    <row r="49" spans="1:7" x14ac:dyDescent="0.3">
      <c r="A49" s="12" t="s">
        <v>388</v>
      </c>
      <c r="B49" s="30" t="s">
        <v>389</v>
      </c>
      <c r="C49" s="30" t="s">
        <v>209</v>
      </c>
      <c r="D49" s="13">
        <v>5500000</v>
      </c>
      <c r="E49" s="14">
        <v>5808.67</v>
      </c>
      <c r="F49" s="15">
        <v>3.3E-3</v>
      </c>
      <c r="G49" s="15">
        <v>7.5725000000000001E-2</v>
      </c>
    </row>
    <row r="50" spans="1:7" x14ac:dyDescent="0.3">
      <c r="A50" s="12" t="s">
        <v>390</v>
      </c>
      <c r="B50" s="30" t="s">
        <v>391</v>
      </c>
      <c r="C50" s="30" t="s">
        <v>209</v>
      </c>
      <c r="D50" s="13">
        <v>5500000</v>
      </c>
      <c r="E50" s="14">
        <v>5482.59</v>
      </c>
      <c r="F50" s="15">
        <v>3.0999999999999999E-3</v>
      </c>
      <c r="G50" s="15">
        <v>7.4450000000000002E-2</v>
      </c>
    </row>
    <row r="51" spans="1:7" x14ac:dyDescent="0.3">
      <c r="A51" s="12" t="s">
        <v>392</v>
      </c>
      <c r="B51" s="30" t="s">
        <v>393</v>
      </c>
      <c r="C51" s="30" t="s">
        <v>209</v>
      </c>
      <c r="D51" s="13">
        <v>5000000</v>
      </c>
      <c r="E51" s="14">
        <v>5189.3900000000003</v>
      </c>
      <c r="F51" s="15">
        <v>2.8999999999999998E-3</v>
      </c>
      <c r="G51" s="15">
        <v>7.4588000000000002E-2</v>
      </c>
    </row>
    <row r="52" spans="1:7" x14ac:dyDescent="0.3">
      <c r="A52" s="12" t="s">
        <v>394</v>
      </c>
      <c r="B52" s="30" t="s">
        <v>395</v>
      </c>
      <c r="C52" s="30" t="s">
        <v>209</v>
      </c>
      <c r="D52" s="13">
        <v>5000000</v>
      </c>
      <c r="E52" s="14">
        <v>5187.8599999999997</v>
      </c>
      <c r="F52" s="15">
        <v>2.8999999999999998E-3</v>
      </c>
      <c r="G52" s="15">
        <v>7.5026999999999996E-2</v>
      </c>
    </row>
    <row r="53" spans="1:7" x14ac:dyDescent="0.3">
      <c r="A53" s="12" t="s">
        <v>396</v>
      </c>
      <c r="B53" s="30" t="s">
        <v>397</v>
      </c>
      <c r="C53" s="30" t="s">
        <v>206</v>
      </c>
      <c r="D53" s="13">
        <v>5100000</v>
      </c>
      <c r="E53" s="14">
        <v>5042.3999999999996</v>
      </c>
      <c r="F53" s="15">
        <v>2.8E-3</v>
      </c>
      <c r="G53" s="15">
        <v>7.3399000000000006E-2</v>
      </c>
    </row>
    <row r="54" spans="1:7" x14ac:dyDescent="0.3">
      <c r="A54" s="12" t="s">
        <v>398</v>
      </c>
      <c r="B54" s="30" t="s">
        <v>399</v>
      </c>
      <c r="C54" s="30" t="s">
        <v>218</v>
      </c>
      <c r="D54" s="13">
        <v>5000000</v>
      </c>
      <c r="E54" s="14">
        <v>4934.96</v>
      </c>
      <c r="F54" s="15">
        <v>2.8E-3</v>
      </c>
      <c r="G54" s="15">
        <v>7.485E-2</v>
      </c>
    </row>
    <row r="55" spans="1:7" x14ac:dyDescent="0.3">
      <c r="A55" s="12" t="s">
        <v>400</v>
      </c>
      <c r="B55" s="30" t="s">
        <v>401</v>
      </c>
      <c r="C55" s="30" t="s">
        <v>209</v>
      </c>
      <c r="D55" s="13">
        <v>4500000</v>
      </c>
      <c r="E55" s="14">
        <v>4689.8599999999997</v>
      </c>
      <c r="F55" s="15">
        <v>2.5999999999999999E-3</v>
      </c>
      <c r="G55" s="15">
        <v>7.3999999999999996E-2</v>
      </c>
    </row>
    <row r="56" spans="1:7" x14ac:dyDescent="0.3">
      <c r="A56" s="12" t="s">
        <v>402</v>
      </c>
      <c r="B56" s="30" t="s">
        <v>403</v>
      </c>
      <c r="C56" s="30" t="s">
        <v>209</v>
      </c>
      <c r="D56" s="13">
        <v>4000000</v>
      </c>
      <c r="E56" s="14">
        <v>4183.8900000000003</v>
      </c>
      <c r="F56" s="15">
        <v>2.3999999999999998E-3</v>
      </c>
      <c r="G56" s="15">
        <v>7.4050000000000005E-2</v>
      </c>
    </row>
    <row r="57" spans="1:7" x14ac:dyDescent="0.3">
      <c r="A57" s="12" t="s">
        <v>404</v>
      </c>
      <c r="B57" s="30" t="s">
        <v>405</v>
      </c>
      <c r="C57" s="30" t="s">
        <v>218</v>
      </c>
      <c r="D57" s="13">
        <v>3800000</v>
      </c>
      <c r="E57" s="14">
        <v>3805.19</v>
      </c>
      <c r="F57" s="15">
        <v>2.0999999999999999E-3</v>
      </c>
      <c r="G57" s="15">
        <v>7.3399000000000006E-2</v>
      </c>
    </row>
    <row r="58" spans="1:7" x14ac:dyDescent="0.3">
      <c r="A58" s="12" t="s">
        <v>406</v>
      </c>
      <c r="B58" s="30" t="s">
        <v>407</v>
      </c>
      <c r="C58" s="30" t="s">
        <v>209</v>
      </c>
      <c r="D58" s="13">
        <v>3000000</v>
      </c>
      <c r="E58" s="14">
        <v>3109.63</v>
      </c>
      <c r="F58" s="15">
        <v>1.8E-3</v>
      </c>
      <c r="G58" s="15">
        <v>7.4249999999999997E-2</v>
      </c>
    </row>
    <row r="59" spans="1:7" x14ac:dyDescent="0.3">
      <c r="A59" s="12" t="s">
        <v>408</v>
      </c>
      <c r="B59" s="30" t="s">
        <v>409</v>
      </c>
      <c r="C59" s="30" t="s">
        <v>209</v>
      </c>
      <c r="D59" s="13">
        <v>2500000</v>
      </c>
      <c r="E59" s="14">
        <v>2633.59</v>
      </c>
      <c r="F59" s="15">
        <v>1.5E-3</v>
      </c>
      <c r="G59" s="15">
        <v>7.4615000000000001E-2</v>
      </c>
    </row>
    <row r="60" spans="1:7" x14ac:dyDescent="0.3">
      <c r="A60" s="12" t="s">
        <v>410</v>
      </c>
      <c r="B60" s="30" t="s">
        <v>411</v>
      </c>
      <c r="C60" s="30" t="s">
        <v>209</v>
      </c>
      <c r="D60" s="13">
        <v>2500000</v>
      </c>
      <c r="E60" s="14">
        <v>2623.22</v>
      </c>
      <c r="F60" s="15">
        <v>1.5E-3</v>
      </c>
      <c r="G60" s="15">
        <v>7.4450000000000002E-2</v>
      </c>
    </row>
    <row r="61" spans="1:7" x14ac:dyDescent="0.3">
      <c r="A61" s="12" t="s">
        <v>412</v>
      </c>
      <c r="B61" s="30" t="s">
        <v>413</v>
      </c>
      <c r="C61" s="30" t="s">
        <v>209</v>
      </c>
      <c r="D61" s="13">
        <v>2500000</v>
      </c>
      <c r="E61" s="14">
        <v>2607.38</v>
      </c>
      <c r="F61" s="15">
        <v>1.5E-3</v>
      </c>
      <c r="G61" s="15">
        <v>7.4415999999999996E-2</v>
      </c>
    </row>
    <row r="62" spans="1:7" x14ac:dyDescent="0.3">
      <c r="A62" s="12" t="s">
        <v>414</v>
      </c>
      <c r="B62" s="30" t="s">
        <v>415</v>
      </c>
      <c r="C62" s="30" t="s">
        <v>209</v>
      </c>
      <c r="D62" s="13">
        <v>2000000</v>
      </c>
      <c r="E62" s="14">
        <v>2181.66</v>
      </c>
      <c r="F62" s="15">
        <v>1.1999999999999999E-3</v>
      </c>
      <c r="G62" s="15">
        <v>7.4050000000000005E-2</v>
      </c>
    </row>
    <row r="63" spans="1:7" x14ac:dyDescent="0.3">
      <c r="A63" s="12" t="s">
        <v>416</v>
      </c>
      <c r="B63" s="30" t="s">
        <v>417</v>
      </c>
      <c r="C63" s="30" t="s">
        <v>209</v>
      </c>
      <c r="D63" s="13">
        <v>2000000</v>
      </c>
      <c r="E63" s="14">
        <v>2046.72</v>
      </c>
      <c r="F63" s="15">
        <v>1.1999999999999999E-3</v>
      </c>
      <c r="G63" s="15">
        <v>7.4450000000000002E-2</v>
      </c>
    </row>
    <row r="64" spans="1:7" x14ac:dyDescent="0.3">
      <c r="A64" s="12" t="s">
        <v>418</v>
      </c>
      <c r="B64" s="30" t="s">
        <v>419</v>
      </c>
      <c r="C64" s="30" t="s">
        <v>209</v>
      </c>
      <c r="D64" s="13">
        <v>1500000</v>
      </c>
      <c r="E64" s="14">
        <v>1565.8</v>
      </c>
      <c r="F64" s="15">
        <v>8.9999999999999998E-4</v>
      </c>
      <c r="G64" s="15">
        <v>7.4062000000000003E-2</v>
      </c>
    </row>
    <row r="65" spans="1:7" x14ac:dyDescent="0.3">
      <c r="A65" s="12" t="s">
        <v>420</v>
      </c>
      <c r="B65" s="30" t="s">
        <v>421</v>
      </c>
      <c r="C65" s="30" t="s">
        <v>209</v>
      </c>
      <c r="D65" s="13">
        <v>1500000</v>
      </c>
      <c r="E65" s="14">
        <v>1553.44</v>
      </c>
      <c r="F65" s="15">
        <v>8.9999999999999998E-4</v>
      </c>
      <c r="G65" s="15">
        <v>7.4300000000000005E-2</v>
      </c>
    </row>
    <row r="66" spans="1:7" x14ac:dyDescent="0.3">
      <c r="A66" s="12" t="s">
        <v>422</v>
      </c>
      <c r="B66" s="30" t="s">
        <v>423</v>
      </c>
      <c r="C66" s="30" t="s">
        <v>332</v>
      </c>
      <c r="D66" s="13">
        <v>1500000</v>
      </c>
      <c r="E66" s="14">
        <v>1493.09</v>
      </c>
      <c r="F66" s="15">
        <v>8.0000000000000004E-4</v>
      </c>
      <c r="G66" s="15">
        <v>7.5050000000000006E-2</v>
      </c>
    </row>
    <row r="67" spans="1:7" x14ac:dyDescent="0.3">
      <c r="A67" s="12" t="s">
        <v>424</v>
      </c>
      <c r="B67" s="30" t="s">
        <v>425</v>
      </c>
      <c r="C67" s="30" t="s">
        <v>209</v>
      </c>
      <c r="D67" s="13">
        <v>1000000</v>
      </c>
      <c r="E67" s="14">
        <v>1068.97</v>
      </c>
      <c r="F67" s="15">
        <v>5.9999999999999995E-4</v>
      </c>
      <c r="G67" s="15">
        <v>7.4499999999999997E-2</v>
      </c>
    </row>
    <row r="68" spans="1:7" x14ac:dyDescent="0.3">
      <c r="A68" s="12" t="s">
        <v>426</v>
      </c>
      <c r="B68" s="30" t="s">
        <v>427</v>
      </c>
      <c r="C68" s="30" t="s">
        <v>209</v>
      </c>
      <c r="D68" s="13">
        <v>1000000</v>
      </c>
      <c r="E68" s="14">
        <v>996.84</v>
      </c>
      <c r="F68" s="15">
        <v>5.9999999999999995E-4</v>
      </c>
      <c r="G68" s="15">
        <v>7.4050000000000005E-2</v>
      </c>
    </row>
    <row r="69" spans="1:7" x14ac:dyDescent="0.3">
      <c r="A69" s="12" t="s">
        <v>428</v>
      </c>
      <c r="B69" s="30" t="s">
        <v>429</v>
      </c>
      <c r="C69" s="30" t="s">
        <v>218</v>
      </c>
      <c r="D69" s="13">
        <v>1000000</v>
      </c>
      <c r="E69" s="14">
        <v>994.82</v>
      </c>
      <c r="F69" s="15">
        <v>5.9999999999999995E-4</v>
      </c>
      <c r="G69" s="15">
        <v>7.4498999999999996E-2</v>
      </c>
    </row>
    <row r="70" spans="1:7" x14ac:dyDescent="0.3">
      <c r="A70" s="12" t="s">
        <v>430</v>
      </c>
      <c r="B70" s="30" t="s">
        <v>431</v>
      </c>
      <c r="C70" s="30" t="s">
        <v>209</v>
      </c>
      <c r="D70" s="13">
        <v>500000</v>
      </c>
      <c r="E70" s="14">
        <v>528.07000000000005</v>
      </c>
      <c r="F70" s="15">
        <v>2.9999999999999997E-4</v>
      </c>
      <c r="G70" s="15">
        <v>7.3249999999999996E-2</v>
      </c>
    </row>
    <row r="71" spans="1:7" x14ac:dyDescent="0.3">
      <c r="A71" s="12" t="s">
        <v>432</v>
      </c>
      <c r="B71" s="30" t="s">
        <v>433</v>
      </c>
      <c r="C71" s="30" t="s">
        <v>209</v>
      </c>
      <c r="D71" s="13">
        <v>500000</v>
      </c>
      <c r="E71" s="14">
        <v>519.48</v>
      </c>
      <c r="F71" s="15">
        <v>2.9999999999999997E-4</v>
      </c>
      <c r="G71" s="15">
        <v>7.3999999999999996E-2</v>
      </c>
    </row>
    <row r="72" spans="1:7" x14ac:dyDescent="0.3">
      <c r="A72" s="12" t="s">
        <v>434</v>
      </c>
      <c r="B72" s="30" t="s">
        <v>435</v>
      </c>
      <c r="C72" s="30" t="s">
        <v>209</v>
      </c>
      <c r="D72" s="13">
        <v>500000</v>
      </c>
      <c r="E72" s="14">
        <v>519.22</v>
      </c>
      <c r="F72" s="15">
        <v>2.9999999999999997E-4</v>
      </c>
      <c r="G72" s="15">
        <v>7.4249999999999997E-2</v>
      </c>
    </row>
    <row r="73" spans="1:7" x14ac:dyDescent="0.3">
      <c r="A73" s="12" t="s">
        <v>436</v>
      </c>
      <c r="B73" s="30" t="s">
        <v>437</v>
      </c>
      <c r="C73" s="30" t="s">
        <v>209</v>
      </c>
      <c r="D73" s="13">
        <v>500000</v>
      </c>
      <c r="E73" s="14">
        <v>516.42999999999995</v>
      </c>
      <c r="F73" s="15">
        <v>2.9999999999999997E-4</v>
      </c>
      <c r="G73" s="15">
        <v>7.4050000000000005E-2</v>
      </c>
    </row>
    <row r="74" spans="1:7" x14ac:dyDescent="0.3">
      <c r="A74" s="12" t="s">
        <v>438</v>
      </c>
      <c r="B74" s="30" t="s">
        <v>439</v>
      </c>
      <c r="C74" s="30" t="s">
        <v>332</v>
      </c>
      <c r="D74" s="13">
        <v>500000</v>
      </c>
      <c r="E74" s="14">
        <v>509.38</v>
      </c>
      <c r="F74" s="15">
        <v>2.9999999999999997E-4</v>
      </c>
      <c r="G74" s="15">
        <v>7.3999999999999996E-2</v>
      </c>
    </row>
    <row r="75" spans="1:7" x14ac:dyDescent="0.3">
      <c r="A75" s="12" t="s">
        <v>440</v>
      </c>
      <c r="B75" s="30" t="s">
        <v>441</v>
      </c>
      <c r="C75" s="30" t="s">
        <v>209</v>
      </c>
      <c r="D75" s="13">
        <v>400000</v>
      </c>
      <c r="E75" s="14">
        <v>426.83</v>
      </c>
      <c r="F75" s="15">
        <v>2.0000000000000001E-4</v>
      </c>
      <c r="G75" s="15">
        <v>7.4499999999999997E-2</v>
      </c>
    </row>
    <row r="76" spans="1:7" x14ac:dyDescent="0.3">
      <c r="A76" s="16" t="s">
        <v>122</v>
      </c>
      <c r="B76" s="31"/>
      <c r="C76" s="31"/>
      <c r="D76" s="17"/>
      <c r="E76" s="18">
        <v>1512473.79</v>
      </c>
      <c r="F76" s="19">
        <v>0.85260000000000002</v>
      </c>
      <c r="G76" s="20"/>
    </row>
    <row r="77" spans="1:7" x14ac:dyDescent="0.3">
      <c r="A77" s="12"/>
      <c r="B77" s="30"/>
      <c r="C77" s="30"/>
      <c r="D77" s="13"/>
      <c r="E77" s="14"/>
      <c r="F77" s="15"/>
      <c r="G77" s="15"/>
    </row>
    <row r="78" spans="1:7" x14ac:dyDescent="0.3">
      <c r="A78" s="16" t="s">
        <v>297</v>
      </c>
      <c r="B78" s="30"/>
      <c r="C78" s="30"/>
      <c r="D78" s="13"/>
      <c r="E78" s="14"/>
      <c r="F78" s="15"/>
      <c r="G78" s="15"/>
    </row>
    <row r="79" spans="1:7" x14ac:dyDescent="0.3">
      <c r="A79" s="12" t="s">
        <v>442</v>
      </c>
      <c r="B79" s="30" t="s">
        <v>443</v>
      </c>
      <c r="C79" s="30" t="s">
        <v>119</v>
      </c>
      <c r="D79" s="13">
        <v>180500000</v>
      </c>
      <c r="E79" s="14">
        <v>180326.36</v>
      </c>
      <c r="F79" s="15">
        <v>0.1016</v>
      </c>
      <c r="G79" s="15">
        <v>7.2440434568999998E-2</v>
      </c>
    </row>
    <row r="80" spans="1:7" x14ac:dyDescent="0.3">
      <c r="A80" s="12" t="s">
        <v>444</v>
      </c>
      <c r="B80" s="30" t="s">
        <v>445</v>
      </c>
      <c r="C80" s="30" t="s">
        <v>119</v>
      </c>
      <c r="D80" s="13">
        <v>24500000</v>
      </c>
      <c r="E80" s="14">
        <v>24124.19</v>
      </c>
      <c r="F80" s="15">
        <v>1.3599999999999999E-2</v>
      </c>
      <c r="G80" s="15">
        <v>7.2144277135999996E-2</v>
      </c>
    </row>
    <row r="81" spans="1:7" x14ac:dyDescent="0.3">
      <c r="A81" s="12" t="s">
        <v>446</v>
      </c>
      <c r="B81" s="30" t="s">
        <v>447</v>
      </c>
      <c r="C81" s="30" t="s">
        <v>119</v>
      </c>
      <c r="D81" s="13">
        <v>500000</v>
      </c>
      <c r="E81" s="14">
        <v>483.81</v>
      </c>
      <c r="F81" s="15">
        <v>2.9999999999999997E-4</v>
      </c>
      <c r="G81" s="15">
        <v>7.2219865879999998E-2</v>
      </c>
    </row>
    <row r="82" spans="1:7" x14ac:dyDescent="0.3">
      <c r="A82" s="16" t="s">
        <v>122</v>
      </c>
      <c r="B82" s="31"/>
      <c r="C82" s="31"/>
      <c r="D82" s="17"/>
      <c r="E82" s="18">
        <v>204934.36</v>
      </c>
      <c r="F82" s="19">
        <v>0.11550000000000001</v>
      </c>
      <c r="G82" s="20"/>
    </row>
    <row r="83" spans="1:7" x14ac:dyDescent="0.3">
      <c r="A83" s="12"/>
      <c r="B83" s="30"/>
      <c r="C83" s="30"/>
      <c r="D83" s="13"/>
      <c r="E83" s="14"/>
      <c r="F83" s="15"/>
      <c r="G83" s="15"/>
    </row>
    <row r="84" spans="1:7" x14ac:dyDescent="0.3">
      <c r="A84" s="16" t="s">
        <v>300</v>
      </c>
      <c r="B84" s="30"/>
      <c r="C84" s="30"/>
      <c r="D84" s="13"/>
      <c r="E84" s="14"/>
      <c r="F84" s="15"/>
      <c r="G84" s="15"/>
    </row>
    <row r="85" spans="1:7" x14ac:dyDescent="0.3">
      <c r="A85" s="16" t="s">
        <v>122</v>
      </c>
      <c r="B85" s="30"/>
      <c r="C85" s="30"/>
      <c r="D85" s="13"/>
      <c r="E85" s="35" t="s">
        <v>114</v>
      </c>
      <c r="F85" s="36" t="s">
        <v>114</v>
      </c>
      <c r="G85" s="15"/>
    </row>
    <row r="86" spans="1:7" x14ac:dyDescent="0.3">
      <c r="A86" s="12"/>
      <c r="B86" s="30"/>
      <c r="C86" s="30"/>
      <c r="D86" s="13"/>
      <c r="E86" s="14"/>
      <c r="F86" s="15"/>
      <c r="G86" s="15"/>
    </row>
    <row r="87" spans="1:7" x14ac:dyDescent="0.3">
      <c r="A87" s="16" t="s">
        <v>301</v>
      </c>
      <c r="B87" s="30"/>
      <c r="C87" s="30"/>
      <c r="D87" s="13"/>
      <c r="E87" s="14"/>
      <c r="F87" s="15"/>
      <c r="G87" s="15"/>
    </row>
    <row r="88" spans="1:7" x14ac:dyDescent="0.3">
      <c r="A88" s="16" t="s">
        <v>122</v>
      </c>
      <c r="B88" s="30"/>
      <c r="C88" s="30"/>
      <c r="D88" s="13"/>
      <c r="E88" s="35" t="s">
        <v>114</v>
      </c>
      <c r="F88" s="36" t="s">
        <v>114</v>
      </c>
      <c r="G88" s="15"/>
    </row>
    <row r="89" spans="1:7" x14ac:dyDescent="0.3">
      <c r="A89" s="12"/>
      <c r="B89" s="30"/>
      <c r="C89" s="30"/>
      <c r="D89" s="13"/>
      <c r="E89" s="14"/>
      <c r="F89" s="15"/>
      <c r="G89" s="15"/>
    </row>
    <row r="90" spans="1:7" x14ac:dyDescent="0.3">
      <c r="A90" s="21" t="s">
        <v>152</v>
      </c>
      <c r="B90" s="32"/>
      <c r="C90" s="32"/>
      <c r="D90" s="22"/>
      <c r="E90" s="18">
        <v>1717408.15</v>
      </c>
      <c r="F90" s="19">
        <v>0.96809999999999996</v>
      </c>
      <c r="G90" s="20"/>
    </row>
    <row r="91" spans="1:7" x14ac:dyDescent="0.3">
      <c r="A91" s="12"/>
      <c r="B91" s="30"/>
      <c r="C91" s="30"/>
      <c r="D91" s="13"/>
      <c r="E91" s="14"/>
      <c r="F91" s="15"/>
      <c r="G91" s="15"/>
    </row>
    <row r="92" spans="1:7" x14ac:dyDescent="0.3">
      <c r="A92" s="12"/>
      <c r="B92" s="30"/>
      <c r="C92" s="30"/>
      <c r="D92" s="13"/>
      <c r="E92" s="14"/>
      <c r="F92" s="15"/>
      <c r="G92" s="15"/>
    </row>
    <row r="93" spans="1:7" x14ac:dyDescent="0.3">
      <c r="A93" s="16" t="s">
        <v>153</v>
      </c>
      <c r="B93" s="30"/>
      <c r="C93" s="30"/>
      <c r="D93" s="13"/>
      <c r="E93" s="14"/>
      <c r="F93" s="15"/>
      <c r="G93" s="15"/>
    </row>
    <row r="94" spans="1:7" x14ac:dyDescent="0.3">
      <c r="A94" s="12" t="s">
        <v>154</v>
      </c>
      <c r="B94" s="30"/>
      <c r="C94" s="30"/>
      <c r="D94" s="13"/>
      <c r="E94" s="14">
        <v>2038.87</v>
      </c>
      <c r="F94" s="15">
        <v>1.1000000000000001E-3</v>
      </c>
      <c r="G94" s="15">
        <v>6.7666000000000004E-2</v>
      </c>
    </row>
    <row r="95" spans="1:7" x14ac:dyDescent="0.3">
      <c r="A95" s="16" t="s">
        <v>122</v>
      </c>
      <c r="B95" s="31"/>
      <c r="C95" s="31"/>
      <c r="D95" s="17"/>
      <c r="E95" s="18">
        <v>2038.87</v>
      </c>
      <c r="F95" s="19">
        <v>1.1000000000000001E-3</v>
      </c>
      <c r="G95" s="20"/>
    </row>
    <row r="96" spans="1:7" x14ac:dyDescent="0.3">
      <c r="A96" s="12"/>
      <c r="B96" s="30"/>
      <c r="C96" s="30"/>
      <c r="D96" s="13"/>
      <c r="E96" s="14"/>
      <c r="F96" s="15"/>
      <c r="G96" s="15"/>
    </row>
    <row r="97" spans="1:7" x14ac:dyDescent="0.3">
      <c r="A97" s="21" t="s">
        <v>152</v>
      </c>
      <c r="B97" s="32"/>
      <c r="C97" s="32"/>
      <c r="D97" s="22"/>
      <c r="E97" s="18">
        <v>2038.87</v>
      </c>
      <c r="F97" s="19">
        <v>1.1000000000000001E-3</v>
      </c>
      <c r="G97" s="20"/>
    </row>
    <row r="98" spans="1:7" x14ac:dyDescent="0.3">
      <c r="A98" s="12" t="s">
        <v>155</v>
      </c>
      <c r="B98" s="30"/>
      <c r="C98" s="30"/>
      <c r="D98" s="13"/>
      <c r="E98" s="14">
        <v>54558.331826000001</v>
      </c>
      <c r="F98" s="15">
        <v>3.0745000000000001E-2</v>
      </c>
      <c r="G98" s="15"/>
    </row>
    <row r="99" spans="1:7" x14ac:dyDescent="0.3">
      <c r="A99" s="12" t="s">
        <v>156</v>
      </c>
      <c r="B99" s="30"/>
      <c r="C99" s="30"/>
      <c r="D99" s="13"/>
      <c r="E99" s="14">
        <v>514.21817399999998</v>
      </c>
      <c r="F99" s="15">
        <v>5.5000000000000002E-5</v>
      </c>
      <c r="G99" s="15">
        <v>6.7666000000000004E-2</v>
      </c>
    </row>
    <row r="100" spans="1:7" x14ac:dyDescent="0.3">
      <c r="A100" s="25" t="s">
        <v>157</v>
      </c>
      <c r="B100" s="33"/>
      <c r="C100" s="33"/>
      <c r="D100" s="26"/>
      <c r="E100" s="27">
        <v>1774519.57</v>
      </c>
      <c r="F100" s="28">
        <v>1</v>
      </c>
      <c r="G100" s="28"/>
    </row>
    <row r="102" spans="1:7" x14ac:dyDescent="0.3">
      <c r="A102" s="1" t="s">
        <v>159</v>
      </c>
    </row>
    <row r="105" spans="1:7" x14ac:dyDescent="0.3">
      <c r="A105" s="1" t="s">
        <v>160</v>
      </c>
    </row>
    <row r="106" spans="1:7" x14ac:dyDescent="0.3">
      <c r="A106" s="47" t="s">
        <v>161</v>
      </c>
      <c r="B106" s="34" t="s">
        <v>114</v>
      </c>
    </row>
    <row r="107" spans="1:7" x14ac:dyDescent="0.3">
      <c r="A107" t="s">
        <v>162</v>
      </c>
    </row>
    <row r="108" spans="1:7" x14ac:dyDescent="0.3">
      <c r="A108" t="s">
        <v>304</v>
      </c>
      <c r="B108" t="s">
        <v>164</v>
      </c>
      <c r="C108" t="s">
        <v>164</v>
      </c>
    </row>
    <row r="109" spans="1:7" x14ac:dyDescent="0.3">
      <c r="B109" s="48">
        <v>45077</v>
      </c>
      <c r="C109" s="48">
        <v>45107</v>
      </c>
    </row>
    <row r="110" spans="1:7" x14ac:dyDescent="0.3">
      <c r="A110" t="s">
        <v>305</v>
      </c>
      <c r="B110">
        <v>1283.71</v>
      </c>
      <c r="C110">
        <v>1284.0183</v>
      </c>
      <c r="E110" s="2"/>
    </row>
    <row r="111" spans="1:7" x14ac:dyDescent="0.3">
      <c r="E111" s="2"/>
    </row>
    <row r="112" spans="1:7" x14ac:dyDescent="0.3">
      <c r="A112" t="s">
        <v>179</v>
      </c>
      <c r="B112" s="34" t="s">
        <v>114</v>
      </c>
    </row>
    <row r="113" spans="1:2" x14ac:dyDescent="0.3">
      <c r="A113" t="s">
        <v>180</v>
      </c>
      <c r="B113" s="34" t="s">
        <v>114</v>
      </c>
    </row>
    <row r="114" spans="1:2" ht="28.95" customHeight="1" x14ac:dyDescent="0.3">
      <c r="A114" s="47" t="s">
        <v>181</v>
      </c>
      <c r="B114" s="34" t="s">
        <v>114</v>
      </c>
    </row>
    <row r="115" spans="1:2" ht="28.95" customHeight="1" x14ac:dyDescent="0.3">
      <c r="A115" s="47" t="s">
        <v>182</v>
      </c>
      <c r="B115" s="34" t="s">
        <v>114</v>
      </c>
    </row>
    <row r="116" spans="1:2" x14ac:dyDescent="0.3">
      <c r="A116" t="s">
        <v>183</v>
      </c>
      <c r="B116" s="49">
        <v>6.1993369999999999</v>
      </c>
    </row>
    <row r="117" spans="1:2" ht="43.5" customHeight="1" x14ac:dyDescent="0.3">
      <c r="A117" s="47" t="s">
        <v>184</v>
      </c>
      <c r="B117" s="34" t="s">
        <v>114</v>
      </c>
    </row>
    <row r="118" spans="1:2" ht="28.95" customHeight="1" x14ac:dyDescent="0.3">
      <c r="A118" s="47" t="s">
        <v>185</v>
      </c>
      <c r="B118" s="34" t="s">
        <v>114</v>
      </c>
    </row>
    <row r="119" spans="1:2" ht="28.95" customHeight="1" x14ac:dyDescent="0.3">
      <c r="A119" s="47" t="s">
        <v>186</v>
      </c>
      <c r="B119" s="49">
        <v>666235.95041699999</v>
      </c>
    </row>
    <row r="120" spans="1:2" x14ac:dyDescent="0.3">
      <c r="A120" t="s">
        <v>187</v>
      </c>
      <c r="B120" s="34" t="s">
        <v>114</v>
      </c>
    </row>
    <row r="121" spans="1:2" x14ac:dyDescent="0.3">
      <c r="A121" t="s">
        <v>188</v>
      </c>
      <c r="B121" s="34" t="s">
        <v>114</v>
      </c>
    </row>
    <row r="124" spans="1:2" x14ac:dyDescent="0.3">
      <c r="A124" t="s">
        <v>189</v>
      </c>
    </row>
    <row r="125" spans="1:2" x14ac:dyDescent="0.3">
      <c r="A125" s="58" t="s">
        <v>190</v>
      </c>
      <c r="B125" s="58" t="s">
        <v>448</v>
      </c>
    </row>
    <row r="126" spans="1:2" x14ac:dyDescent="0.3">
      <c r="A126" s="58" t="s">
        <v>192</v>
      </c>
      <c r="B126" s="58" t="s">
        <v>307</v>
      </c>
    </row>
    <row r="127" spans="1:2" x14ac:dyDescent="0.3">
      <c r="A127" s="58"/>
      <c r="B127" s="58"/>
    </row>
    <row r="128" spans="1:2" x14ac:dyDescent="0.3">
      <c r="A128" s="58" t="s">
        <v>194</v>
      </c>
      <c r="B128" s="59">
        <v>7.4297652625588402</v>
      </c>
    </row>
    <row r="129" spans="1:4" x14ac:dyDescent="0.3">
      <c r="A129" s="58"/>
      <c r="B129" s="58"/>
    </row>
    <row r="130" spans="1:4" x14ac:dyDescent="0.3">
      <c r="A130" s="58" t="s">
        <v>195</v>
      </c>
      <c r="B130" s="60">
        <v>5.1252000000000004</v>
      </c>
    </row>
    <row r="131" spans="1:4" x14ac:dyDescent="0.3">
      <c r="A131" s="58" t="s">
        <v>196</v>
      </c>
      <c r="B131" s="60">
        <v>6.3969953916988409</v>
      </c>
    </row>
    <row r="132" spans="1:4" x14ac:dyDescent="0.3">
      <c r="A132" s="58"/>
      <c r="B132" s="58"/>
    </row>
    <row r="133" spans="1:4" x14ac:dyDescent="0.3">
      <c r="A133" s="58" t="s">
        <v>197</v>
      </c>
      <c r="B133" s="61">
        <v>45107</v>
      </c>
    </row>
    <row r="135" spans="1:4" ht="70.05" customHeight="1" x14ac:dyDescent="0.3">
      <c r="A135" s="63" t="s">
        <v>198</v>
      </c>
      <c r="B135" s="63" t="s">
        <v>199</v>
      </c>
      <c r="C135" s="63" t="s">
        <v>5</v>
      </c>
      <c r="D135" s="63" t="s">
        <v>6</v>
      </c>
    </row>
    <row r="136" spans="1:4" ht="70.05" customHeight="1" x14ac:dyDescent="0.3">
      <c r="A136" s="63" t="s">
        <v>448</v>
      </c>
      <c r="B136" s="63"/>
      <c r="C136" s="63" t="s">
        <v>14</v>
      </c>
      <c r="D136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162"/>
  <sheetViews>
    <sheetView showGridLines="0" workbookViewId="0">
      <pane ySplit="4" topLeftCell="A5" activePane="bottomLeft" state="frozen"/>
      <selection activeCell="E97" sqref="E97"/>
      <selection pane="bottomLeft" activeCell="A6" sqref="A6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8" max="8" width="9.77734375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2198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2199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1106</v>
      </c>
      <c r="B7" s="30"/>
      <c r="C7" s="30"/>
      <c r="D7" s="13"/>
      <c r="E7" s="14"/>
      <c r="F7" s="15"/>
      <c r="G7" s="15"/>
    </row>
    <row r="8" spans="1:8" x14ac:dyDescent="0.3">
      <c r="A8" s="12" t="s">
        <v>1116</v>
      </c>
      <c r="B8" s="30" t="s">
        <v>1117</v>
      </c>
      <c r="C8" s="30" t="s">
        <v>1118</v>
      </c>
      <c r="D8" s="13">
        <v>133995</v>
      </c>
      <c r="E8" s="14">
        <v>3781.27</v>
      </c>
      <c r="F8" s="15">
        <v>5.6500000000000002E-2</v>
      </c>
      <c r="G8" s="15"/>
    </row>
    <row r="9" spans="1:8" x14ac:dyDescent="0.3">
      <c r="A9" s="12" t="s">
        <v>1119</v>
      </c>
      <c r="B9" s="30" t="s">
        <v>1120</v>
      </c>
      <c r="C9" s="30" t="s">
        <v>1109</v>
      </c>
      <c r="D9" s="13">
        <v>382070</v>
      </c>
      <c r="E9" s="14">
        <v>3570.83</v>
      </c>
      <c r="F9" s="15">
        <v>5.3400000000000003E-2</v>
      </c>
      <c r="G9" s="15"/>
    </row>
    <row r="10" spans="1:8" x14ac:dyDescent="0.3">
      <c r="A10" s="12" t="s">
        <v>1133</v>
      </c>
      <c r="B10" s="30" t="s">
        <v>1134</v>
      </c>
      <c r="C10" s="30" t="s">
        <v>1135</v>
      </c>
      <c r="D10" s="13">
        <v>573658</v>
      </c>
      <c r="E10" s="14">
        <v>2590.64</v>
      </c>
      <c r="F10" s="15">
        <v>3.8699999999999998E-2</v>
      </c>
      <c r="G10" s="15"/>
    </row>
    <row r="11" spans="1:8" x14ac:dyDescent="0.3">
      <c r="A11" s="12" t="s">
        <v>1110</v>
      </c>
      <c r="B11" s="30" t="s">
        <v>1111</v>
      </c>
      <c r="C11" s="30" t="s">
        <v>1112</v>
      </c>
      <c r="D11" s="13">
        <v>82782</v>
      </c>
      <c r="E11" s="14">
        <v>2111.15</v>
      </c>
      <c r="F11" s="15">
        <v>3.1600000000000003E-2</v>
      </c>
      <c r="G11" s="15"/>
    </row>
    <row r="12" spans="1:8" x14ac:dyDescent="0.3">
      <c r="A12" s="12" t="s">
        <v>1199</v>
      </c>
      <c r="B12" s="30" t="s">
        <v>1200</v>
      </c>
      <c r="C12" s="30" t="s">
        <v>1128</v>
      </c>
      <c r="D12" s="13">
        <v>140476</v>
      </c>
      <c r="E12" s="14">
        <v>1876.06</v>
      </c>
      <c r="F12" s="15">
        <v>2.8000000000000001E-2</v>
      </c>
      <c r="G12" s="15"/>
    </row>
    <row r="13" spans="1:8" x14ac:dyDescent="0.3">
      <c r="A13" s="12" t="s">
        <v>1252</v>
      </c>
      <c r="B13" s="30" t="s">
        <v>1253</v>
      </c>
      <c r="C13" s="30" t="s">
        <v>1109</v>
      </c>
      <c r="D13" s="13">
        <v>181730</v>
      </c>
      <c r="E13" s="14">
        <v>1794.49</v>
      </c>
      <c r="F13" s="15">
        <v>2.6800000000000001E-2</v>
      </c>
      <c r="G13" s="15"/>
    </row>
    <row r="14" spans="1:8" x14ac:dyDescent="0.3">
      <c r="A14" s="12" t="s">
        <v>1189</v>
      </c>
      <c r="B14" s="30" t="s">
        <v>1190</v>
      </c>
      <c r="C14" s="30" t="s">
        <v>1191</v>
      </c>
      <c r="D14" s="13">
        <v>67000</v>
      </c>
      <c r="E14" s="14">
        <v>1658.62</v>
      </c>
      <c r="F14" s="15">
        <v>2.4799999999999999E-2</v>
      </c>
      <c r="G14" s="15"/>
    </row>
    <row r="15" spans="1:8" x14ac:dyDescent="0.3">
      <c r="A15" s="12" t="s">
        <v>1303</v>
      </c>
      <c r="B15" s="30" t="s">
        <v>1304</v>
      </c>
      <c r="C15" s="30" t="s">
        <v>1223</v>
      </c>
      <c r="D15" s="13">
        <v>180800</v>
      </c>
      <c r="E15" s="14">
        <v>1588.78</v>
      </c>
      <c r="F15" s="15">
        <v>2.3699999999999999E-2</v>
      </c>
      <c r="G15" s="15"/>
    </row>
    <row r="16" spans="1:8" x14ac:dyDescent="0.3">
      <c r="A16" s="12" t="s">
        <v>1141</v>
      </c>
      <c r="B16" s="30" t="s">
        <v>1142</v>
      </c>
      <c r="C16" s="30" t="s">
        <v>1109</v>
      </c>
      <c r="D16" s="13">
        <v>243514</v>
      </c>
      <c r="E16" s="14">
        <v>1394.97</v>
      </c>
      <c r="F16" s="15">
        <v>2.0799999999999999E-2</v>
      </c>
      <c r="G16" s="15"/>
    </row>
    <row r="17" spans="1:7" x14ac:dyDescent="0.3">
      <c r="A17" s="12" t="s">
        <v>1692</v>
      </c>
      <c r="B17" s="30" t="s">
        <v>1693</v>
      </c>
      <c r="C17" s="30" t="s">
        <v>1335</v>
      </c>
      <c r="D17" s="13">
        <v>668490</v>
      </c>
      <c r="E17" s="14">
        <v>1264.45</v>
      </c>
      <c r="F17" s="15">
        <v>1.89E-2</v>
      </c>
      <c r="G17" s="15"/>
    </row>
    <row r="18" spans="1:7" x14ac:dyDescent="0.3">
      <c r="A18" s="12" t="s">
        <v>1254</v>
      </c>
      <c r="B18" s="30" t="s">
        <v>1255</v>
      </c>
      <c r="C18" s="30" t="s">
        <v>1135</v>
      </c>
      <c r="D18" s="13">
        <v>40000</v>
      </c>
      <c r="E18" s="14">
        <v>1071.26</v>
      </c>
      <c r="F18" s="15">
        <v>1.6E-2</v>
      </c>
      <c r="G18" s="15"/>
    </row>
    <row r="19" spans="1:7" x14ac:dyDescent="0.3">
      <c r="A19" s="12" t="s">
        <v>1268</v>
      </c>
      <c r="B19" s="30" t="s">
        <v>1269</v>
      </c>
      <c r="C19" s="30" t="s">
        <v>1207</v>
      </c>
      <c r="D19" s="13">
        <v>9819</v>
      </c>
      <c r="E19" s="14">
        <v>961.19</v>
      </c>
      <c r="F19" s="15">
        <v>1.44E-2</v>
      </c>
      <c r="G19" s="15"/>
    </row>
    <row r="20" spans="1:7" x14ac:dyDescent="0.3">
      <c r="A20" s="12" t="s">
        <v>1702</v>
      </c>
      <c r="B20" s="30" t="s">
        <v>1703</v>
      </c>
      <c r="C20" s="30" t="s">
        <v>1238</v>
      </c>
      <c r="D20" s="13">
        <v>130000</v>
      </c>
      <c r="E20" s="14">
        <v>714.87</v>
      </c>
      <c r="F20" s="15">
        <v>1.0699999999999999E-2</v>
      </c>
      <c r="G20" s="15"/>
    </row>
    <row r="21" spans="1:7" x14ac:dyDescent="0.3">
      <c r="A21" s="12" t="s">
        <v>1723</v>
      </c>
      <c r="B21" s="30" t="s">
        <v>1724</v>
      </c>
      <c r="C21" s="30" t="s">
        <v>1260</v>
      </c>
      <c r="D21" s="13">
        <v>64102</v>
      </c>
      <c r="E21" s="14">
        <v>684.55</v>
      </c>
      <c r="F21" s="15">
        <v>1.0200000000000001E-2</v>
      </c>
      <c r="G21" s="15"/>
    </row>
    <row r="22" spans="1:7" x14ac:dyDescent="0.3">
      <c r="A22" s="12" t="s">
        <v>1113</v>
      </c>
      <c r="B22" s="30" t="s">
        <v>1114</v>
      </c>
      <c r="C22" s="30" t="s">
        <v>1115</v>
      </c>
      <c r="D22" s="13">
        <v>62701</v>
      </c>
      <c r="E22" s="14">
        <v>659.36</v>
      </c>
      <c r="F22" s="15">
        <v>9.9000000000000008E-3</v>
      </c>
      <c r="G22" s="15"/>
    </row>
    <row r="23" spans="1:7" x14ac:dyDescent="0.3">
      <c r="A23" s="12" t="s">
        <v>1205</v>
      </c>
      <c r="B23" s="30" t="s">
        <v>1206</v>
      </c>
      <c r="C23" s="30" t="s">
        <v>1207</v>
      </c>
      <c r="D23" s="13">
        <v>110208</v>
      </c>
      <c r="E23" s="14">
        <v>656.34</v>
      </c>
      <c r="F23" s="15">
        <v>9.7999999999999997E-3</v>
      </c>
      <c r="G23" s="15"/>
    </row>
    <row r="24" spans="1:7" x14ac:dyDescent="0.3">
      <c r="A24" s="12" t="s">
        <v>1129</v>
      </c>
      <c r="B24" s="30" t="s">
        <v>1130</v>
      </c>
      <c r="C24" s="30" t="s">
        <v>1109</v>
      </c>
      <c r="D24" s="13">
        <v>34596</v>
      </c>
      <c r="E24" s="14">
        <v>638.83000000000004</v>
      </c>
      <c r="F24" s="15">
        <v>9.4999999999999998E-3</v>
      </c>
      <c r="G24" s="15"/>
    </row>
    <row r="25" spans="1:7" x14ac:dyDescent="0.3">
      <c r="A25" s="12" t="s">
        <v>1211</v>
      </c>
      <c r="B25" s="30" t="s">
        <v>1212</v>
      </c>
      <c r="C25" s="30" t="s">
        <v>1109</v>
      </c>
      <c r="D25" s="13">
        <v>43968</v>
      </c>
      <c r="E25" s="14">
        <v>604.41</v>
      </c>
      <c r="F25" s="15">
        <v>8.9999999999999993E-3</v>
      </c>
      <c r="G25" s="15"/>
    </row>
    <row r="26" spans="1:7" x14ac:dyDescent="0.3">
      <c r="A26" s="12" t="s">
        <v>1425</v>
      </c>
      <c r="B26" s="30" t="s">
        <v>1426</v>
      </c>
      <c r="C26" s="30" t="s">
        <v>1427</v>
      </c>
      <c r="D26" s="13">
        <v>365227</v>
      </c>
      <c r="E26" s="14">
        <v>585.46</v>
      </c>
      <c r="F26" s="15">
        <v>8.6999999999999994E-3</v>
      </c>
      <c r="G26" s="15"/>
    </row>
    <row r="27" spans="1:7" x14ac:dyDescent="0.3">
      <c r="A27" s="12" t="s">
        <v>2200</v>
      </c>
      <c r="B27" s="30" t="s">
        <v>2201</v>
      </c>
      <c r="C27" s="30" t="s">
        <v>1118</v>
      </c>
      <c r="D27" s="13">
        <v>60000</v>
      </c>
      <c r="E27" s="14">
        <v>539.19000000000005</v>
      </c>
      <c r="F27" s="15">
        <v>8.0999999999999996E-3</v>
      </c>
      <c r="G27" s="15"/>
    </row>
    <row r="28" spans="1:7" x14ac:dyDescent="0.3">
      <c r="A28" s="12" t="s">
        <v>1153</v>
      </c>
      <c r="B28" s="30" t="s">
        <v>1154</v>
      </c>
      <c r="C28" s="30" t="s">
        <v>1118</v>
      </c>
      <c r="D28" s="13">
        <v>242026</v>
      </c>
      <c r="E28" s="14">
        <v>522.53</v>
      </c>
      <c r="F28" s="15">
        <v>7.7999999999999996E-3</v>
      </c>
      <c r="G28" s="15"/>
    </row>
    <row r="29" spans="1:7" x14ac:dyDescent="0.3">
      <c r="A29" s="12" t="s">
        <v>1126</v>
      </c>
      <c r="B29" s="30" t="s">
        <v>1127</v>
      </c>
      <c r="C29" s="30" t="s">
        <v>1128</v>
      </c>
      <c r="D29" s="13">
        <v>15822</v>
      </c>
      <c r="E29" s="14">
        <v>522.48</v>
      </c>
      <c r="F29" s="15">
        <v>7.7999999999999996E-3</v>
      </c>
      <c r="G29" s="15"/>
    </row>
    <row r="30" spans="1:7" x14ac:dyDescent="0.3">
      <c r="A30" s="12" t="s">
        <v>1177</v>
      </c>
      <c r="B30" s="30" t="s">
        <v>1178</v>
      </c>
      <c r="C30" s="30" t="s">
        <v>1109</v>
      </c>
      <c r="D30" s="13">
        <v>413305</v>
      </c>
      <c r="E30" s="14">
        <v>521.38</v>
      </c>
      <c r="F30" s="15">
        <v>7.7999999999999996E-3</v>
      </c>
      <c r="G30" s="15"/>
    </row>
    <row r="31" spans="1:7" x14ac:dyDescent="0.3">
      <c r="A31" s="12" t="s">
        <v>1734</v>
      </c>
      <c r="B31" s="30" t="s">
        <v>1735</v>
      </c>
      <c r="C31" s="30" t="s">
        <v>1115</v>
      </c>
      <c r="D31" s="13">
        <v>26306</v>
      </c>
      <c r="E31" s="14">
        <v>501.12</v>
      </c>
      <c r="F31" s="15">
        <v>7.4999999999999997E-3</v>
      </c>
      <c r="G31" s="15"/>
    </row>
    <row r="32" spans="1:7" x14ac:dyDescent="0.3">
      <c r="A32" s="12" t="s">
        <v>1166</v>
      </c>
      <c r="B32" s="30" t="s">
        <v>1167</v>
      </c>
      <c r="C32" s="30" t="s">
        <v>1115</v>
      </c>
      <c r="D32" s="13">
        <v>9575</v>
      </c>
      <c r="E32" s="14">
        <v>494.03</v>
      </c>
      <c r="F32" s="15">
        <v>7.4000000000000003E-3</v>
      </c>
      <c r="G32" s="15"/>
    </row>
    <row r="33" spans="1:7" x14ac:dyDescent="0.3">
      <c r="A33" s="12" t="s">
        <v>1285</v>
      </c>
      <c r="B33" s="30" t="s">
        <v>1286</v>
      </c>
      <c r="C33" s="30" t="s">
        <v>1287</v>
      </c>
      <c r="D33" s="13">
        <v>12957</v>
      </c>
      <c r="E33" s="14">
        <v>491.39</v>
      </c>
      <c r="F33" s="15">
        <v>7.3000000000000001E-3</v>
      </c>
      <c r="G33" s="15"/>
    </row>
    <row r="34" spans="1:7" x14ac:dyDescent="0.3">
      <c r="A34" s="12" t="s">
        <v>1428</v>
      </c>
      <c r="B34" s="30" t="s">
        <v>1429</v>
      </c>
      <c r="C34" s="30" t="s">
        <v>1287</v>
      </c>
      <c r="D34" s="13">
        <v>382566</v>
      </c>
      <c r="E34" s="14">
        <v>481.08</v>
      </c>
      <c r="F34" s="15">
        <v>7.1999999999999998E-3</v>
      </c>
      <c r="G34" s="15"/>
    </row>
    <row r="35" spans="1:7" x14ac:dyDescent="0.3">
      <c r="A35" s="12" t="s">
        <v>1361</v>
      </c>
      <c r="B35" s="30" t="s">
        <v>1362</v>
      </c>
      <c r="C35" s="30" t="s">
        <v>1128</v>
      </c>
      <c r="D35" s="13">
        <v>40157</v>
      </c>
      <c r="E35" s="14">
        <v>477.05</v>
      </c>
      <c r="F35" s="15">
        <v>7.1000000000000004E-3</v>
      </c>
      <c r="G35" s="15"/>
    </row>
    <row r="36" spans="1:7" x14ac:dyDescent="0.3">
      <c r="A36" s="12" t="s">
        <v>1852</v>
      </c>
      <c r="B36" s="30" t="s">
        <v>1853</v>
      </c>
      <c r="C36" s="30" t="s">
        <v>1241</v>
      </c>
      <c r="D36" s="13">
        <v>30045</v>
      </c>
      <c r="E36" s="14">
        <v>469.71</v>
      </c>
      <c r="F36" s="15">
        <v>7.0000000000000001E-3</v>
      </c>
      <c r="G36" s="15"/>
    </row>
    <row r="37" spans="1:7" x14ac:dyDescent="0.3">
      <c r="A37" s="12" t="s">
        <v>1195</v>
      </c>
      <c r="B37" s="30" t="s">
        <v>1196</v>
      </c>
      <c r="C37" s="30" t="s">
        <v>1118</v>
      </c>
      <c r="D37" s="13">
        <v>27000</v>
      </c>
      <c r="E37" s="14">
        <v>468.5</v>
      </c>
      <c r="F37" s="15">
        <v>7.0000000000000001E-3</v>
      </c>
      <c r="G37" s="15"/>
    </row>
    <row r="38" spans="1:7" x14ac:dyDescent="0.3">
      <c r="A38" s="12" t="s">
        <v>1444</v>
      </c>
      <c r="B38" s="30" t="s">
        <v>1445</v>
      </c>
      <c r="C38" s="30" t="s">
        <v>1115</v>
      </c>
      <c r="D38" s="13">
        <v>79033</v>
      </c>
      <c r="E38" s="14">
        <v>460.8</v>
      </c>
      <c r="F38" s="15">
        <v>6.8999999999999999E-3</v>
      </c>
      <c r="G38" s="15"/>
    </row>
    <row r="39" spans="1:7" x14ac:dyDescent="0.3">
      <c r="A39" s="12" t="s">
        <v>1371</v>
      </c>
      <c r="B39" s="30" t="s">
        <v>1372</v>
      </c>
      <c r="C39" s="30" t="s">
        <v>1188</v>
      </c>
      <c r="D39" s="13">
        <v>117383</v>
      </c>
      <c r="E39" s="14">
        <v>460.73</v>
      </c>
      <c r="F39" s="15">
        <v>6.8999999999999999E-3</v>
      </c>
      <c r="G39" s="15"/>
    </row>
    <row r="40" spans="1:7" x14ac:dyDescent="0.3">
      <c r="A40" s="12" t="s">
        <v>1197</v>
      </c>
      <c r="B40" s="30" t="s">
        <v>1198</v>
      </c>
      <c r="C40" s="30" t="s">
        <v>1159</v>
      </c>
      <c r="D40" s="13">
        <v>22139</v>
      </c>
      <c r="E40" s="14">
        <v>430.18</v>
      </c>
      <c r="F40" s="15">
        <v>6.4000000000000003E-3</v>
      </c>
      <c r="G40" s="15"/>
    </row>
    <row r="41" spans="1:7" x14ac:dyDescent="0.3">
      <c r="A41" s="12" t="s">
        <v>1250</v>
      </c>
      <c r="B41" s="30" t="s">
        <v>1251</v>
      </c>
      <c r="C41" s="30" t="s">
        <v>1128</v>
      </c>
      <c r="D41" s="13">
        <v>8540</v>
      </c>
      <c r="E41" s="14">
        <v>427.94</v>
      </c>
      <c r="F41" s="15">
        <v>6.4000000000000003E-3</v>
      </c>
      <c r="G41" s="15"/>
    </row>
    <row r="42" spans="1:7" x14ac:dyDescent="0.3">
      <c r="A42" s="12" t="s">
        <v>1352</v>
      </c>
      <c r="B42" s="30" t="s">
        <v>1353</v>
      </c>
      <c r="C42" s="30" t="s">
        <v>1300</v>
      </c>
      <c r="D42" s="13">
        <v>32332</v>
      </c>
      <c r="E42" s="14">
        <v>422.55</v>
      </c>
      <c r="F42" s="15">
        <v>6.3E-3</v>
      </c>
      <c r="G42" s="15"/>
    </row>
    <row r="43" spans="1:7" x14ac:dyDescent="0.3">
      <c r="A43" s="12" t="s">
        <v>1736</v>
      </c>
      <c r="B43" s="30" t="s">
        <v>1737</v>
      </c>
      <c r="C43" s="30" t="s">
        <v>1260</v>
      </c>
      <c r="D43" s="13">
        <v>11000</v>
      </c>
      <c r="E43" s="14">
        <v>411.43</v>
      </c>
      <c r="F43" s="15">
        <v>6.1000000000000004E-3</v>
      </c>
      <c r="G43" s="15"/>
    </row>
    <row r="44" spans="1:7" x14ac:dyDescent="0.3">
      <c r="A44" s="12" t="s">
        <v>1944</v>
      </c>
      <c r="B44" s="30" t="s">
        <v>1945</v>
      </c>
      <c r="C44" s="30" t="s">
        <v>1272</v>
      </c>
      <c r="D44" s="13">
        <v>42375</v>
      </c>
      <c r="E44" s="14">
        <v>391.29</v>
      </c>
      <c r="F44" s="15">
        <v>5.7999999999999996E-3</v>
      </c>
      <c r="G44" s="15"/>
    </row>
    <row r="45" spans="1:7" x14ac:dyDescent="0.3">
      <c r="A45" s="12" t="s">
        <v>2147</v>
      </c>
      <c r="B45" s="30" t="s">
        <v>2148</v>
      </c>
      <c r="C45" s="30" t="s">
        <v>1118</v>
      </c>
      <c r="D45" s="13">
        <v>58335</v>
      </c>
      <c r="E45" s="14">
        <v>377.86</v>
      </c>
      <c r="F45" s="15">
        <v>5.5999999999999999E-3</v>
      </c>
      <c r="G45" s="15"/>
    </row>
    <row r="46" spans="1:7" x14ac:dyDescent="0.3">
      <c r="A46" s="12" t="s">
        <v>1363</v>
      </c>
      <c r="B46" s="30" t="s">
        <v>1364</v>
      </c>
      <c r="C46" s="30" t="s">
        <v>1290</v>
      </c>
      <c r="D46" s="13">
        <v>358229</v>
      </c>
      <c r="E46" s="14">
        <v>376.32</v>
      </c>
      <c r="F46" s="15">
        <v>5.5999999999999999E-3</v>
      </c>
      <c r="G46" s="15"/>
    </row>
    <row r="47" spans="1:7" x14ac:dyDescent="0.3">
      <c r="A47" s="12" t="s">
        <v>1245</v>
      </c>
      <c r="B47" s="30" t="s">
        <v>1246</v>
      </c>
      <c r="C47" s="30" t="s">
        <v>1247</v>
      </c>
      <c r="D47" s="13">
        <v>160245</v>
      </c>
      <c r="E47" s="14">
        <v>370.17</v>
      </c>
      <c r="F47" s="15">
        <v>5.4999999999999997E-3</v>
      </c>
      <c r="G47" s="15"/>
    </row>
    <row r="48" spans="1:7" x14ac:dyDescent="0.3">
      <c r="A48" s="12" t="s">
        <v>1145</v>
      </c>
      <c r="B48" s="30" t="s">
        <v>1146</v>
      </c>
      <c r="C48" s="30" t="s">
        <v>1147</v>
      </c>
      <c r="D48" s="13">
        <v>85000</v>
      </c>
      <c r="E48" s="14">
        <v>357.81</v>
      </c>
      <c r="F48" s="15">
        <v>5.3E-3</v>
      </c>
      <c r="G48" s="15"/>
    </row>
    <row r="49" spans="1:7" x14ac:dyDescent="0.3">
      <c r="A49" s="12" t="s">
        <v>1797</v>
      </c>
      <c r="B49" s="30" t="s">
        <v>1798</v>
      </c>
      <c r="C49" s="30" t="s">
        <v>1272</v>
      </c>
      <c r="D49" s="13">
        <v>11000</v>
      </c>
      <c r="E49" s="14">
        <v>349.24</v>
      </c>
      <c r="F49" s="15">
        <v>5.1999999999999998E-3</v>
      </c>
      <c r="G49" s="15"/>
    </row>
    <row r="50" spans="1:7" x14ac:dyDescent="0.3">
      <c r="A50" s="12" t="s">
        <v>1121</v>
      </c>
      <c r="B50" s="30" t="s">
        <v>1122</v>
      </c>
      <c r="C50" s="30" t="s">
        <v>1118</v>
      </c>
      <c r="D50" s="13">
        <v>338636</v>
      </c>
      <c r="E50" s="14">
        <v>347.78</v>
      </c>
      <c r="F50" s="15">
        <v>5.1999999999999998E-3</v>
      </c>
      <c r="G50" s="15"/>
    </row>
    <row r="51" spans="1:7" x14ac:dyDescent="0.3">
      <c r="A51" s="12" t="s">
        <v>1713</v>
      </c>
      <c r="B51" s="30" t="s">
        <v>1714</v>
      </c>
      <c r="C51" s="30" t="s">
        <v>1118</v>
      </c>
      <c r="D51" s="13">
        <v>22690</v>
      </c>
      <c r="E51" s="14">
        <v>346.7</v>
      </c>
      <c r="F51" s="15">
        <v>5.1999999999999998E-3</v>
      </c>
      <c r="G51" s="15"/>
    </row>
    <row r="52" spans="1:7" x14ac:dyDescent="0.3">
      <c r="A52" s="12" t="s">
        <v>2160</v>
      </c>
      <c r="B52" s="30" t="s">
        <v>2161</v>
      </c>
      <c r="C52" s="30" t="s">
        <v>1207</v>
      </c>
      <c r="D52" s="13">
        <v>47699</v>
      </c>
      <c r="E52" s="14">
        <v>339.57</v>
      </c>
      <c r="F52" s="15">
        <v>5.1000000000000004E-3</v>
      </c>
      <c r="G52" s="15"/>
    </row>
    <row r="53" spans="1:7" x14ac:dyDescent="0.3">
      <c r="A53" s="12" t="s">
        <v>1407</v>
      </c>
      <c r="B53" s="30" t="s">
        <v>1408</v>
      </c>
      <c r="C53" s="30" t="s">
        <v>1207</v>
      </c>
      <c r="D53" s="13">
        <v>23337</v>
      </c>
      <c r="E53" s="14">
        <v>339.23</v>
      </c>
      <c r="F53" s="15">
        <v>5.1000000000000004E-3</v>
      </c>
      <c r="G53" s="15"/>
    </row>
    <row r="54" spans="1:7" x14ac:dyDescent="0.3">
      <c r="A54" s="12" t="s">
        <v>1350</v>
      </c>
      <c r="B54" s="30" t="s">
        <v>1351</v>
      </c>
      <c r="C54" s="30" t="s">
        <v>1172</v>
      </c>
      <c r="D54" s="13">
        <v>3900</v>
      </c>
      <c r="E54" s="14">
        <v>323.5</v>
      </c>
      <c r="F54" s="15">
        <v>4.7999999999999996E-3</v>
      </c>
      <c r="G54" s="15"/>
    </row>
    <row r="55" spans="1:7" x14ac:dyDescent="0.3">
      <c r="A55" s="12" t="s">
        <v>1706</v>
      </c>
      <c r="B55" s="30" t="s">
        <v>1707</v>
      </c>
      <c r="C55" s="30" t="s">
        <v>1159</v>
      </c>
      <c r="D55" s="13">
        <v>10097</v>
      </c>
      <c r="E55" s="14">
        <v>323.14999999999998</v>
      </c>
      <c r="F55" s="15">
        <v>4.7999999999999996E-3</v>
      </c>
      <c r="G55" s="15"/>
    </row>
    <row r="56" spans="1:7" x14ac:dyDescent="0.3">
      <c r="A56" s="12" t="s">
        <v>1715</v>
      </c>
      <c r="B56" s="30" t="s">
        <v>1716</v>
      </c>
      <c r="C56" s="30" t="s">
        <v>1109</v>
      </c>
      <c r="D56" s="13">
        <v>108826</v>
      </c>
      <c r="E56" s="14">
        <v>318.37</v>
      </c>
      <c r="F56" s="15">
        <v>4.7999999999999996E-3</v>
      </c>
      <c r="G56" s="15"/>
    </row>
    <row r="57" spans="1:7" x14ac:dyDescent="0.3">
      <c r="A57" s="12" t="s">
        <v>1821</v>
      </c>
      <c r="B57" s="30" t="s">
        <v>1822</v>
      </c>
      <c r="C57" s="30" t="s">
        <v>1159</v>
      </c>
      <c r="D57" s="13">
        <v>24000</v>
      </c>
      <c r="E57" s="14">
        <v>313.27</v>
      </c>
      <c r="F57" s="15">
        <v>4.7000000000000002E-3</v>
      </c>
      <c r="G57" s="15"/>
    </row>
    <row r="58" spans="1:7" x14ac:dyDescent="0.3">
      <c r="A58" s="12" t="s">
        <v>1248</v>
      </c>
      <c r="B58" s="30" t="s">
        <v>1249</v>
      </c>
      <c r="C58" s="30" t="s">
        <v>1118</v>
      </c>
      <c r="D58" s="13">
        <v>40000</v>
      </c>
      <c r="E58" s="14">
        <v>310.94</v>
      </c>
      <c r="F58" s="15">
        <v>4.5999999999999999E-3</v>
      </c>
      <c r="G58" s="15"/>
    </row>
    <row r="59" spans="1:7" x14ac:dyDescent="0.3">
      <c r="A59" s="12" t="s">
        <v>1346</v>
      </c>
      <c r="B59" s="30" t="s">
        <v>1347</v>
      </c>
      <c r="C59" s="30" t="s">
        <v>1115</v>
      </c>
      <c r="D59" s="13">
        <v>1290</v>
      </c>
      <c r="E59" s="14">
        <v>302.11</v>
      </c>
      <c r="F59" s="15">
        <v>4.4999999999999997E-3</v>
      </c>
      <c r="G59" s="15"/>
    </row>
    <row r="60" spans="1:7" x14ac:dyDescent="0.3">
      <c r="A60" s="12" t="s">
        <v>1365</v>
      </c>
      <c r="B60" s="30" t="s">
        <v>1366</v>
      </c>
      <c r="C60" s="30" t="s">
        <v>1115</v>
      </c>
      <c r="D60" s="13">
        <v>41122</v>
      </c>
      <c r="E60" s="14">
        <v>299.10000000000002</v>
      </c>
      <c r="F60" s="15">
        <v>4.4999999999999997E-3</v>
      </c>
      <c r="G60" s="15"/>
    </row>
    <row r="61" spans="1:7" x14ac:dyDescent="0.3">
      <c r="A61" s="12" t="s">
        <v>1869</v>
      </c>
      <c r="B61" s="30" t="s">
        <v>1870</v>
      </c>
      <c r="C61" s="30" t="s">
        <v>1115</v>
      </c>
      <c r="D61" s="13">
        <v>19953</v>
      </c>
      <c r="E61" s="14">
        <v>295.13</v>
      </c>
      <c r="F61" s="15">
        <v>4.4000000000000003E-3</v>
      </c>
      <c r="G61" s="15"/>
    </row>
    <row r="62" spans="1:7" x14ac:dyDescent="0.3">
      <c r="A62" s="12" t="s">
        <v>1799</v>
      </c>
      <c r="B62" s="30" t="s">
        <v>1800</v>
      </c>
      <c r="C62" s="30" t="s">
        <v>1128</v>
      </c>
      <c r="D62" s="13">
        <v>26216</v>
      </c>
      <c r="E62" s="14">
        <v>285.7</v>
      </c>
      <c r="F62" s="15">
        <v>4.3E-3</v>
      </c>
      <c r="G62" s="15"/>
    </row>
    <row r="63" spans="1:7" x14ac:dyDescent="0.3">
      <c r="A63" s="12" t="s">
        <v>1419</v>
      </c>
      <c r="B63" s="30" t="s">
        <v>1420</v>
      </c>
      <c r="C63" s="30" t="s">
        <v>1128</v>
      </c>
      <c r="D63" s="13">
        <v>6000</v>
      </c>
      <c r="E63" s="14">
        <v>282.68</v>
      </c>
      <c r="F63" s="15">
        <v>4.1999999999999997E-3</v>
      </c>
      <c r="G63" s="15"/>
    </row>
    <row r="64" spans="1:7" x14ac:dyDescent="0.3">
      <c r="A64" s="12" t="s">
        <v>1721</v>
      </c>
      <c r="B64" s="30" t="s">
        <v>1722</v>
      </c>
      <c r="C64" s="30" t="s">
        <v>1312</v>
      </c>
      <c r="D64" s="13">
        <v>24498</v>
      </c>
      <c r="E64" s="14">
        <v>278.52</v>
      </c>
      <c r="F64" s="15">
        <v>4.1999999999999997E-3</v>
      </c>
      <c r="G64" s="15"/>
    </row>
    <row r="65" spans="1:7" x14ac:dyDescent="0.3">
      <c r="A65" s="12" t="s">
        <v>1279</v>
      </c>
      <c r="B65" s="30" t="s">
        <v>1280</v>
      </c>
      <c r="C65" s="30" t="s">
        <v>1118</v>
      </c>
      <c r="D65" s="13">
        <v>3834</v>
      </c>
      <c r="E65" s="14">
        <v>274.54000000000002</v>
      </c>
      <c r="F65" s="15">
        <v>4.1000000000000003E-3</v>
      </c>
      <c r="G65" s="15"/>
    </row>
    <row r="66" spans="1:7" x14ac:dyDescent="0.3">
      <c r="A66" s="12" t="s">
        <v>1708</v>
      </c>
      <c r="B66" s="30" t="s">
        <v>1709</v>
      </c>
      <c r="C66" s="30" t="s">
        <v>1272</v>
      </c>
      <c r="D66" s="13">
        <v>47052</v>
      </c>
      <c r="E66" s="14">
        <v>273.75</v>
      </c>
      <c r="F66" s="15">
        <v>4.1000000000000003E-3</v>
      </c>
      <c r="G66" s="15"/>
    </row>
    <row r="67" spans="1:7" x14ac:dyDescent="0.3">
      <c r="A67" s="12" t="s">
        <v>1131</v>
      </c>
      <c r="B67" s="30" t="s">
        <v>1132</v>
      </c>
      <c r="C67" s="30" t="s">
        <v>1109</v>
      </c>
      <c r="D67" s="13">
        <v>140377</v>
      </c>
      <c r="E67" s="14">
        <v>267.20999999999998</v>
      </c>
      <c r="F67" s="15">
        <v>4.0000000000000001E-3</v>
      </c>
      <c r="G67" s="15"/>
    </row>
    <row r="68" spans="1:7" x14ac:dyDescent="0.3">
      <c r="A68" s="12" t="s">
        <v>1175</v>
      </c>
      <c r="B68" s="30" t="s">
        <v>1176</v>
      </c>
      <c r="C68" s="30" t="s">
        <v>1140</v>
      </c>
      <c r="D68" s="13">
        <v>220000</v>
      </c>
      <c r="E68" s="14">
        <v>246.4</v>
      </c>
      <c r="F68" s="15">
        <v>3.7000000000000002E-3</v>
      </c>
      <c r="G68" s="15"/>
    </row>
    <row r="69" spans="1:7" x14ac:dyDescent="0.3">
      <c r="A69" s="12" t="s">
        <v>1725</v>
      </c>
      <c r="B69" s="30" t="s">
        <v>1726</v>
      </c>
      <c r="C69" s="30" t="s">
        <v>1118</v>
      </c>
      <c r="D69" s="13">
        <v>5932</v>
      </c>
      <c r="E69" s="14">
        <v>231.52</v>
      </c>
      <c r="F69" s="15">
        <v>3.5000000000000001E-3</v>
      </c>
      <c r="G69" s="15"/>
    </row>
    <row r="70" spans="1:7" x14ac:dyDescent="0.3">
      <c r="A70" s="12" t="s">
        <v>1729</v>
      </c>
      <c r="B70" s="30" t="s">
        <v>1730</v>
      </c>
      <c r="C70" s="30" t="s">
        <v>1731</v>
      </c>
      <c r="D70" s="13">
        <v>836</v>
      </c>
      <c r="E70" s="14">
        <v>225.83</v>
      </c>
      <c r="F70" s="15">
        <v>3.3999999999999998E-3</v>
      </c>
      <c r="G70" s="15"/>
    </row>
    <row r="71" spans="1:7" x14ac:dyDescent="0.3">
      <c r="A71" s="12" t="s">
        <v>1342</v>
      </c>
      <c r="B71" s="30" t="s">
        <v>1343</v>
      </c>
      <c r="C71" s="30" t="s">
        <v>1238</v>
      </c>
      <c r="D71" s="13">
        <v>4958</v>
      </c>
      <c r="E71" s="14">
        <v>219.29</v>
      </c>
      <c r="F71" s="15">
        <v>3.3E-3</v>
      </c>
      <c r="G71" s="15"/>
    </row>
    <row r="72" spans="1:7" x14ac:dyDescent="0.3">
      <c r="A72" s="12" t="s">
        <v>1704</v>
      </c>
      <c r="B72" s="30" t="s">
        <v>1705</v>
      </c>
      <c r="C72" s="30" t="s">
        <v>1181</v>
      </c>
      <c r="D72" s="13">
        <v>35329</v>
      </c>
      <c r="E72" s="14">
        <v>211.78</v>
      </c>
      <c r="F72" s="15">
        <v>3.2000000000000002E-3</v>
      </c>
      <c r="G72" s="15"/>
    </row>
    <row r="73" spans="1:7" x14ac:dyDescent="0.3">
      <c r="A73" s="12" t="s">
        <v>1373</v>
      </c>
      <c r="B73" s="30" t="s">
        <v>1374</v>
      </c>
      <c r="C73" s="30" t="s">
        <v>1335</v>
      </c>
      <c r="D73" s="13">
        <v>80031</v>
      </c>
      <c r="E73" s="14">
        <v>204.2</v>
      </c>
      <c r="F73" s="15">
        <v>3.0999999999999999E-3</v>
      </c>
      <c r="G73" s="15"/>
    </row>
    <row r="74" spans="1:7" x14ac:dyDescent="0.3">
      <c r="A74" s="12" t="s">
        <v>1430</v>
      </c>
      <c r="B74" s="30" t="s">
        <v>1431</v>
      </c>
      <c r="C74" s="30" t="s">
        <v>1207</v>
      </c>
      <c r="D74" s="13">
        <v>5490</v>
      </c>
      <c r="E74" s="14">
        <v>72.78</v>
      </c>
      <c r="F74" s="15">
        <v>1.1000000000000001E-3</v>
      </c>
      <c r="G74" s="15"/>
    </row>
    <row r="75" spans="1:7" x14ac:dyDescent="0.3">
      <c r="A75" s="12" t="s">
        <v>1746</v>
      </c>
      <c r="B75" s="30" t="s">
        <v>1747</v>
      </c>
      <c r="C75" s="30" t="s">
        <v>1241</v>
      </c>
      <c r="D75" s="13">
        <v>10400</v>
      </c>
      <c r="E75" s="14">
        <v>27.8</v>
      </c>
      <c r="F75" s="15">
        <v>4.0000000000000002E-4</v>
      </c>
      <c r="G75" s="15"/>
    </row>
    <row r="76" spans="1:7" x14ac:dyDescent="0.3">
      <c r="A76" s="12" t="s">
        <v>1107</v>
      </c>
      <c r="B76" s="30" t="s">
        <v>1108</v>
      </c>
      <c r="C76" s="30" t="s">
        <v>1109</v>
      </c>
      <c r="D76" s="13">
        <v>502</v>
      </c>
      <c r="E76" s="14">
        <v>8.5399999999999991</v>
      </c>
      <c r="F76" s="15">
        <v>1E-4</v>
      </c>
      <c r="G76" s="15"/>
    </row>
    <row r="77" spans="1:7" x14ac:dyDescent="0.3">
      <c r="A77" s="16" t="s">
        <v>122</v>
      </c>
      <c r="B77" s="31"/>
      <c r="C77" s="31"/>
      <c r="D77" s="17"/>
      <c r="E77" s="37">
        <v>45501.7</v>
      </c>
      <c r="F77" s="38">
        <v>0.67979999999999996</v>
      </c>
      <c r="G77" s="20"/>
    </row>
    <row r="78" spans="1:7" x14ac:dyDescent="0.3">
      <c r="A78" s="16" t="s">
        <v>1473</v>
      </c>
      <c r="B78" s="30"/>
      <c r="C78" s="30"/>
      <c r="D78" s="13"/>
      <c r="E78" s="14"/>
      <c r="F78" s="15"/>
      <c r="G78" s="15"/>
    </row>
    <row r="79" spans="1:7" x14ac:dyDescent="0.3">
      <c r="A79" s="16" t="s">
        <v>122</v>
      </c>
      <c r="B79" s="30"/>
      <c r="C79" s="30"/>
      <c r="D79" s="13"/>
      <c r="E79" s="39" t="s">
        <v>114</v>
      </c>
      <c r="F79" s="40" t="s">
        <v>114</v>
      </c>
      <c r="G79" s="15"/>
    </row>
    <row r="80" spans="1:7" x14ac:dyDescent="0.3">
      <c r="A80" s="21" t="s">
        <v>152</v>
      </c>
      <c r="B80" s="32"/>
      <c r="C80" s="32"/>
      <c r="D80" s="22"/>
      <c r="E80" s="27">
        <v>45501.7</v>
      </c>
      <c r="F80" s="28">
        <v>0.67979999999999996</v>
      </c>
      <c r="G80" s="20"/>
    </row>
    <row r="81" spans="1:7" x14ac:dyDescent="0.3">
      <c r="A81" s="12"/>
      <c r="B81" s="30"/>
      <c r="C81" s="30"/>
      <c r="D81" s="13"/>
      <c r="E81" s="14"/>
      <c r="F81" s="15"/>
      <c r="G81" s="15"/>
    </row>
    <row r="82" spans="1:7" x14ac:dyDescent="0.3">
      <c r="A82" s="16" t="s">
        <v>1474</v>
      </c>
      <c r="B82" s="30"/>
      <c r="C82" s="30"/>
      <c r="D82" s="13"/>
      <c r="E82" s="14"/>
      <c r="F82" s="15"/>
      <c r="G82" s="15"/>
    </row>
    <row r="83" spans="1:7" x14ac:dyDescent="0.3">
      <c r="A83" s="16" t="s">
        <v>1475</v>
      </c>
      <c r="B83" s="30"/>
      <c r="C83" s="30"/>
      <c r="D83" s="13"/>
      <c r="E83" s="14"/>
      <c r="F83" s="15"/>
      <c r="G83" s="15"/>
    </row>
    <row r="84" spans="1:7" x14ac:dyDescent="0.3">
      <c r="A84" s="12" t="s">
        <v>1803</v>
      </c>
      <c r="B84" s="30"/>
      <c r="C84" s="30" t="s">
        <v>1804</v>
      </c>
      <c r="D84" s="13">
        <v>13350</v>
      </c>
      <c r="E84" s="14">
        <v>2571.38</v>
      </c>
      <c r="F84" s="15">
        <v>3.8427000000000003E-2</v>
      </c>
      <c r="G84" s="15"/>
    </row>
    <row r="85" spans="1:7" x14ac:dyDescent="0.3">
      <c r="A85" s="12" t="s">
        <v>1805</v>
      </c>
      <c r="B85" s="30"/>
      <c r="C85" s="30" t="s">
        <v>1804</v>
      </c>
      <c r="D85" s="13">
        <v>1650</v>
      </c>
      <c r="E85" s="14">
        <v>740.03</v>
      </c>
      <c r="F85" s="15">
        <v>1.1058999999999999E-2</v>
      </c>
      <c r="G85" s="15"/>
    </row>
    <row r="86" spans="1:7" x14ac:dyDescent="0.3">
      <c r="A86" s="12" t="s">
        <v>1497</v>
      </c>
      <c r="B86" s="30"/>
      <c r="C86" s="30" t="s">
        <v>1207</v>
      </c>
      <c r="D86" s="13">
        <v>12600</v>
      </c>
      <c r="E86" s="14">
        <v>168</v>
      </c>
      <c r="F86" s="15">
        <v>2.5100000000000001E-3</v>
      </c>
      <c r="G86" s="15"/>
    </row>
    <row r="87" spans="1:7" x14ac:dyDescent="0.3">
      <c r="A87" s="16" t="s">
        <v>122</v>
      </c>
      <c r="B87" s="31"/>
      <c r="C87" s="31"/>
      <c r="D87" s="17"/>
      <c r="E87" s="37">
        <v>3479.41</v>
      </c>
      <c r="F87" s="38">
        <v>5.1996000000000001E-2</v>
      </c>
      <c r="G87" s="20"/>
    </row>
    <row r="88" spans="1:7" x14ac:dyDescent="0.3">
      <c r="A88" s="12"/>
      <c r="B88" s="30"/>
      <c r="C88" s="30"/>
      <c r="D88" s="13"/>
      <c r="E88" s="14"/>
      <c r="F88" s="15"/>
      <c r="G88" s="15"/>
    </row>
    <row r="89" spans="1:7" x14ac:dyDescent="0.3">
      <c r="A89" s="12"/>
      <c r="B89" s="30"/>
      <c r="C89" s="30"/>
      <c r="D89" s="13"/>
      <c r="E89" s="14"/>
      <c r="F89" s="15"/>
      <c r="G89" s="15"/>
    </row>
    <row r="90" spans="1:7" x14ac:dyDescent="0.3">
      <c r="A90" s="12"/>
      <c r="B90" s="30"/>
      <c r="C90" s="30"/>
      <c r="D90" s="13"/>
      <c r="E90" s="14"/>
      <c r="F90" s="15"/>
      <c r="G90" s="15"/>
    </row>
    <row r="91" spans="1:7" x14ac:dyDescent="0.3">
      <c r="A91" s="21" t="s">
        <v>152</v>
      </c>
      <c r="B91" s="32"/>
      <c r="C91" s="32"/>
      <c r="D91" s="22"/>
      <c r="E91" s="18">
        <v>3479.41</v>
      </c>
      <c r="F91" s="19">
        <v>5.1996000000000001E-2</v>
      </c>
      <c r="G91" s="20"/>
    </row>
    <row r="92" spans="1:7" x14ac:dyDescent="0.3">
      <c r="A92" s="12"/>
      <c r="B92" s="30"/>
      <c r="C92" s="30"/>
      <c r="D92" s="13"/>
      <c r="E92" s="14"/>
      <c r="F92" s="15"/>
      <c r="G92" s="15"/>
    </row>
    <row r="93" spans="1:7" x14ac:dyDescent="0.3">
      <c r="A93" s="16" t="s">
        <v>202</v>
      </c>
      <c r="B93" s="30"/>
      <c r="C93" s="30"/>
      <c r="D93" s="13"/>
      <c r="E93" s="14"/>
      <c r="F93" s="15"/>
      <c r="G93" s="15"/>
    </row>
    <row r="94" spans="1:7" x14ac:dyDescent="0.3">
      <c r="A94" s="16" t="s">
        <v>203</v>
      </c>
      <c r="B94" s="30"/>
      <c r="C94" s="30"/>
      <c r="D94" s="13"/>
      <c r="E94" s="14"/>
      <c r="F94" s="15"/>
      <c r="G94" s="15"/>
    </row>
    <row r="95" spans="1:7" x14ac:dyDescent="0.3">
      <c r="A95" s="12" t="s">
        <v>929</v>
      </c>
      <c r="B95" s="30" t="s">
        <v>930</v>
      </c>
      <c r="C95" s="30" t="s">
        <v>218</v>
      </c>
      <c r="D95" s="13">
        <v>2500000</v>
      </c>
      <c r="E95" s="14">
        <v>2497.21</v>
      </c>
      <c r="F95" s="15">
        <v>3.73E-2</v>
      </c>
      <c r="G95" s="15">
        <v>7.5700000000000003E-2</v>
      </c>
    </row>
    <row r="96" spans="1:7" x14ac:dyDescent="0.3">
      <c r="A96" s="12" t="s">
        <v>717</v>
      </c>
      <c r="B96" s="30" t="s">
        <v>718</v>
      </c>
      <c r="C96" s="30" t="s">
        <v>209</v>
      </c>
      <c r="D96" s="13">
        <v>2000000</v>
      </c>
      <c r="E96" s="14">
        <v>1999.55</v>
      </c>
      <c r="F96" s="15">
        <v>2.9899999999999999E-2</v>
      </c>
      <c r="G96" s="15">
        <v>7.3599999999999999E-2</v>
      </c>
    </row>
    <row r="97" spans="1:7" x14ac:dyDescent="0.3">
      <c r="A97" s="16" t="s">
        <v>122</v>
      </c>
      <c r="B97" s="31"/>
      <c r="C97" s="31"/>
      <c r="D97" s="17"/>
      <c r="E97" s="37">
        <v>4496.76</v>
      </c>
      <c r="F97" s="38">
        <v>6.7199999999999996E-2</v>
      </c>
      <c r="G97" s="20"/>
    </row>
    <row r="98" spans="1:7" x14ac:dyDescent="0.3">
      <c r="A98" s="12"/>
      <c r="B98" s="30"/>
      <c r="C98" s="30"/>
      <c r="D98" s="13"/>
      <c r="E98" s="14"/>
      <c r="F98" s="15"/>
      <c r="G98" s="15"/>
    </row>
    <row r="99" spans="1:7" x14ac:dyDescent="0.3">
      <c r="A99" s="16" t="s">
        <v>297</v>
      </c>
      <c r="B99" s="30"/>
      <c r="C99" s="30"/>
      <c r="D99" s="13"/>
      <c r="E99" s="14"/>
      <c r="F99" s="15"/>
      <c r="G99" s="15"/>
    </row>
    <row r="100" spans="1:7" x14ac:dyDescent="0.3">
      <c r="A100" s="12" t="s">
        <v>620</v>
      </c>
      <c r="B100" s="30" t="s">
        <v>621</v>
      </c>
      <c r="C100" s="30" t="s">
        <v>119</v>
      </c>
      <c r="D100" s="13">
        <v>2500000</v>
      </c>
      <c r="E100" s="14">
        <v>2525.63</v>
      </c>
      <c r="F100" s="15">
        <v>3.7699999999999997E-2</v>
      </c>
      <c r="G100" s="15">
        <v>7.2033487490000006E-2</v>
      </c>
    </row>
    <row r="101" spans="1:7" x14ac:dyDescent="0.3">
      <c r="A101" s="12" t="s">
        <v>1780</v>
      </c>
      <c r="B101" s="30" t="s">
        <v>1781</v>
      </c>
      <c r="C101" s="30" t="s">
        <v>119</v>
      </c>
      <c r="D101" s="13">
        <v>2500000</v>
      </c>
      <c r="E101" s="14">
        <v>2497.8200000000002</v>
      </c>
      <c r="F101" s="15">
        <v>3.73E-2</v>
      </c>
      <c r="G101" s="15">
        <v>7.2032452100000005E-2</v>
      </c>
    </row>
    <row r="102" spans="1:7" x14ac:dyDescent="0.3">
      <c r="A102" s="12" t="s">
        <v>987</v>
      </c>
      <c r="B102" s="30" t="s">
        <v>988</v>
      </c>
      <c r="C102" s="30" t="s">
        <v>119</v>
      </c>
      <c r="D102" s="13">
        <v>1350000</v>
      </c>
      <c r="E102" s="14">
        <v>1302.32</v>
      </c>
      <c r="F102" s="15">
        <v>1.95E-2</v>
      </c>
      <c r="G102" s="15">
        <v>7.1700117669999994E-2</v>
      </c>
    </row>
    <row r="103" spans="1:7" x14ac:dyDescent="0.3">
      <c r="A103" s="12" t="s">
        <v>442</v>
      </c>
      <c r="B103" s="30" t="s">
        <v>443</v>
      </c>
      <c r="C103" s="30" t="s">
        <v>119</v>
      </c>
      <c r="D103" s="13">
        <v>1000000</v>
      </c>
      <c r="E103" s="14">
        <v>999.04</v>
      </c>
      <c r="F103" s="15">
        <v>1.49E-2</v>
      </c>
      <c r="G103" s="15">
        <v>7.2440434568999998E-2</v>
      </c>
    </row>
    <row r="104" spans="1:7" x14ac:dyDescent="0.3">
      <c r="A104" s="16" t="s">
        <v>122</v>
      </c>
      <c r="B104" s="31"/>
      <c r="C104" s="31"/>
      <c r="D104" s="17"/>
      <c r="E104" s="37">
        <v>7324.81</v>
      </c>
      <c r="F104" s="38">
        <v>0.1094</v>
      </c>
      <c r="G104" s="20"/>
    </row>
    <row r="105" spans="1:7" x14ac:dyDescent="0.3">
      <c r="A105" s="12"/>
      <c r="B105" s="30"/>
      <c r="C105" s="30"/>
      <c r="D105" s="13"/>
      <c r="E105" s="14"/>
      <c r="F105" s="15"/>
      <c r="G105" s="15"/>
    </row>
    <row r="106" spans="1:7" x14ac:dyDescent="0.3">
      <c r="A106" s="16" t="s">
        <v>300</v>
      </c>
      <c r="B106" s="30"/>
      <c r="C106" s="30"/>
      <c r="D106" s="13"/>
      <c r="E106" s="14"/>
      <c r="F106" s="15"/>
      <c r="G106" s="15"/>
    </row>
    <row r="107" spans="1:7" x14ac:dyDescent="0.3">
      <c r="A107" s="16" t="s">
        <v>122</v>
      </c>
      <c r="B107" s="30"/>
      <c r="C107" s="30"/>
      <c r="D107" s="13"/>
      <c r="E107" s="39" t="s">
        <v>114</v>
      </c>
      <c r="F107" s="40" t="s">
        <v>114</v>
      </c>
      <c r="G107" s="15"/>
    </row>
    <row r="108" spans="1:7" x14ac:dyDescent="0.3">
      <c r="A108" s="12"/>
      <c r="B108" s="30"/>
      <c r="C108" s="30"/>
      <c r="D108" s="13"/>
      <c r="E108" s="14"/>
      <c r="F108" s="15"/>
      <c r="G108" s="15"/>
    </row>
    <row r="109" spans="1:7" x14ac:dyDescent="0.3">
      <c r="A109" s="16" t="s">
        <v>301</v>
      </c>
      <c r="B109" s="30"/>
      <c r="C109" s="30"/>
      <c r="D109" s="13"/>
      <c r="E109" s="14"/>
      <c r="F109" s="15"/>
      <c r="G109" s="15"/>
    </row>
    <row r="110" spans="1:7" x14ac:dyDescent="0.3">
      <c r="A110" s="16" t="s">
        <v>122</v>
      </c>
      <c r="B110" s="30"/>
      <c r="C110" s="30"/>
      <c r="D110" s="13"/>
      <c r="E110" s="39" t="s">
        <v>114</v>
      </c>
      <c r="F110" s="40" t="s">
        <v>114</v>
      </c>
      <c r="G110" s="15"/>
    </row>
    <row r="111" spans="1:7" x14ac:dyDescent="0.3">
      <c r="A111" s="12"/>
      <c r="B111" s="30"/>
      <c r="C111" s="30"/>
      <c r="D111" s="13"/>
      <c r="E111" s="14"/>
      <c r="F111" s="15"/>
      <c r="G111" s="15"/>
    </row>
    <row r="112" spans="1:7" x14ac:dyDescent="0.3">
      <c r="A112" s="21" t="s">
        <v>152</v>
      </c>
      <c r="B112" s="32"/>
      <c r="C112" s="32"/>
      <c r="D112" s="22"/>
      <c r="E112" s="18">
        <v>11821.57</v>
      </c>
      <c r="F112" s="19">
        <v>0.17660000000000001</v>
      </c>
      <c r="G112" s="20"/>
    </row>
    <row r="113" spans="1:8" x14ac:dyDescent="0.3">
      <c r="A113" s="12"/>
      <c r="B113" s="30"/>
      <c r="C113" s="30"/>
      <c r="D113" s="13"/>
      <c r="E113" s="14"/>
      <c r="F113" s="15"/>
      <c r="G113" s="15"/>
    </row>
    <row r="114" spans="1:8" x14ac:dyDescent="0.3">
      <c r="A114" s="12"/>
      <c r="B114" s="30"/>
      <c r="C114" s="30"/>
      <c r="D114" s="13"/>
      <c r="E114" s="14"/>
      <c r="F114" s="15"/>
      <c r="G114" s="15"/>
    </row>
    <row r="115" spans="1:8" x14ac:dyDescent="0.3">
      <c r="A115" s="16" t="s">
        <v>787</v>
      </c>
      <c r="B115" s="30"/>
      <c r="C115" s="30"/>
      <c r="D115" s="13"/>
      <c r="E115" s="14"/>
      <c r="F115" s="15"/>
      <c r="G115" s="15"/>
    </row>
    <row r="116" spans="1:8" x14ac:dyDescent="0.3">
      <c r="A116" s="12" t="s">
        <v>1949</v>
      </c>
      <c r="B116" s="30" t="s">
        <v>1950</v>
      </c>
      <c r="C116" s="30"/>
      <c r="D116" s="13">
        <v>13802.0762</v>
      </c>
      <c r="E116" s="14">
        <v>407.97</v>
      </c>
      <c r="F116" s="15">
        <v>6.1000000000000004E-3</v>
      </c>
      <c r="G116" s="15"/>
    </row>
    <row r="117" spans="1:8" x14ac:dyDescent="0.3">
      <c r="A117" s="12" t="s">
        <v>2202</v>
      </c>
      <c r="B117" s="30" t="s">
        <v>2203</v>
      </c>
      <c r="C117" s="30"/>
      <c r="D117" s="13">
        <v>1634279.088</v>
      </c>
      <c r="E117" s="14">
        <v>180.35</v>
      </c>
      <c r="F117" s="15">
        <v>2.7000000000000001E-3</v>
      </c>
      <c r="G117" s="15"/>
    </row>
    <row r="118" spans="1:8" x14ac:dyDescent="0.3">
      <c r="A118" s="12"/>
      <c r="B118" s="30"/>
      <c r="C118" s="30"/>
      <c r="D118" s="13"/>
      <c r="E118" s="14"/>
      <c r="F118" s="15"/>
      <c r="G118" s="15"/>
    </row>
    <row r="119" spans="1:8" x14ac:dyDescent="0.3">
      <c r="A119" s="21" t="s">
        <v>152</v>
      </c>
      <c r="B119" s="32"/>
      <c r="C119" s="32"/>
      <c r="D119" s="22"/>
      <c r="E119" s="18">
        <v>588.32000000000005</v>
      </c>
      <c r="F119" s="19">
        <v>8.8000000000000005E-3</v>
      </c>
      <c r="G119" s="20"/>
    </row>
    <row r="120" spans="1:8" x14ac:dyDescent="0.3">
      <c r="A120" s="12"/>
      <c r="B120" s="30"/>
      <c r="C120" s="30"/>
      <c r="D120" s="13"/>
      <c r="E120" s="14"/>
      <c r="F120" s="15"/>
      <c r="G120" s="15"/>
    </row>
    <row r="121" spans="1:8" x14ac:dyDescent="0.3">
      <c r="A121" s="16" t="s">
        <v>153</v>
      </c>
      <c r="B121" s="30"/>
      <c r="C121" s="30"/>
      <c r="D121" s="13"/>
      <c r="E121" s="14"/>
      <c r="F121" s="15"/>
      <c r="G121" s="15"/>
    </row>
    <row r="122" spans="1:8" x14ac:dyDescent="0.3">
      <c r="A122" s="12" t="s">
        <v>154</v>
      </c>
      <c r="B122" s="30"/>
      <c r="C122" s="30"/>
      <c r="D122" s="13"/>
      <c r="E122" s="14">
        <v>926.48</v>
      </c>
      <c r="F122" s="15">
        <v>1.38E-2</v>
      </c>
      <c r="G122" s="15">
        <v>6.7666000000000004E-2</v>
      </c>
    </row>
    <row r="123" spans="1:8" x14ac:dyDescent="0.3">
      <c r="A123" s="16" t="s">
        <v>122</v>
      </c>
      <c r="B123" s="31"/>
      <c r="C123" s="31"/>
      <c r="D123" s="17"/>
      <c r="E123" s="37">
        <v>926.48</v>
      </c>
      <c r="F123" s="38">
        <v>1.38E-2</v>
      </c>
      <c r="G123" s="20"/>
    </row>
    <row r="124" spans="1:8" x14ac:dyDescent="0.3">
      <c r="A124" s="12"/>
      <c r="B124" s="30"/>
      <c r="C124" s="30"/>
      <c r="D124" s="13"/>
      <c r="E124" s="14"/>
      <c r="F124" s="15"/>
      <c r="G124" s="15"/>
    </row>
    <row r="125" spans="1:8" x14ac:dyDescent="0.3">
      <c r="A125" s="21" t="s">
        <v>152</v>
      </c>
      <c r="B125" s="32"/>
      <c r="C125" s="32"/>
      <c r="D125" s="22"/>
      <c r="E125" s="18">
        <v>926.48</v>
      </c>
      <c r="F125" s="19">
        <v>1.38E-2</v>
      </c>
      <c r="G125" s="20"/>
    </row>
    <row r="126" spans="1:8" x14ac:dyDescent="0.3">
      <c r="A126" s="12" t="s">
        <v>155</v>
      </c>
      <c r="B126" s="30"/>
      <c r="C126" s="30"/>
      <c r="D126" s="13"/>
      <c r="E126" s="14">
        <v>195.1925775</v>
      </c>
      <c r="F126" s="15">
        <v>2.9169999999999999E-3</v>
      </c>
      <c r="G126" s="15"/>
    </row>
    <row r="127" spans="1:8" x14ac:dyDescent="0.3">
      <c r="A127" s="12" t="s">
        <v>156</v>
      </c>
      <c r="B127" s="30"/>
      <c r="C127" s="30"/>
      <c r="D127" s="13"/>
      <c r="E127" s="14">
        <v>7881.0474224999998</v>
      </c>
      <c r="F127" s="15">
        <v>0.11808299999999999</v>
      </c>
      <c r="G127" s="15">
        <v>6.7666000000000004E-2</v>
      </c>
      <c r="H127" s="54"/>
    </row>
    <row r="128" spans="1:8" x14ac:dyDescent="0.3">
      <c r="A128" s="25" t="s">
        <v>157</v>
      </c>
      <c r="B128" s="33"/>
      <c r="C128" s="33"/>
      <c r="D128" s="26"/>
      <c r="E128" s="27">
        <v>66914.31</v>
      </c>
      <c r="F128" s="28">
        <v>1</v>
      </c>
      <c r="G128" s="28"/>
      <c r="H128" s="54"/>
    </row>
    <row r="130" spans="1:5" x14ac:dyDescent="0.3">
      <c r="A130" s="1" t="s">
        <v>1687</v>
      </c>
    </row>
    <row r="131" spans="1:5" x14ac:dyDescent="0.3">
      <c r="A131" s="1" t="s">
        <v>159</v>
      </c>
    </row>
    <row r="133" spans="1:5" x14ac:dyDescent="0.3">
      <c r="A133" s="1" t="s">
        <v>160</v>
      </c>
    </row>
    <row r="134" spans="1:5" x14ac:dyDescent="0.3">
      <c r="A134" s="47" t="s">
        <v>161</v>
      </c>
      <c r="B134" s="34" t="s">
        <v>114</v>
      </c>
    </row>
    <row r="135" spans="1:5" x14ac:dyDescent="0.3">
      <c r="A135" t="s">
        <v>162</v>
      </c>
    </row>
    <row r="136" spans="1:5" x14ac:dyDescent="0.3">
      <c r="A136" t="s">
        <v>163</v>
      </c>
      <c r="B136" t="s">
        <v>164</v>
      </c>
      <c r="C136" t="s">
        <v>164</v>
      </c>
    </row>
    <row r="137" spans="1:5" x14ac:dyDescent="0.3">
      <c r="B137" s="48">
        <v>45077</v>
      </c>
      <c r="C137" s="48">
        <v>45107</v>
      </c>
    </row>
    <row r="138" spans="1:5" x14ac:dyDescent="0.3">
      <c r="A138" t="s">
        <v>168</v>
      </c>
      <c r="B138">
        <v>47.39</v>
      </c>
      <c r="C138">
        <v>49.32</v>
      </c>
      <c r="E138" s="2"/>
    </row>
    <row r="139" spans="1:5" x14ac:dyDescent="0.3">
      <c r="A139" t="s">
        <v>169</v>
      </c>
      <c r="B139">
        <v>25.5</v>
      </c>
      <c r="C139">
        <v>26.39</v>
      </c>
      <c r="E139" s="2"/>
    </row>
    <row r="140" spans="1:5" x14ac:dyDescent="0.3">
      <c r="A140" t="s">
        <v>1806</v>
      </c>
      <c r="B140">
        <v>42.13</v>
      </c>
      <c r="C140">
        <v>43.79</v>
      </c>
      <c r="E140" s="2"/>
    </row>
    <row r="141" spans="1:5" x14ac:dyDescent="0.3">
      <c r="A141" t="s">
        <v>1807</v>
      </c>
      <c r="B141">
        <v>42.94</v>
      </c>
      <c r="C141">
        <v>44.62</v>
      </c>
      <c r="E141" s="2"/>
    </row>
    <row r="142" spans="1:5" x14ac:dyDescent="0.3">
      <c r="A142" t="s">
        <v>626</v>
      </c>
      <c r="B142">
        <v>42.62</v>
      </c>
      <c r="C142">
        <v>44.29</v>
      </c>
      <c r="E142" s="2"/>
    </row>
    <row r="143" spans="1:5" x14ac:dyDescent="0.3">
      <c r="A143" t="s">
        <v>627</v>
      </c>
      <c r="B143">
        <v>22.13</v>
      </c>
      <c r="C143">
        <v>22.85</v>
      </c>
      <c r="E143" s="2"/>
    </row>
    <row r="144" spans="1:5" x14ac:dyDescent="0.3">
      <c r="E144" s="2"/>
    </row>
    <row r="145" spans="1:4" x14ac:dyDescent="0.3">
      <c r="A145" t="s">
        <v>630</v>
      </c>
    </row>
    <row r="147" spans="1:4" x14ac:dyDescent="0.3">
      <c r="A147" s="50" t="s">
        <v>631</v>
      </c>
      <c r="B147" s="50" t="s">
        <v>632</v>
      </c>
      <c r="C147" s="50" t="s">
        <v>633</v>
      </c>
      <c r="D147" s="50" t="s">
        <v>634</v>
      </c>
    </row>
    <row r="148" spans="1:4" x14ac:dyDescent="0.3">
      <c r="A148" s="50" t="s">
        <v>1831</v>
      </c>
      <c r="B148" s="50"/>
      <c r="C148" s="50">
        <v>0.15</v>
      </c>
      <c r="D148" s="50">
        <v>0.15</v>
      </c>
    </row>
    <row r="149" spans="1:4" x14ac:dyDescent="0.3">
      <c r="A149" s="50" t="s">
        <v>1832</v>
      </c>
      <c r="B149" s="50"/>
      <c r="C149" s="50">
        <v>0.15</v>
      </c>
      <c r="D149" s="50">
        <v>0.15</v>
      </c>
    </row>
    <row r="151" spans="1:4" x14ac:dyDescent="0.3">
      <c r="A151" t="s">
        <v>180</v>
      </c>
      <c r="B151" s="34" t="s">
        <v>114</v>
      </c>
    </row>
    <row r="152" spans="1:4" ht="28.95" customHeight="1" x14ac:dyDescent="0.3">
      <c r="A152" s="47" t="s">
        <v>181</v>
      </c>
      <c r="B152" s="34" t="s">
        <v>114</v>
      </c>
    </row>
    <row r="153" spans="1:4" ht="28.95" customHeight="1" x14ac:dyDescent="0.3">
      <c r="A153" s="47" t="s">
        <v>182</v>
      </c>
      <c r="B153" s="34" t="s">
        <v>114</v>
      </c>
    </row>
    <row r="154" spans="1:4" x14ac:dyDescent="0.3">
      <c r="A154" t="s">
        <v>1688</v>
      </c>
      <c r="B154" s="49">
        <v>1.511279</v>
      </c>
    </row>
    <row r="155" spans="1:4" ht="43.5" customHeight="1" x14ac:dyDescent="0.3">
      <c r="A155" s="47" t="s">
        <v>184</v>
      </c>
      <c r="B155" s="34">
        <v>3479.412225</v>
      </c>
    </row>
    <row r="156" spans="1:4" ht="28.95" customHeight="1" x14ac:dyDescent="0.3">
      <c r="A156" s="47" t="s">
        <v>185</v>
      </c>
      <c r="B156" s="34" t="s">
        <v>114</v>
      </c>
    </row>
    <row r="157" spans="1:4" ht="28.95" customHeight="1" x14ac:dyDescent="0.3">
      <c r="A157" s="47" t="s">
        <v>186</v>
      </c>
      <c r="B157" s="34" t="s">
        <v>114</v>
      </c>
    </row>
    <row r="158" spans="1:4" x14ac:dyDescent="0.3">
      <c r="A158" t="s">
        <v>187</v>
      </c>
      <c r="B158" s="34" t="s">
        <v>114</v>
      </c>
    </row>
    <row r="159" spans="1:4" x14ac:dyDescent="0.3">
      <c r="A159" t="s">
        <v>188</v>
      </c>
      <c r="B159" s="34" t="s">
        <v>114</v>
      </c>
    </row>
    <row r="161" spans="1:4" ht="70.05" customHeight="1" x14ac:dyDescent="0.3">
      <c r="A161" s="63" t="s">
        <v>198</v>
      </c>
      <c r="B161" s="63" t="s">
        <v>199</v>
      </c>
      <c r="C161" s="63" t="s">
        <v>5</v>
      </c>
      <c r="D161" s="63" t="s">
        <v>6</v>
      </c>
    </row>
    <row r="162" spans="1:4" ht="70.05" customHeight="1" x14ac:dyDescent="0.3">
      <c r="A162" s="63" t="s">
        <v>2204</v>
      </c>
      <c r="B162" s="63"/>
      <c r="C162" s="63" t="s">
        <v>80</v>
      </c>
      <c r="D162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298"/>
  <sheetViews>
    <sheetView showGridLines="0" workbookViewId="0">
      <pane ySplit="4" topLeftCell="A5" activePane="bottomLeft" state="frozen"/>
      <selection activeCell="E97" sqref="E97"/>
      <selection pane="bottomLeft" activeCell="A6" sqref="A6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2205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2206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1106</v>
      </c>
      <c r="B7" s="30"/>
      <c r="C7" s="30"/>
      <c r="D7" s="13"/>
      <c r="E7" s="14"/>
      <c r="F7" s="15"/>
      <c r="G7" s="15"/>
    </row>
    <row r="8" spans="1:8" x14ac:dyDescent="0.3">
      <c r="A8" s="12" t="s">
        <v>1799</v>
      </c>
      <c r="B8" s="30" t="s">
        <v>1800</v>
      </c>
      <c r="C8" s="30" t="s">
        <v>1128</v>
      </c>
      <c r="D8" s="13">
        <v>1411</v>
      </c>
      <c r="E8" s="14">
        <v>15.38</v>
      </c>
      <c r="F8" s="15">
        <v>1.7000000000000001E-2</v>
      </c>
      <c r="G8" s="15"/>
    </row>
    <row r="9" spans="1:8" x14ac:dyDescent="0.3">
      <c r="A9" s="12" t="s">
        <v>1121</v>
      </c>
      <c r="B9" s="30" t="s">
        <v>1122</v>
      </c>
      <c r="C9" s="30" t="s">
        <v>1118</v>
      </c>
      <c r="D9" s="13">
        <v>11582</v>
      </c>
      <c r="E9" s="14">
        <v>11.89</v>
      </c>
      <c r="F9" s="15">
        <v>1.3100000000000001E-2</v>
      </c>
      <c r="G9" s="15"/>
    </row>
    <row r="10" spans="1:8" x14ac:dyDescent="0.3">
      <c r="A10" s="12" t="s">
        <v>1867</v>
      </c>
      <c r="B10" s="30" t="s">
        <v>1868</v>
      </c>
      <c r="C10" s="30" t="s">
        <v>1159</v>
      </c>
      <c r="D10" s="13">
        <v>961</v>
      </c>
      <c r="E10" s="14">
        <v>11.51</v>
      </c>
      <c r="F10" s="15">
        <v>1.2699999999999999E-2</v>
      </c>
      <c r="G10" s="15"/>
    </row>
    <row r="11" spans="1:8" x14ac:dyDescent="0.3">
      <c r="A11" s="12" t="s">
        <v>1819</v>
      </c>
      <c r="B11" s="30" t="s">
        <v>1820</v>
      </c>
      <c r="C11" s="30" t="s">
        <v>1159</v>
      </c>
      <c r="D11" s="13">
        <v>488</v>
      </c>
      <c r="E11" s="14">
        <v>11.3</v>
      </c>
      <c r="F11" s="15">
        <v>1.2500000000000001E-2</v>
      </c>
      <c r="G11" s="15"/>
    </row>
    <row r="12" spans="1:8" x14ac:dyDescent="0.3">
      <c r="A12" s="12" t="s">
        <v>2207</v>
      </c>
      <c r="B12" s="30" t="s">
        <v>2208</v>
      </c>
      <c r="C12" s="30" t="s">
        <v>1238</v>
      </c>
      <c r="D12" s="13">
        <v>72489</v>
      </c>
      <c r="E12" s="14">
        <v>11.09</v>
      </c>
      <c r="F12" s="15">
        <v>1.2200000000000001E-2</v>
      </c>
      <c r="G12" s="15"/>
    </row>
    <row r="13" spans="1:8" x14ac:dyDescent="0.3">
      <c r="A13" s="12" t="s">
        <v>2209</v>
      </c>
      <c r="B13" s="30" t="s">
        <v>2210</v>
      </c>
      <c r="C13" s="30" t="s">
        <v>1468</v>
      </c>
      <c r="D13" s="13">
        <v>723</v>
      </c>
      <c r="E13" s="14">
        <v>10.85</v>
      </c>
      <c r="F13" s="15">
        <v>1.2E-2</v>
      </c>
      <c r="G13" s="15"/>
    </row>
    <row r="14" spans="1:8" x14ac:dyDescent="0.3">
      <c r="A14" s="12" t="s">
        <v>2211</v>
      </c>
      <c r="B14" s="30" t="s">
        <v>2212</v>
      </c>
      <c r="C14" s="30" t="s">
        <v>1159</v>
      </c>
      <c r="D14" s="13">
        <v>1879</v>
      </c>
      <c r="E14" s="14">
        <v>10.18</v>
      </c>
      <c r="F14" s="15">
        <v>1.12E-2</v>
      </c>
      <c r="G14" s="15"/>
    </row>
    <row r="15" spans="1:8" x14ac:dyDescent="0.3">
      <c r="A15" s="12" t="s">
        <v>2213</v>
      </c>
      <c r="B15" s="30" t="s">
        <v>2214</v>
      </c>
      <c r="C15" s="30" t="s">
        <v>1140</v>
      </c>
      <c r="D15" s="13">
        <v>3016</v>
      </c>
      <c r="E15" s="14">
        <v>9.9600000000000009</v>
      </c>
      <c r="F15" s="15">
        <v>1.0999999999999999E-2</v>
      </c>
      <c r="G15" s="15"/>
    </row>
    <row r="16" spans="1:8" x14ac:dyDescent="0.3">
      <c r="A16" s="12" t="s">
        <v>2215</v>
      </c>
      <c r="B16" s="30" t="s">
        <v>2216</v>
      </c>
      <c r="C16" s="30" t="s">
        <v>1934</v>
      </c>
      <c r="D16" s="13">
        <v>5180</v>
      </c>
      <c r="E16" s="14">
        <v>9.6300000000000008</v>
      </c>
      <c r="F16" s="15">
        <v>1.06E-2</v>
      </c>
      <c r="G16" s="15"/>
    </row>
    <row r="17" spans="1:7" x14ac:dyDescent="0.3">
      <c r="A17" s="12" t="s">
        <v>1234</v>
      </c>
      <c r="B17" s="30" t="s">
        <v>1235</v>
      </c>
      <c r="C17" s="30" t="s">
        <v>1109</v>
      </c>
      <c r="D17" s="13">
        <v>5177</v>
      </c>
      <c r="E17" s="14">
        <v>9.42</v>
      </c>
      <c r="F17" s="15">
        <v>1.04E-2</v>
      </c>
      <c r="G17" s="15"/>
    </row>
    <row r="18" spans="1:7" x14ac:dyDescent="0.3">
      <c r="A18" s="12" t="s">
        <v>1329</v>
      </c>
      <c r="B18" s="30" t="s">
        <v>1330</v>
      </c>
      <c r="C18" s="30" t="s">
        <v>1272</v>
      </c>
      <c r="D18" s="13">
        <v>3929</v>
      </c>
      <c r="E18" s="14">
        <v>9.3000000000000007</v>
      </c>
      <c r="F18" s="15">
        <v>1.03E-2</v>
      </c>
      <c r="G18" s="15"/>
    </row>
    <row r="19" spans="1:7" x14ac:dyDescent="0.3">
      <c r="A19" s="12" t="s">
        <v>1423</v>
      </c>
      <c r="B19" s="30" t="s">
        <v>1424</v>
      </c>
      <c r="C19" s="30" t="s">
        <v>1115</v>
      </c>
      <c r="D19" s="13">
        <v>1304</v>
      </c>
      <c r="E19" s="14">
        <v>8.82</v>
      </c>
      <c r="F19" s="15">
        <v>9.7000000000000003E-3</v>
      </c>
      <c r="G19" s="15"/>
    </row>
    <row r="20" spans="1:7" x14ac:dyDescent="0.3">
      <c r="A20" s="12" t="s">
        <v>1863</v>
      </c>
      <c r="B20" s="30" t="s">
        <v>1864</v>
      </c>
      <c r="C20" s="30" t="s">
        <v>1109</v>
      </c>
      <c r="D20" s="13">
        <v>9514</v>
      </c>
      <c r="E20" s="14">
        <v>8.57</v>
      </c>
      <c r="F20" s="15">
        <v>9.4999999999999998E-3</v>
      </c>
      <c r="G20" s="15"/>
    </row>
    <row r="21" spans="1:7" x14ac:dyDescent="0.3">
      <c r="A21" s="12" t="s">
        <v>2217</v>
      </c>
      <c r="B21" s="30" t="s">
        <v>2218</v>
      </c>
      <c r="C21" s="30" t="s">
        <v>1128</v>
      </c>
      <c r="D21" s="13">
        <v>844</v>
      </c>
      <c r="E21" s="14">
        <v>8.52</v>
      </c>
      <c r="F21" s="15">
        <v>9.4000000000000004E-3</v>
      </c>
      <c r="G21" s="15"/>
    </row>
    <row r="22" spans="1:7" x14ac:dyDescent="0.3">
      <c r="A22" s="12" t="s">
        <v>2219</v>
      </c>
      <c r="B22" s="30" t="s">
        <v>2220</v>
      </c>
      <c r="C22" s="30" t="s">
        <v>1109</v>
      </c>
      <c r="D22" s="13">
        <v>6787</v>
      </c>
      <c r="E22" s="14">
        <v>8.4600000000000009</v>
      </c>
      <c r="F22" s="15">
        <v>9.2999999999999992E-3</v>
      </c>
      <c r="G22" s="15"/>
    </row>
    <row r="23" spans="1:7" x14ac:dyDescent="0.3">
      <c r="A23" s="12" t="s">
        <v>1305</v>
      </c>
      <c r="B23" s="30" t="s">
        <v>1306</v>
      </c>
      <c r="C23" s="30" t="s">
        <v>1307</v>
      </c>
      <c r="D23" s="13">
        <v>6610</v>
      </c>
      <c r="E23" s="14">
        <v>8.4</v>
      </c>
      <c r="F23" s="15">
        <v>9.2999999999999992E-3</v>
      </c>
      <c r="G23" s="15"/>
    </row>
    <row r="24" spans="1:7" x14ac:dyDescent="0.3">
      <c r="A24" s="12" t="s">
        <v>1201</v>
      </c>
      <c r="B24" s="30" t="s">
        <v>1202</v>
      </c>
      <c r="C24" s="30" t="s">
        <v>1162</v>
      </c>
      <c r="D24" s="13">
        <v>607</v>
      </c>
      <c r="E24" s="14">
        <v>8.34</v>
      </c>
      <c r="F24" s="15">
        <v>9.1999999999999998E-3</v>
      </c>
      <c r="G24" s="15"/>
    </row>
    <row r="25" spans="1:7" x14ac:dyDescent="0.3">
      <c r="A25" s="12" t="s">
        <v>2221</v>
      </c>
      <c r="B25" s="30" t="s">
        <v>2222</v>
      </c>
      <c r="C25" s="30" t="s">
        <v>1297</v>
      </c>
      <c r="D25" s="13">
        <v>676</v>
      </c>
      <c r="E25" s="14">
        <v>8.17</v>
      </c>
      <c r="F25" s="15">
        <v>8.9999999999999993E-3</v>
      </c>
      <c r="G25" s="15"/>
    </row>
    <row r="26" spans="1:7" x14ac:dyDescent="0.3">
      <c r="A26" s="12" t="s">
        <v>2223</v>
      </c>
      <c r="B26" s="30" t="s">
        <v>2224</v>
      </c>
      <c r="C26" s="30" t="s">
        <v>1307</v>
      </c>
      <c r="D26" s="13">
        <v>729</v>
      </c>
      <c r="E26" s="14">
        <v>8.1</v>
      </c>
      <c r="F26" s="15">
        <v>8.8999999999999999E-3</v>
      </c>
      <c r="G26" s="15"/>
    </row>
    <row r="27" spans="1:7" x14ac:dyDescent="0.3">
      <c r="A27" s="12" t="s">
        <v>1405</v>
      </c>
      <c r="B27" s="30" t="s">
        <v>1406</v>
      </c>
      <c r="C27" s="30" t="s">
        <v>1109</v>
      </c>
      <c r="D27" s="13">
        <v>6264</v>
      </c>
      <c r="E27" s="14">
        <v>7.97</v>
      </c>
      <c r="F27" s="15">
        <v>8.8000000000000005E-3</v>
      </c>
      <c r="G27" s="15"/>
    </row>
    <row r="28" spans="1:7" x14ac:dyDescent="0.3">
      <c r="A28" s="12" t="s">
        <v>2225</v>
      </c>
      <c r="B28" s="30" t="s">
        <v>2226</v>
      </c>
      <c r="C28" s="30" t="s">
        <v>1118</v>
      </c>
      <c r="D28" s="13">
        <v>1560</v>
      </c>
      <c r="E28" s="14">
        <v>7.89</v>
      </c>
      <c r="F28" s="15">
        <v>8.6999999999999994E-3</v>
      </c>
      <c r="G28" s="15"/>
    </row>
    <row r="29" spans="1:7" x14ac:dyDescent="0.3">
      <c r="A29" s="12" t="s">
        <v>2227</v>
      </c>
      <c r="B29" s="30" t="s">
        <v>2228</v>
      </c>
      <c r="C29" s="30" t="s">
        <v>1265</v>
      </c>
      <c r="D29" s="13">
        <v>991</v>
      </c>
      <c r="E29" s="14">
        <v>7.6</v>
      </c>
      <c r="F29" s="15">
        <v>8.3999999999999995E-3</v>
      </c>
      <c r="G29" s="15"/>
    </row>
    <row r="30" spans="1:7" x14ac:dyDescent="0.3">
      <c r="A30" s="12" t="s">
        <v>1381</v>
      </c>
      <c r="B30" s="30" t="s">
        <v>1382</v>
      </c>
      <c r="C30" s="30" t="s">
        <v>1312</v>
      </c>
      <c r="D30" s="13">
        <v>267</v>
      </c>
      <c r="E30" s="14">
        <v>7.51</v>
      </c>
      <c r="F30" s="15">
        <v>8.3000000000000001E-3</v>
      </c>
      <c r="G30" s="15"/>
    </row>
    <row r="31" spans="1:7" x14ac:dyDescent="0.3">
      <c r="A31" s="12" t="s">
        <v>2200</v>
      </c>
      <c r="B31" s="30" t="s">
        <v>2201</v>
      </c>
      <c r="C31" s="30" t="s">
        <v>1118</v>
      </c>
      <c r="D31" s="13">
        <v>835</v>
      </c>
      <c r="E31" s="14">
        <v>7.5</v>
      </c>
      <c r="F31" s="15">
        <v>8.3000000000000001E-3</v>
      </c>
      <c r="G31" s="15"/>
    </row>
    <row r="32" spans="1:7" x14ac:dyDescent="0.3">
      <c r="A32" s="12" t="s">
        <v>1817</v>
      </c>
      <c r="B32" s="30" t="s">
        <v>1818</v>
      </c>
      <c r="C32" s="30" t="s">
        <v>1115</v>
      </c>
      <c r="D32" s="13">
        <v>311</v>
      </c>
      <c r="E32" s="14">
        <v>7.36</v>
      </c>
      <c r="F32" s="15">
        <v>8.0999999999999996E-3</v>
      </c>
      <c r="G32" s="15"/>
    </row>
    <row r="33" spans="1:7" x14ac:dyDescent="0.3">
      <c r="A33" s="12" t="s">
        <v>1885</v>
      </c>
      <c r="B33" s="30" t="s">
        <v>1886</v>
      </c>
      <c r="C33" s="30" t="s">
        <v>1307</v>
      </c>
      <c r="D33" s="13">
        <v>424</v>
      </c>
      <c r="E33" s="14">
        <v>7.29</v>
      </c>
      <c r="F33" s="15">
        <v>8.0000000000000002E-3</v>
      </c>
      <c r="G33" s="15"/>
    </row>
    <row r="34" spans="1:7" x14ac:dyDescent="0.3">
      <c r="A34" s="12" t="s">
        <v>2229</v>
      </c>
      <c r="B34" s="30" t="s">
        <v>2230</v>
      </c>
      <c r="C34" s="30" t="s">
        <v>1307</v>
      </c>
      <c r="D34" s="13">
        <v>1181</v>
      </c>
      <c r="E34" s="14">
        <v>7.19</v>
      </c>
      <c r="F34" s="15">
        <v>7.9000000000000008E-3</v>
      </c>
      <c r="G34" s="15"/>
    </row>
    <row r="35" spans="1:7" x14ac:dyDescent="0.3">
      <c r="A35" s="12" t="s">
        <v>2231</v>
      </c>
      <c r="B35" s="30" t="s">
        <v>2232</v>
      </c>
      <c r="C35" s="30" t="s">
        <v>1290</v>
      </c>
      <c r="D35" s="13">
        <v>2509</v>
      </c>
      <c r="E35" s="14">
        <v>7.14</v>
      </c>
      <c r="F35" s="15">
        <v>7.9000000000000008E-3</v>
      </c>
      <c r="G35" s="15"/>
    </row>
    <row r="36" spans="1:7" x14ac:dyDescent="0.3">
      <c r="A36" s="12" t="s">
        <v>2233</v>
      </c>
      <c r="B36" s="30" t="s">
        <v>2234</v>
      </c>
      <c r="C36" s="30" t="s">
        <v>1825</v>
      </c>
      <c r="D36" s="13">
        <v>54</v>
      </c>
      <c r="E36" s="14">
        <v>6.84</v>
      </c>
      <c r="F36" s="15">
        <v>7.6E-3</v>
      </c>
      <c r="G36" s="15"/>
    </row>
    <row r="37" spans="1:7" x14ac:dyDescent="0.3">
      <c r="A37" s="12" t="s">
        <v>1738</v>
      </c>
      <c r="B37" s="30" t="s">
        <v>1739</v>
      </c>
      <c r="C37" s="30" t="s">
        <v>1307</v>
      </c>
      <c r="D37" s="13">
        <v>445</v>
      </c>
      <c r="E37" s="14">
        <v>6.68</v>
      </c>
      <c r="F37" s="15">
        <v>7.4000000000000003E-3</v>
      </c>
      <c r="G37" s="15"/>
    </row>
    <row r="38" spans="1:7" x14ac:dyDescent="0.3">
      <c r="A38" s="12" t="s">
        <v>1754</v>
      </c>
      <c r="B38" s="30" t="s">
        <v>1755</v>
      </c>
      <c r="C38" s="30" t="s">
        <v>1307</v>
      </c>
      <c r="D38" s="13">
        <v>303</v>
      </c>
      <c r="E38" s="14">
        <v>6.66</v>
      </c>
      <c r="F38" s="15">
        <v>7.4000000000000003E-3</v>
      </c>
      <c r="G38" s="15"/>
    </row>
    <row r="39" spans="1:7" x14ac:dyDescent="0.3">
      <c r="A39" s="12" t="s">
        <v>2141</v>
      </c>
      <c r="B39" s="30" t="s">
        <v>2142</v>
      </c>
      <c r="C39" s="30" t="s">
        <v>1181</v>
      </c>
      <c r="D39" s="13">
        <v>370</v>
      </c>
      <c r="E39" s="14">
        <v>6.61</v>
      </c>
      <c r="F39" s="15">
        <v>7.3000000000000001E-3</v>
      </c>
      <c r="G39" s="15"/>
    </row>
    <row r="40" spans="1:7" x14ac:dyDescent="0.3">
      <c r="A40" s="12" t="s">
        <v>1213</v>
      </c>
      <c r="B40" s="30" t="s">
        <v>1214</v>
      </c>
      <c r="C40" s="30" t="s">
        <v>1147</v>
      </c>
      <c r="D40" s="13">
        <v>7849</v>
      </c>
      <c r="E40" s="14">
        <v>6.44</v>
      </c>
      <c r="F40" s="15">
        <v>7.1000000000000004E-3</v>
      </c>
      <c r="G40" s="15"/>
    </row>
    <row r="41" spans="1:7" x14ac:dyDescent="0.3">
      <c r="A41" s="12" t="s">
        <v>1891</v>
      </c>
      <c r="B41" s="30" t="s">
        <v>1892</v>
      </c>
      <c r="C41" s="30" t="s">
        <v>1244</v>
      </c>
      <c r="D41" s="13">
        <v>859</v>
      </c>
      <c r="E41" s="14">
        <v>6.38</v>
      </c>
      <c r="F41" s="15">
        <v>7.0000000000000001E-3</v>
      </c>
      <c r="G41" s="15"/>
    </row>
    <row r="42" spans="1:7" x14ac:dyDescent="0.3">
      <c r="A42" s="12" t="s">
        <v>2235</v>
      </c>
      <c r="B42" s="30" t="s">
        <v>2236</v>
      </c>
      <c r="C42" s="30" t="s">
        <v>1128</v>
      </c>
      <c r="D42" s="13">
        <v>621</v>
      </c>
      <c r="E42" s="14">
        <v>6.35</v>
      </c>
      <c r="F42" s="15">
        <v>7.0000000000000001E-3</v>
      </c>
      <c r="G42" s="15"/>
    </row>
    <row r="43" spans="1:7" x14ac:dyDescent="0.3">
      <c r="A43" s="12" t="s">
        <v>1203</v>
      </c>
      <c r="B43" s="30" t="s">
        <v>1204</v>
      </c>
      <c r="C43" s="30" t="s">
        <v>1118</v>
      </c>
      <c r="D43" s="13">
        <v>4798</v>
      </c>
      <c r="E43" s="14">
        <v>6.35</v>
      </c>
      <c r="F43" s="15">
        <v>7.0000000000000001E-3</v>
      </c>
      <c r="G43" s="15"/>
    </row>
    <row r="44" spans="1:7" x14ac:dyDescent="0.3">
      <c r="A44" s="12" t="s">
        <v>1696</v>
      </c>
      <c r="B44" s="30" t="s">
        <v>1697</v>
      </c>
      <c r="C44" s="30" t="s">
        <v>1241</v>
      </c>
      <c r="D44" s="13">
        <v>1087</v>
      </c>
      <c r="E44" s="14">
        <v>6.25</v>
      </c>
      <c r="F44" s="15">
        <v>6.8999999999999999E-3</v>
      </c>
      <c r="G44" s="15"/>
    </row>
    <row r="45" spans="1:7" x14ac:dyDescent="0.3">
      <c r="A45" s="12" t="s">
        <v>2237</v>
      </c>
      <c r="B45" s="30" t="s">
        <v>2238</v>
      </c>
      <c r="C45" s="30" t="s">
        <v>1272</v>
      </c>
      <c r="D45" s="13">
        <v>864</v>
      </c>
      <c r="E45" s="14">
        <v>5.89</v>
      </c>
      <c r="F45" s="15">
        <v>6.4999999999999997E-3</v>
      </c>
      <c r="G45" s="15"/>
    </row>
    <row r="46" spans="1:7" x14ac:dyDescent="0.3">
      <c r="A46" s="12" t="s">
        <v>2239</v>
      </c>
      <c r="B46" s="30" t="s">
        <v>2240</v>
      </c>
      <c r="C46" s="30" t="s">
        <v>1181</v>
      </c>
      <c r="D46" s="13">
        <v>588</v>
      </c>
      <c r="E46" s="14">
        <v>5.84</v>
      </c>
      <c r="F46" s="15">
        <v>6.4000000000000003E-3</v>
      </c>
      <c r="G46" s="15"/>
    </row>
    <row r="47" spans="1:7" x14ac:dyDescent="0.3">
      <c r="A47" s="12" t="s">
        <v>1826</v>
      </c>
      <c r="B47" s="30" t="s">
        <v>1827</v>
      </c>
      <c r="C47" s="30" t="s">
        <v>1238</v>
      </c>
      <c r="D47" s="13">
        <v>1054</v>
      </c>
      <c r="E47" s="14">
        <v>5.81</v>
      </c>
      <c r="F47" s="15">
        <v>6.4000000000000003E-3</v>
      </c>
      <c r="G47" s="15"/>
    </row>
    <row r="48" spans="1:7" x14ac:dyDescent="0.3">
      <c r="A48" s="12" t="s">
        <v>1248</v>
      </c>
      <c r="B48" s="30" t="s">
        <v>1249</v>
      </c>
      <c r="C48" s="30" t="s">
        <v>1118</v>
      </c>
      <c r="D48" s="13">
        <v>732</v>
      </c>
      <c r="E48" s="14">
        <v>5.69</v>
      </c>
      <c r="F48" s="15">
        <v>6.3E-3</v>
      </c>
      <c r="G48" s="15"/>
    </row>
    <row r="49" spans="1:7" x14ac:dyDescent="0.3">
      <c r="A49" s="12" t="s">
        <v>2241</v>
      </c>
      <c r="B49" s="30" t="s">
        <v>2242</v>
      </c>
      <c r="C49" s="30" t="s">
        <v>1159</v>
      </c>
      <c r="D49" s="13">
        <v>654</v>
      </c>
      <c r="E49" s="14">
        <v>5.62</v>
      </c>
      <c r="F49" s="15">
        <v>6.1999999999999998E-3</v>
      </c>
      <c r="G49" s="15"/>
    </row>
    <row r="50" spans="1:7" x14ac:dyDescent="0.3">
      <c r="A50" s="12" t="s">
        <v>2243</v>
      </c>
      <c r="B50" s="30" t="s">
        <v>2244</v>
      </c>
      <c r="C50" s="30" t="s">
        <v>1115</v>
      </c>
      <c r="D50" s="13">
        <v>808</v>
      </c>
      <c r="E50" s="14">
        <v>5.6</v>
      </c>
      <c r="F50" s="15">
        <v>6.1999999999999998E-3</v>
      </c>
      <c r="G50" s="15"/>
    </row>
    <row r="51" spans="1:7" x14ac:dyDescent="0.3">
      <c r="A51" s="12" t="s">
        <v>2245</v>
      </c>
      <c r="B51" s="30" t="s">
        <v>2246</v>
      </c>
      <c r="C51" s="30" t="s">
        <v>1115</v>
      </c>
      <c r="D51" s="13">
        <v>78</v>
      </c>
      <c r="E51" s="14">
        <v>5.39</v>
      </c>
      <c r="F51" s="15">
        <v>6.0000000000000001E-3</v>
      </c>
      <c r="G51" s="15"/>
    </row>
    <row r="52" spans="1:7" x14ac:dyDescent="0.3">
      <c r="A52" s="12" t="s">
        <v>2247</v>
      </c>
      <c r="B52" s="30" t="s">
        <v>2248</v>
      </c>
      <c r="C52" s="30" t="s">
        <v>1191</v>
      </c>
      <c r="D52" s="13">
        <v>4271</v>
      </c>
      <c r="E52" s="14">
        <v>5.21</v>
      </c>
      <c r="F52" s="15">
        <v>5.7999999999999996E-3</v>
      </c>
      <c r="G52" s="15"/>
    </row>
    <row r="53" spans="1:7" x14ac:dyDescent="0.3">
      <c r="A53" s="12" t="s">
        <v>1327</v>
      </c>
      <c r="B53" s="30" t="s">
        <v>1328</v>
      </c>
      <c r="C53" s="30" t="s">
        <v>1290</v>
      </c>
      <c r="D53" s="13">
        <v>491</v>
      </c>
      <c r="E53" s="14">
        <v>5.15</v>
      </c>
      <c r="F53" s="15">
        <v>5.7000000000000002E-3</v>
      </c>
      <c r="G53" s="15"/>
    </row>
    <row r="54" spans="1:7" x14ac:dyDescent="0.3">
      <c r="A54" s="12" t="s">
        <v>2249</v>
      </c>
      <c r="B54" s="30" t="s">
        <v>2250</v>
      </c>
      <c r="C54" s="30" t="s">
        <v>1112</v>
      </c>
      <c r="D54" s="13">
        <v>4227</v>
      </c>
      <c r="E54" s="14">
        <v>5.1100000000000003</v>
      </c>
      <c r="F54" s="15">
        <v>5.5999999999999999E-3</v>
      </c>
      <c r="G54" s="15"/>
    </row>
    <row r="55" spans="1:7" x14ac:dyDescent="0.3">
      <c r="A55" s="12" t="s">
        <v>1417</v>
      </c>
      <c r="B55" s="30" t="s">
        <v>1418</v>
      </c>
      <c r="C55" s="30" t="s">
        <v>1128</v>
      </c>
      <c r="D55" s="13">
        <v>1416</v>
      </c>
      <c r="E55" s="14">
        <v>5.08</v>
      </c>
      <c r="F55" s="15">
        <v>5.5999999999999999E-3</v>
      </c>
      <c r="G55" s="15"/>
    </row>
    <row r="56" spans="1:7" x14ac:dyDescent="0.3">
      <c r="A56" s="12" t="s">
        <v>1717</v>
      </c>
      <c r="B56" s="30" t="s">
        <v>1718</v>
      </c>
      <c r="C56" s="30" t="s">
        <v>1188</v>
      </c>
      <c r="D56" s="13">
        <v>585</v>
      </c>
      <c r="E56" s="14">
        <v>5.01</v>
      </c>
      <c r="F56" s="15">
        <v>5.4999999999999997E-3</v>
      </c>
      <c r="G56" s="15"/>
    </row>
    <row r="57" spans="1:7" x14ac:dyDescent="0.3">
      <c r="A57" s="12" t="s">
        <v>2251</v>
      </c>
      <c r="B57" s="30" t="s">
        <v>2252</v>
      </c>
      <c r="C57" s="30" t="s">
        <v>1118</v>
      </c>
      <c r="D57" s="13">
        <v>883</v>
      </c>
      <c r="E57" s="14">
        <v>5.01</v>
      </c>
      <c r="F57" s="15">
        <v>5.4999999999999997E-3</v>
      </c>
      <c r="G57" s="15"/>
    </row>
    <row r="58" spans="1:7" x14ac:dyDescent="0.3">
      <c r="A58" s="12" t="s">
        <v>1873</v>
      </c>
      <c r="B58" s="30" t="s">
        <v>1874</v>
      </c>
      <c r="C58" s="30" t="s">
        <v>1159</v>
      </c>
      <c r="D58" s="13">
        <v>220</v>
      </c>
      <c r="E58" s="14">
        <v>5</v>
      </c>
      <c r="F58" s="15">
        <v>5.4999999999999997E-3</v>
      </c>
      <c r="G58" s="15"/>
    </row>
    <row r="59" spans="1:7" x14ac:dyDescent="0.3">
      <c r="A59" s="12" t="s">
        <v>2253</v>
      </c>
      <c r="B59" s="30" t="s">
        <v>2254</v>
      </c>
      <c r="C59" s="30" t="s">
        <v>1272</v>
      </c>
      <c r="D59" s="13">
        <v>959</v>
      </c>
      <c r="E59" s="14">
        <v>4.9400000000000004</v>
      </c>
      <c r="F59" s="15">
        <v>5.4999999999999997E-3</v>
      </c>
      <c r="G59" s="15"/>
    </row>
    <row r="60" spans="1:7" x14ac:dyDescent="0.3">
      <c r="A60" s="12" t="s">
        <v>2255</v>
      </c>
      <c r="B60" s="30" t="s">
        <v>2256</v>
      </c>
      <c r="C60" s="30" t="s">
        <v>1712</v>
      </c>
      <c r="D60" s="13">
        <v>290</v>
      </c>
      <c r="E60" s="14">
        <v>4.91</v>
      </c>
      <c r="F60" s="15">
        <v>5.4000000000000003E-3</v>
      </c>
      <c r="G60" s="15"/>
    </row>
    <row r="61" spans="1:7" x14ac:dyDescent="0.3">
      <c r="A61" s="12" t="s">
        <v>2257</v>
      </c>
      <c r="B61" s="30" t="s">
        <v>2258</v>
      </c>
      <c r="C61" s="30" t="s">
        <v>1191</v>
      </c>
      <c r="D61" s="13">
        <v>4000</v>
      </c>
      <c r="E61" s="14">
        <v>4.88</v>
      </c>
      <c r="F61" s="15">
        <v>5.4000000000000003E-3</v>
      </c>
      <c r="G61" s="15"/>
    </row>
    <row r="62" spans="1:7" x14ac:dyDescent="0.3">
      <c r="A62" s="12" t="s">
        <v>1291</v>
      </c>
      <c r="B62" s="30" t="s">
        <v>1292</v>
      </c>
      <c r="C62" s="30" t="s">
        <v>1128</v>
      </c>
      <c r="D62" s="13">
        <v>758</v>
      </c>
      <c r="E62" s="14">
        <v>4.76</v>
      </c>
      <c r="F62" s="15">
        <v>5.3E-3</v>
      </c>
      <c r="G62" s="15"/>
    </row>
    <row r="63" spans="1:7" x14ac:dyDescent="0.3">
      <c r="A63" s="12" t="s">
        <v>2259</v>
      </c>
      <c r="B63" s="30" t="s">
        <v>2260</v>
      </c>
      <c r="C63" s="30" t="s">
        <v>1223</v>
      </c>
      <c r="D63" s="13">
        <v>7330</v>
      </c>
      <c r="E63" s="14">
        <v>4.76</v>
      </c>
      <c r="F63" s="15">
        <v>5.3E-3</v>
      </c>
      <c r="G63" s="15"/>
    </row>
    <row r="64" spans="1:7" x14ac:dyDescent="0.3">
      <c r="A64" s="12" t="s">
        <v>2261</v>
      </c>
      <c r="B64" s="30" t="s">
        <v>2262</v>
      </c>
      <c r="C64" s="30" t="s">
        <v>1272</v>
      </c>
      <c r="D64" s="13">
        <v>954</v>
      </c>
      <c r="E64" s="14">
        <v>4.6500000000000004</v>
      </c>
      <c r="F64" s="15">
        <v>5.1000000000000004E-3</v>
      </c>
      <c r="G64" s="15"/>
    </row>
    <row r="65" spans="1:7" x14ac:dyDescent="0.3">
      <c r="A65" s="12" t="s">
        <v>1281</v>
      </c>
      <c r="B65" s="30" t="s">
        <v>1282</v>
      </c>
      <c r="C65" s="30" t="s">
        <v>1260</v>
      </c>
      <c r="D65" s="13">
        <v>773</v>
      </c>
      <c r="E65" s="14">
        <v>4.63</v>
      </c>
      <c r="F65" s="15">
        <v>5.1000000000000004E-3</v>
      </c>
      <c r="G65" s="15"/>
    </row>
    <row r="66" spans="1:7" x14ac:dyDescent="0.3">
      <c r="A66" s="12" t="s">
        <v>2263</v>
      </c>
      <c r="B66" s="30" t="s">
        <v>2264</v>
      </c>
      <c r="C66" s="30" t="s">
        <v>2155</v>
      </c>
      <c r="D66" s="13">
        <v>393</v>
      </c>
      <c r="E66" s="14">
        <v>4.5199999999999996</v>
      </c>
      <c r="F66" s="15">
        <v>5.0000000000000001E-3</v>
      </c>
      <c r="G66" s="15"/>
    </row>
    <row r="67" spans="1:7" x14ac:dyDescent="0.3">
      <c r="A67" s="12" t="s">
        <v>1909</v>
      </c>
      <c r="B67" s="30" t="s">
        <v>1910</v>
      </c>
      <c r="C67" s="30" t="s">
        <v>1238</v>
      </c>
      <c r="D67" s="13">
        <v>130</v>
      </c>
      <c r="E67" s="14">
        <v>4.51</v>
      </c>
      <c r="F67" s="15">
        <v>5.0000000000000001E-3</v>
      </c>
      <c r="G67" s="15"/>
    </row>
    <row r="68" spans="1:7" x14ac:dyDescent="0.3">
      <c r="A68" s="12" t="s">
        <v>1698</v>
      </c>
      <c r="B68" s="30" t="s">
        <v>1699</v>
      </c>
      <c r="C68" s="30" t="s">
        <v>1118</v>
      </c>
      <c r="D68" s="13">
        <v>360</v>
      </c>
      <c r="E68" s="14">
        <v>4.49</v>
      </c>
      <c r="F68" s="15">
        <v>5.0000000000000001E-3</v>
      </c>
      <c r="G68" s="15"/>
    </row>
    <row r="69" spans="1:7" x14ac:dyDescent="0.3">
      <c r="A69" s="12" t="s">
        <v>1815</v>
      </c>
      <c r="B69" s="30" t="s">
        <v>1816</v>
      </c>
      <c r="C69" s="30" t="s">
        <v>1287</v>
      </c>
      <c r="D69" s="13">
        <v>400</v>
      </c>
      <c r="E69" s="14">
        <v>4.4800000000000004</v>
      </c>
      <c r="F69" s="15">
        <v>4.8999999999999998E-3</v>
      </c>
      <c r="G69" s="15"/>
    </row>
    <row r="70" spans="1:7" x14ac:dyDescent="0.3">
      <c r="A70" s="12" t="s">
        <v>1925</v>
      </c>
      <c r="B70" s="30" t="s">
        <v>1926</v>
      </c>
      <c r="C70" s="30" t="s">
        <v>1927</v>
      </c>
      <c r="D70" s="13">
        <v>605</v>
      </c>
      <c r="E70" s="14">
        <v>4.38</v>
      </c>
      <c r="F70" s="15">
        <v>4.7999999999999996E-3</v>
      </c>
      <c r="G70" s="15"/>
    </row>
    <row r="71" spans="1:7" x14ac:dyDescent="0.3">
      <c r="A71" s="12" t="s">
        <v>2265</v>
      </c>
      <c r="B71" s="30" t="s">
        <v>2266</v>
      </c>
      <c r="C71" s="30" t="s">
        <v>1159</v>
      </c>
      <c r="D71" s="13">
        <v>2489</v>
      </c>
      <c r="E71" s="14">
        <v>4.38</v>
      </c>
      <c r="F71" s="15">
        <v>4.7999999999999996E-3</v>
      </c>
      <c r="G71" s="15"/>
    </row>
    <row r="72" spans="1:7" x14ac:dyDescent="0.3">
      <c r="A72" s="12" t="s">
        <v>1224</v>
      </c>
      <c r="B72" s="30" t="s">
        <v>1225</v>
      </c>
      <c r="C72" s="30" t="s">
        <v>1118</v>
      </c>
      <c r="D72" s="13">
        <v>3537</v>
      </c>
      <c r="E72" s="14">
        <v>4.3600000000000003</v>
      </c>
      <c r="F72" s="15">
        <v>4.7999999999999996E-3</v>
      </c>
      <c r="G72" s="15"/>
    </row>
    <row r="73" spans="1:7" x14ac:dyDescent="0.3">
      <c r="A73" s="12" t="s">
        <v>2267</v>
      </c>
      <c r="B73" s="30" t="s">
        <v>2268</v>
      </c>
      <c r="C73" s="30" t="s">
        <v>1140</v>
      </c>
      <c r="D73" s="13">
        <v>9968</v>
      </c>
      <c r="E73" s="14">
        <v>4.34</v>
      </c>
      <c r="F73" s="15">
        <v>4.7999999999999996E-3</v>
      </c>
      <c r="G73" s="15"/>
    </row>
    <row r="74" spans="1:7" x14ac:dyDescent="0.3">
      <c r="A74" s="12" t="s">
        <v>2269</v>
      </c>
      <c r="B74" s="30" t="s">
        <v>2270</v>
      </c>
      <c r="C74" s="30" t="s">
        <v>1115</v>
      </c>
      <c r="D74" s="13">
        <v>4683</v>
      </c>
      <c r="E74" s="14">
        <v>4.33</v>
      </c>
      <c r="F74" s="15">
        <v>4.7999999999999996E-3</v>
      </c>
      <c r="G74" s="15"/>
    </row>
    <row r="75" spans="1:7" x14ac:dyDescent="0.3">
      <c r="A75" s="12" t="s">
        <v>2271</v>
      </c>
      <c r="B75" s="30" t="s">
        <v>2272</v>
      </c>
      <c r="C75" s="30" t="s">
        <v>1109</v>
      </c>
      <c r="D75" s="13">
        <v>981</v>
      </c>
      <c r="E75" s="14">
        <v>4.3</v>
      </c>
      <c r="F75" s="15">
        <v>4.7000000000000002E-3</v>
      </c>
      <c r="G75" s="15"/>
    </row>
    <row r="76" spans="1:7" x14ac:dyDescent="0.3">
      <c r="A76" s="12" t="s">
        <v>2273</v>
      </c>
      <c r="B76" s="30" t="s">
        <v>2274</v>
      </c>
      <c r="C76" s="30" t="s">
        <v>1265</v>
      </c>
      <c r="D76" s="13">
        <v>1512</v>
      </c>
      <c r="E76" s="14">
        <v>4.2699999999999996</v>
      </c>
      <c r="F76" s="15">
        <v>4.7000000000000002E-3</v>
      </c>
      <c r="G76" s="15"/>
    </row>
    <row r="77" spans="1:7" x14ac:dyDescent="0.3">
      <c r="A77" s="12" t="s">
        <v>1901</v>
      </c>
      <c r="B77" s="30" t="s">
        <v>1902</v>
      </c>
      <c r="C77" s="30" t="s">
        <v>1115</v>
      </c>
      <c r="D77" s="13">
        <v>866</v>
      </c>
      <c r="E77" s="14">
        <v>4.21</v>
      </c>
      <c r="F77" s="15">
        <v>4.5999999999999999E-3</v>
      </c>
      <c r="G77" s="15"/>
    </row>
    <row r="78" spans="1:7" x14ac:dyDescent="0.3">
      <c r="A78" s="12" t="s">
        <v>2149</v>
      </c>
      <c r="B78" s="30" t="s">
        <v>2150</v>
      </c>
      <c r="C78" s="30" t="s">
        <v>1181</v>
      </c>
      <c r="D78" s="13">
        <v>434</v>
      </c>
      <c r="E78" s="14">
        <v>4.17</v>
      </c>
      <c r="F78" s="15">
        <v>4.5999999999999999E-3</v>
      </c>
      <c r="G78" s="15"/>
    </row>
    <row r="79" spans="1:7" x14ac:dyDescent="0.3">
      <c r="A79" s="12" t="s">
        <v>2151</v>
      </c>
      <c r="B79" s="30" t="s">
        <v>2152</v>
      </c>
      <c r="C79" s="30" t="s">
        <v>1181</v>
      </c>
      <c r="D79" s="13">
        <v>632</v>
      </c>
      <c r="E79" s="14">
        <v>4.17</v>
      </c>
      <c r="F79" s="15">
        <v>4.5999999999999999E-3</v>
      </c>
      <c r="G79" s="15"/>
    </row>
    <row r="80" spans="1:7" x14ac:dyDescent="0.3">
      <c r="A80" s="12" t="s">
        <v>2275</v>
      </c>
      <c r="B80" s="30" t="s">
        <v>2276</v>
      </c>
      <c r="C80" s="30" t="s">
        <v>1118</v>
      </c>
      <c r="D80" s="13">
        <v>539</v>
      </c>
      <c r="E80" s="14">
        <v>4.13</v>
      </c>
      <c r="F80" s="15">
        <v>4.5999999999999999E-3</v>
      </c>
      <c r="G80" s="15"/>
    </row>
    <row r="81" spans="1:7" x14ac:dyDescent="0.3">
      <c r="A81" s="12" t="s">
        <v>2277</v>
      </c>
      <c r="B81" s="30" t="s">
        <v>2278</v>
      </c>
      <c r="C81" s="30" t="s">
        <v>1188</v>
      </c>
      <c r="D81" s="13">
        <v>299</v>
      </c>
      <c r="E81" s="14">
        <v>4.1100000000000003</v>
      </c>
      <c r="F81" s="15">
        <v>4.4999999999999997E-3</v>
      </c>
      <c r="G81" s="15"/>
    </row>
    <row r="82" spans="1:7" x14ac:dyDescent="0.3">
      <c r="A82" s="12" t="s">
        <v>2168</v>
      </c>
      <c r="B82" s="30" t="s">
        <v>2169</v>
      </c>
      <c r="C82" s="30" t="s">
        <v>1118</v>
      </c>
      <c r="D82" s="13">
        <v>1651</v>
      </c>
      <c r="E82" s="14">
        <v>4.0999999999999996</v>
      </c>
      <c r="F82" s="15">
        <v>4.4999999999999997E-3</v>
      </c>
      <c r="G82" s="15"/>
    </row>
    <row r="83" spans="1:7" x14ac:dyDescent="0.3">
      <c r="A83" s="12" t="s">
        <v>2279</v>
      </c>
      <c r="B83" s="30" t="s">
        <v>2280</v>
      </c>
      <c r="C83" s="30" t="s">
        <v>1389</v>
      </c>
      <c r="D83" s="13">
        <v>615</v>
      </c>
      <c r="E83" s="14">
        <v>4.09</v>
      </c>
      <c r="F83" s="15">
        <v>4.4999999999999997E-3</v>
      </c>
      <c r="G83" s="15"/>
    </row>
    <row r="84" spans="1:7" x14ac:dyDescent="0.3">
      <c r="A84" s="12" t="s">
        <v>1858</v>
      </c>
      <c r="B84" s="30" t="s">
        <v>1859</v>
      </c>
      <c r="C84" s="30" t="s">
        <v>1825</v>
      </c>
      <c r="D84" s="13">
        <v>1073</v>
      </c>
      <c r="E84" s="14">
        <v>4.05</v>
      </c>
      <c r="F84" s="15">
        <v>4.4999999999999997E-3</v>
      </c>
      <c r="G84" s="15"/>
    </row>
    <row r="85" spans="1:7" x14ac:dyDescent="0.3">
      <c r="A85" s="12" t="s">
        <v>2281</v>
      </c>
      <c r="B85" s="30" t="s">
        <v>2282</v>
      </c>
      <c r="C85" s="30" t="s">
        <v>2283</v>
      </c>
      <c r="D85" s="13">
        <v>468</v>
      </c>
      <c r="E85" s="14">
        <v>4.03</v>
      </c>
      <c r="F85" s="15">
        <v>4.4999999999999997E-3</v>
      </c>
      <c r="G85" s="15"/>
    </row>
    <row r="86" spans="1:7" x14ac:dyDescent="0.3">
      <c r="A86" s="12" t="s">
        <v>2284</v>
      </c>
      <c r="B86" s="30" t="s">
        <v>2285</v>
      </c>
      <c r="C86" s="30" t="s">
        <v>1191</v>
      </c>
      <c r="D86" s="13">
        <v>747</v>
      </c>
      <c r="E86" s="14">
        <v>4.01</v>
      </c>
      <c r="F86" s="15">
        <v>4.4000000000000003E-3</v>
      </c>
      <c r="G86" s="15"/>
    </row>
    <row r="87" spans="1:7" x14ac:dyDescent="0.3">
      <c r="A87" s="12" t="s">
        <v>2286</v>
      </c>
      <c r="B87" s="30" t="s">
        <v>2287</v>
      </c>
      <c r="C87" s="30" t="s">
        <v>1335</v>
      </c>
      <c r="D87" s="13">
        <v>5549</v>
      </c>
      <c r="E87" s="14">
        <v>3.99</v>
      </c>
      <c r="F87" s="15">
        <v>4.4000000000000003E-3</v>
      </c>
      <c r="G87" s="15"/>
    </row>
    <row r="88" spans="1:7" x14ac:dyDescent="0.3">
      <c r="A88" s="12" t="s">
        <v>2288</v>
      </c>
      <c r="B88" s="30" t="s">
        <v>2289</v>
      </c>
      <c r="C88" s="30" t="s">
        <v>1188</v>
      </c>
      <c r="D88" s="13">
        <v>4215</v>
      </c>
      <c r="E88" s="14">
        <v>3.95</v>
      </c>
      <c r="F88" s="15">
        <v>4.4000000000000003E-3</v>
      </c>
      <c r="G88" s="15"/>
    </row>
    <row r="89" spans="1:7" x14ac:dyDescent="0.3">
      <c r="A89" s="12" t="s">
        <v>2290</v>
      </c>
      <c r="B89" s="30" t="s">
        <v>2291</v>
      </c>
      <c r="C89" s="30" t="s">
        <v>1210</v>
      </c>
      <c r="D89" s="13">
        <v>851</v>
      </c>
      <c r="E89" s="14">
        <v>3.94</v>
      </c>
      <c r="F89" s="15">
        <v>4.3E-3</v>
      </c>
      <c r="G89" s="15"/>
    </row>
    <row r="90" spans="1:7" x14ac:dyDescent="0.3">
      <c r="A90" s="12" t="s">
        <v>2292</v>
      </c>
      <c r="B90" s="30" t="s">
        <v>2293</v>
      </c>
      <c r="C90" s="30" t="s">
        <v>1188</v>
      </c>
      <c r="D90" s="13">
        <v>1854</v>
      </c>
      <c r="E90" s="14">
        <v>3.93</v>
      </c>
      <c r="F90" s="15">
        <v>4.3E-3</v>
      </c>
      <c r="G90" s="15"/>
    </row>
    <row r="91" spans="1:7" x14ac:dyDescent="0.3">
      <c r="A91" s="12" t="s">
        <v>1877</v>
      </c>
      <c r="B91" s="30" t="s">
        <v>1878</v>
      </c>
      <c r="C91" s="30" t="s">
        <v>1172</v>
      </c>
      <c r="D91" s="13">
        <v>544</v>
      </c>
      <c r="E91" s="14">
        <v>3.91</v>
      </c>
      <c r="F91" s="15">
        <v>4.3E-3</v>
      </c>
      <c r="G91" s="15"/>
    </row>
    <row r="92" spans="1:7" x14ac:dyDescent="0.3">
      <c r="A92" s="12" t="s">
        <v>1315</v>
      </c>
      <c r="B92" s="30" t="s">
        <v>1316</v>
      </c>
      <c r="C92" s="30" t="s">
        <v>1188</v>
      </c>
      <c r="D92" s="13">
        <v>1540</v>
      </c>
      <c r="E92" s="14">
        <v>3.91</v>
      </c>
      <c r="F92" s="15">
        <v>4.3E-3</v>
      </c>
      <c r="G92" s="15"/>
    </row>
    <row r="93" spans="1:7" x14ac:dyDescent="0.3">
      <c r="A93" s="12" t="s">
        <v>2294</v>
      </c>
      <c r="B93" s="30" t="s">
        <v>2295</v>
      </c>
      <c r="C93" s="30" t="s">
        <v>1265</v>
      </c>
      <c r="D93" s="13">
        <v>51</v>
      </c>
      <c r="E93" s="14">
        <v>3.91</v>
      </c>
      <c r="F93" s="15">
        <v>4.3E-3</v>
      </c>
      <c r="G93" s="15"/>
    </row>
    <row r="94" spans="1:7" x14ac:dyDescent="0.3">
      <c r="A94" s="12" t="s">
        <v>1436</v>
      </c>
      <c r="B94" s="30" t="s">
        <v>1437</v>
      </c>
      <c r="C94" s="30" t="s">
        <v>1389</v>
      </c>
      <c r="D94" s="13">
        <v>1003</v>
      </c>
      <c r="E94" s="14">
        <v>3.86</v>
      </c>
      <c r="F94" s="15">
        <v>4.3E-3</v>
      </c>
      <c r="G94" s="15"/>
    </row>
    <row r="95" spans="1:7" x14ac:dyDescent="0.3">
      <c r="A95" s="12" t="s">
        <v>2296</v>
      </c>
      <c r="B95" s="30" t="s">
        <v>2297</v>
      </c>
      <c r="C95" s="30" t="s">
        <v>1238</v>
      </c>
      <c r="D95" s="13">
        <v>943</v>
      </c>
      <c r="E95" s="14">
        <v>3.84</v>
      </c>
      <c r="F95" s="15">
        <v>4.1999999999999997E-3</v>
      </c>
      <c r="G95" s="15"/>
    </row>
    <row r="96" spans="1:7" x14ac:dyDescent="0.3">
      <c r="A96" s="12" t="s">
        <v>2298</v>
      </c>
      <c r="B96" s="30" t="s">
        <v>2299</v>
      </c>
      <c r="C96" s="30" t="s">
        <v>1238</v>
      </c>
      <c r="D96" s="13">
        <v>92</v>
      </c>
      <c r="E96" s="14">
        <v>3.83</v>
      </c>
      <c r="F96" s="15">
        <v>4.1999999999999997E-3</v>
      </c>
      <c r="G96" s="15"/>
    </row>
    <row r="97" spans="1:7" x14ac:dyDescent="0.3">
      <c r="A97" s="12" t="s">
        <v>2300</v>
      </c>
      <c r="B97" s="30" t="s">
        <v>2301</v>
      </c>
      <c r="C97" s="30" t="s">
        <v>1128</v>
      </c>
      <c r="D97" s="13">
        <v>988</v>
      </c>
      <c r="E97" s="14">
        <v>3.82</v>
      </c>
      <c r="F97" s="15">
        <v>4.1999999999999997E-3</v>
      </c>
      <c r="G97" s="15"/>
    </row>
    <row r="98" spans="1:7" x14ac:dyDescent="0.3">
      <c r="A98" s="12" t="s">
        <v>2302</v>
      </c>
      <c r="B98" s="30" t="s">
        <v>2303</v>
      </c>
      <c r="C98" s="30" t="s">
        <v>1731</v>
      </c>
      <c r="D98" s="13">
        <v>422</v>
      </c>
      <c r="E98" s="14">
        <v>3.81</v>
      </c>
      <c r="F98" s="15">
        <v>4.1999999999999997E-3</v>
      </c>
      <c r="G98" s="15"/>
    </row>
    <row r="99" spans="1:7" x14ac:dyDescent="0.3">
      <c r="A99" s="12" t="s">
        <v>1865</v>
      </c>
      <c r="B99" s="30" t="s">
        <v>1866</v>
      </c>
      <c r="C99" s="30" t="s">
        <v>1272</v>
      </c>
      <c r="D99" s="13">
        <v>183</v>
      </c>
      <c r="E99" s="14">
        <v>3.8</v>
      </c>
      <c r="F99" s="15">
        <v>4.1999999999999997E-3</v>
      </c>
      <c r="G99" s="15"/>
    </row>
    <row r="100" spans="1:7" x14ac:dyDescent="0.3">
      <c r="A100" s="12" t="s">
        <v>1385</v>
      </c>
      <c r="B100" s="30" t="s">
        <v>1386</v>
      </c>
      <c r="C100" s="30" t="s">
        <v>1210</v>
      </c>
      <c r="D100" s="13">
        <v>1379</v>
      </c>
      <c r="E100" s="14">
        <v>3.76</v>
      </c>
      <c r="F100" s="15">
        <v>4.1999999999999997E-3</v>
      </c>
      <c r="G100" s="15"/>
    </row>
    <row r="101" spans="1:7" x14ac:dyDescent="0.3">
      <c r="A101" s="12" t="s">
        <v>2304</v>
      </c>
      <c r="B101" s="30" t="s">
        <v>2305</v>
      </c>
      <c r="C101" s="30" t="s">
        <v>1468</v>
      </c>
      <c r="D101" s="13">
        <v>11906</v>
      </c>
      <c r="E101" s="14">
        <v>3.71</v>
      </c>
      <c r="F101" s="15">
        <v>4.1000000000000003E-3</v>
      </c>
      <c r="G101" s="15"/>
    </row>
    <row r="102" spans="1:7" x14ac:dyDescent="0.3">
      <c r="A102" s="12" t="s">
        <v>2306</v>
      </c>
      <c r="B102" s="30" t="s">
        <v>2307</v>
      </c>
      <c r="C102" s="30" t="s">
        <v>1118</v>
      </c>
      <c r="D102" s="13">
        <v>810</v>
      </c>
      <c r="E102" s="14">
        <v>3.69</v>
      </c>
      <c r="F102" s="15">
        <v>4.1000000000000003E-3</v>
      </c>
      <c r="G102" s="15"/>
    </row>
    <row r="103" spans="1:7" x14ac:dyDescent="0.3">
      <c r="A103" s="12" t="s">
        <v>2308</v>
      </c>
      <c r="B103" s="30" t="s">
        <v>2309</v>
      </c>
      <c r="C103" s="30" t="s">
        <v>1223</v>
      </c>
      <c r="D103" s="13">
        <v>229</v>
      </c>
      <c r="E103" s="14">
        <v>3.65</v>
      </c>
      <c r="F103" s="15">
        <v>4.0000000000000001E-3</v>
      </c>
      <c r="G103" s="15"/>
    </row>
    <row r="104" spans="1:7" x14ac:dyDescent="0.3">
      <c r="A104" s="12" t="s">
        <v>2135</v>
      </c>
      <c r="B104" s="30" t="s">
        <v>2136</v>
      </c>
      <c r="C104" s="30" t="s">
        <v>1287</v>
      </c>
      <c r="D104" s="13">
        <v>195</v>
      </c>
      <c r="E104" s="14">
        <v>3.64</v>
      </c>
      <c r="F104" s="15">
        <v>4.0000000000000001E-3</v>
      </c>
      <c r="G104" s="15"/>
    </row>
    <row r="105" spans="1:7" x14ac:dyDescent="0.3">
      <c r="A105" s="12" t="s">
        <v>1744</v>
      </c>
      <c r="B105" s="30" t="s">
        <v>1745</v>
      </c>
      <c r="C105" s="30" t="s">
        <v>1265</v>
      </c>
      <c r="D105" s="13">
        <v>581</v>
      </c>
      <c r="E105" s="14">
        <v>3.57</v>
      </c>
      <c r="F105" s="15">
        <v>3.8999999999999998E-3</v>
      </c>
      <c r="G105" s="15"/>
    </row>
    <row r="106" spans="1:7" x14ac:dyDescent="0.3">
      <c r="A106" s="12" t="s">
        <v>1854</v>
      </c>
      <c r="B106" s="30" t="s">
        <v>1855</v>
      </c>
      <c r="C106" s="30" t="s">
        <v>1825</v>
      </c>
      <c r="D106" s="13">
        <v>239</v>
      </c>
      <c r="E106" s="14">
        <v>3.54</v>
      </c>
      <c r="F106" s="15">
        <v>3.8999999999999998E-3</v>
      </c>
      <c r="G106" s="15"/>
    </row>
    <row r="107" spans="1:7" x14ac:dyDescent="0.3">
      <c r="A107" s="12" t="s">
        <v>2310</v>
      </c>
      <c r="B107" s="30" t="s">
        <v>2311</v>
      </c>
      <c r="C107" s="30" t="s">
        <v>1290</v>
      </c>
      <c r="D107" s="13">
        <v>1102</v>
      </c>
      <c r="E107" s="14">
        <v>3.54</v>
      </c>
      <c r="F107" s="15">
        <v>3.8999999999999998E-3</v>
      </c>
      <c r="G107" s="15"/>
    </row>
    <row r="108" spans="1:7" x14ac:dyDescent="0.3">
      <c r="A108" s="12" t="s">
        <v>1454</v>
      </c>
      <c r="B108" s="30" t="s">
        <v>1455</v>
      </c>
      <c r="C108" s="30" t="s">
        <v>1115</v>
      </c>
      <c r="D108" s="13">
        <v>1182</v>
      </c>
      <c r="E108" s="14">
        <v>3.51</v>
      </c>
      <c r="F108" s="15">
        <v>3.8999999999999998E-3</v>
      </c>
      <c r="G108" s="15"/>
    </row>
    <row r="109" spans="1:7" x14ac:dyDescent="0.3">
      <c r="A109" s="12" t="s">
        <v>2312</v>
      </c>
      <c r="B109" s="30" t="s">
        <v>2313</v>
      </c>
      <c r="C109" s="30" t="s">
        <v>1207</v>
      </c>
      <c r="D109" s="13">
        <v>358</v>
      </c>
      <c r="E109" s="14">
        <v>3.48</v>
      </c>
      <c r="F109" s="15">
        <v>3.8E-3</v>
      </c>
      <c r="G109" s="15"/>
    </row>
    <row r="110" spans="1:7" x14ac:dyDescent="0.3">
      <c r="A110" s="12" t="s">
        <v>1848</v>
      </c>
      <c r="B110" s="30" t="s">
        <v>1849</v>
      </c>
      <c r="C110" s="30" t="s">
        <v>1265</v>
      </c>
      <c r="D110" s="13">
        <v>523</v>
      </c>
      <c r="E110" s="14">
        <v>3.46</v>
      </c>
      <c r="F110" s="15">
        <v>3.8E-3</v>
      </c>
      <c r="G110" s="15"/>
    </row>
    <row r="111" spans="1:7" x14ac:dyDescent="0.3">
      <c r="A111" s="12" t="s">
        <v>1903</v>
      </c>
      <c r="B111" s="30" t="s">
        <v>1904</v>
      </c>
      <c r="C111" s="30" t="s">
        <v>1159</v>
      </c>
      <c r="D111" s="13">
        <v>533</v>
      </c>
      <c r="E111" s="14">
        <v>3.44</v>
      </c>
      <c r="F111" s="15">
        <v>3.8E-3</v>
      </c>
      <c r="G111" s="15"/>
    </row>
    <row r="112" spans="1:7" x14ac:dyDescent="0.3">
      <c r="A112" s="12" t="s">
        <v>2314</v>
      </c>
      <c r="B112" s="30" t="s">
        <v>2315</v>
      </c>
      <c r="C112" s="30" t="s">
        <v>1934</v>
      </c>
      <c r="D112" s="13">
        <v>2675</v>
      </c>
      <c r="E112" s="14">
        <v>3.41</v>
      </c>
      <c r="F112" s="15">
        <v>3.8E-3</v>
      </c>
      <c r="G112" s="15"/>
    </row>
    <row r="113" spans="1:7" x14ac:dyDescent="0.3">
      <c r="A113" s="12" t="s">
        <v>2316</v>
      </c>
      <c r="B113" s="30" t="s">
        <v>2317</v>
      </c>
      <c r="C113" s="30" t="s">
        <v>1191</v>
      </c>
      <c r="D113" s="13">
        <v>12640</v>
      </c>
      <c r="E113" s="14">
        <v>3.39</v>
      </c>
      <c r="F113" s="15">
        <v>3.7000000000000002E-3</v>
      </c>
      <c r="G113" s="15"/>
    </row>
    <row r="114" spans="1:7" x14ac:dyDescent="0.3">
      <c r="A114" s="12" t="s">
        <v>2318</v>
      </c>
      <c r="B114" s="30" t="s">
        <v>2319</v>
      </c>
      <c r="C114" s="30" t="s">
        <v>1260</v>
      </c>
      <c r="D114" s="13">
        <v>595</v>
      </c>
      <c r="E114" s="14">
        <v>3.35</v>
      </c>
      <c r="F114" s="15">
        <v>3.7000000000000002E-3</v>
      </c>
      <c r="G114" s="15"/>
    </row>
    <row r="115" spans="1:7" x14ac:dyDescent="0.3">
      <c r="A115" s="12" t="s">
        <v>2320</v>
      </c>
      <c r="B115" s="30" t="s">
        <v>2321</v>
      </c>
      <c r="C115" s="30" t="s">
        <v>1712</v>
      </c>
      <c r="D115" s="13">
        <v>908</v>
      </c>
      <c r="E115" s="14">
        <v>3.33</v>
      </c>
      <c r="F115" s="15">
        <v>3.7000000000000002E-3</v>
      </c>
      <c r="G115" s="15"/>
    </row>
    <row r="116" spans="1:7" x14ac:dyDescent="0.3">
      <c r="A116" s="12" t="s">
        <v>1283</v>
      </c>
      <c r="B116" s="30" t="s">
        <v>1284</v>
      </c>
      <c r="C116" s="30" t="s">
        <v>1181</v>
      </c>
      <c r="D116" s="13">
        <v>223</v>
      </c>
      <c r="E116" s="14">
        <v>3.33</v>
      </c>
      <c r="F116" s="15">
        <v>3.7000000000000002E-3</v>
      </c>
      <c r="G116" s="15"/>
    </row>
    <row r="117" spans="1:7" x14ac:dyDescent="0.3">
      <c r="A117" s="12" t="s">
        <v>1415</v>
      </c>
      <c r="B117" s="30" t="s">
        <v>1416</v>
      </c>
      <c r="C117" s="30" t="s">
        <v>1147</v>
      </c>
      <c r="D117" s="13">
        <v>2867</v>
      </c>
      <c r="E117" s="14">
        <v>3.33</v>
      </c>
      <c r="F117" s="15">
        <v>3.7000000000000002E-3</v>
      </c>
      <c r="G117" s="15"/>
    </row>
    <row r="118" spans="1:7" x14ac:dyDescent="0.3">
      <c r="A118" s="12" t="s">
        <v>1875</v>
      </c>
      <c r="B118" s="30" t="s">
        <v>1876</v>
      </c>
      <c r="C118" s="30" t="s">
        <v>1265</v>
      </c>
      <c r="D118" s="13">
        <v>147</v>
      </c>
      <c r="E118" s="14">
        <v>3.32</v>
      </c>
      <c r="F118" s="15">
        <v>3.7000000000000002E-3</v>
      </c>
      <c r="G118" s="15"/>
    </row>
    <row r="119" spans="1:7" x14ac:dyDescent="0.3">
      <c r="A119" s="12" t="s">
        <v>2322</v>
      </c>
      <c r="B119" s="30" t="s">
        <v>2323</v>
      </c>
      <c r="C119" s="30" t="s">
        <v>1825</v>
      </c>
      <c r="D119" s="13">
        <v>264</v>
      </c>
      <c r="E119" s="14">
        <v>3.29</v>
      </c>
      <c r="F119" s="15">
        <v>3.5999999999999999E-3</v>
      </c>
      <c r="G119" s="15"/>
    </row>
    <row r="120" spans="1:7" x14ac:dyDescent="0.3">
      <c r="A120" s="12" t="s">
        <v>1883</v>
      </c>
      <c r="B120" s="30" t="s">
        <v>1884</v>
      </c>
      <c r="C120" s="30" t="s">
        <v>1191</v>
      </c>
      <c r="D120" s="13">
        <v>984</v>
      </c>
      <c r="E120" s="14">
        <v>3.22</v>
      </c>
      <c r="F120" s="15">
        <v>3.5999999999999999E-3</v>
      </c>
      <c r="G120" s="15"/>
    </row>
    <row r="121" spans="1:7" x14ac:dyDescent="0.3">
      <c r="A121" s="12" t="s">
        <v>2324</v>
      </c>
      <c r="B121" s="30" t="s">
        <v>2325</v>
      </c>
      <c r="C121" s="30" t="s">
        <v>1210</v>
      </c>
      <c r="D121" s="13">
        <v>1946</v>
      </c>
      <c r="E121" s="14">
        <v>3.19</v>
      </c>
      <c r="F121" s="15">
        <v>3.5000000000000001E-3</v>
      </c>
      <c r="G121" s="15"/>
    </row>
    <row r="122" spans="1:7" x14ac:dyDescent="0.3">
      <c r="A122" s="12" t="s">
        <v>2326</v>
      </c>
      <c r="B122" s="30" t="s">
        <v>2327</v>
      </c>
      <c r="C122" s="30" t="s">
        <v>1172</v>
      </c>
      <c r="D122" s="13">
        <v>248</v>
      </c>
      <c r="E122" s="14">
        <v>3.08</v>
      </c>
      <c r="F122" s="15">
        <v>3.3999999999999998E-3</v>
      </c>
      <c r="G122" s="15"/>
    </row>
    <row r="123" spans="1:7" x14ac:dyDescent="0.3">
      <c r="A123" s="12" t="s">
        <v>2170</v>
      </c>
      <c r="B123" s="30" t="s">
        <v>2171</v>
      </c>
      <c r="C123" s="30" t="s">
        <v>1172</v>
      </c>
      <c r="D123" s="13">
        <v>872</v>
      </c>
      <c r="E123" s="14">
        <v>3.06</v>
      </c>
      <c r="F123" s="15">
        <v>3.3999999999999998E-3</v>
      </c>
      <c r="G123" s="15"/>
    </row>
    <row r="124" spans="1:7" x14ac:dyDescent="0.3">
      <c r="A124" s="12" t="s">
        <v>1740</v>
      </c>
      <c r="B124" s="30" t="s">
        <v>1741</v>
      </c>
      <c r="C124" s="30" t="s">
        <v>1272</v>
      </c>
      <c r="D124" s="13">
        <v>76</v>
      </c>
      <c r="E124" s="14">
        <v>3.06</v>
      </c>
      <c r="F124" s="15">
        <v>3.3999999999999998E-3</v>
      </c>
      <c r="G124" s="15"/>
    </row>
    <row r="125" spans="1:7" x14ac:dyDescent="0.3">
      <c r="A125" s="12" t="s">
        <v>2328</v>
      </c>
      <c r="B125" s="30" t="s">
        <v>2329</v>
      </c>
      <c r="C125" s="30" t="s">
        <v>1934</v>
      </c>
      <c r="D125" s="13">
        <v>188</v>
      </c>
      <c r="E125" s="14">
        <v>3.05</v>
      </c>
      <c r="F125" s="15">
        <v>3.3999999999999998E-3</v>
      </c>
      <c r="G125" s="15"/>
    </row>
    <row r="126" spans="1:7" x14ac:dyDescent="0.3">
      <c r="A126" s="12" t="s">
        <v>2330</v>
      </c>
      <c r="B126" s="30" t="s">
        <v>2331</v>
      </c>
      <c r="C126" s="30" t="s">
        <v>1115</v>
      </c>
      <c r="D126" s="13">
        <v>480</v>
      </c>
      <c r="E126" s="14">
        <v>3.05</v>
      </c>
      <c r="F126" s="15">
        <v>3.3999999999999998E-3</v>
      </c>
      <c r="G126" s="15"/>
    </row>
    <row r="127" spans="1:7" x14ac:dyDescent="0.3">
      <c r="A127" s="12" t="s">
        <v>2332</v>
      </c>
      <c r="B127" s="30" t="s">
        <v>2333</v>
      </c>
      <c r="C127" s="30" t="s">
        <v>1241</v>
      </c>
      <c r="D127" s="13">
        <v>649</v>
      </c>
      <c r="E127" s="14">
        <v>3.02</v>
      </c>
      <c r="F127" s="15">
        <v>3.3E-3</v>
      </c>
      <c r="G127" s="15"/>
    </row>
    <row r="128" spans="1:7" x14ac:dyDescent="0.3">
      <c r="A128" s="12" t="s">
        <v>2334</v>
      </c>
      <c r="B128" s="30" t="s">
        <v>2335</v>
      </c>
      <c r="C128" s="30" t="s">
        <v>1389</v>
      </c>
      <c r="D128" s="13">
        <v>6868</v>
      </c>
      <c r="E128" s="14">
        <v>2.98</v>
      </c>
      <c r="F128" s="15">
        <v>3.3E-3</v>
      </c>
      <c r="G128" s="15"/>
    </row>
    <row r="129" spans="1:7" x14ac:dyDescent="0.3">
      <c r="A129" s="12" t="s">
        <v>2336</v>
      </c>
      <c r="B129" s="30" t="s">
        <v>2337</v>
      </c>
      <c r="C129" s="30" t="s">
        <v>1159</v>
      </c>
      <c r="D129" s="13">
        <v>1140</v>
      </c>
      <c r="E129" s="14">
        <v>2.97</v>
      </c>
      <c r="F129" s="15">
        <v>3.3E-3</v>
      </c>
      <c r="G129" s="15"/>
    </row>
    <row r="130" spans="1:7" x14ac:dyDescent="0.3">
      <c r="A130" s="12" t="s">
        <v>1917</v>
      </c>
      <c r="B130" s="30" t="s">
        <v>1918</v>
      </c>
      <c r="C130" s="30" t="s">
        <v>1191</v>
      </c>
      <c r="D130" s="13">
        <v>1202</v>
      </c>
      <c r="E130" s="14">
        <v>2.91</v>
      </c>
      <c r="F130" s="15">
        <v>3.2000000000000002E-3</v>
      </c>
      <c r="G130" s="15"/>
    </row>
    <row r="131" spans="1:7" x14ac:dyDescent="0.3">
      <c r="A131" s="12" t="s">
        <v>2338</v>
      </c>
      <c r="B131" s="30" t="s">
        <v>2339</v>
      </c>
      <c r="C131" s="30" t="s">
        <v>1194</v>
      </c>
      <c r="D131" s="13">
        <v>2361</v>
      </c>
      <c r="E131" s="14">
        <v>2.9</v>
      </c>
      <c r="F131" s="15">
        <v>3.2000000000000002E-3</v>
      </c>
      <c r="G131" s="15"/>
    </row>
    <row r="132" spans="1:7" x14ac:dyDescent="0.3">
      <c r="A132" s="12" t="s">
        <v>2340</v>
      </c>
      <c r="B132" s="30" t="s">
        <v>2341</v>
      </c>
      <c r="C132" s="30" t="s">
        <v>1260</v>
      </c>
      <c r="D132" s="13">
        <v>621</v>
      </c>
      <c r="E132" s="14">
        <v>2.82</v>
      </c>
      <c r="F132" s="15">
        <v>3.0999999999999999E-3</v>
      </c>
      <c r="G132" s="15"/>
    </row>
    <row r="133" spans="1:7" x14ac:dyDescent="0.3">
      <c r="A133" s="12" t="s">
        <v>2342</v>
      </c>
      <c r="B133" s="30" t="s">
        <v>2343</v>
      </c>
      <c r="C133" s="30" t="s">
        <v>1260</v>
      </c>
      <c r="D133" s="13">
        <v>653</v>
      </c>
      <c r="E133" s="14">
        <v>2.79</v>
      </c>
      <c r="F133" s="15">
        <v>3.0999999999999999E-3</v>
      </c>
      <c r="G133" s="15"/>
    </row>
    <row r="134" spans="1:7" x14ac:dyDescent="0.3">
      <c r="A134" s="12" t="s">
        <v>2344</v>
      </c>
      <c r="B134" s="30" t="s">
        <v>2345</v>
      </c>
      <c r="C134" s="30" t="s">
        <v>1260</v>
      </c>
      <c r="D134" s="13">
        <v>1701</v>
      </c>
      <c r="E134" s="14">
        <v>2.78</v>
      </c>
      <c r="F134" s="15">
        <v>3.0999999999999999E-3</v>
      </c>
      <c r="G134" s="15"/>
    </row>
    <row r="135" spans="1:7" x14ac:dyDescent="0.3">
      <c r="A135" s="12" t="s">
        <v>2346</v>
      </c>
      <c r="B135" s="30" t="s">
        <v>2347</v>
      </c>
      <c r="C135" s="30" t="s">
        <v>1307</v>
      </c>
      <c r="D135" s="13">
        <v>353</v>
      </c>
      <c r="E135" s="14">
        <v>2.77</v>
      </c>
      <c r="F135" s="15">
        <v>3.0999999999999999E-3</v>
      </c>
      <c r="G135" s="15"/>
    </row>
    <row r="136" spans="1:7" x14ac:dyDescent="0.3">
      <c r="A136" s="12" t="s">
        <v>2348</v>
      </c>
      <c r="B136" s="30" t="s">
        <v>2349</v>
      </c>
      <c r="C136" s="30" t="s">
        <v>1191</v>
      </c>
      <c r="D136" s="13">
        <v>2402</v>
      </c>
      <c r="E136" s="14">
        <v>2.76</v>
      </c>
      <c r="F136" s="15">
        <v>3.0000000000000001E-3</v>
      </c>
      <c r="G136" s="15"/>
    </row>
    <row r="137" spans="1:7" x14ac:dyDescent="0.3">
      <c r="A137" s="12" t="s">
        <v>2137</v>
      </c>
      <c r="B137" s="30" t="s">
        <v>2138</v>
      </c>
      <c r="C137" s="30" t="s">
        <v>1287</v>
      </c>
      <c r="D137" s="13">
        <v>142</v>
      </c>
      <c r="E137" s="14">
        <v>2.72</v>
      </c>
      <c r="F137" s="15">
        <v>3.0000000000000001E-3</v>
      </c>
      <c r="G137" s="15"/>
    </row>
    <row r="138" spans="1:7" x14ac:dyDescent="0.3">
      <c r="A138" s="12" t="s">
        <v>2350</v>
      </c>
      <c r="B138" s="30" t="s">
        <v>2351</v>
      </c>
      <c r="C138" s="30" t="s">
        <v>1272</v>
      </c>
      <c r="D138" s="13">
        <v>664</v>
      </c>
      <c r="E138" s="14">
        <v>2.71</v>
      </c>
      <c r="F138" s="15">
        <v>3.0000000000000001E-3</v>
      </c>
      <c r="G138" s="15"/>
    </row>
    <row r="139" spans="1:7" x14ac:dyDescent="0.3">
      <c r="A139" s="12" t="s">
        <v>2352</v>
      </c>
      <c r="B139" s="30" t="s">
        <v>2353</v>
      </c>
      <c r="C139" s="30" t="s">
        <v>1115</v>
      </c>
      <c r="D139" s="13">
        <v>681</v>
      </c>
      <c r="E139" s="14">
        <v>2.71</v>
      </c>
      <c r="F139" s="15">
        <v>3.0000000000000001E-3</v>
      </c>
      <c r="G139" s="15"/>
    </row>
    <row r="140" spans="1:7" x14ac:dyDescent="0.3">
      <c r="A140" s="12" t="s">
        <v>2354</v>
      </c>
      <c r="B140" s="30" t="s">
        <v>2355</v>
      </c>
      <c r="C140" s="30" t="s">
        <v>1165</v>
      </c>
      <c r="D140" s="13">
        <v>167</v>
      </c>
      <c r="E140" s="14">
        <v>2.71</v>
      </c>
      <c r="F140" s="15">
        <v>3.0000000000000001E-3</v>
      </c>
      <c r="G140" s="15"/>
    </row>
    <row r="141" spans="1:7" x14ac:dyDescent="0.3">
      <c r="A141" s="12" t="s">
        <v>2356</v>
      </c>
      <c r="B141" s="30" t="s">
        <v>2357</v>
      </c>
      <c r="C141" s="30" t="s">
        <v>1118</v>
      </c>
      <c r="D141" s="13">
        <v>115</v>
      </c>
      <c r="E141" s="14">
        <v>2.69</v>
      </c>
      <c r="F141" s="15">
        <v>3.0000000000000001E-3</v>
      </c>
      <c r="G141" s="15"/>
    </row>
    <row r="142" spans="1:7" x14ac:dyDescent="0.3">
      <c r="A142" s="12" t="s">
        <v>2358</v>
      </c>
      <c r="B142" s="30" t="s">
        <v>2359</v>
      </c>
      <c r="C142" s="30" t="s">
        <v>1181</v>
      </c>
      <c r="D142" s="13">
        <v>958</v>
      </c>
      <c r="E142" s="14">
        <v>2.68</v>
      </c>
      <c r="F142" s="15">
        <v>3.0000000000000001E-3</v>
      </c>
      <c r="G142" s="15"/>
    </row>
    <row r="143" spans="1:7" x14ac:dyDescent="0.3">
      <c r="A143" s="12" t="s">
        <v>2360</v>
      </c>
      <c r="B143" s="30" t="s">
        <v>2361</v>
      </c>
      <c r="C143" s="30" t="s">
        <v>1312</v>
      </c>
      <c r="D143" s="13">
        <v>325</v>
      </c>
      <c r="E143" s="14">
        <v>2.65</v>
      </c>
      <c r="F143" s="15">
        <v>2.8999999999999998E-3</v>
      </c>
      <c r="G143" s="15"/>
    </row>
    <row r="144" spans="1:7" x14ac:dyDescent="0.3">
      <c r="A144" s="12" t="s">
        <v>2362</v>
      </c>
      <c r="B144" s="30" t="s">
        <v>2363</v>
      </c>
      <c r="C144" s="30" t="s">
        <v>1265</v>
      </c>
      <c r="D144" s="13">
        <v>351</v>
      </c>
      <c r="E144" s="14">
        <v>2.63</v>
      </c>
      <c r="F144" s="15">
        <v>2.8999999999999998E-3</v>
      </c>
      <c r="G144" s="15"/>
    </row>
    <row r="145" spans="1:7" x14ac:dyDescent="0.3">
      <c r="A145" s="12" t="s">
        <v>2364</v>
      </c>
      <c r="B145" s="30" t="s">
        <v>2365</v>
      </c>
      <c r="C145" s="30" t="s">
        <v>1109</v>
      </c>
      <c r="D145" s="13">
        <v>4689</v>
      </c>
      <c r="E145" s="14">
        <v>2.6</v>
      </c>
      <c r="F145" s="15">
        <v>2.8999999999999998E-3</v>
      </c>
      <c r="G145" s="15"/>
    </row>
    <row r="146" spans="1:7" x14ac:dyDescent="0.3">
      <c r="A146" s="12" t="s">
        <v>2366</v>
      </c>
      <c r="B146" s="30" t="s">
        <v>2367</v>
      </c>
      <c r="C146" s="30" t="s">
        <v>1118</v>
      </c>
      <c r="D146" s="13">
        <v>3498</v>
      </c>
      <c r="E146" s="14">
        <v>2.57</v>
      </c>
      <c r="F146" s="15">
        <v>2.8E-3</v>
      </c>
      <c r="G146" s="15"/>
    </row>
    <row r="147" spans="1:7" x14ac:dyDescent="0.3">
      <c r="A147" s="12" t="s">
        <v>2368</v>
      </c>
      <c r="B147" s="30" t="s">
        <v>2369</v>
      </c>
      <c r="C147" s="30" t="s">
        <v>1260</v>
      </c>
      <c r="D147" s="13">
        <v>98</v>
      </c>
      <c r="E147" s="14">
        <v>2.57</v>
      </c>
      <c r="F147" s="15">
        <v>2.8E-3</v>
      </c>
      <c r="G147" s="15"/>
    </row>
    <row r="148" spans="1:7" x14ac:dyDescent="0.3">
      <c r="A148" s="12" t="s">
        <v>2370</v>
      </c>
      <c r="B148" s="30" t="s">
        <v>2371</v>
      </c>
      <c r="C148" s="30" t="s">
        <v>2372</v>
      </c>
      <c r="D148" s="13">
        <v>1185</v>
      </c>
      <c r="E148" s="14">
        <v>2.56</v>
      </c>
      <c r="F148" s="15">
        <v>2.8E-3</v>
      </c>
      <c r="G148" s="15"/>
    </row>
    <row r="149" spans="1:7" x14ac:dyDescent="0.3">
      <c r="A149" s="12" t="s">
        <v>1935</v>
      </c>
      <c r="B149" s="30" t="s">
        <v>1936</v>
      </c>
      <c r="C149" s="30" t="s">
        <v>1128</v>
      </c>
      <c r="D149" s="13">
        <v>131</v>
      </c>
      <c r="E149" s="14">
        <v>2.5499999999999998</v>
      </c>
      <c r="F149" s="15">
        <v>2.8E-3</v>
      </c>
      <c r="G149" s="15"/>
    </row>
    <row r="150" spans="1:7" x14ac:dyDescent="0.3">
      <c r="A150" s="12" t="s">
        <v>1932</v>
      </c>
      <c r="B150" s="30" t="s">
        <v>1933</v>
      </c>
      <c r="C150" s="30" t="s">
        <v>1934</v>
      </c>
      <c r="D150" s="13">
        <v>101</v>
      </c>
      <c r="E150" s="14">
        <v>2.52</v>
      </c>
      <c r="F150" s="15">
        <v>2.8E-3</v>
      </c>
      <c r="G150" s="15"/>
    </row>
    <row r="151" spans="1:7" x14ac:dyDescent="0.3">
      <c r="A151" s="12" t="s">
        <v>2373</v>
      </c>
      <c r="B151" s="30" t="s">
        <v>2374</v>
      </c>
      <c r="C151" s="30" t="s">
        <v>1241</v>
      </c>
      <c r="D151" s="13">
        <v>4157</v>
      </c>
      <c r="E151" s="14">
        <v>2.5099999999999998</v>
      </c>
      <c r="F151" s="15">
        <v>2.8E-3</v>
      </c>
      <c r="G151" s="15"/>
    </row>
    <row r="152" spans="1:7" x14ac:dyDescent="0.3">
      <c r="A152" s="12" t="s">
        <v>2375</v>
      </c>
      <c r="B152" s="30" t="s">
        <v>2376</v>
      </c>
      <c r="C152" s="30" t="s">
        <v>1109</v>
      </c>
      <c r="D152" s="13">
        <v>8646</v>
      </c>
      <c r="E152" s="14">
        <v>2.5</v>
      </c>
      <c r="F152" s="15">
        <v>2.8E-3</v>
      </c>
      <c r="G152" s="15"/>
    </row>
    <row r="153" spans="1:7" x14ac:dyDescent="0.3">
      <c r="A153" s="12" t="s">
        <v>1905</v>
      </c>
      <c r="B153" s="30" t="s">
        <v>1906</v>
      </c>
      <c r="C153" s="30" t="s">
        <v>1712</v>
      </c>
      <c r="D153" s="13">
        <v>80</v>
      </c>
      <c r="E153" s="14">
        <v>2.48</v>
      </c>
      <c r="F153" s="15">
        <v>2.7000000000000001E-3</v>
      </c>
      <c r="G153" s="15"/>
    </row>
    <row r="154" spans="1:7" x14ac:dyDescent="0.3">
      <c r="A154" s="12" t="s">
        <v>2377</v>
      </c>
      <c r="B154" s="30" t="s">
        <v>2378</v>
      </c>
      <c r="C154" s="30" t="s">
        <v>1260</v>
      </c>
      <c r="D154" s="13">
        <v>1514</v>
      </c>
      <c r="E154" s="14">
        <v>2.46</v>
      </c>
      <c r="F154" s="15">
        <v>2.7000000000000001E-3</v>
      </c>
      <c r="G154" s="15"/>
    </row>
    <row r="155" spans="1:7" x14ac:dyDescent="0.3">
      <c r="A155" s="12" t="s">
        <v>2379</v>
      </c>
      <c r="B155" s="30" t="s">
        <v>2380</v>
      </c>
      <c r="C155" s="30" t="s">
        <v>1210</v>
      </c>
      <c r="D155" s="13">
        <v>564</v>
      </c>
      <c r="E155" s="14">
        <v>2.4500000000000002</v>
      </c>
      <c r="F155" s="15">
        <v>2.7000000000000001E-3</v>
      </c>
      <c r="G155" s="15"/>
    </row>
    <row r="156" spans="1:7" x14ac:dyDescent="0.3">
      <c r="A156" s="12" t="s">
        <v>2381</v>
      </c>
      <c r="B156" s="30" t="s">
        <v>2382</v>
      </c>
      <c r="C156" s="30" t="s">
        <v>1934</v>
      </c>
      <c r="D156" s="13">
        <v>543</v>
      </c>
      <c r="E156" s="14">
        <v>2.44</v>
      </c>
      <c r="F156" s="15">
        <v>2.7000000000000001E-3</v>
      </c>
      <c r="G156" s="15"/>
    </row>
    <row r="157" spans="1:7" x14ac:dyDescent="0.3">
      <c r="A157" s="12" t="s">
        <v>2383</v>
      </c>
      <c r="B157" s="30" t="s">
        <v>2384</v>
      </c>
      <c r="C157" s="30" t="s">
        <v>1159</v>
      </c>
      <c r="D157" s="13">
        <v>1138</v>
      </c>
      <c r="E157" s="14">
        <v>2.44</v>
      </c>
      <c r="F157" s="15">
        <v>2.7000000000000001E-3</v>
      </c>
      <c r="G157" s="15"/>
    </row>
    <row r="158" spans="1:7" x14ac:dyDescent="0.3">
      <c r="A158" s="12" t="s">
        <v>1915</v>
      </c>
      <c r="B158" s="30" t="s">
        <v>1916</v>
      </c>
      <c r="C158" s="30" t="s">
        <v>1265</v>
      </c>
      <c r="D158" s="13">
        <v>1005</v>
      </c>
      <c r="E158" s="14">
        <v>2.41</v>
      </c>
      <c r="F158" s="15">
        <v>2.7000000000000001E-3</v>
      </c>
      <c r="G158" s="15"/>
    </row>
    <row r="159" spans="1:7" x14ac:dyDescent="0.3">
      <c r="A159" s="12" t="s">
        <v>2385</v>
      </c>
      <c r="B159" s="30" t="s">
        <v>2386</v>
      </c>
      <c r="C159" s="30" t="s">
        <v>1159</v>
      </c>
      <c r="D159" s="13">
        <v>148</v>
      </c>
      <c r="E159" s="14">
        <v>2.41</v>
      </c>
      <c r="F159" s="15">
        <v>2.7000000000000001E-3</v>
      </c>
      <c r="G159" s="15"/>
    </row>
    <row r="160" spans="1:7" x14ac:dyDescent="0.3">
      <c r="A160" s="12" t="s">
        <v>2387</v>
      </c>
      <c r="B160" s="30" t="s">
        <v>2388</v>
      </c>
      <c r="C160" s="30" t="s">
        <v>1115</v>
      </c>
      <c r="D160" s="13">
        <v>344</v>
      </c>
      <c r="E160" s="14">
        <v>2.4</v>
      </c>
      <c r="F160" s="15">
        <v>2.7000000000000001E-3</v>
      </c>
      <c r="G160" s="15"/>
    </row>
    <row r="161" spans="1:7" x14ac:dyDescent="0.3">
      <c r="A161" s="12" t="s">
        <v>2389</v>
      </c>
      <c r="B161" s="30" t="s">
        <v>2390</v>
      </c>
      <c r="C161" s="30" t="s">
        <v>1260</v>
      </c>
      <c r="D161" s="13">
        <v>90</v>
      </c>
      <c r="E161" s="14">
        <v>2.38</v>
      </c>
      <c r="F161" s="15">
        <v>2.5999999999999999E-3</v>
      </c>
      <c r="G161" s="15"/>
    </row>
    <row r="162" spans="1:7" x14ac:dyDescent="0.3">
      <c r="A162" s="12" t="s">
        <v>2391</v>
      </c>
      <c r="B162" s="30" t="s">
        <v>2392</v>
      </c>
      <c r="C162" s="30" t="s">
        <v>1191</v>
      </c>
      <c r="D162" s="13">
        <v>5965</v>
      </c>
      <c r="E162" s="14">
        <v>2.36</v>
      </c>
      <c r="F162" s="15">
        <v>2.5999999999999999E-3</v>
      </c>
      <c r="G162" s="15"/>
    </row>
    <row r="163" spans="1:7" x14ac:dyDescent="0.3">
      <c r="A163" s="12" t="s">
        <v>2393</v>
      </c>
      <c r="B163" s="30" t="s">
        <v>2394</v>
      </c>
      <c r="C163" s="30" t="s">
        <v>1159</v>
      </c>
      <c r="D163" s="13">
        <v>347</v>
      </c>
      <c r="E163" s="14">
        <v>2.33</v>
      </c>
      <c r="F163" s="15">
        <v>2.5999999999999999E-3</v>
      </c>
      <c r="G163" s="15"/>
    </row>
    <row r="164" spans="1:7" x14ac:dyDescent="0.3">
      <c r="A164" s="12" t="s">
        <v>2395</v>
      </c>
      <c r="B164" s="30" t="s">
        <v>2396</v>
      </c>
      <c r="C164" s="30" t="s">
        <v>1159</v>
      </c>
      <c r="D164" s="13">
        <v>579</v>
      </c>
      <c r="E164" s="14">
        <v>2.3199999999999998</v>
      </c>
      <c r="F164" s="15">
        <v>2.5999999999999999E-3</v>
      </c>
      <c r="G164" s="15"/>
    </row>
    <row r="165" spans="1:7" x14ac:dyDescent="0.3">
      <c r="A165" s="12" t="s">
        <v>2397</v>
      </c>
      <c r="B165" s="30" t="s">
        <v>2398</v>
      </c>
      <c r="C165" s="30" t="s">
        <v>1223</v>
      </c>
      <c r="D165" s="13">
        <v>1564</v>
      </c>
      <c r="E165" s="14">
        <v>2.29</v>
      </c>
      <c r="F165" s="15">
        <v>2.5000000000000001E-3</v>
      </c>
      <c r="G165" s="15"/>
    </row>
    <row r="166" spans="1:7" x14ac:dyDescent="0.3">
      <c r="A166" s="12" t="s">
        <v>2399</v>
      </c>
      <c r="B166" s="30" t="s">
        <v>2400</v>
      </c>
      <c r="C166" s="30" t="s">
        <v>1307</v>
      </c>
      <c r="D166" s="13">
        <v>310</v>
      </c>
      <c r="E166" s="14">
        <v>2.2599999999999998</v>
      </c>
      <c r="F166" s="15">
        <v>2.5000000000000001E-3</v>
      </c>
      <c r="G166" s="15"/>
    </row>
    <row r="167" spans="1:7" x14ac:dyDescent="0.3">
      <c r="A167" s="12" t="s">
        <v>2176</v>
      </c>
      <c r="B167" s="30" t="s">
        <v>2177</v>
      </c>
      <c r="C167" s="30" t="s">
        <v>1312</v>
      </c>
      <c r="D167" s="13">
        <v>290</v>
      </c>
      <c r="E167" s="14">
        <v>2.25</v>
      </c>
      <c r="F167" s="15">
        <v>2.5000000000000001E-3</v>
      </c>
      <c r="G167" s="15"/>
    </row>
    <row r="168" spans="1:7" x14ac:dyDescent="0.3">
      <c r="A168" s="12" t="s">
        <v>2401</v>
      </c>
      <c r="B168" s="30" t="s">
        <v>2402</v>
      </c>
      <c r="C168" s="30" t="s">
        <v>1712</v>
      </c>
      <c r="D168" s="13">
        <v>2413</v>
      </c>
      <c r="E168" s="14">
        <v>2.23</v>
      </c>
      <c r="F168" s="15">
        <v>2.5000000000000001E-3</v>
      </c>
      <c r="G168" s="15"/>
    </row>
    <row r="169" spans="1:7" x14ac:dyDescent="0.3">
      <c r="A169" s="12" t="s">
        <v>2403</v>
      </c>
      <c r="B169" s="30" t="s">
        <v>2404</v>
      </c>
      <c r="C169" s="30" t="s">
        <v>1162</v>
      </c>
      <c r="D169" s="13">
        <v>5980</v>
      </c>
      <c r="E169" s="14">
        <v>2.23</v>
      </c>
      <c r="F169" s="15">
        <v>2.5000000000000001E-3</v>
      </c>
      <c r="G169" s="15"/>
    </row>
    <row r="170" spans="1:7" x14ac:dyDescent="0.3">
      <c r="A170" s="12" t="s">
        <v>2164</v>
      </c>
      <c r="B170" s="30" t="s">
        <v>2165</v>
      </c>
      <c r="C170" s="30" t="s">
        <v>1118</v>
      </c>
      <c r="D170" s="13">
        <v>283</v>
      </c>
      <c r="E170" s="14">
        <v>2.2200000000000002</v>
      </c>
      <c r="F170" s="15">
        <v>2.5000000000000001E-3</v>
      </c>
      <c r="G170" s="15"/>
    </row>
    <row r="171" spans="1:7" x14ac:dyDescent="0.3">
      <c r="A171" s="12" t="s">
        <v>1723</v>
      </c>
      <c r="B171" s="30" t="s">
        <v>1724</v>
      </c>
      <c r="C171" s="30" t="s">
        <v>1260</v>
      </c>
      <c r="D171" s="13">
        <v>207</v>
      </c>
      <c r="E171" s="14">
        <v>2.21</v>
      </c>
      <c r="F171" s="15">
        <v>2.3999999999999998E-3</v>
      </c>
      <c r="G171" s="15"/>
    </row>
    <row r="172" spans="1:7" x14ac:dyDescent="0.3">
      <c r="A172" s="12" t="s">
        <v>2405</v>
      </c>
      <c r="B172" s="30" t="s">
        <v>2406</v>
      </c>
      <c r="C172" s="30" t="s">
        <v>1191</v>
      </c>
      <c r="D172" s="13">
        <v>587</v>
      </c>
      <c r="E172" s="14">
        <v>2.1800000000000002</v>
      </c>
      <c r="F172" s="15">
        <v>2.3999999999999998E-3</v>
      </c>
      <c r="G172" s="15"/>
    </row>
    <row r="173" spans="1:7" x14ac:dyDescent="0.3">
      <c r="A173" s="12" t="s">
        <v>1336</v>
      </c>
      <c r="B173" s="30" t="s">
        <v>1337</v>
      </c>
      <c r="C173" s="30" t="s">
        <v>1172</v>
      </c>
      <c r="D173" s="13">
        <v>1022</v>
      </c>
      <c r="E173" s="14">
        <v>2.17</v>
      </c>
      <c r="F173" s="15">
        <v>2.3999999999999998E-3</v>
      </c>
      <c r="G173" s="15"/>
    </row>
    <row r="174" spans="1:7" x14ac:dyDescent="0.3">
      <c r="A174" s="12" t="s">
        <v>2407</v>
      </c>
      <c r="B174" s="30" t="s">
        <v>2408</v>
      </c>
      <c r="C174" s="30" t="s">
        <v>1162</v>
      </c>
      <c r="D174" s="13">
        <v>299</v>
      </c>
      <c r="E174" s="14">
        <v>2.17</v>
      </c>
      <c r="F174" s="15">
        <v>2.3999999999999998E-3</v>
      </c>
      <c r="G174" s="15"/>
    </row>
    <row r="175" spans="1:7" x14ac:dyDescent="0.3">
      <c r="A175" s="12" t="s">
        <v>2182</v>
      </c>
      <c r="B175" s="30" t="s">
        <v>2183</v>
      </c>
      <c r="C175" s="30" t="s">
        <v>1191</v>
      </c>
      <c r="D175" s="13">
        <v>169</v>
      </c>
      <c r="E175" s="14">
        <v>2.17</v>
      </c>
      <c r="F175" s="15">
        <v>2.3999999999999998E-3</v>
      </c>
      <c r="G175" s="15"/>
    </row>
    <row r="176" spans="1:7" x14ac:dyDescent="0.3">
      <c r="A176" s="12" t="s">
        <v>1856</v>
      </c>
      <c r="B176" s="30" t="s">
        <v>1857</v>
      </c>
      <c r="C176" s="30" t="s">
        <v>1312</v>
      </c>
      <c r="D176" s="13">
        <v>97</v>
      </c>
      <c r="E176" s="14">
        <v>2.15</v>
      </c>
      <c r="F176" s="15">
        <v>2.3999999999999998E-3</v>
      </c>
      <c r="G176" s="15"/>
    </row>
    <row r="177" spans="1:7" x14ac:dyDescent="0.3">
      <c r="A177" s="12" t="s">
        <v>2409</v>
      </c>
      <c r="B177" s="30" t="s">
        <v>2410</v>
      </c>
      <c r="C177" s="30" t="s">
        <v>1188</v>
      </c>
      <c r="D177" s="13">
        <v>501</v>
      </c>
      <c r="E177" s="14">
        <v>2.15</v>
      </c>
      <c r="F177" s="15">
        <v>2.3999999999999998E-3</v>
      </c>
      <c r="G177" s="15"/>
    </row>
    <row r="178" spans="1:7" x14ac:dyDescent="0.3">
      <c r="A178" s="12" t="s">
        <v>2158</v>
      </c>
      <c r="B178" s="30" t="s">
        <v>2159</v>
      </c>
      <c r="C178" s="30" t="s">
        <v>1128</v>
      </c>
      <c r="D178" s="13">
        <v>608</v>
      </c>
      <c r="E178" s="14">
        <v>2.14</v>
      </c>
      <c r="F178" s="15">
        <v>2.3999999999999998E-3</v>
      </c>
      <c r="G178" s="15"/>
    </row>
    <row r="179" spans="1:7" x14ac:dyDescent="0.3">
      <c r="A179" s="12" t="s">
        <v>2411</v>
      </c>
      <c r="B179" s="30" t="s">
        <v>2412</v>
      </c>
      <c r="C179" s="30" t="s">
        <v>1188</v>
      </c>
      <c r="D179" s="13">
        <v>1974</v>
      </c>
      <c r="E179" s="14">
        <v>2.13</v>
      </c>
      <c r="F179" s="15">
        <v>2.3E-3</v>
      </c>
      <c r="G179" s="15"/>
    </row>
    <row r="180" spans="1:7" x14ac:dyDescent="0.3">
      <c r="A180" s="12" t="s">
        <v>2413</v>
      </c>
      <c r="B180" s="30" t="s">
        <v>2414</v>
      </c>
      <c r="C180" s="30" t="s">
        <v>2283</v>
      </c>
      <c r="D180" s="13">
        <v>665</v>
      </c>
      <c r="E180" s="14">
        <v>2.13</v>
      </c>
      <c r="F180" s="15">
        <v>2.3999999999999998E-3</v>
      </c>
      <c r="G180" s="15"/>
    </row>
    <row r="181" spans="1:7" x14ac:dyDescent="0.3">
      <c r="A181" s="12" t="s">
        <v>2147</v>
      </c>
      <c r="B181" s="30" t="s">
        <v>2148</v>
      </c>
      <c r="C181" s="30" t="s">
        <v>1118</v>
      </c>
      <c r="D181" s="13">
        <v>329</v>
      </c>
      <c r="E181" s="14">
        <v>2.13</v>
      </c>
      <c r="F181" s="15">
        <v>2.3999999999999998E-3</v>
      </c>
      <c r="G181" s="15"/>
    </row>
    <row r="182" spans="1:7" x14ac:dyDescent="0.3">
      <c r="A182" s="12" t="s">
        <v>2166</v>
      </c>
      <c r="B182" s="30" t="s">
        <v>2167</v>
      </c>
      <c r="C182" s="30" t="s">
        <v>1265</v>
      </c>
      <c r="D182" s="13">
        <v>688</v>
      </c>
      <c r="E182" s="14">
        <v>2.13</v>
      </c>
      <c r="F182" s="15">
        <v>2.3999999999999998E-3</v>
      </c>
      <c r="G182" s="15"/>
    </row>
    <row r="183" spans="1:7" x14ac:dyDescent="0.3">
      <c r="A183" s="12" t="s">
        <v>2415</v>
      </c>
      <c r="B183" s="30" t="s">
        <v>2416</v>
      </c>
      <c r="C183" s="30" t="s">
        <v>1389</v>
      </c>
      <c r="D183" s="13">
        <v>745</v>
      </c>
      <c r="E183" s="14">
        <v>2.11</v>
      </c>
      <c r="F183" s="15">
        <v>2.3E-3</v>
      </c>
      <c r="G183" s="15"/>
    </row>
    <row r="184" spans="1:7" x14ac:dyDescent="0.3">
      <c r="A184" s="12" t="s">
        <v>2417</v>
      </c>
      <c r="B184" s="30" t="s">
        <v>2418</v>
      </c>
      <c r="C184" s="30" t="s">
        <v>1265</v>
      </c>
      <c r="D184" s="13">
        <v>1430</v>
      </c>
      <c r="E184" s="14">
        <v>2.1</v>
      </c>
      <c r="F184" s="15">
        <v>2.3E-3</v>
      </c>
      <c r="G184" s="15"/>
    </row>
    <row r="185" spans="1:7" x14ac:dyDescent="0.3">
      <c r="A185" s="12" t="s">
        <v>2419</v>
      </c>
      <c r="B185" s="30" t="s">
        <v>2420</v>
      </c>
      <c r="C185" s="30" t="s">
        <v>1335</v>
      </c>
      <c r="D185" s="13">
        <v>1925</v>
      </c>
      <c r="E185" s="14">
        <v>2.09</v>
      </c>
      <c r="F185" s="15">
        <v>2.3E-3</v>
      </c>
      <c r="G185" s="15"/>
    </row>
    <row r="186" spans="1:7" x14ac:dyDescent="0.3">
      <c r="A186" s="12" t="s">
        <v>2421</v>
      </c>
      <c r="B186" s="30" t="s">
        <v>2422</v>
      </c>
      <c r="C186" s="30" t="s">
        <v>1389</v>
      </c>
      <c r="D186" s="13">
        <v>613</v>
      </c>
      <c r="E186" s="14">
        <v>2.09</v>
      </c>
      <c r="F186" s="15">
        <v>2.3E-3</v>
      </c>
      <c r="G186" s="15"/>
    </row>
    <row r="187" spans="1:7" x14ac:dyDescent="0.3">
      <c r="A187" s="12" t="s">
        <v>1919</v>
      </c>
      <c r="B187" s="30" t="s">
        <v>1920</v>
      </c>
      <c r="C187" s="30" t="s">
        <v>1260</v>
      </c>
      <c r="D187" s="13">
        <v>940</v>
      </c>
      <c r="E187" s="14">
        <v>2.08</v>
      </c>
      <c r="F187" s="15">
        <v>2.3E-3</v>
      </c>
      <c r="G187" s="15"/>
    </row>
    <row r="188" spans="1:7" x14ac:dyDescent="0.3">
      <c r="A188" s="12" t="s">
        <v>2423</v>
      </c>
      <c r="B188" s="30" t="s">
        <v>2424</v>
      </c>
      <c r="C188" s="30" t="s">
        <v>1260</v>
      </c>
      <c r="D188" s="13">
        <v>90</v>
      </c>
      <c r="E188" s="14">
        <v>2.08</v>
      </c>
      <c r="F188" s="15">
        <v>2.3E-3</v>
      </c>
      <c r="G188" s="15"/>
    </row>
    <row r="189" spans="1:7" x14ac:dyDescent="0.3">
      <c r="A189" s="12" t="s">
        <v>2425</v>
      </c>
      <c r="B189" s="30" t="s">
        <v>2426</v>
      </c>
      <c r="C189" s="30" t="s">
        <v>1272</v>
      </c>
      <c r="D189" s="13">
        <v>155</v>
      </c>
      <c r="E189" s="14">
        <v>2.0699999999999998</v>
      </c>
      <c r="F189" s="15">
        <v>2.3E-3</v>
      </c>
      <c r="G189" s="15"/>
    </row>
    <row r="190" spans="1:7" x14ac:dyDescent="0.3">
      <c r="A190" s="12" t="s">
        <v>2427</v>
      </c>
      <c r="B190" s="30" t="s">
        <v>2428</v>
      </c>
      <c r="C190" s="30" t="s">
        <v>2429</v>
      </c>
      <c r="D190" s="13">
        <v>122</v>
      </c>
      <c r="E190" s="14">
        <v>2.06</v>
      </c>
      <c r="F190" s="15">
        <v>2.3E-3</v>
      </c>
      <c r="G190" s="15"/>
    </row>
    <row r="191" spans="1:7" x14ac:dyDescent="0.3">
      <c r="A191" s="12" t="s">
        <v>2430</v>
      </c>
      <c r="B191" s="30" t="s">
        <v>2431</v>
      </c>
      <c r="C191" s="30" t="s">
        <v>1159</v>
      </c>
      <c r="D191" s="13">
        <v>408</v>
      </c>
      <c r="E191" s="14">
        <v>2.06</v>
      </c>
      <c r="F191" s="15">
        <v>2.3E-3</v>
      </c>
      <c r="G191" s="15"/>
    </row>
    <row r="192" spans="1:7" x14ac:dyDescent="0.3">
      <c r="A192" s="12" t="s">
        <v>1921</v>
      </c>
      <c r="B192" s="30" t="s">
        <v>1922</v>
      </c>
      <c r="C192" s="30" t="s">
        <v>1109</v>
      </c>
      <c r="D192" s="13">
        <v>711</v>
      </c>
      <c r="E192" s="14">
        <v>2.02</v>
      </c>
      <c r="F192" s="15">
        <v>2.2000000000000001E-3</v>
      </c>
      <c r="G192" s="15"/>
    </row>
    <row r="193" spans="1:7" x14ac:dyDescent="0.3">
      <c r="A193" s="12" t="s">
        <v>2432</v>
      </c>
      <c r="B193" s="30" t="s">
        <v>2433</v>
      </c>
      <c r="C193" s="30" t="s">
        <v>1260</v>
      </c>
      <c r="D193" s="13">
        <v>196</v>
      </c>
      <c r="E193" s="14">
        <v>2.02</v>
      </c>
      <c r="F193" s="15">
        <v>2.2000000000000001E-3</v>
      </c>
      <c r="G193" s="15"/>
    </row>
    <row r="194" spans="1:7" x14ac:dyDescent="0.3">
      <c r="A194" s="12" t="s">
        <v>1721</v>
      </c>
      <c r="B194" s="30" t="s">
        <v>1722</v>
      </c>
      <c r="C194" s="30" t="s">
        <v>1312</v>
      </c>
      <c r="D194" s="13">
        <v>174</v>
      </c>
      <c r="E194" s="14">
        <v>1.98</v>
      </c>
      <c r="F194" s="15">
        <v>2.2000000000000001E-3</v>
      </c>
      <c r="G194" s="15"/>
    </row>
    <row r="195" spans="1:7" x14ac:dyDescent="0.3">
      <c r="A195" s="12" t="s">
        <v>2434</v>
      </c>
      <c r="B195" s="30" t="s">
        <v>2435</v>
      </c>
      <c r="C195" s="30" t="s">
        <v>1159</v>
      </c>
      <c r="D195" s="13">
        <v>69</v>
      </c>
      <c r="E195" s="14">
        <v>1.97</v>
      </c>
      <c r="F195" s="15">
        <v>2.2000000000000001E-3</v>
      </c>
      <c r="G195" s="15"/>
    </row>
    <row r="196" spans="1:7" x14ac:dyDescent="0.3">
      <c r="A196" s="12" t="s">
        <v>2436</v>
      </c>
      <c r="B196" s="30" t="s">
        <v>2437</v>
      </c>
      <c r="C196" s="30" t="s">
        <v>1159</v>
      </c>
      <c r="D196" s="13">
        <v>91</v>
      </c>
      <c r="E196" s="14">
        <v>1.96</v>
      </c>
      <c r="F196" s="15">
        <v>2.2000000000000001E-3</v>
      </c>
      <c r="G196" s="15"/>
    </row>
    <row r="197" spans="1:7" x14ac:dyDescent="0.3">
      <c r="A197" s="12" t="s">
        <v>2438</v>
      </c>
      <c r="B197" s="30" t="s">
        <v>2439</v>
      </c>
      <c r="C197" s="30" t="s">
        <v>1987</v>
      </c>
      <c r="D197" s="13">
        <v>12081</v>
      </c>
      <c r="E197" s="14">
        <v>1.9</v>
      </c>
      <c r="F197" s="15">
        <v>2.0999999999999999E-3</v>
      </c>
      <c r="G197" s="15"/>
    </row>
    <row r="198" spans="1:7" x14ac:dyDescent="0.3">
      <c r="A198" s="12" t="s">
        <v>2174</v>
      </c>
      <c r="B198" s="30" t="s">
        <v>2175</v>
      </c>
      <c r="C198" s="30" t="s">
        <v>1181</v>
      </c>
      <c r="D198" s="13">
        <v>399</v>
      </c>
      <c r="E198" s="14">
        <v>1.89</v>
      </c>
      <c r="F198" s="15">
        <v>2.0999999999999999E-3</v>
      </c>
      <c r="G198" s="15"/>
    </row>
    <row r="199" spans="1:7" x14ac:dyDescent="0.3">
      <c r="A199" s="12" t="s">
        <v>2440</v>
      </c>
      <c r="B199" s="30" t="s">
        <v>2441</v>
      </c>
      <c r="C199" s="30" t="s">
        <v>1188</v>
      </c>
      <c r="D199" s="13">
        <v>891</v>
      </c>
      <c r="E199" s="14">
        <v>1.85</v>
      </c>
      <c r="F199" s="15">
        <v>2E-3</v>
      </c>
      <c r="G199" s="15"/>
    </row>
    <row r="200" spans="1:7" x14ac:dyDescent="0.3">
      <c r="A200" s="12" t="s">
        <v>2442</v>
      </c>
      <c r="B200" s="30" t="s">
        <v>2443</v>
      </c>
      <c r="C200" s="30" t="s">
        <v>1358</v>
      </c>
      <c r="D200" s="13">
        <v>122</v>
      </c>
      <c r="E200" s="14">
        <v>1.81</v>
      </c>
      <c r="F200" s="15">
        <v>2E-3</v>
      </c>
      <c r="G200" s="15"/>
    </row>
    <row r="201" spans="1:7" x14ac:dyDescent="0.3">
      <c r="A201" s="12" t="s">
        <v>2444</v>
      </c>
      <c r="B201" s="30" t="s">
        <v>2445</v>
      </c>
      <c r="C201" s="30" t="s">
        <v>1335</v>
      </c>
      <c r="D201" s="13">
        <v>4433</v>
      </c>
      <c r="E201" s="14">
        <v>1.81</v>
      </c>
      <c r="F201" s="15">
        <v>2E-3</v>
      </c>
      <c r="G201" s="15"/>
    </row>
    <row r="202" spans="1:7" x14ac:dyDescent="0.3">
      <c r="A202" s="12" t="s">
        <v>2446</v>
      </c>
      <c r="B202" s="30" t="s">
        <v>2447</v>
      </c>
      <c r="C202" s="30" t="s">
        <v>1118</v>
      </c>
      <c r="D202" s="13">
        <v>3126</v>
      </c>
      <c r="E202" s="14">
        <v>1.78</v>
      </c>
      <c r="F202" s="15">
        <v>2E-3</v>
      </c>
      <c r="G202" s="15"/>
    </row>
    <row r="203" spans="1:7" x14ac:dyDescent="0.3">
      <c r="A203" s="12" t="s">
        <v>2448</v>
      </c>
      <c r="B203" s="30" t="s">
        <v>2449</v>
      </c>
      <c r="C203" s="30" t="s">
        <v>1825</v>
      </c>
      <c r="D203" s="13">
        <v>310</v>
      </c>
      <c r="E203" s="14">
        <v>1.75</v>
      </c>
      <c r="F203" s="15">
        <v>1.9E-3</v>
      </c>
      <c r="G203" s="15"/>
    </row>
    <row r="204" spans="1:7" x14ac:dyDescent="0.3">
      <c r="A204" s="12" t="s">
        <v>1889</v>
      </c>
      <c r="B204" s="30" t="s">
        <v>1890</v>
      </c>
      <c r="C204" s="30" t="s">
        <v>1272</v>
      </c>
      <c r="D204" s="13">
        <v>1696</v>
      </c>
      <c r="E204" s="14">
        <v>1.73</v>
      </c>
      <c r="F204" s="15">
        <v>1.9E-3</v>
      </c>
      <c r="G204" s="15"/>
    </row>
    <row r="205" spans="1:7" x14ac:dyDescent="0.3">
      <c r="A205" s="12" t="s">
        <v>2450</v>
      </c>
      <c r="B205" s="30" t="s">
        <v>2451</v>
      </c>
      <c r="C205" s="30" t="s">
        <v>1159</v>
      </c>
      <c r="D205" s="13">
        <v>131</v>
      </c>
      <c r="E205" s="14">
        <v>1.72</v>
      </c>
      <c r="F205" s="15">
        <v>1.9E-3</v>
      </c>
      <c r="G205" s="15"/>
    </row>
    <row r="206" spans="1:7" x14ac:dyDescent="0.3">
      <c r="A206" s="12" t="s">
        <v>2452</v>
      </c>
      <c r="B206" s="30" t="s">
        <v>2453</v>
      </c>
      <c r="C206" s="30" t="s">
        <v>1241</v>
      </c>
      <c r="D206" s="13">
        <v>313</v>
      </c>
      <c r="E206" s="14">
        <v>1.68</v>
      </c>
      <c r="F206" s="15">
        <v>1.9E-3</v>
      </c>
      <c r="G206" s="15"/>
    </row>
    <row r="207" spans="1:7" x14ac:dyDescent="0.3">
      <c r="A207" s="12" t="s">
        <v>2454</v>
      </c>
      <c r="B207" s="30" t="s">
        <v>2455</v>
      </c>
      <c r="C207" s="30" t="s">
        <v>1188</v>
      </c>
      <c r="D207" s="13">
        <v>559</v>
      </c>
      <c r="E207" s="14">
        <v>1.68</v>
      </c>
      <c r="F207" s="15">
        <v>1.9E-3</v>
      </c>
      <c r="G207" s="15"/>
    </row>
    <row r="208" spans="1:7" x14ac:dyDescent="0.3">
      <c r="A208" s="12" t="s">
        <v>2456</v>
      </c>
      <c r="B208" s="30" t="s">
        <v>2457</v>
      </c>
      <c r="C208" s="30" t="s">
        <v>1265</v>
      </c>
      <c r="D208" s="13">
        <v>500</v>
      </c>
      <c r="E208" s="14">
        <v>1.66</v>
      </c>
      <c r="F208" s="15">
        <v>1.8E-3</v>
      </c>
      <c r="G208" s="15"/>
    </row>
    <row r="209" spans="1:7" x14ac:dyDescent="0.3">
      <c r="A209" s="12" t="s">
        <v>2184</v>
      </c>
      <c r="B209" s="30" t="s">
        <v>2185</v>
      </c>
      <c r="C209" s="30" t="s">
        <v>1260</v>
      </c>
      <c r="D209" s="13">
        <v>310</v>
      </c>
      <c r="E209" s="14">
        <v>1.66</v>
      </c>
      <c r="F209" s="15">
        <v>1.8E-3</v>
      </c>
      <c r="G209" s="15"/>
    </row>
    <row r="210" spans="1:7" x14ac:dyDescent="0.3">
      <c r="A210" s="12" t="s">
        <v>2458</v>
      </c>
      <c r="B210" s="30" t="s">
        <v>2459</v>
      </c>
      <c r="C210" s="30" t="s">
        <v>1210</v>
      </c>
      <c r="D210" s="13">
        <v>827</v>
      </c>
      <c r="E210" s="14">
        <v>1.63</v>
      </c>
      <c r="F210" s="15">
        <v>1.8E-3</v>
      </c>
      <c r="G210" s="15"/>
    </row>
    <row r="211" spans="1:7" x14ac:dyDescent="0.3">
      <c r="A211" s="12" t="s">
        <v>2460</v>
      </c>
      <c r="B211" s="30" t="s">
        <v>2461</v>
      </c>
      <c r="C211" s="30" t="s">
        <v>1260</v>
      </c>
      <c r="D211" s="13">
        <v>622</v>
      </c>
      <c r="E211" s="14">
        <v>1.62</v>
      </c>
      <c r="F211" s="15">
        <v>1.8E-3</v>
      </c>
      <c r="G211" s="15"/>
    </row>
    <row r="212" spans="1:7" x14ac:dyDescent="0.3">
      <c r="A212" s="12" t="s">
        <v>2462</v>
      </c>
      <c r="B212" s="30" t="s">
        <v>2463</v>
      </c>
      <c r="C212" s="30" t="s">
        <v>1241</v>
      </c>
      <c r="D212" s="13">
        <v>618</v>
      </c>
      <c r="E212" s="14">
        <v>1.61</v>
      </c>
      <c r="F212" s="15">
        <v>1.8E-3</v>
      </c>
      <c r="G212" s="15"/>
    </row>
    <row r="213" spans="1:7" x14ac:dyDescent="0.3">
      <c r="A213" s="12" t="s">
        <v>2464</v>
      </c>
      <c r="B213" s="30" t="s">
        <v>2465</v>
      </c>
      <c r="C213" s="30" t="s">
        <v>1109</v>
      </c>
      <c r="D213" s="13">
        <v>6560</v>
      </c>
      <c r="E213" s="14">
        <v>1.6</v>
      </c>
      <c r="F213" s="15">
        <v>1.8E-3</v>
      </c>
      <c r="G213" s="15"/>
    </row>
    <row r="214" spans="1:7" x14ac:dyDescent="0.3">
      <c r="A214" s="12" t="s">
        <v>2466</v>
      </c>
      <c r="B214" s="30" t="s">
        <v>2467</v>
      </c>
      <c r="C214" s="30" t="s">
        <v>1934</v>
      </c>
      <c r="D214" s="13">
        <v>146</v>
      </c>
      <c r="E214" s="14">
        <v>1.58</v>
      </c>
      <c r="F214" s="15">
        <v>1.6999999999999999E-3</v>
      </c>
      <c r="G214" s="15"/>
    </row>
    <row r="215" spans="1:7" x14ac:dyDescent="0.3">
      <c r="A215" s="12" t="s">
        <v>1928</v>
      </c>
      <c r="B215" s="30" t="s">
        <v>1929</v>
      </c>
      <c r="C215" s="30" t="s">
        <v>1244</v>
      </c>
      <c r="D215" s="13">
        <v>100</v>
      </c>
      <c r="E215" s="14">
        <v>1.57</v>
      </c>
      <c r="F215" s="15">
        <v>1.6999999999999999E-3</v>
      </c>
      <c r="G215" s="15"/>
    </row>
    <row r="216" spans="1:7" x14ac:dyDescent="0.3">
      <c r="A216" s="12" t="s">
        <v>2468</v>
      </c>
      <c r="B216" s="30" t="s">
        <v>2469</v>
      </c>
      <c r="C216" s="30" t="s">
        <v>1188</v>
      </c>
      <c r="D216" s="13">
        <v>3771</v>
      </c>
      <c r="E216" s="14">
        <v>1.53</v>
      </c>
      <c r="F216" s="15">
        <v>1.6999999999999999E-3</v>
      </c>
      <c r="G216" s="15"/>
    </row>
    <row r="217" spans="1:7" x14ac:dyDescent="0.3">
      <c r="A217" s="12" t="s">
        <v>2470</v>
      </c>
      <c r="B217" s="30" t="s">
        <v>2471</v>
      </c>
      <c r="C217" s="30" t="s">
        <v>1109</v>
      </c>
      <c r="D217" s="13">
        <v>5272</v>
      </c>
      <c r="E217" s="14">
        <v>1.53</v>
      </c>
      <c r="F217" s="15">
        <v>1.6999999999999999E-3</v>
      </c>
      <c r="G217" s="15"/>
    </row>
    <row r="218" spans="1:7" x14ac:dyDescent="0.3">
      <c r="A218" s="12" t="s">
        <v>2472</v>
      </c>
      <c r="B218" s="30" t="s">
        <v>2473</v>
      </c>
      <c r="C218" s="30" t="s">
        <v>1358</v>
      </c>
      <c r="D218" s="13">
        <v>151</v>
      </c>
      <c r="E218" s="14">
        <v>1.53</v>
      </c>
      <c r="F218" s="15">
        <v>1.6999999999999999E-3</v>
      </c>
      <c r="G218" s="15"/>
    </row>
    <row r="219" spans="1:7" x14ac:dyDescent="0.3">
      <c r="A219" s="12" t="s">
        <v>1813</v>
      </c>
      <c r="B219" s="30" t="s">
        <v>1814</v>
      </c>
      <c r="C219" s="30" t="s">
        <v>1358</v>
      </c>
      <c r="D219" s="13">
        <v>346</v>
      </c>
      <c r="E219" s="14">
        <v>1.45</v>
      </c>
      <c r="F219" s="15">
        <v>1.6000000000000001E-3</v>
      </c>
      <c r="G219" s="15"/>
    </row>
    <row r="220" spans="1:7" x14ac:dyDescent="0.3">
      <c r="A220" s="12" t="s">
        <v>2474</v>
      </c>
      <c r="B220" s="30" t="s">
        <v>2475</v>
      </c>
      <c r="C220" s="30" t="s">
        <v>1109</v>
      </c>
      <c r="D220" s="13">
        <v>5187</v>
      </c>
      <c r="E220" s="14">
        <v>1.42</v>
      </c>
      <c r="F220" s="15">
        <v>1.6000000000000001E-3</v>
      </c>
      <c r="G220" s="15"/>
    </row>
    <row r="221" spans="1:7" x14ac:dyDescent="0.3">
      <c r="A221" s="12" t="s">
        <v>2476</v>
      </c>
      <c r="B221" s="30" t="s">
        <v>2477</v>
      </c>
      <c r="C221" s="30" t="s">
        <v>1389</v>
      </c>
      <c r="D221" s="13">
        <v>597</v>
      </c>
      <c r="E221" s="14">
        <v>1.42</v>
      </c>
      <c r="F221" s="15">
        <v>1.6000000000000001E-3</v>
      </c>
      <c r="G221" s="15"/>
    </row>
    <row r="222" spans="1:7" x14ac:dyDescent="0.3">
      <c r="A222" s="12" t="s">
        <v>2478</v>
      </c>
      <c r="B222" s="30" t="s">
        <v>2479</v>
      </c>
      <c r="C222" s="30" t="s">
        <v>1265</v>
      </c>
      <c r="D222" s="13">
        <v>458</v>
      </c>
      <c r="E222" s="14">
        <v>1.41</v>
      </c>
      <c r="F222" s="15">
        <v>1.6000000000000001E-3</v>
      </c>
      <c r="G222" s="15"/>
    </row>
    <row r="223" spans="1:7" x14ac:dyDescent="0.3">
      <c r="A223" s="12" t="s">
        <v>2480</v>
      </c>
      <c r="B223" s="30" t="s">
        <v>2481</v>
      </c>
      <c r="C223" s="30" t="s">
        <v>1244</v>
      </c>
      <c r="D223" s="13">
        <v>195</v>
      </c>
      <c r="E223" s="14">
        <v>1.4</v>
      </c>
      <c r="F223" s="15">
        <v>1.5E-3</v>
      </c>
      <c r="G223" s="15"/>
    </row>
    <row r="224" spans="1:7" x14ac:dyDescent="0.3">
      <c r="A224" s="12" t="s">
        <v>2482</v>
      </c>
      <c r="B224" s="30" t="s">
        <v>2483</v>
      </c>
      <c r="C224" s="30" t="s">
        <v>1162</v>
      </c>
      <c r="D224" s="13">
        <v>2180</v>
      </c>
      <c r="E224" s="14">
        <v>1.37</v>
      </c>
      <c r="F224" s="15">
        <v>1.5E-3</v>
      </c>
      <c r="G224" s="15"/>
    </row>
    <row r="225" spans="1:7" x14ac:dyDescent="0.3">
      <c r="A225" s="12" t="s">
        <v>2484</v>
      </c>
      <c r="B225" s="30" t="s">
        <v>2485</v>
      </c>
      <c r="C225" s="30" t="s">
        <v>1172</v>
      </c>
      <c r="D225" s="13">
        <v>1048</v>
      </c>
      <c r="E225" s="14">
        <v>1.36</v>
      </c>
      <c r="F225" s="15">
        <v>1.5E-3</v>
      </c>
      <c r="G225" s="15"/>
    </row>
    <row r="226" spans="1:7" x14ac:dyDescent="0.3">
      <c r="A226" s="12" t="s">
        <v>2162</v>
      </c>
      <c r="B226" s="30" t="s">
        <v>2163</v>
      </c>
      <c r="C226" s="30" t="s">
        <v>1307</v>
      </c>
      <c r="D226" s="13">
        <v>368</v>
      </c>
      <c r="E226" s="14">
        <v>1.36</v>
      </c>
      <c r="F226" s="15">
        <v>1.5E-3</v>
      </c>
      <c r="G226" s="15"/>
    </row>
    <row r="227" spans="1:7" x14ac:dyDescent="0.3">
      <c r="A227" s="12" t="s">
        <v>2486</v>
      </c>
      <c r="B227" s="30" t="s">
        <v>2487</v>
      </c>
      <c r="C227" s="30" t="s">
        <v>1312</v>
      </c>
      <c r="D227" s="13">
        <v>184</v>
      </c>
      <c r="E227" s="14">
        <v>1.36</v>
      </c>
      <c r="F227" s="15">
        <v>1.5E-3</v>
      </c>
      <c r="G227" s="15"/>
    </row>
    <row r="228" spans="1:7" x14ac:dyDescent="0.3">
      <c r="A228" s="12" t="s">
        <v>2488</v>
      </c>
      <c r="B228" s="30" t="s">
        <v>2489</v>
      </c>
      <c r="C228" s="30" t="s">
        <v>1115</v>
      </c>
      <c r="D228" s="13">
        <v>432</v>
      </c>
      <c r="E228" s="14">
        <v>1.34</v>
      </c>
      <c r="F228" s="15">
        <v>1.5E-3</v>
      </c>
      <c r="G228" s="15"/>
    </row>
    <row r="229" spans="1:7" x14ac:dyDescent="0.3">
      <c r="A229" s="12" t="s">
        <v>2490</v>
      </c>
      <c r="B229" s="30" t="s">
        <v>2491</v>
      </c>
      <c r="C229" s="30" t="s">
        <v>1358</v>
      </c>
      <c r="D229" s="13">
        <v>343</v>
      </c>
      <c r="E229" s="14">
        <v>1.34</v>
      </c>
      <c r="F229" s="15">
        <v>1.5E-3</v>
      </c>
      <c r="G229" s="15"/>
    </row>
    <row r="230" spans="1:7" x14ac:dyDescent="0.3">
      <c r="A230" s="12" t="s">
        <v>2492</v>
      </c>
      <c r="B230" s="30" t="s">
        <v>2493</v>
      </c>
      <c r="C230" s="30" t="s">
        <v>1260</v>
      </c>
      <c r="D230" s="13">
        <v>153</v>
      </c>
      <c r="E230" s="14">
        <v>1.33</v>
      </c>
      <c r="F230" s="15">
        <v>1.5E-3</v>
      </c>
      <c r="G230" s="15"/>
    </row>
    <row r="231" spans="1:7" x14ac:dyDescent="0.3">
      <c r="A231" s="12" t="s">
        <v>2494</v>
      </c>
      <c r="B231" s="30" t="s">
        <v>2495</v>
      </c>
      <c r="C231" s="30" t="s">
        <v>1210</v>
      </c>
      <c r="D231" s="13">
        <v>1197</v>
      </c>
      <c r="E231" s="14">
        <v>1.31</v>
      </c>
      <c r="F231" s="15">
        <v>1.4E-3</v>
      </c>
      <c r="G231" s="15"/>
    </row>
    <row r="232" spans="1:7" x14ac:dyDescent="0.3">
      <c r="A232" s="12" t="s">
        <v>2139</v>
      </c>
      <c r="B232" s="30" t="s">
        <v>2140</v>
      </c>
      <c r="C232" s="30" t="s">
        <v>1128</v>
      </c>
      <c r="D232" s="13">
        <v>108</v>
      </c>
      <c r="E232" s="14">
        <v>1.3</v>
      </c>
      <c r="F232" s="15">
        <v>1.4E-3</v>
      </c>
      <c r="G232" s="15"/>
    </row>
    <row r="233" spans="1:7" x14ac:dyDescent="0.3">
      <c r="A233" s="12" t="s">
        <v>2496</v>
      </c>
      <c r="B233" s="30" t="s">
        <v>2497</v>
      </c>
      <c r="C233" s="30" t="s">
        <v>1115</v>
      </c>
      <c r="D233" s="13">
        <v>619</v>
      </c>
      <c r="E233" s="14">
        <v>1.29</v>
      </c>
      <c r="F233" s="15">
        <v>1.4E-3</v>
      </c>
      <c r="G233" s="15"/>
    </row>
    <row r="234" spans="1:7" x14ac:dyDescent="0.3">
      <c r="A234" s="12" t="s">
        <v>2498</v>
      </c>
      <c r="B234" s="30" t="s">
        <v>2499</v>
      </c>
      <c r="C234" s="30" t="s">
        <v>1191</v>
      </c>
      <c r="D234" s="13">
        <v>444</v>
      </c>
      <c r="E234" s="14">
        <v>1.28</v>
      </c>
      <c r="F234" s="15">
        <v>1.4E-3</v>
      </c>
      <c r="G234" s="15"/>
    </row>
    <row r="235" spans="1:7" x14ac:dyDescent="0.3">
      <c r="A235" s="12" t="s">
        <v>2500</v>
      </c>
      <c r="B235" s="30" t="s">
        <v>2501</v>
      </c>
      <c r="C235" s="30" t="s">
        <v>1825</v>
      </c>
      <c r="D235" s="13">
        <v>48</v>
      </c>
      <c r="E235" s="14">
        <v>1.27</v>
      </c>
      <c r="F235" s="15">
        <v>1.4E-3</v>
      </c>
      <c r="G235" s="15"/>
    </row>
    <row r="236" spans="1:7" x14ac:dyDescent="0.3">
      <c r="A236" s="12" t="s">
        <v>2502</v>
      </c>
      <c r="B236" s="30" t="s">
        <v>2503</v>
      </c>
      <c r="C236" s="30" t="s">
        <v>1115</v>
      </c>
      <c r="D236" s="13">
        <v>273</v>
      </c>
      <c r="E236" s="14">
        <v>1.27</v>
      </c>
      <c r="F236" s="15">
        <v>1.4E-3</v>
      </c>
      <c r="G236" s="15"/>
    </row>
    <row r="237" spans="1:7" x14ac:dyDescent="0.3">
      <c r="A237" s="12" t="s">
        <v>2504</v>
      </c>
      <c r="B237" s="30" t="s">
        <v>2505</v>
      </c>
      <c r="C237" s="30" t="s">
        <v>1934</v>
      </c>
      <c r="D237" s="13">
        <v>2998</v>
      </c>
      <c r="E237" s="14">
        <v>1.25</v>
      </c>
      <c r="F237" s="15">
        <v>1.4E-3</v>
      </c>
      <c r="G237" s="15"/>
    </row>
    <row r="238" spans="1:7" x14ac:dyDescent="0.3">
      <c r="A238" s="12" t="s">
        <v>2172</v>
      </c>
      <c r="B238" s="30" t="s">
        <v>2173</v>
      </c>
      <c r="C238" s="30" t="s">
        <v>1265</v>
      </c>
      <c r="D238" s="13">
        <v>87</v>
      </c>
      <c r="E238" s="14">
        <v>1.24</v>
      </c>
      <c r="F238" s="15">
        <v>1.4E-3</v>
      </c>
      <c r="G238" s="15"/>
    </row>
    <row r="239" spans="1:7" x14ac:dyDescent="0.3">
      <c r="A239" s="12" t="s">
        <v>2506</v>
      </c>
      <c r="B239" s="30" t="s">
        <v>2507</v>
      </c>
      <c r="C239" s="30" t="s">
        <v>1358</v>
      </c>
      <c r="D239" s="13">
        <v>267</v>
      </c>
      <c r="E239" s="14">
        <v>1.21</v>
      </c>
      <c r="F239" s="15">
        <v>1.2999999999999999E-3</v>
      </c>
      <c r="G239" s="15"/>
    </row>
    <row r="240" spans="1:7" x14ac:dyDescent="0.3">
      <c r="A240" s="12" t="s">
        <v>2508</v>
      </c>
      <c r="B240" s="30" t="s">
        <v>2509</v>
      </c>
      <c r="C240" s="30" t="s">
        <v>1241</v>
      </c>
      <c r="D240" s="13">
        <v>419</v>
      </c>
      <c r="E240" s="14">
        <v>1.18</v>
      </c>
      <c r="F240" s="15">
        <v>1.2999999999999999E-3</v>
      </c>
      <c r="G240" s="15"/>
    </row>
    <row r="241" spans="1:7" x14ac:dyDescent="0.3">
      <c r="A241" s="12" t="s">
        <v>2510</v>
      </c>
      <c r="B241" s="30" t="s">
        <v>2511</v>
      </c>
      <c r="C241" s="30" t="s">
        <v>1112</v>
      </c>
      <c r="D241" s="13">
        <v>1521</v>
      </c>
      <c r="E241" s="14">
        <v>1.17</v>
      </c>
      <c r="F241" s="15">
        <v>1.2999999999999999E-3</v>
      </c>
      <c r="G241" s="15"/>
    </row>
    <row r="242" spans="1:7" x14ac:dyDescent="0.3">
      <c r="A242" s="12" t="s">
        <v>2512</v>
      </c>
      <c r="B242" s="30" t="s">
        <v>2513</v>
      </c>
      <c r="C242" s="30" t="s">
        <v>1260</v>
      </c>
      <c r="D242" s="13">
        <v>105</v>
      </c>
      <c r="E242" s="14">
        <v>1.1599999999999999</v>
      </c>
      <c r="F242" s="15">
        <v>1.2999999999999999E-3</v>
      </c>
      <c r="G242" s="15"/>
    </row>
    <row r="243" spans="1:7" x14ac:dyDescent="0.3">
      <c r="A243" s="12" t="s">
        <v>2514</v>
      </c>
      <c r="B243" s="30" t="s">
        <v>2515</v>
      </c>
      <c r="C243" s="30" t="s">
        <v>1272</v>
      </c>
      <c r="D243" s="13">
        <v>331</v>
      </c>
      <c r="E243" s="14">
        <v>1.1200000000000001</v>
      </c>
      <c r="F243" s="15">
        <v>1.1999999999999999E-3</v>
      </c>
      <c r="G243" s="15"/>
    </row>
    <row r="244" spans="1:7" x14ac:dyDescent="0.3">
      <c r="A244" s="12" t="s">
        <v>2516</v>
      </c>
      <c r="B244" s="30" t="s">
        <v>2517</v>
      </c>
      <c r="C244" s="30" t="s">
        <v>1825</v>
      </c>
      <c r="D244" s="13">
        <v>172</v>
      </c>
      <c r="E244" s="14">
        <v>1.1200000000000001</v>
      </c>
      <c r="F244" s="15">
        <v>1.1999999999999999E-3</v>
      </c>
      <c r="G244" s="15"/>
    </row>
    <row r="245" spans="1:7" x14ac:dyDescent="0.3">
      <c r="A245" s="12" t="s">
        <v>2518</v>
      </c>
      <c r="B245" s="30" t="s">
        <v>2519</v>
      </c>
      <c r="C245" s="30" t="s">
        <v>1210</v>
      </c>
      <c r="D245" s="13">
        <v>196</v>
      </c>
      <c r="E245" s="14">
        <v>1.0900000000000001</v>
      </c>
      <c r="F245" s="15">
        <v>1.1999999999999999E-3</v>
      </c>
      <c r="G245" s="15"/>
    </row>
    <row r="246" spans="1:7" x14ac:dyDescent="0.3">
      <c r="A246" s="12" t="s">
        <v>2520</v>
      </c>
      <c r="B246" s="30" t="s">
        <v>2521</v>
      </c>
      <c r="C246" s="30" t="s">
        <v>1260</v>
      </c>
      <c r="D246" s="13">
        <v>153</v>
      </c>
      <c r="E246" s="14">
        <v>1.04</v>
      </c>
      <c r="F246" s="15">
        <v>1.1000000000000001E-3</v>
      </c>
      <c r="G246" s="15"/>
    </row>
    <row r="247" spans="1:7" x14ac:dyDescent="0.3">
      <c r="A247" s="12" t="s">
        <v>2522</v>
      </c>
      <c r="B247" s="30" t="s">
        <v>2523</v>
      </c>
      <c r="C247" s="30" t="s">
        <v>1712</v>
      </c>
      <c r="D247" s="13">
        <v>68</v>
      </c>
      <c r="E247" s="14">
        <v>1.03</v>
      </c>
      <c r="F247" s="15">
        <v>1.1000000000000001E-3</v>
      </c>
      <c r="G247" s="15"/>
    </row>
    <row r="248" spans="1:7" x14ac:dyDescent="0.3">
      <c r="A248" s="12" t="s">
        <v>1913</v>
      </c>
      <c r="B248" s="30" t="s">
        <v>1914</v>
      </c>
      <c r="C248" s="30" t="s">
        <v>1244</v>
      </c>
      <c r="D248" s="13">
        <v>263</v>
      </c>
      <c r="E248" s="14">
        <v>1.01</v>
      </c>
      <c r="F248" s="15">
        <v>1.1000000000000001E-3</v>
      </c>
      <c r="G248" s="15"/>
    </row>
    <row r="249" spans="1:7" x14ac:dyDescent="0.3">
      <c r="A249" s="12" t="s">
        <v>2524</v>
      </c>
      <c r="B249" s="30" t="s">
        <v>2525</v>
      </c>
      <c r="C249" s="30" t="s">
        <v>1115</v>
      </c>
      <c r="D249" s="13">
        <v>321</v>
      </c>
      <c r="E249" s="14">
        <v>1.01</v>
      </c>
      <c r="F249" s="15">
        <v>1.1000000000000001E-3</v>
      </c>
      <c r="G249" s="15"/>
    </row>
    <row r="250" spans="1:7" x14ac:dyDescent="0.3">
      <c r="A250" s="12" t="s">
        <v>2526</v>
      </c>
      <c r="B250" s="30" t="s">
        <v>2527</v>
      </c>
      <c r="C250" s="30" t="s">
        <v>1140</v>
      </c>
      <c r="D250" s="13">
        <v>266</v>
      </c>
      <c r="E250" s="14">
        <v>0.95</v>
      </c>
      <c r="F250" s="15">
        <v>1.1000000000000001E-3</v>
      </c>
      <c r="G250" s="15"/>
    </row>
    <row r="251" spans="1:7" x14ac:dyDescent="0.3">
      <c r="A251" s="12" t="s">
        <v>2528</v>
      </c>
      <c r="B251" s="30" t="s">
        <v>2529</v>
      </c>
      <c r="C251" s="30" t="s">
        <v>1927</v>
      </c>
      <c r="D251" s="13">
        <v>834</v>
      </c>
      <c r="E251" s="14">
        <v>0.9</v>
      </c>
      <c r="F251" s="15">
        <v>1E-3</v>
      </c>
      <c r="G251" s="15"/>
    </row>
    <row r="252" spans="1:7" x14ac:dyDescent="0.3">
      <c r="A252" s="12" t="s">
        <v>2530</v>
      </c>
      <c r="B252" s="30" t="s">
        <v>2531</v>
      </c>
      <c r="C252" s="30" t="s">
        <v>1159</v>
      </c>
      <c r="D252" s="13">
        <v>188</v>
      </c>
      <c r="E252" s="14">
        <v>0.78</v>
      </c>
      <c r="F252" s="15">
        <v>8.9999999999999998E-4</v>
      </c>
      <c r="G252" s="15"/>
    </row>
    <row r="253" spans="1:7" x14ac:dyDescent="0.3">
      <c r="A253" s="12" t="s">
        <v>2532</v>
      </c>
      <c r="B253" s="30" t="s">
        <v>2533</v>
      </c>
      <c r="C253" s="30" t="s">
        <v>1241</v>
      </c>
      <c r="D253" s="13">
        <v>128</v>
      </c>
      <c r="E253" s="14">
        <v>0.74</v>
      </c>
      <c r="F253" s="15">
        <v>8.0000000000000004E-4</v>
      </c>
      <c r="G253" s="15"/>
    </row>
    <row r="254" spans="1:7" x14ac:dyDescent="0.3">
      <c r="A254" s="12" t="s">
        <v>2534</v>
      </c>
      <c r="B254" s="30" t="s">
        <v>2535</v>
      </c>
      <c r="C254" s="30" t="s">
        <v>1712</v>
      </c>
      <c r="D254" s="13">
        <v>175</v>
      </c>
      <c r="E254" s="14">
        <v>0.73</v>
      </c>
      <c r="F254" s="15">
        <v>8.0000000000000004E-4</v>
      </c>
      <c r="G254" s="15"/>
    </row>
    <row r="255" spans="1:7" x14ac:dyDescent="0.3">
      <c r="A255" s="12" t="s">
        <v>2536</v>
      </c>
      <c r="B255" s="30" t="s">
        <v>2537</v>
      </c>
      <c r="C255" s="30" t="s">
        <v>1265</v>
      </c>
      <c r="D255" s="13">
        <v>88</v>
      </c>
      <c r="E255" s="14">
        <v>0.72</v>
      </c>
      <c r="F255" s="15">
        <v>8.0000000000000004E-4</v>
      </c>
      <c r="G255" s="15"/>
    </row>
    <row r="256" spans="1:7" x14ac:dyDescent="0.3">
      <c r="A256" s="12" t="s">
        <v>2538</v>
      </c>
      <c r="B256" s="30" t="s">
        <v>2539</v>
      </c>
      <c r="C256" s="30" t="s">
        <v>1712</v>
      </c>
      <c r="D256" s="13">
        <v>226</v>
      </c>
      <c r="E256" s="14">
        <v>0.71</v>
      </c>
      <c r="F256" s="15">
        <v>8.0000000000000004E-4</v>
      </c>
      <c r="G256" s="15"/>
    </row>
    <row r="257" spans="1:7" x14ac:dyDescent="0.3">
      <c r="A257" s="12" t="s">
        <v>2540</v>
      </c>
      <c r="B257" s="30" t="s">
        <v>2541</v>
      </c>
      <c r="C257" s="30" t="s">
        <v>1934</v>
      </c>
      <c r="D257" s="13">
        <v>1301</v>
      </c>
      <c r="E257" s="14">
        <v>0.41</v>
      </c>
      <c r="F257" s="15">
        <v>5.0000000000000001E-4</v>
      </c>
      <c r="G257" s="15"/>
    </row>
    <row r="258" spans="1:7" x14ac:dyDescent="0.3">
      <c r="A258" s="16" t="s">
        <v>122</v>
      </c>
      <c r="B258" s="31"/>
      <c r="C258" s="31"/>
      <c r="D258" s="17"/>
      <c r="E258" s="37">
        <v>903.68</v>
      </c>
      <c r="F258" s="38">
        <v>0.99790000000000001</v>
      </c>
      <c r="G258" s="20"/>
    </row>
    <row r="259" spans="1:7" x14ac:dyDescent="0.3">
      <c r="A259" s="16" t="s">
        <v>1473</v>
      </c>
      <c r="B259" s="30"/>
      <c r="C259" s="30"/>
      <c r="D259" s="13"/>
      <c r="E259" s="14"/>
      <c r="F259" s="15"/>
      <c r="G259" s="15"/>
    </row>
    <row r="260" spans="1:7" x14ac:dyDescent="0.3">
      <c r="A260" s="16" t="s">
        <v>122</v>
      </c>
      <c r="B260" s="30"/>
      <c r="C260" s="30"/>
      <c r="D260" s="13"/>
      <c r="E260" s="39" t="s">
        <v>114</v>
      </c>
      <c r="F260" s="40" t="s">
        <v>114</v>
      </c>
      <c r="G260" s="15"/>
    </row>
    <row r="261" spans="1:7" x14ac:dyDescent="0.3">
      <c r="A261" s="21" t="s">
        <v>152</v>
      </c>
      <c r="B261" s="32"/>
      <c r="C261" s="32"/>
      <c r="D261" s="22"/>
      <c r="E261" s="27">
        <v>903.68</v>
      </c>
      <c r="F261" s="28">
        <v>0.99790000000000001</v>
      </c>
      <c r="G261" s="20"/>
    </row>
    <row r="262" spans="1:7" x14ac:dyDescent="0.3">
      <c r="A262" s="12"/>
      <c r="B262" s="30"/>
      <c r="C262" s="30"/>
      <c r="D262" s="13"/>
      <c r="E262" s="14"/>
      <c r="F262" s="15"/>
      <c r="G262" s="15"/>
    </row>
    <row r="263" spans="1:7" x14ac:dyDescent="0.3">
      <c r="A263" s="12"/>
      <c r="B263" s="30"/>
      <c r="C263" s="30"/>
      <c r="D263" s="13"/>
      <c r="E263" s="14"/>
      <c r="F263" s="15"/>
      <c r="G263" s="15"/>
    </row>
    <row r="264" spans="1:7" x14ac:dyDescent="0.3">
      <c r="A264" s="16" t="s">
        <v>153</v>
      </c>
      <c r="B264" s="30"/>
      <c r="C264" s="30"/>
      <c r="D264" s="13"/>
      <c r="E264" s="14"/>
      <c r="F264" s="15"/>
      <c r="G264" s="15"/>
    </row>
    <row r="265" spans="1:7" x14ac:dyDescent="0.3">
      <c r="A265" s="12" t="s">
        <v>154</v>
      </c>
      <c r="B265" s="30"/>
      <c r="C265" s="30"/>
      <c r="D265" s="13"/>
      <c r="E265" s="14">
        <v>7</v>
      </c>
      <c r="F265" s="15">
        <v>7.7000000000000002E-3</v>
      </c>
      <c r="G265" s="15">
        <v>6.7666000000000004E-2</v>
      </c>
    </row>
    <row r="266" spans="1:7" x14ac:dyDescent="0.3">
      <c r="A266" s="16" t="s">
        <v>122</v>
      </c>
      <c r="B266" s="31"/>
      <c r="C266" s="31"/>
      <c r="D266" s="17"/>
      <c r="E266" s="37">
        <v>7</v>
      </c>
      <c r="F266" s="38">
        <v>7.7000000000000002E-3</v>
      </c>
      <c r="G266" s="20"/>
    </row>
    <row r="267" spans="1:7" x14ac:dyDescent="0.3">
      <c r="A267" s="12"/>
      <c r="B267" s="30"/>
      <c r="C267" s="30"/>
      <c r="D267" s="13"/>
      <c r="E267" s="14"/>
      <c r="F267" s="15"/>
      <c r="G267" s="15"/>
    </row>
    <row r="268" spans="1:7" x14ac:dyDescent="0.3">
      <c r="A268" s="21" t="s">
        <v>152</v>
      </c>
      <c r="B268" s="32"/>
      <c r="C268" s="32"/>
      <c r="D268" s="22"/>
      <c r="E268" s="18">
        <v>7</v>
      </c>
      <c r="F268" s="19">
        <v>7.7000000000000002E-3</v>
      </c>
      <c r="G268" s="20"/>
    </row>
    <row r="269" spans="1:7" x14ac:dyDescent="0.3">
      <c r="A269" s="12" t="s">
        <v>155</v>
      </c>
      <c r="B269" s="30"/>
      <c r="C269" s="30"/>
      <c r="D269" s="13"/>
      <c r="E269" s="14">
        <v>1.297E-3</v>
      </c>
      <c r="F269" s="15">
        <v>9.9999999999999995E-7</v>
      </c>
      <c r="G269" s="15"/>
    </row>
    <row r="270" spans="1:7" x14ac:dyDescent="0.3">
      <c r="A270" s="12" t="s">
        <v>156</v>
      </c>
      <c r="B270" s="30"/>
      <c r="C270" s="30"/>
      <c r="D270" s="13"/>
      <c r="E270" s="23">
        <v>-5.1012969999999997</v>
      </c>
      <c r="F270" s="24">
        <v>-5.6010000000000001E-3</v>
      </c>
      <c r="G270" s="15">
        <v>6.7666000000000004E-2</v>
      </c>
    </row>
    <row r="271" spans="1:7" x14ac:dyDescent="0.3">
      <c r="A271" s="25" t="s">
        <v>157</v>
      </c>
      <c r="B271" s="33"/>
      <c r="C271" s="33"/>
      <c r="D271" s="26"/>
      <c r="E271" s="27">
        <v>905.58</v>
      </c>
      <c r="F271" s="28">
        <v>1</v>
      </c>
      <c r="G271" s="28"/>
    </row>
    <row r="276" spans="1:5" x14ac:dyDescent="0.3">
      <c r="A276" s="1" t="s">
        <v>160</v>
      </c>
    </row>
    <row r="277" spans="1:5" x14ac:dyDescent="0.3">
      <c r="A277" s="47" t="s">
        <v>161</v>
      </c>
      <c r="B277" s="34" t="s">
        <v>114</v>
      </c>
    </row>
    <row r="278" spans="1:5" x14ac:dyDescent="0.3">
      <c r="A278" t="s">
        <v>162</v>
      </c>
    </row>
    <row r="279" spans="1:5" x14ac:dyDescent="0.3">
      <c r="A279" t="s">
        <v>163</v>
      </c>
      <c r="B279" t="s">
        <v>164</v>
      </c>
      <c r="C279" t="s">
        <v>164</v>
      </c>
    </row>
    <row r="280" spans="1:5" x14ac:dyDescent="0.3">
      <c r="B280" s="48">
        <v>45077</v>
      </c>
      <c r="C280" s="48">
        <v>45107</v>
      </c>
    </row>
    <row r="281" spans="1:5" x14ac:dyDescent="0.3">
      <c r="A281" t="s">
        <v>658</v>
      </c>
      <c r="B281">
        <v>10.2529</v>
      </c>
      <c r="C281">
        <v>10.896000000000001</v>
      </c>
      <c r="E281" s="2"/>
    </row>
    <row r="282" spans="1:5" x14ac:dyDescent="0.3">
      <c r="A282" t="s">
        <v>169</v>
      </c>
      <c r="B282">
        <v>10.2531</v>
      </c>
      <c r="C282">
        <v>10.896100000000001</v>
      </c>
      <c r="E282" s="2"/>
    </row>
    <row r="283" spans="1:5" x14ac:dyDescent="0.3">
      <c r="A283" t="s">
        <v>659</v>
      </c>
      <c r="B283">
        <v>10.223100000000001</v>
      </c>
      <c r="C283">
        <v>10.858700000000001</v>
      </c>
      <c r="E283" s="2"/>
    </row>
    <row r="284" spans="1:5" x14ac:dyDescent="0.3">
      <c r="A284" t="s">
        <v>627</v>
      </c>
      <c r="B284">
        <v>10.223100000000001</v>
      </c>
      <c r="C284">
        <v>10.858700000000001</v>
      </c>
      <c r="E284" s="2"/>
    </row>
    <row r="285" spans="1:5" x14ac:dyDescent="0.3">
      <c r="E285" s="2"/>
    </row>
    <row r="286" spans="1:5" x14ac:dyDescent="0.3">
      <c r="A286" t="s">
        <v>179</v>
      </c>
      <c r="B286" s="34" t="s">
        <v>114</v>
      </c>
    </row>
    <row r="287" spans="1:5" x14ac:dyDescent="0.3">
      <c r="A287" t="s">
        <v>180</v>
      </c>
      <c r="B287" s="34" t="s">
        <v>114</v>
      </c>
    </row>
    <row r="288" spans="1:5" ht="28.95" customHeight="1" x14ac:dyDescent="0.3">
      <c r="A288" s="47" t="s">
        <v>181</v>
      </c>
      <c r="B288" s="34" t="s">
        <v>114</v>
      </c>
    </row>
    <row r="289" spans="1:4" ht="28.95" customHeight="1" x14ac:dyDescent="0.3">
      <c r="A289" s="47" t="s">
        <v>182</v>
      </c>
      <c r="B289" s="34" t="s">
        <v>114</v>
      </c>
    </row>
    <row r="290" spans="1:4" x14ac:dyDescent="0.3">
      <c r="A290" t="s">
        <v>1688</v>
      </c>
      <c r="B290" s="49">
        <v>0.95402399999999998</v>
      </c>
    </row>
    <row r="291" spans="1:4" ht="43.5" customHeight="1" x14ac:dyDescent="0.3">
      <c r="A291" s="47" t="s">
        <v>184</v>
      </c>
      <c r="B291" s="34" t="s">
        <v>114</v>
      </c>
    </row>
    <row r="292" spans="1:4" ht="28.95" customHeight="1" x14ac:dyDescent="0.3">
      <c r="A292" s="47" t="s">
        <v>185</v>
      </c>
      <c r="B292" s="34" t="s">
        <v>114</v>
      </c>
    </row>
    <row r="293" spans="1:4" ht="28.95" customHeight="1" x14ac:dyDescent="0.3">
      <c r="A293" s="47" t="s">
        <v>186</v>
      </c>
      <c r="B293" s="34" t="s">
        <v>114</v>
      </c>
    </row>
    <row r="294" spans="1:4" x14ac:dyDescent="0.3">
      <c r="A294" t="s">
        <v>187</v>
      </c>
      <c r="B294" s="34" t="s">
        <v>114</v>
      </c>
    </row>
    <row r="295" spans="1:4" x14ac:dyDescent="0.3">
      <c r="A295" t="s">
        <v>188</v>
      </c>
      <c r="B295" s="34" t="s">
        <v>114</v>
      </c>
    </row>
    <row r="297" spans="1:4" ht="70.05" customHeight="1" x14ac:dyDescent="0.3">
      <c r="A297" s="63" t="s">
        <v>198</v>
      </c>
      <c r="B297" s="63" t="s">
        <v>199</v>
      </c>
      <c r="C297" s="63" t="s">
        <v>5</v>
      </c>
      <c r="D297" s="63" t="s">
        <v>6</v>
      </c>
    </row>
    <row r="298" spans="1:4" ht="70.05" customHeight="1" x14ac:dyDescent="0.3">
      <c r="A298" s="63" t="s">
        <v>2542</v>
      </c>
      <c r="B298" s="63"/>
      <c r="C298" s="63" t="s">
        <v>82</v>
      </c>
      <c r="D298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100"/>
  <sheetViews>
    <sheetView showGridLines="0" workbookViewId="0">
      <pane ySplit="4" topLeftCell="A5" activePane="bottomLeft" state="frozen"/>
      <selection activeCell="E97" sqref="E97"/>
      <selection pane="bottomLeft" activeCell="A6" sqref="A6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2543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2544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1106</v>
      </c>
      <c r="B7" s="30"/>
      <c r="C7" s="30"/>
      <c r="D7" s="13"/>
      <c r="E7" s="14"/>
      <c r="F7" s="15"/>
      <c r="G7" s="15"/>
    </row>
    <row r="8" spans="1:8" x14ac:dyDescent="0.3">
      <c r="A8" s="12" t="s">
        <v>1197</v>
      </c>
      <c r="B8" s="30" t="s">
        <v>1198</v>
      </c>
      <c r="C8" s="30" t="s">
        <v>1159</v>
      </c>
      <c r="D8" s="13">
        <v>992830</v>
      </c>
      <c r="E8" s="14">
        <v>19291.68</v>
      </c>
      <c r="F8" s="15">
        <v>5.9400000000000001E-2</v>
      </c>
      <c r="G8" s="15"/>
    </row>
    <row r="9" spans="1:8" x14ac:dyDescent="0.3">
      <c r="A9" s="12" t="s">
        <v>1250</v>
      </c>
      <c r="B9" s="30" t="s">
        <v>1251</v>
      </c>
      <c r="C9" s="30" t="s">
        <v>1128</v>
      </c>
      <c r="D9" s="13">
        <v>305396</v>
      </c>
      <c r="E9" s="14">
        <v>15303.55</v>
      </c>
      <c r="F9" s="15">
        <v>4.7100000000000003E-2</v>
      </c>
      <c r="G9" s="15"/>
    </row>
    <row r="10" spans="1:8" x14ac:dyDescent="0.3">
      <c r="A10" s="12" t="s">
        <v>1177</v>
      </c>
      <c r="B10" s="30" t="s">
        <v>1178</v>
      </c>
      <c r="C10" s="30" t="s">
        <v>1109</v>
      </c>
      <c r="D10" s="13">
        <v>10128472</v>
      </c>
      <c r="E10" s="14">
        <v>12777.07</v>
      </c>
      <c r="F10" s="15">
        <v>3.9300000000000002E-2</v>
      </c>
      <c r="G10" s="15"/>
    </row>
    <row r="11" spans="1:8" x14ac:dyDescent="0.3">
      <c r="A11" s="12" t="s">
        <v>1715</v>
      </c>
      <c r="B11" s="30" t="s">
        <v>1716</v>
      </c>
      <c r="C11" s="30" t="s">
        <v>1109</v>
      </c>
      <c r="D11" s="13">
        <v>3831130</v>
      </c>
      <c r="E11" s="14">
        <v>11207.97</v>
      </c>
      <c r="F11" s="15">
        <v>3.4500000000000003E-2</v>
      </c>
      <c r="G11" s="15"/>
    </row>
    <row r="12" spans="1:8" x14ac:dyDescent="0.3">
      <c r="A12" s="12" t="s">
        <v>1344</v>
      </c>
      <c r="B12" s="30" t="s">
        <v>1345</v>
      </c>
      <c r="C12" s="30" t="s">
        <v>1312</v>
      </c>
      <c r="D12" s="13">
        <v>630303</v>
      </c>
      <c r="E12" s="14">
        <v>11119.49</v>
      </c>
      <c r="F12" s="15">
        <v>3.4200000000000001E-2</v>
      </c>
      <c r="G12" s="15"/>
    </row>
    <row r="13" spans="1:8" x14ac:dyDescent="0.3">
      <c r="A13" s="12" t="s">
        <v>1719</v>
      </c>
      <c r="B13" s="30" t="s">
        <v>1720</v>
      </c>
      <c r="C13" s="30" t="s">
        <v>1265</v>
      </c>
      <c r="D13" s="13">
        <v>866072</v>
      </c>
      <c r="E13" s="14">
        <v>10891.72</v>
      </c>
      <c r="F13" s="15">
        <v>3.3500000000000002E-2</v>
      </c>
      <c r="G13" s="15"/>
    </row>
    <row r="14" spans="1:8" x14ac:dyDescent="0.3">
      <c r="A14" s="12" t="s">
        <v>1232</v>
      </c>
      <c r="B14" s="30" t="s">
        <v>1233</v>
      </c>
      <c r="C14" s="30" t="s">
        <v>1159</v>
      </c>
      <c r="D14" s="13">
        <v>518690</v>
      </c>
      <c r="E14" s="14">
        <v>10283.290000000001</v>
      </c>
      <c r="F14" s="15">
        <v>3.1600000000000003E-2</v>
      </c>
      <c r="G14" s="15"/>
    </row>
    <row r="15" spans="1:8" x14ac:dyDescent="0.3">
      <c r="A15" s="12" t="s">
        <v>1228</v>
      </c>
      <c r="B15" s="30" t="s">
        <v>1229</v>
      </c>
      <c r="C15" s="30" t="s">
        <v>1118</v>
      </c>
      <c r="D15" s="13">
        <v>879486</v>
      </c>
      <c r="E15" s="14">
        <v>10043.73</v>
      </c>
      <c r="F15" s="15">
        <v>3.09E-2</v>
      </c>
      <c r="G15" s="15"/>
    </row>
    <row r="16" spans="1:8" x14ac:dyDescent="0.3">
      <c r="A16" s="12" t="s">
        <v>1277</v>
      </c>
      <c r="B16" s="30" t="s">
        <v>1278</v>
      </c>
      <c r="C16" s="30" t="s">
        <v>1181</v>
      </c>
      <c r="D16" s="13">
        <v>1307532</v>
      </c>
      <c r="E16" s="14">
        <v>10003.27</v>
      </c>
      <c r="F16" s="15">
        <v>3.0800000000000001E-2</v>
      </c>
      <c r="G16" s="15"/>
    </row>
    <row r="17" spans="1:7" x14ac:dyDescent="0.3">
      <c r="A17" s="12" t="s">
        <v>1184</v>
      </c>
      <c r="B17" s="30" t="s">
        <v>1185</v>
      </c>
      <c r="C17" s="30" t="s">
        <v>1172</v>
      </c>
      <c r="D17" s="13">
        <v>430915</v>
      </c>
      <c r="E17" s="14">
        <v>9334.48</v>
      </c>
      <c r="F17" s="15">
        <v>2.87E-2</v>
      </c>
      <c r="G17" s="15"/>
    </row>
    <row r="18" spans="1:7" x14ac:dyDescent="0.3">
      <c r="A18" s="12" t="s">
        <v>1342</v>
      </c>
      <c r="B18" s="30" t="s">
        <v>1343</v>
      </c>
      <c r="C18" s="30" t="s">
        <v>1238</v>
      </c>
      <c r="D18" s="13">
        <v>200658</v>
      </c>
      <c r="E18" s="14">
        <v>8875.1</v>
      </c>
      <c r="F18" s="15">
        <v>2.7300000000000001E-2</v>
      </c>
      <c r="G18" s="15"/>
    </row>
    <row r="19" spans="1:7" x14ac:dyDescent="0.3">
      <c r="A19" s="12" t="s">
        <v>1899</v>
      </c>
      <c r="B19" s="30" t="s">
        <v>1900</v>
      </c>
      <c r="C19" s="30" t="s">
        <v>1272</v>
      </c>
      <c r="D19" s="13">
        <v>14880944</v>
      </c>
      <c r="E19" s="14">
        <v>8586.2999999999993</v>
      </c>
      <c r="F19" s="15">
        <v>2.64E-2</v>
      </c>
      <c r="G19" s="15"/>
    </row>
    <row r="20" spans="1:7" x14ac:dyDescent="0.3">
      <c r="A20" s="12" t="s">
        <v>1430</v>
      </c>
      <c r="B20" s="30" t="s">
        <v>1431</v>
      </c>
      <c r="C20" s="30" t="s">
        <v>1207</v>
      </c>
      <c r="D20" s="13">
        <v>631482</v>
      </c>
      <c r="E20" s="14">
        <v>8371.24</v>
      </c>
      <c r="F20" s="15">
        <v>2.58E-2</v>
      </c>
      <c r="G20" s="15"/>
    </row>
    <row r="21" spans="1:7" x14ac:dyDescent="0.3">
      <c r="A21" s="12" t="s">
        <v>1313</v>
      </c>
      <c r="B21" s="30" t="s">
        <v>1314</v>
      </c>
      <c r="C21" s="30" t="s">
        <v>1260</v>
      </c>
      <c r="D21" s="13">
        <v>183149</v>
      </c>
      <c r="E21" s="14">
        <v>8245.3700000000008</v>
      </c>
      <c r="F21" s="15">
        <v>2.5399999999999999E-2</v>
      </c>
      <c r="G21" s="15"/>
    </row>
    <row r="22" spans="1:7" x14ac:dyDescent="0.3">
      <c r="A22" s="12" t="s">
        <v>1704</v>
      </c>
      <c r="B22" s="30" t="s">
        <v>1705</v>
      </c>
      <c r="C22" s="30" t="s">
        <v>1181</v>
      </c>
      <c r="D22" s="13">
        <v>1343721</v>
      </c>
      <c r="E22" s="14">
        <v>8054.94</v>
      </c>
      <c r="F22" s="15">
        <v>2.4799999999999999E-2</v>
      </c>
      <c r="G22" s="15"/>
    </row>
    <row r="23" spans="1:7" x14ac:dyDescent="0.3">
      <c r="A23" s="12" t="s">
        <v>1409</v>
      </c>
      <c r="B23" s="30" t="s">
        <v>1410</v>
      </c>
      <c r="C23" s="30" t="s">
        <v>1210</v>
      </c>
      <c r="D23" s="13">
        <v>204867</v>
      </c>
      <c r="E23" s="14">
        <v>8034.37</v>
      </c>
      <c r="F23" s="15">
        <v>2.47E-2</v>
      </c>
      <c r="G23" s="15"/>
    </row>
    <row r="24" spans="1:7" x14ac:dyDescent="0.3">
      <c r="A24" s="12" t="s">
        <v>1163</v>
      </c>
      <c r="B24" s="30" t="s">
        <v>1164</v>
      </c>
      <c r="C24" s="30" t="s">
        <v>1165</v>
      </c>
      <c r="D24" s="13">
        <v>4713537</v>
      </c>
      <c r="E24" s="14">
        <v>7890.46</v>
      </c>
      <c r="F24" s="15">
        <v>2.4299999999999999E-2</v>
      </c>
      <c r="G24" s="15"/>
    </row>
    <row r="25" spans="1:7" x14ac:dyDescent="0.3">
      <c r="A25" s="12" t="s">
        <v>1428</v>
      </c>
      <c r="B25" s="30" t="s">
        <v>1429</v>
      </c>
      <c r="C25" s="30" t="s">
        <v>1287</v>
      </c>
      <c r="D25" s="13">
        <v>6066573</v>
      </c>
      <c r="E25" s="14">
        <v>7628.72</v>
      </c>
      <c r="F25" s="15">
        <v>2.35E-2</v>
      </c>
      <c r="G25" s="15"/>
    </row>
    <row r="26" spans="1:7" x14ac:dyDescent="0.3">
      <c r="A26" s="12" t="s">
        <v>1750</v>
      </c>
      <c r="B26" s="30" t="s">
        <v>1751</v>
      </c>
      <c r="C26" s="30" t="s">
        <v>1312</v>
      </c>
      <c r="D26" s="13">
        <v>608371</v>
      </c>
      <c r="E26" s="14">
        <v>7537.72</v>
      </c>
      <c r="F26" s="15">
        <v>2.3199999999999998E-2</v>
      </c>
      <c r="G26" s="15"/>
    </row>
    <row r="27" spans="1:7" x14ac:dyDescent="0.3">
      <c r="A27" s="12" t="s">
        <v>1736</v>
      </c>
      <c r="B27" s="30" t="s">
        <v>1737</v>
      </c>
      <c r="C27" s="30" t="s">
        <v>1260</v>
      </c>
      <c r="D27" s="13">
        <v>198439</v>
      </c>
      <c r="E27" s="14">
        <v>7422.21</v>
      </c>
      <c r="F27" s="15">
        <v>2.2800000000000001E-2</v>
      </c>
      <c r="G27" s="15"/>
    </row>
    <row r="28" spans="1:7" x14ac:dyDescent="0.3">
      <c r="A28" s="12" t="s">
        <v>1698</v>
      </c>
      <c r="B28" s="30" t="s">
        <v>1699</v>
      </c>
      <c r="C28" s="30" t="s">
        <v>1118</v>
      </c>
      <c r="D28" s="13">
        <v>574436</v>
      </c>
      <c r="E28" s="14">
        <v>7166.95</v>
      </c>
      <c r="F28" s="15">
        <v>2.1999999999999999E-2</v>
      </c>
      <c r="G28" s="15"/>
    </row>
    <row r="29" spans="1:7" x14ac:dyDescent="0.3">
      <c r="A29" s="12" t="s">
        <v>1405</v>
      </c>
      <c r="B29" s="30" t="s">
        <v>1406</v>
      </c>
      <c r="C29" s="30" t="s">
        <v>1109</v>
      </c>
      <c r="D29" s="13">
        <v>5252862</v>
      </c>
      <c r="E29" s="14">
        <v>6686.89</v>
      </c>
      <c r="F29" s="15">
        <v>2.06E-2</v>
      </c>
      <c r="G29" s="15"/>
    </row>
    <row r="30" spans="1:7" x14ac:dyDescent="0.3">
      <c r="A30" s="12" t="s">
        <v>1838</v>
      </c>
      <c r="B30" s="30" t="s">
        <v>1839</v>
      </c>
      <c r="C30" s="30" t="s">
        <v>1188</v>
      </c>
      <c r="D30" s="13">
        <v>1326174</v>
      </c>
      <c r="E30" s="14">
        <v>6647.45</v>
      </c>
      <c r="F30" s="15">
        <v>2.0500000000000001E-2</v>
      </c>
      <c r="G30" s="15"/>
    </row>
    <row r="31" spans="1:7" x14ac:dyDescent="0.3">
      <c r="A31" s="12" t="s">
        <v>1708</v>
      </c>
      <c r="B31" s="30" t="s">
        <v>1709</v>
      </c>
      <c r="C31" s="30" t="s">
        <v>1272</v>
      </c>
      <c r="D31" s="13">
        <v>1126259</v>
      </c>
      <c r="E31" s="14">
        <v>6552.57</v>
      </c>
      <c r="F31" s="15">
        <v>2.0199999999999999E-2</v>
      </c>
      <c r="G31" s="15"/>
    </row>
    <row r="32" spans="1:7" x14ac:dyDescent="0.3">
      <c r="A32" s="12" t="s">
        <v>1821</v>
      </c>
      <c r="B32" s="30" t="s">
        <v>1822</v>
      </c>
      <c r="C32" s="30" t="s">
        <v>1159</v>
      </c>
      <c r="D32" s="13">
        <v>474901</v>
      </c>
      <c r="E32" s="14">
        <v>6198.88</v>
      </c>
      <c r="F32" s="15">
        <v>1.9099999999999999E-2</v>
      </c>
      <c r="G32" s="15"/>
    </row>
    <row r="33" spans="1:7" x14ac:dyDescent="0.3">
      <c r="A33" s="12" t="s">
        <v>1817</v>
      </c>
      <c r="B33" s="30" t="s">
        <v>1818</v>
      </c>
      <c r="C33" s="30" t="s">
        <v>1115</v>
      </c>
      <c r="D33" s="13">
        <v>248687</v>
      </c>
      <c r="E33" s="14">
        <v>5886.3</v>
      </c>
      <c r="F33" s="15">
        <v>1.8100000000000002E-2</v>
      </c>
      <c r="G33" s="15"/>
    </row>
    <row r="34" spans="1:7" x14ac:dyDescent="0.3">
      <c r="A34" s="12" t="s">
        <v>1195</v>
      </c>
      <c r="B34" s="30" t="s">
        <v>1196</v>
      </c>
      <c r="C34" s="30" t="s">
        <v>1118</v>
      </c>
      <c r="D34" s="13">
        <v>280006</v>
      </c>
      <c r="E34" s="14">
        <v>4858.66</v>
      </c>
      <c r="F34" s="15">
        <v>1.49E-2</v>
      </c>
      <c r="G34" s="15"/>
    </row>
    <row r="35" spans="1:7" x14ac:dyDescent="0.3">
      <c r="A35" s="12" t="s">
        <v>1815</v>
      </c>
      <c r="B35" s="30" t="s">
        <v>1816</v>
      </c>
      <c r="C35" s="30" t="s">
        <v>1287</v>
      </c>
      <c r="D35" s="13">
        <v>431431</v>
      </c>
      <c r="E35" s="14">
        <v>4833.1099999999997</v>
      </c>
      <c r="F35" s="15">
        <v>1.49E-2</v>
      </c>
      <c r="G35" s="15"/>
    </row>
    <row r="36" spans="1:7" x14ac:dyDescent="0.3">
      <c r="A36" s="12" t="s">
        <v>1742</v>
      </c>
      <c r="B36" s="30" t="s">
        <v>1743</v>
      </c>
      <c r="C36" s="30" t="s">
        <v>1172</v>
      </c>
      <c r="D36" s="13">
        <v>140737</v>
      </c>
      <c r="E36" s="14">
        <v>4759.58</v>
      </c>
      <c r="F36" s="15">
        <v>1.46E-2</v>
      </c>
      <c r="G36" s="15"/>
    </row>
    <row r="37" spans="1:7" x14ac:dyDescent="0.3">
      <c r="A37" s="12" t="s">
        <v>1248</v>
      </c>
      <c r="B37" s="30" t="s">
        <v>1249</v>
      </c>
      <c r="C37" s="30" t="s">
        <v>1118</v>
      </c>
      <c r="D37" s="13">
        <v>567083</v>
      </c>
      <c r="E37" s="14">
        <v>4408.22</v>
      </c>
      <c r="F37" s="15">
        <v>1.3599999999999999E-2</v>
      </c>
      <c r="G37" s="15"/>
    </row>
    <row r="38" spans="1:7" x14ac:dyDescent="0.3">
      <c r="A38" s="12" t="s">
        <v>1877</v>
      </c>
      <c r="B38" s="30" t="s">
        <v>1878</v>
      </c>
      <c r="C38" s="30" t="s">
        <v>1172</v>
      </c>
      <c r="D38" s="13">
        <v>604817</v>
      </c>
      <c r="E38" s="14">
        <v>4345.91</v>
      </c>
      <c r="F38" s="15">
        <v>1.34E-2</v>
      </c>
      <c r="G38" s="15"/>
    </row>
    <row r="39" spans="1:7" x14ac:dyDescent="0.3">
      <c r="A39" s="12" t="s">
        <v>1419</v>
      </c>
      <c r="B39" s="30" t="s">
        <v>1420</v>
      </c>
      <c r="C39" s="30" t="s">
        <v>1128</v>
      </c>
      <c r="D39" s="13">
        <v>91739</v>
      </c>
      <c r="E39" s="14">
        <v>4322.1000000000004</v>
      </c>
      <c r="F39" s="15">
        <v>1.3299999999999999E-2</v>
      </c>
      <c r="G39" s="15"/>
    </row>
    <row r="40" spans="1:7" x14ac:dyDescent="0.3">
      <c r="A40" s="12" t="s">
        <v>1819</v>
      </c>
      <c r="B40" s="30" t="s">
        <v>1820</v>
      </c>
      <c r="C40" s="30" t="s">
        <v>1159</v>
      </c>
      <c r="D40" s="13">
        <v>170188</v>
      </c>
      <c r="E40" s="14">
        <v>3940.87</v>
      </c>
      <c r="F40" s="15">
        <v>1.21E-2</v>
      </c>
      <c r="G40" s="15"/>
    </row>
    <row r="41" spans="1:7" x14ac:dyDescent="0.3">
      <c r="A41" s="12" t="s">
        <v>1836</v>
      </c>
      <c r="B41" s="30" t="s">
        <v>1837</v>
      </c>
      <c r="C41" s="30" t="s">
        <v>1265</v>
      </c>
      <c r="D41" s="13">
        <v>89008</v>
      </c>
      <c r="E41" s="14">
        <v>3906.21</v>
      </c>
      <c r="F41" s="15">
        <v>1.2E-2</v>
      </c>
      <c r="G41" s="15"/>
    </row>
    <row r="42" spans="1:7" x14ac:dyDescent="0.3">
      <c r="A42" s="12" t="s">
        <v>1871</v>
      </c>
      <c r="B42" s="30" t="s">
        <v>1872</v>
      </c>
      <c r="C42" s="30" t="s">
        <v>1159</v>
      </c>
      <c r="D42" s="13">
        <v>374801</v>
      </c>
      <c r="E42" s="14">
        <v>3789.99</v>
      </c>
      <c r="F42" s="15">
        <v>1.17E-2</v>
      </c>
      <c r="G42" s="15"/>
    </row>
    <row r="43" spans="1:7" x14ac:dyDescent="0.3">
      <c r="A43" s="12" t="s">
        <v>1706</v>
      </c>
      <c r="B43" s="30" t="s">
        <v>1707</v>
      </c>
      <c r="C43" s="30" t="s">
        <v>1159</v>
      </c>
      <c r="D43" s="13">
        <v>114609</v>
      </c>
      <c r="E43" s="14">
        <v>3668</v>
      </c>
      <c r="F43" s="15">
        <v>1.1299999999999999E-2</v>
      </c>
      <c r="G43" s="15"/>
    </row>
    <row r="44" spans="1:7" x14ac:dyDescent="0.3">
      <c r="A44" s="12" t="s">
        <v>1813</v>
      </c>
      <c r="B44" s="30" t="s">
        <v>1814</v>
      </c>
      <c r="C44" s="30" t="s">
        <v>1358</v>
      </c>
      <c r="D44" s="13">
        <v>870664</v>
      </c>
      <c r="E44" s="14">
        <v>3637.63</v>
      </c>
      <c r="F44" s="15">
        <v>1.12E-2</v>
      </c>
      <c r="G44" s="15"/>
    </row>
    <row r="45" spans="1:7" x14ac:dyDescent="0.3">
      <c r="A45" s="12" t="s">
        <v>1696</v>
      </c>
      <c r="B45" s="30" t="s">
        <v>1697</v>
      </c>
      <c r="C45" s="30" t="s">
        <v>1241</v>
      </c>
      <c r="D45" s="13">
        <v>555492</v>
      </c>
      <c r="E45" s="14">
        <v>3195.19</v>
      </c>
      <c r="F45" s="15">
        <v>9.7999999999999997E-3</v>
      </c>
      <c r="G45" s="15"/>
    </row>
    <row r="46" spans="1:7" x14ac:dyDescent="0.3">
      <c r="A46" s="12" t="s">
        <v>1399</v>
      </c>
      <c r="B46" s="30" t="s">
        <v>1400</v>
      </c>
      <c r="C46" s="30" t="s">
        <v>1265</v>
      </c>
      <c r="D46" s="13">
        <v>1044807</v>
      </c>
      <c r="E46" s="14">
        <v>3025.24</v>
      </c>
      <c r="F46" s="15">
        <v>9.2999999999999992E-3</v>
      </c>
      <c r="G46" s="15"/>
    </row>
    <row r="47" spans="1:7" x14ac:dyDescent="0.3">
      <c r="A47" s="12" t="s">
        <v>1239</v>
      </c>
      <c r="B47" s="30" t="s">
        <v>1240</v>
      </c>
      <c r="C47" s="30" t="s">
        <v>1241</v>
      </c>
      <c r="D47" s="13">
        <v>301795</v>
      </c>
      <c r="E47" s="14">
        <v>2972.08</v>
      </c>
      <c r="F47" s="15">
        <v>9.1000000000000004E-3</v>
      </c>
      <c r="G47" s="15"/>
    </row>
    <row r="48" spans="1:7" x14ac:dyDescent="0.3">
      <c r="A48" s="12" t="s">
        <v>1157</v>
      </c>
      <c r="B48" s="30" t="s">
        <v>1158</v>
      </c>
      <c r="C48" s="30" t="s">
        <v>1159</v>
      </c>
      <c r="D48" s="13">
        <v>347762</v>
      </c>
      <c r="E48" s="14">
        <v>2910.07</v>
      </c>
      <c r="F48" s="15">
        <v>8.9999999999999993E-3</v>
      </c>
      <c r="G48" s="15"/>
    </row>
    <row r="49" spans="1:7" x14ac:dyDescent="0.3">
      <c r="A49" s="12" t="s">
        <v>1823</v>
      </c>
      <c r="B49" s="30" t="s">
        <v>1824</v>
      </c>
      <c r="C49" s="30" t="s">
        <v>1825</v>
      </c>
      <c r="D49" s="13">
        <v>6485</v>
      </c>
      <c r="E49" s="14">
        <v>2702.89</v>
      </c>
      <c r="F49" s="15">
        <v>8.3000000000000001E-3</v>
      </c>
      <c r="G49" s="15"/>
    </row>
    <row r="50" spans="1:7" x14ac:dyDescent="0.3">
      <c r="A50" s="12" t="s">
        <v>1456</v>
      </c>
      <c r="B50" s="30" t="s">
        <v>1457</v>
      </c>
      <c r="C50" s="30" t="s">
        <v>1241</v>
      </c>
      <c r="D50" s="13">
        <v>169406</v>
      </c>
      <c r="E50" s="14">
        <v>2657.05</v>
      </c>
      <c r="F50" s="15">
        <v>8.2000000000000007E-3</v>
      </c>
      <c r="G50" s="15"/>
    </row>
    <row r="51" spans="1:7" x14ac:dyDescent="0.3">
      <c r="A51" s="12" t="s">
        <v>1869</v>
      </c>
      <c r="B51" s="30" t="s">
        <v>1870</v>
      </c>
      <c r="C51" s="30" t="s">
        <v>1115</v>
      </c>
      <c r="D51" s="13">
        <v>164266</v>
      </c>
      <c r="E51" s="14">
        <v>2429.7399999999998</v>
      </c>
      <c r="F51" s="15">
        <v>7.4999999999999997E-3</v>
      </c>
      <c r="G51" s="15"/>
    </row>
    <row r="52" spans="1:7" x14ac:dyDescent="0.3">
      <c r="A52" s="12" t="s">
        <v>1143</v>
      </c>
      <c r="B52" s="30" t="s">
        <v>1144</v>
      </c>
      <c r="C52" s="30" t="s">
        <v>1140</v>
      </c>
      <c r="D52" s="13">
        <v>416998</v>
      </c>
      <c r="E52" s="14">
        <v>2422.9699999999998</v>
      </c>
      <c r="F52" s="15">
        <v>7.4999999999999997E-3</v>
      </c>
      <c r="G52" s="15"/>
    </row>
    <row r="53" spans="1:7" x14ac:dyDescent="0.3">
      <c r="A53" s="12" t="s">
        <v>1917</v>
      </c>
      <c r="B53" s="30" t="s">
        <v>1918</v>
      </c>
      <c r="C53" s="30" t="s">
        <v>1191</v>
      </c>
      <c r="D53" s="13">
        <v>876681</v>
      </c>
      <c r="E53" s="14">
        <v>2121.5700000000002</v>
      </c>
      <c r="F53" s="15">
        <v>6.4999999999999997E-3</v>
      </c>
      <c r="G53" s="15"/>
    </row>
    <row r="54" spans="1:7" x14ac:dyDescent="0.3">
      <c r="A54" s="12" t="s">
        <v>1928</v>
      </c>
      <c r="B54" s="30" t="s">
        <v>1929</v>
      </c>
      <c r="C54" s="30" t="s">
        <v>1244</v>
      </c>
      <c r="D54" s="13">
        <v>131934</v>
      </c>
      <c r="E54" s="14">
        <v>2073.61</v>
      </c>
      <c r="F54" s="15">
        <v>6.4000000000000003E-3</v>
      </c>
      <c r="G54" s="15"/>
    </row>
    <row r="55" spans="1:7" x14ac:dyDescent="0.3">
      <c r="A55" s="12" t="s">
        <v>1168</v>
      </c>
      <c r="B55" s="30" t="s">
        <v>1169</v>
      </c>
      <c r="C55" s="30" t="s">
        <v>1109</v>
      </c>
      <c r="D55" s="13">
        <v>535626</v>
      </c>
      <c r="E55" s="14">
        <v>1616.79</v>
      </c>
      <c r="F55" s="15">
        <v>5.0000000000000001E-3</v>
      </c>
      <c r="G55" s="15"/>
    </row>
    <row r="56" spans="1:7" x14ac:dyDescent="0.3">
      <c r="A56" s="12" t="s">
        <v>1401</v>
      </c>
      <c r="B56" s="30" t="s">
        <v>1402</v>
      </c>
      <c r="C56" s="30" t="s">
        <v>1290</v>
      </c>
      <c r="D56" s="13">
        <v>297131</v>
      </c>
      <c r="E56" s="14">
        <v>1381.81</v>
      </c>
      <c r="F56" s="15">
        <v>4.3E-3</v>
      </c>
      <c r="G56" s="15"/>
    </row>
    <row r="57" spans="1:7" x14ac:dyDescent="0.3">
      <c r="A57" s="12" t="s">
        <v>1438</v>
      </c>
      <c r="B57" s="30" t="s">
        <v>1439</v>
      </c>
      <c r="C57" s="30" t="s">
        <v>1118</v>
      </c>
      <c r="D57" s="13">
        <v>519773</v>
      </c>
      <c r="E57" s="14">
        <v>1020.31</v>
      </c>
      <c r="F57" s="15">
        <v>3.0999999999999999E-3</v>
      </c>
      <c r="G57" s="15"/>
    </row>
    <row r="58" spans="1:7" x14ac:dyDescent="0.3">
      <c r="A58" s="12" t="s">
        <v>1826</v>
      </c>
      <c r="B58" s="30" t="s">
        <v>1827</v>
      </c>
      <c r="C58" s="30" t="s">
        <v>1238</v>
      </c>
      <c r="D58" s="13">
        <v>127642</v>
      </c>
      <c r="E58" s="14">
        <v>703.5</v>
      </c>
      <c r="F58" s="15">
        <v>2.2000000000000001E-3</v>
      </c>
      <c r="G58" s="15"/>
    </row>
    <row r="59" spans="1:7" x14ac:dyDescent="0.3">
      <c r="A59" s="12" t="s">
        <v>1325</v>
      </c>
      <c r="B59" s="30" t="s">
        <v>1326</v>
      </c>
      <c r="C59" s="30" t="s">
        <v>1300</v>
      </c>
      <c r="D59" s="13">
        <v>50000</v>
      </c>
      <c r="E59" s="14">
        <v>405.43</v>
      </c>
      <c r="F59" s="15">
        <v>1.1999999999999999E-3</v>
      </c>
      <c r="G59" s="15"/>
    </row>
    <row r="60" spans="1:7" x14ac:dyDescent="0.3">
      <c r="A60" s="16" t="s">
        <v>122</v>
      </c>
      <c r="B60" s="31"/>
      <c r="C60" s="31"/>
      <c r="D60" s="17"/>
      <c r="E60" s="37">
        <v>318150.25</v>
      </c>
      <c r="F60" s="38">
        <v>0.97909999999999997</v>
      </c>
      <c r="G60" s="20"/>
    </row>
    <row r="61" spans="1:7" x14ac:dyDescent="0.3">
      <c r="A61" s="16" t="s">
        <v>1473</v>
      </c>
      <c r="B61" s="30"/>
      <c r="C61" s="30"/>
      <c r="D61" s="13"/>
      <c r="E61" s="14"/>
      <c r="F61" s="15"/>
      <c r="G61" s="15"/>
    </row>
    <row r="62" spans="1:7" x14ac:dyDescent="0.3">
      <c r="A62" s="16" t="s">
        <v>122</v>
      </c>
      <c r="B62" s="30"/>
      <c r="C62" s="30"/>
      <c r="D62" s="13"/>
      <c r="E62" s="39" t="s">
        <v>114</v>
      </c>
      <c r="F62" s="40" t="s">
        <v>114</v>
      </c>
      <c r="G62" s="15"/>
    </row>
    <row r="63" spans="1:7" x14ac:dyDescent="0.3">
      <c r="A63" s="21" t="s">
        <v>152</v>
      </c>
      <c r="B63" s="32"/>
      <c r="C63" s="32"/>
      <c r="D63" s="22"/>
      <c r="E63" s="27">
        <v>318150.25</v>
      </c>
      <c r="F63" s="28">
        <v>0.97909999999999997</v>
      </c>
      <c r="G63" s="20"/>
    </row>
    <row r="64" spans="1:7" x14ac:dyDescent="0.3">
      <c r="A64" s="12"/>
      <c r="B64" s="30"/>
      <c r="C64" s="30"/>
      <c r="D64" s="13"/>
      <c r="E64" s="14"/>
      <c r="F64" s="15"/>
      <c r="G64" s="15"/>
    </row>
    <row r="65" spans="1:7" x14ac:dyDescent="0.3">
      <c r="A65" s="12"/>
      <c r="B65" s="30"/>
      <c r="C65" s="30"/>
      <c r="D65" s="13"/>
      <c r="E65" s="14"/>
      <c r="F65" s="15"/>
      <c r="G65" s="15"/>
    </row>
    <row r="66" spans="1:7" x14ac:dyDescent="0.3">
      <c r="A66" s="16" t="s">
        <v>153</v>
      </c>
      <c r="B66" s="30"/>
      <c r="C66" s="30"/>
      <c r="D66" s="13"/>
      <c r="E66" s="14"/>
      <c r="F66" s="15"/>
      <c r="G66" s="15"/>
    </row>
    <row r="67" spans="1:7" x14ac:dyDescent="0.3">
      <c r="A67" s="12" t="s">
        <v>154</v>
      </c>
      <c r="B67" s="30"/>
      <c r="C67" s="30"/>
      <c r="D67" s="13"/>
      <c r="E67" s="14">
        <v>6049.64</v>
      </c>
      <c r="F67" s="15">
        <v>1.8599999999999998E-2</v>
      </c>
      <c r="G67" s="15">
        <v>6.7666000000000004E-2</v>
      </c>
    </row>
    <row r="68" spans="1:7" x14ac:dyDescent="0.3">
      <c r="A68" s="16" t="s">
        <v>122</v>
      </c>
      <c r="B68" s="31"/>
      <c r="C68" s="31"/>
      <c r="D68" s="17"/>
      <c r="E68" s="37">
        <v>6049.64</v>
      </c>
      <c r="F68" s="38">
        <v>1.8599999999999998E-2</v>
      </c>
      <c r="G68" s="20"/>
    </row>
    <row r="69" spans="1:7" x14ac:dyDescent="0.3">
      <c r="A69" s="12"/>
      <c r="B69" s="30"/>
      <c r="C69" s="30"/>
      <c r="D69" s="13"/>
      <c r="E69" s="14"/>
      <c r="F69" s="15"/>
      <c r="G69" s="15"/>
    </row>
    <row r="70" spans="1:7" x14ac:dyDescent="0.3">
      <c r="A70" s="21" t="s">
        <v>152</v>
      </c>
      <c r="B70" s="32"/>
      <c r="C70" s="32"/>
      <c r="D70" s="22"/>
      <c r="E70" s="18">
        <v>6049.64</v>
      </c>
      <c r="F70" s="19">
        <v>1.8599999999999998E-2</v>
      </c>
      <c r="G70" s="20"/>
    </row>
    <row r="71" spans="1:7" x14ac:dyDescent="0.3">
      <c r="A71" s="12" t="s">
        <v>155</v>
      </c>
      <c r="B71" s="30"/>
      <c r="C71" s="30"/>
      <c r="D71" s="13"/>
      <c r="E71" s="14">
        <v>1.1215195</v>
      </c>
      <c r="F71" s="15">
        <v>3.0000000000000001E-6</v>
      </c>
      <c r="G71" s="15"/>
    </row>
    <row r="72" spans="1:7" x14ac:dyDescent="0.3">
      <c r="A72" s="12" t="s">
        <v>156</v>
      </c>
      <c r="B72" s="30"/>
      <c r="C72" s="30"/>
      <c r="D72" s="13"/>
      <c r="E72" s="14">
        <v>837.58848049999995</v>
      </c>
      <c r="F72" s="15">
        <v>2.297E-3</v>
      </c>
      <c r="G72" s="15">
        <v>6.7666000000000004E-2</v>
      </c>
    </row>
    <row r="73" spans="1:7" x14ac:dyDescent="0.3">
      <c r="A73" s="25" t="s">
        <v>157</v>
      </c>
      <c r="B73" s="33"/>
      <c r="C73" s="33"/>
      <c r="D73" s="26"/>
      <c r="E73" s="27">
        <v>325038.59999999998</v>
      </c>
      <c r="F73" s="28">
        <v>1</v>
      </c>
      <c r="G73" s="28"/>
    </row>
    <row r="78" spans="1:7" x14ac:dyDescent="0.3">
      <c r="A78" s="1" t="s">
        <v>160</v>
      </c>
    </row>
    <row r="79" spans="1:7" x14ac:dyDescent="0.3">
      <c r="A79" s="47" t="s">
        <v>161</v>
      </c>
      <c r="B79" s="34" t="s">
        <v>114</v>
      </c>
    </row>
    <row r="80" spans="1:7" x14ac:dyDescent="0.3">
      <c r="A80" t="s">
        <v>162</v>
      </c>
    </row>
    <row r="81" spans="1:5" x14ac:dyDescent="0.3">
      <c r="A81" t="s">
        <v>163</v>
      </c>
      <c r="B81" t="s">
        <v>164</v>
      </c>
      <c r="C81" t="s">
        <v>164</v>
      </c>
    </row>
    <row r="82" spans="1:5" x14ac:dyDescent="0.3">
      <c r="B82" s="48">
        <v>45077</v>
      </c>
      <c r="C82" s="48">
        <v>45107</v>
      </c>
    </row>
    <row r="83" spans="1:5" x14ac:dyDescent="0.3">
      <c r="A83" t="s">
        <v>168</v>
      </c>
      <c r="B83">
        <v>63.41</v>
      </c>
      <c r="C83">
        <v>66.489000000000004</v>
      </c>
      <c r="E83" s="2"/>
    </row>
    <row r="84" spans="1:5" x14ac:dyDescent="0.3">
      <c r="A84" t="s">
        <v>169</v>
      </c>
      <c r="B84">
        <v>46.235999999999997</v>
      </c>
      <c r="C84">
        <v>48.481000000000002</v>
      </c>
      <c r="E84" s="2"/>
    </row>
    <row r="85" spans="1:5" x14ac:dyDescent="0.3">
      <c r="A85" t="s">
        <v>626</v>
      </c>
      <c r="B85">
        <v>55.918999999999997</v>
      </c>
      <c r="C85">
        <v>58.566000000000003</v>
      </c>
      <c r="E85" s="2"/>
    </row>
    <row r="86" spans="1:5" x14ac:dyDescent="0.3">
      <c r="A86" t="s">
        <v>627</v>
      </c>
      <c r="B86">
        <v>32.238999999999997</v>
      </c>
      <c r="C86">
        <v>33.765999999999998</v>
      </c>
      <c r="E86" s="2"/>
    </row>
    <row r="87" spans="1:5" x14ac:dyDescent="0.3">
      <c r="E87" s="2"/>
    </row>
    <row r="88" spans="1:5" x14ac:dyDescent="0.3">
      <c r="A88" t="s">
        <v>179</v>
      </c>
      <c r="B88" s="34" t="s">
        <v>114</v>
      </c>
    </row>
    <row r="89" spans="1:5" x14ac:dyDescent="0.3">
      <c r="A89" t="s">
        <v>180</v>
      </c>
      <c r="B89" s="34" t="s">
        <v>114</v>
      </c>
    </row>
    <row r="90" spans="1:5" ht="28.95" customHeight="1" x14ac:dyDescent="0.3">
      <c r="A90" s="47" t="s">
        <v>181</v>
      </c>
      <c r="B90" s="34" t="s">
        <v>114</v>
      </c>
    </row>
    <row r="91" spans="1:5" ht="28.95" customHeight="1" x14ac:dyDescent="0.3">
      <c r="A91" s="47" t="s">
        <v>182</v>
      </c>
      <c r="B91" s="34" t="s">
        <v>114</v>
      </c>
    </row>
    <row r="92" spans="1:5" x14ac:dyDescent="0.3">
      <c r="A92" t="s">
        <v>1688</v>
      </c>
      <c r="B92" s="49">
        <v>0.44819399999999998</v>
      </c>
    </row>
    <row r="93" spans="1:5" ht="43.5" customHeight="1" x14ac:dyDescent="0.3">
      <c r="A93" s="47" t="s">
        <v>184</v>
      </c>
      <c r="B93" s="34" t="s">
        <v>114</v>
      </c>
    </row>
    <row r="94" spans="1:5" ht="28.95" customHeight="1" x14ac:dyDescent="0.3">
      <c r="A94" s="47" t="s">
        <v>185</v>
      </c>
      <c r="B94" s="34" t="s">
        <v>114</v>
      </c>
    </row>
    <row r="95" spans="1:5" ht="28.95" customHeight="1" x14ac:dyDescent="0.3">
      <c r="A95" s="47" t="s">
        <v>186</v>
      </c>
      <c r="B95" s="34" t="s">
        <v>114</v>
      </c>
    </row>
    <row r="96" spans="1:5" x14ac:dyDescent="0.3">
      <c r="A96" t="s">
        <v>187</v>
      </c>
      <c r="B96" s="34" t="s">
        <v>114</v>
      </c>
    </row>
    <row r="97" spans="1:4" x14ac:dyDescent="0.3">
      <c r="A97" t="s">
        <v>188</v>
      </c>
      <c r="B97" s="34" t="s">
        <v>114</v>
      </c>
    </row>
    <row r="99" spans="1:4" ht="70.05" customHeight="1" x14ac:dyDescent="0.3">
      <c r="A99" s="63" t="s">
        <v>198</v>
      </c>
      <c r="B99" s="63" t="s">
        <v>199</v>
      </c>
      <c r="C99" s="63" t="s">
        <v>5</v>
      </c>
      <c r="D99" s="63" t="s">
        <v>6</v>
      </c>
    </row>
    <row r="100" spans="1:4" ht="70.05" customHeight="1" x14ac:dyDescent="0.3">
      <c r="A100" s="63" t="s">
        <v>2545</v>
      </c>
      <c r="B100" s="63"/>
      <c r="C100" s="63" t="s">
        <v>84</v>
      </c>
      <c r="D100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51"/>
  <sheetViews>
    <sheetView showGridLines="0" workbookViewId="0">
      <pane ySplit="4" topLeftCell="A5" activePane="bottomLeft" state="frozen"/>
      <selection activeCell="E97" sqref="E97"/>
      <selection pane="bottomLeft" activeCell="B10" sqref="B10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2546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2547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2"/>
      <c r="B9" s="30"/>
      <c r="C9" s="30"/>
      <c r="D9" s="13"/>
      <c r="E9" s="14"/>
      <c r="F9" s="15"/>
      <c r="G9" s="15"/>
    </row>
    <row r="10" spans="1:8" x14ac:dyDescent="0.3">
      <c r="A10" s="16" t="s">
        <v>787</v>
      </c>
      <c r="B10" s="30"/>
      <c r="C10" s="30"/>
      <c r="D10" s="13"/>
      <c r="E10" s="14"/>
      <c r="F10" s="15"/>
      <c r="G10" s="15"/>
    </row>
    <row r="11" spans="1:8" x14ac:dyDescent="0.3">
      <c r="A11" s="12" t="s">
        <v>2548</v>
      </c>
      <c r="B11" s="30" t="s">
        <v>2549</v>
      </c>
      <c r="C11" s="30"/>
      <c r="D11" s="13">
        <v>4338375</v>
      </c>
      <c r="E11" s="14">
        <v>2199.56</v>
      </c>
      <c r="F11" s="15">
        <v>0.50119999999999998</v>
      </c>
      <c r="G11" s="15"/>
    </row>
    <row r="12" spans="1:8" x14ac:dyDescent="0.3">
      <c r="A12" s="12" t="s">
        <v>2550</v>
      </c>
      <c r="B12" s="30" t="s">
        <v>2551</v>
      </c>
      <c r="C12" s="30"/>
      <c r="D12" s="13">
        <v>3101263</v>
      </c>
      <c r="E12" s="14">
        <v>2174.3000000000002</v>
      </c>
      <c r="F12" s="15">
        <v>0.4955</v>
      </c>
      <c r="G12" s="15"/>
    </row>
    <row r="13" spans="1:8" x14ac:dyDescent="0.3">
      <c r="A13" s="16" t="s">
        <v>122</v>
      </c>
      <c r="B13" s="31"/>
      <c r="C13" s="31"/>
      <c r="D13" s="17"/>
      <c r="E13" s="18">
        <v>4373.8599999999997</v>
      </c>
      <c r="F13" s="19">
        <v>0.99670000000000003</v>
      </c>
      <c r="G13" s="20"/>
    </row>
    <row r="14" spans="1:8" x14ac:dyDescent="0.3">
      <c r="A14" s="12"/>
      <c r="B14" s="30"/>
      <c r="C14" s="30"/>
      <c r="D14" s="13"/>
      <c r="E14" s="14"/>
      <c r="F14" s="15"/>
      <c r="G14" s="15"/>
    </row>
    <row r="15" spans="1:8" x14ac:dyDescent="0.3">
      <c r="A15" s="21" t="s">
        <v>152</v>
      </c>
      <c r="B15" s="32"/>
      <c r="C15" s="32"/>
      <c r="D15" s="22"/>
      <c r="E15" s="18">
        <v>4373.8599999999997</v>
      </c>
      <c r="F15" s="19">
        <v>0.99670000000000003</v>
      </c>
      <c r="G15" s="20"/>
    </row>
    <row r="16" spans="1:8" x14ac:dyDescent="0.3">
      <c r="A16" s="12"/>
      <c r="B16" s="30"/>
      <c r="C16" s="30"/>
      <c r="D16" s="13"/>
      <c r="E16" s="14"/>
      <c r="F16" s="15"/>
      <c r="G16" s="15"/>
    </row>
    <row r="17" spans="1:7" x14ac:dyDescent="0.3">
      <c r="A17" s="16" t="s">
        <v>153</v>
      </c>
      <c r="B17" s="30"/>
      <c r="C17" s="30"/>
      <c r="D17" s="13"/>
      <c r="E17" s="14"/>
      <c r="F17" s="15"/>
      <c r="G17" s="15"/>
    </row>
    <row r="18" spans="1:7" x14ac:dyDescent="0.3">
      <c r="A18" s="12" t="s">
        <v>154</v>
      </c>
      <c r="B18" s="30"/>
      <c r="C18" s="30"/>
      <c r="D18" s="13"/>
      <c r="E18" s="14">
        <v>23.99</v>
      </c>
      <c r="F18" s="15">
        <v>5.4999999999999997E-3</v>
      </c>
      <c r="G18" s="15">
        <v>6.7666000000000004E-2</v>
      </c>
    </row>
    <row r="19" spans="1:7" x14ac:dyDescent="0.3">
      <c r="A19" s="16" t="s">
        <v>122</v>
      </c>
      <c r="B19" s="31"/>
      <c r="C19" s="31"/>
      <c r="D19" s="17"/>
      <c r="E19" s="18">
        <v>23.99</v>
      </c>
      <c r="F19" s="19">
        <v>5.4999999999999997E-3</v>
      </c>
      <c r="G19" s="20"/>
    </row>
    <row r="20" spans="1:7" x14ac:dyDescent="0.3">
      <c r="A20" s="12"/>
      <c r="B20" s="30"/>
      <c r="C20" s="30"/>
      <c r="D20" s="13"/>
      <c r="E20" s="14"/>
      <c r="F20" s="15"/>
      <c r="G20" s="15"/>
    </row>
    <row r="21" spans="1:7" x14ac:dyDescent="0.3">
      <c r="A21" s="21" t="s">
        <v>152</v>
      </c>
      <c r="B21" s="32"/>
      <c r="C21" s="32"/>
      <c r="D21" s="22"/>
      <c r="E21" s="18">
        <v>23.99</v>
      </c>
      <c r="F21" s="19">
        <v>5.4999999999999997E-3</v>
      </c>
      <c r="G21" s="20"/>
    </row>
    <row r="22" spans="1:7" x14ac:dyDescent="0.3">
      <c r="A22" s="12" t="s">
        <v>155</v>
      </c>
      <c r="B22" s="30"/>
      <c r="C22" s="30"/>
      <c r="D22" s="13"/>
      <c r="E22" s="14">
        <v>4.4467999999999999E-3</v>
      </c>
      <c r="F22" s="15">
        <v>9.9999999999999995E-7</v>
      </c>
      <c r="G22" s="15"/>
    </row>
    <row r="23" spans="1:7" x14ac:dyDescent="0.3">
      <c r="A23" s="12" t="s">
        <v>156</v>
      </c>
      <c r="B23" s="30"/>
      <c r="C23" s="30"/>
      <c r="D23" s="13"/>
      <c r="E23" s="23">
        <v>-9.4844468000000006</v>
      </c>
      <c r="F23" s="24">
        <v>-2.2009999999999998E-3</v>
      </c>
      <c r="G23" s="15">
        <v>6.7666000000000004E-2</v>
      </c>
    </row>
    <row r="24" spans="1:7" x14ac:dyDescent="0.3">
      <c r="A24" s="25" t="s">
        <v>157</v>
      </c>
      <c r="B24" s="33"/>
      <c r="C24" s="33"/>
      <c r="D24" s="26"/>
      <c r="E24" s="27">
        <v>4388.37</v>
      </c>
      <c r="F24" s="28">
        <v>1</v>
      </c>
      <c r="G24" s="28"/>
    </row>
    <row r="29" spans="1:7" x14ac:dyDescent="0.3">
      <c r="A29" s="1" t="s">
        <v>160</v>
      </c>
    </row>
    <row r="30" spans="1:7" x14ac:dyDescent="0.3">
      <c r="A30" s="47" t="s">
        <v>161</v>
      </c>
      <c r="B30" s="34" t="s">
        <v>114</v>
      </c>
    </row>
    <row r="31" spans="1:7" x14ac:dyDescent="0.3">
      <c r="A31" t="s">
        <v>162</v>
      </c>
    </row>
    <row r="32" spans="1:7" x14ac:dyDescent="0.3">
      <c r="A32" t="s">
        <v>163</v>
      </c>
      <c r="B32" t="s">
        <v>164</v>
      </c>
      <c r="C32" t="s">
        <v>164</v>
      </c>
    </row>
    <row r="33" spans="1:5" x14ac:dyDescent="0.3">
      <c r="B33" s="48">
        <v>45077</v>
      </c>
      <c r="C33" s="48">
        <v>45107</v>
      </c>
    </row>
    <row r="34" spans="1:5" x14ac:dyDescent="0.3">
      <c r="A34" t="s">
        <v>168</v>
      </c>
      <c r="B34">
        <v>12.178000000000001</v>
      </c>
      <c r="C34">
        <v>11.731999999999999</v>
      </c>
      <c r="E34" s="2"/>
    </row>
    <row r="35" spans="1:5" x14ac:dyDescent="0.3">
      <c r="A35" t="s">
        <v>169</v>
      </c>
      <c r="B35">
        <v>12.178000000000001</v>
      </c>
      <c r="C35">
        <v>11.733000000000001</v>
      </c>
      <c r="E35" s="2"/>
    </row>
    <row r="36" spans="1:5" x14ac:dyDescent="0.3">
      <c r="A36" t="s">
        <v>626</v>
      </c>
      <c r="B36">
        <v>12.141999999999999</v>
      </c>
      <c r="C36">
        <v>11.694000000000001</v>
      </c>
      <c r="E36" s="2"/>
    </row>
    <row r="37" spans="1:5" x14ac:dyDescent="0.3">
      <c r="A37" t="s">
        <v>627</v>
      </c>
      <c r="B37">
        <v>12.141</v>
      </c>
      <c r="C37">
        <v>11.694000000000001</v>
      </c>
      <c r="E37" s="2"/>
    </row>
    <row r="38" spans="1:5" x14ac:dyDescent="0.3">
      <c r="E38" s="2"/>
    </row>
    <row r="39" spans="1:5" x14ac:dyDescent="0.3">
      <c r="A39" t="s">
        <v>179</v>
      </c>
      <c r="B39" s="34" t="s">
        <v>114</v>
      </c>
    </row>
    <row r="40" spans="1:5" x14ac:dyDescent="0.3">
      <c r="A40" t="s">
        <v>180</v>
      </c>
      <c r="B40" s="34" t="s">
        <v>114</v>
      </c>
    </row>
    <row r="41" spans="1:5" ht="28.95" customHeight="1" x14ac:dyDescent="0.3">
      <c r="A41" s="47" t="s">
        <v>181</v>
      </c>
      <c r="B41" s="34" t="s">
        <v>114</v>
      </c>
    </row>
    <row r="42" spans="1:5" ht="28.95" customHeight="1" x14ac:dyDescent="0.3">
      <c r="A42" s="47" t="s">
        <v>182</v>
      </c>
      <c r="B42" s="34" t="s">
        <v>114</v>
      </c>
    </row>
    <row r="43" spans="1:5" x14ac:dyDescent="0.3">
      <c r="A43" t="s">
        <v>183</v>
      </c>
      <c r="B43" s="34" t="s">
        <v>114</v>
      </c>
    </row>
    <row r="44" spans="1:5" ht="43.5" customHeight="1" x14ac:dyDescent="0.3">
      <c r="A44" s="47" t="s">
        <v>184</v>
      </c>
      <c r="B44" s="34" t="s">
        <v>114</v>
      </c>
    </row>
    <row r="45" spans="1:5" ht="28.95" customHeight="1" x14ac:dyDescent="0.3">
      <c r="A45" s="47" t="s">
        <v>185</v>
      </c>
      <c r="B45" s="34" t="s">
        <v>114</v>
      </c>
    </row>
    <row r="46" spans="1:5" ht="28.95" customHeight="1" x14ac:dyDescent="0.3">
      <c r="A46" s="47" t="s">
        <v>186</v>
      </c>
      <c r="B46" s="49">
        <v>1800.1332954</v>
      </c>
    </row>
    <row r="47" spans="1:5" x14ac:dyDescent="0.3">
      <c r="A47" t="s">
        <v>187</v>
      </c>
      <c r="B47" s="34" t="s">
        <v>114</v>
      </c>
    </row>
    <row r="48" spans="1:5" x14ac:dyDescent="0.3">
      <c r="A48" t="s">
        <v>188</v>
      </c>
      <c r="B48" s="34" t="s">
        <v>114</v>
      </c>
    </row>
    <row r="50" spans="1:4" ht="70.05" customHeight="1" x14ac:dyDescent="0.3">
      <c r="A50" s="63" t="s">
        <v>198</v>
      </c>
      <c r="B50" s="63" t="s">
        <v>199</v>
      </c>
      <c r="C50" s="63" t="s">
        <v>5</v>
      </c>
      <c r="D50" s="63" t="s">
        <v>6</v>
      </c>
    </row>
    <row r="51" spans="1:4" ht="70.05" customHeight="1" x14ac:dyDescent="0.3">
      <c r="A51" s="63" t="s">
        <v>2552</v>
      </c>
      <c r="B51" s="63"/>
      <c r="C51" s="63" t="s">
        <v>86</v>
      </c>
      <c r="D51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130"/>
  <sheetViews>
    <sheetView showGridLines="0" workbookViewId="0">
      <pane ySplit="4" topLeftCell="A5" activePane="bottomLeft" state="frozen"/>
      <selection activeCell="E97" sqref="E97"/>
      <selection pane="bottomLeft" activeCell="B10" sqref="B10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2553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2554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115</v>
      </c>
      <c r="B9" s="30"/>
      <c r="C9" s="30"/>
      <c r="D9" s="13"/>
      <c r="E9" s="14"/>
      <c r="F9" s="15"/>
      <c r="G9" s="15"/>
    </row>
    <row r="10" spans="1:8" x14ac:dyDescent="0.3">
      <c r="A10" s="12"/>
      <c r="B10" s="30"/>
      <c r="C10" s="30"/>
      <c r="D10" s="13"/>
      <c r="E10" s="14"/>
      <c r="F10" s="15"/>
      <c r="G10" s="15"/>
    </row>
    <row r="11" spans="1:8" x14ac:dyDescent="0.3">
      <c r="A11" s="16" t="s">
        <v>116</v>
      </c>
      <c r="B11" s="30"/>
      <c r="C11" s="30"/>
      <c r="D11" s="13"/>
      <c r="E11" s="14"/>
      <c r="F11" s="15"/>
      <c r="G11" s="15"/>
    </row>
    <row r="12" spans="1:8" x14ac:dyDescent="0.3">
      <c r="A12" s="12" t="s">
        <v>2555</v>
      </c>
      <c r="B12" s="30" t="s">
        <v>2556</v>
      </c>
      <c r="C12" s="30" t="s">
        <v>119</v>
      </c>
      <c r="D12" s="13">
        <v>7500000</v>
      </c>
      <c r="E12" s="14">
        <v>7474.32</v>
      </c>
      <c r="F12" s="15">
        <v>7.3300000000000004E-2</v>
      </c>
      <c r="G12" s="15">
        <v>6.6003000000000006E-2</v>
      </c>
    </row>
    <row r="13" spans="1:8" x14ac:dyDescent="0.3">
      <c r="A13" s="12" t="s">
        <v>2557</v>
      </c>
      <c r="B13" s="30" t="s">
        <v>2558</v>
      </c>
      <c r="C13" s="30" t="s">
        <v>119</v>
      </c>
      <c r="D13" s="13">
        <v>7500000</v>
      </c>
      <c r="E13" s="14">
        <v>7454.55</v>
      </c>
      <c r="F13" s="15">
        <v>7.3099999999999998E-2</v>
      </c>
      <c r="G13" s="15">
        <v>6.7442000000000002E-2</v>
      </c>
    </row>
    <row r="14" spans="1:8" x14ac:dyDescent="0.3">
      <c r="A14" s="12" t="s">
        <v>2559</v>
      </c>
      <c r="B14" s="30" t="s">
        <v>2560</v>
      </c>
      <c r="C14" s="30" t="s">
        <v>119</v>
      </c>
      <c r="D14" s="13">
        <v>2500000</v>
      </c>
      <c r="E14" s="14">
        <v>2484.85</v>
      </c>
      <c r="F14" s="15">
        <v>2.4400000000000002E-2</v>
      </c>
      <c r="G14" s="15">
        <v>6.7442000000000002E-2</v>
      </c>
    </row>
    <row r="15" spans="1:8" x14ac:dyDescent="0.3">
      <c r="A15" s="12" t="s">
        <v>2561</v>
      </c>
      <c r="B15" s="30" t="s">
        <v>2562</v>
      </c>
      <c r="C15" s="30" t="s">
        <v>119</v>
      </c>
      <c r="D15" s="13">
        <v>2500000</v>
      </c>
      <c r="E15" s="14">
        <v>2481.71</v>
      </c>
      <c r="F15" s="15">
        <v>2.4400000000000002E-2</v>
      </c>
      <c r="G15" s="15">
        <v>6.726E-2</v>
      </c>
    </row>
    <row r="16" spans="1:8" x14ac:dyDescent="0.3">
      <c r="A16" s="12" t="s">
        <v>2563</v>
      </c>
      <c r="B16" s="30" t="s">
        <v>2564</v>
      </c>
      <c r="C16" s="30" t="s">
        <v>119</v>
      </c>
      <c r="D16" s="13">
        <v>2500000</v>
      </c>
      <c r="E16" s="14">
        <v>2481.69</v>
      </c>
      <c r="F16" s="15">
        <v>2.4400000000000002E-2</v>
      </c>
      <c r="G16" s="15">
        <v>6.7343E-2</v>
      </c>
    </row>
    <row r="17" spans="1:7" x14ac:dyDescent="0.3">
      <c r="A17" s="12" t="s">
        <v>1651</v>
      </c>
      <c r="B17" s="30" t="s">
        <v>1652</v>
      </c>
      <c r="C17" s="30" t="s">
        <v>119</v>
      </c>
      <c r="D17" s="13">
        <v>2500000</v>
      </c>
      <c r="E17" s="14">
        <v>2478.54</v>
      </c>
      <c r="F17" s="15">
        <v>2.4299999999999999E-2</v>
      </c>
      <c r="G17" s="15">
        <v>6.7243999999999998E-2</v>
      </c>
    </row>
    <row r="18" spans="1:7" x14ac:dyDescent="0.3">
      <c r="A18" s="16" t="s">
        <v>122</v>
      </c>
      <c r="B18" s="31"/>
      <c r="C18" s="31"/>
      <c r="D18" s="17"/>
      <c r="E18" s="18">
        <v>24855.66</v>
      </c>
      <c r="F18" s="19">
        <v>0.24390000000000001</v>
      </c>
      <c r="G18" s="20"/>
    </row>
    <row r="19" spans="1:7" x14ac:dyDescent="0.3">
      <c r="A19" s="16" t="s">
        <v>123</v>
      </c>
      <c r="B19" s="30"/>
      <c r="C19" s="30"/>
      <c r="D19" s="13"/>
      <c r="E19" s="14"/>
      <c r="F19" s="15"/>
      <c r="G19" s="15"/>
    </row>
    <row r="20" spans="1:7" x14ac:dyDescent="0.3">
      <c r="A20" s="12" t="s">
        <v>2565</v>
      </c>
      <c r="B20" s="30" t="s">
        <v>2566</v>
      </c>
      <c r="C20" s="30" t="s">
        <v>129</v>
      </c>
      <c r="D20" s="13">
        <v>5000000</v>
      </c>
      <c r="E20" s="14">
        <v>4955.97</v>
      </c>
      <c r="F20" s="15">
        <v>4.8599999999999997E-2</v>
      </c>
      <c r="G20" s="15">
        <v>6.9001999999999994E-2</v>
      </c>
    </row>
    <row r="21" spans="1:7" x14ac:dyDescent="0.3">
      <c r="A21" s="12" t="s">
        <v>2567</v>
      </c>
      <c r="B21" s="30" t="s">
        <v>2568</v>
      </c>
      <c r="C21" s="30" t="s">
        <v>129</v>
      </c>
      <c r="D21" s="13">
        <v>5000000</v>
      </c>
      <c r="E21" s="14">
        <v>4938.3900000000003</v>
      </c>
      <c r="F21" s="15">
        <v>4.8500000000000001E-2</v>
      </c>
      <c r="G21" s="15">
        <v>6.9000000000000006E-2</v>
      </c>
    </row>
    <row r="22" spans="1:7" x14ac:dyDescent="0.3">
      <c r="A22" s="12" t="s">
        <v>2569</v>
      </c>
      <c r="B22" s="30" t="s">
        <v>2570</v>
      </c>
      <c r="C22" s="30" t="s">
        <v>126</v>
      </c>
      <c r="D22" s="13">
        <v>5000000</v>
      </c>
      <c r="E22" s="14">
        <v>4918.3500000000004</v>
      </c>
      <c r="F22" s="15">
        <v>4.8300000000000003E-2</v>
      </c>
      <c r="G22" s="15">
        <v>6.9650000000000004E-2</v>
      </c>
    </row>
    <row r="23" spans="1:7" x14ac:dyDescent="0.3">
      <c r="A23" s="12" t="s">
        <v>2571</v>
      </c>
      <c r="B23" s="30" t="s">
        <v>2572</v>
      </c>
      <c r="C23" s="30" t="s">
        <v>126</v>
      </c>
      <c r="D23" s="13">
        <v>2500000</v>
      </c>
      <c r="E23" s="14">
        <v>2477.84</v>
      </c>
      <c r="F23" s="15">
        <v>2.4299999999999999E-2</v>
      </c>
      <c r="G23" s="15">
        <v>6.9448999999999997E-2</v>
      </c>
    </row>
    <row r="24" spans="1:7" x14ac:dyDescent="0.3">
      <c r="A24" s="12" t="s">
        <v>2573</v>
      </c>
      <c r="B24" s="30" t="s">
        <v>2574</v>
      </c>
      <c r="C24" s="30" t="s">
        <v>129</v>
      </c>
      <c r="D24" s="13">
        <v>2500000</v>
      </c>
      <c r="E24" s="14">
        <v>2466.4299999999998</v>
      </c>
      <c r="F24" s="15">
        <v>2.4199999999999999E-2</v>
      </c>
      <c r="G24" s="15">
        <v>6.8999000000000005E-2</v>
      </c>
    </row>
    <row r="25" spans="1:7" x14ac:dyDescent="0.3">
      <c r="A25" s="12" t="s">
        <v>2575</v>
      </c>
      <c r="B25" s="30" t="s">
        <v>2576</v>
      </c>
      <c r="C25" s="30" t="s">
        <v>126</v>
      </c>
      <c r="D25" s="13">
        <v>2500000</v>
      </c>
      <c r="E25" s="14">
        <v>2465.92</v>
      </c>
      <c r="F25" s="15">
        <v>2.4199999999999999E-2</v>
      </c>
      <c r="G25" s="15">
        <v>6.9098999999999994E-2</v>
      </c>
    </row>
    <row r="26" spans="1:7" x14ac:dyDescent="0.3">
      <c r="A26" s="12" t="s">
        <v>2577</v>
      </c>
      <c r="B26" s="30" t="s">
        <v>2578</v>
      </c>
      <c r="C26" s="30" t="s">
        <v>126</v>
      </c>
      <c r="D26" s="13">
        <v>2500000</v>
      </c>
      <c r="E26" s="14">
        <v>2465.8200000000002</v>
      </c>
      <c r="F26" s="15">
        <v>2.4199999999999999E-2</v>
      </c>
      <c r="G26" s="15">
        <v>6.9318000000000005E-2</v>
      </c>
    </row>
    <row r="27" spans="1:7" x14ac:dyDescent="0.3">
      <c r="A27" s="16" t="s">
        <v>122</v>
      </c>
      <c r="B27" s="31"/>
      <c r="C27" s="31"/>
      <c r="D27" s="17"/>
      <c r="E27" s="18">
        <v>24688.720000000001</v>
      </c>
      <c r="F27" s="19">
        <v>0.24229999999999999</v>
      </c>
      <c r="G27" s="20"/>
    </row>
    <row r="28" spans="1:7" x14ac:dyDescent="0.3">
      <c r="A28" s="12"/>
      <c r="B28" s="30"/>
      <c r="C28" s="30"/>
      <c r="D28" s="13"/>
      <c r="E28" s="14"/>
      <c r="F28" s="15"/>
      <c r="G28" s="15"/>
    </row>
    <row r="29" spans="1:7" x14ac:dyDescent="0.3">
      <c r="A29" s="16" t="s">
        <v>141</v>
      </c>
      <c r="B29" s="30"/>
      <c r="C29" s="30"/>
      <c r="D29" s="13"/>
      <c r="E29" s="14"/>
      <c r="F29" s="15"/>
      <c r="G29" s="15"/>
    </row>
    <row r="30" spans="1:7" x14ac:dyDescent="0.3">
      <c r="A30" s="12" t="s">
        <v>2579</v>
      </c>
      <c r="B30" s="30" t="s">
        <v>2580</v>
      </c>
      <c r="C30" s="30" t="s">
        <v>126</v>
      </c>
      <c r="D30" s="13">
        <v>7500000</v>
      </c>
      <c r="E30" s="14">
        <v>7462.79</v>
      </c>
      <c r="F30" s="15">
        <v>7.3200000000000001E-2</v>
      </c>
      <c r="G30" s="15">
        <v>6.9991999999999999E-2</v>
      </c>
    </row>
    <row r="31" spans="1:7" x14ac:dyDescent="0.3">
      <c r="A31" s="12" t="s">
        <v>2581</v>
      </c>
      <c r="B31" s="30" t="s">
        <v>2582</v>
      </c>
      <c r="C31" s="30" t="s">
        <v>126</v>
      </c>
      <c r="D31" s="13">
        <v>5000000</v>
      </c>
      <c r="E31" s="14">
        <v>4995.08</v>
      </c>
      <c r="F31" s="15">
        <v>4.9000000000000002E-2</v>
      </c>
      <c r="G31" s="15">
        <v>7.1902999999999995E-2</v>
      </c>
    </row>
    <row r="32" spans="1:7" x14ac:dyDescent="0.3">
      <c r="A32" s="12" t="s">
        <v>2583</v>
      </c>
      <c r="B32" s="30" t="s">
        <v>2584</v>
      </c>
      <c r="C32" s="30" t="s">
        <v>126</v>
      </c>
      <c r="D32" s="13">
        <v>5000000</v>
      </c>
      <c r="E32" s="14">
        <v>4975.67</v>
      </c>
      <c r="F32" s="15">
        <v>4.8800000000000003E-2</v>
      </c>
      <c r="G32" s="15">
        <v>7.1398000000000003E-2</v>
      </c>
    </row>
    <row r="33" spans="1:7" x14ac:dyDescent="0.3">
      <c r="A33" s="12" t="s">
        <v>2585</v>
      </c>
      <c r="B33" s="30" t="s">
        <v>2586</v>
      </c>
      <c r="C33" s="30" t="s">
        <v>126</v>
      </c>
      <c r="D33" s="13">
        <v>5000000</v>
      </c>
      <c r="E33" s="14">
        <v>4971.8100000000004</v>
      </c>
      <c r="F33" s="15">
        <v>4.8800000000000003E-2</v>
      </c>
      <c r="G33" s="15">
        <v>6.8997000000000003E-2</v>
      </c>
    </row>
    <row r="34" spans="1:7" x14ac:dyDescent="0.3">
      <c r="A34" s="12" t="s">
        <v>2587</v>
      </c>
      <c r="B34" s="30" t="s">
        <v>2588</v>
      </c>
      <c r="C34" s="30" t="s">
        <v>126</v>
      </c>
      <c r="D34" s="13">
        <v>5000000</v>
      </c>
      <c r="E34" s="14">
        <v>4966.2299999999996</v>
      </c>
      <c r="F34" s="15">
        <v>4.87E-2</v>
      </c>
      <c r="G34" s="15">
        <v>7.2998999999999994E-2</v>
      </c>
    </row>
    <row r="35" spans="1:7" x14ac:dyDescent="0.3">
      <c r="A35" s="12" t="s">
        <v>2589</v>
      </c>
      <c r="B35" s="30" t="s">
        <v>2590</v>
      </c>
      <c r="C35" s="30" t="s">
        <v>126</v>
      </c>
      <c r="D35" s="13">
        <v>5000000</v>
      </c>
      <c r="E35" s="14">
        <v>4963.63</v>
      </c>
      <c r="F35" s="15">
        <v>4.87E-2</v>
      </c>
      <c r="G35" s="15">
        <v>7.0394999999999999E-2</v>
      </c>
    </row>
    <row r="36" spans="1:7" x14ac:dyDescent="0.3">
      <c r="A36" s="12" t="s">
        <v>2591</v>
      </c>
      <c r="B36" s="30" t="s">
        <v>2592</v>
      </c>
      <c r="C36" s="30" t="s">
        <v>126</v>
      </c>
      <c r="D36" s="13">
        <v>5000000</v>
      </c>
      <c r="E36" s="14">
        <v>4940.88</v>
      </c>
      <c r="F36" s="15">
        <v>4.8500000000000001E-2</v>
      </c>
      <c r="G36" s="15">
        <v>7.0451E-2</v>
      </c>
    </row>
    <row r="37" spans="1:7" x14ac:dyDescent="0.3">
      <c r="A37" s="12" t="s">
        <v>2593</v>
      </c>
      <c r="B37" s="30" t="s">
        <v>2594</v>
      </c>
      <c r="C37" s="30" t="s">
        <v>126</v>
      </c>
      <c r="D37" s="13">
        <v>5000000</v>
      </c>
      <c r="E37" s="14">
        <v>4938.4399999999996</v>
      </c>
      <c r="F37" s="15">
        <v>4.8500000000000001E-2</v>
      </c>
      <c r="G37" s="15">
        <v>6.9998000000000005E-2</v>
      </c>
    </row>
    <row r="38" spans="1:7" x14ac:dyDescent="0.3">
      <c r="A38" s="12" t="s">
        <v>2595</v>
      </c>
      <c r="B38" s="30" t="s">
        <v>2596</v>
      </c>
      <c r="C38" s="30" t="s">
        <v>126</v>
      </c>
      <c r="D38" s="13">
        <v>5000000</v>
      </c>
      <c r="E38" s="14">
        <v>4937.42</v>
      </c>
      <c r="F38" s="15">
        <v>4.8399999999999999E-2</v>
      </c>
      <c r="G38" s="15">
        <v>7.0099999999999996E-2</v>
      </c>
    </row>
    <row r="39" spans="1:7" x14ac:dyDescent="0.3">
      <c r="A39" s="12" t="s">
        <v>2597</v>
      </c>
      <c r="B39" s="30" t="s">
        <v>2598</v>
      </c>
      <c r="C39" s="30" t="s">
        <v>126</v>
      </c>
      <c r="D39" s="13">
        <v>5000000</v>
      </c>
      <c r="E39" s="14">
        <v>4929.1499999999996</v>
      </c>
      <c r="F39" s="15">
        <v>4.8399999999999999E-2</v>
      </c>
      <c r="G39" s="15">
        <v>7.0900000000000005E-2</v>
      </c>
    </row>
    <row r="40" spans="1:7" x14ac:dyDescent="0.3">
      <c r="A40" s="12" t="s">
        <v>2599</v>
      </c>
      <c r="B40" s="30" t="s">
        <v>2600</v>
      </c>
      <c r="C40" s="30" t="s">
        <v>126</v>
      </c>
      <c r="D40" s="13">
        <v>5000000</v>
      </c>
      <c r="E40" s="14">
        <v>4928.78</v>
      </c>
      <c r="F40" s="15">
        <v>4.8399999999999999E-2</v>
      </c>
      <c r="G40" s="15">
        <v>6.9402000000000005E-2</v>
      </c>
    </row>
    <row r="41" spans="1:7" x14ac:dyDescent="0.3">
      <c r="A41" s="12" t="s">
        <v>2601</v>
      </c>
      <c r="B41" s="30" t="s">
        <v>2602</v>
      </c>
      <c r="C41" s="30" t="s">
        <v>126</v>
      </c>
      <c r="D41" s="13">
        <v>3000000</v>
      </c>
      <c r="E41" s="14">
        <v>2998.87</v>
      </c>
      <c r="F41" s="15">
        <v>2.9399999999999999E-2</v>
      </c>
      <c r="G41" s="15">
        <v>6.9011000000000003E-2</v>
      </c>
    </row>
    <row r="42" spans="1:7" x14ac:dyDescent="0.3">
      <c r="A42" s="12" t="s">
        <v>2603</v>
      </c>
      <c r="B42" s="30" t="s">
        <v>2604</v>
      </c>
      <c r="C42" s="30" t="s">
        <v>126</v>
      </c>
      <c r="D42" s="13">
        <v>2500000</v>
      </c>
      <c r="E42" s="14">
        <v>2490.83</v>
      </c>
      <c r="F42" s="15">
        <v>2.4400000000000002E-2</v>
      </c>
      <c r="G42" s="15">
        <v>7.0704000000000003E-2</v>
      </c>
    </row>
    <row r="43" spans="1:7" x14ac:dyDescent="0.3">
      <c r="A43" s="12" t="s">
        <v>2605</v>
      </c>
      <c r="B43" s="30" t="s">
        <v>2606</v>
      </c>
      <c r="C43" s="30" t="s">
        <v>129</v>
      </c>
      <c r="D43" s="13">
        <v>2500000</v>
      </c>
      <c r="E43" s="14">
        <v>2473.35</v>
      </c>
      <c r="F43" s="15">
        <v>2.4299999999999999E-2</v>
      </c>
      <c r="G43" s="15">
        <v>7.1498999999999993E-2</v>
      </c>
    </row>
    <row r="44" spans="1:7" x14ac:dyDescent="0.3">
      <c r="A44" s="12" t="s">
        <v>2607</v>
      </c>
      <c r="B44" s="30" t="s">
        <v>2608</v>
      </c>
      <c r="C44" s="30" t="s">
        <v>126</v>
      </c>
      <c r="D44" s="13">
        <v>2500000</v>
      </c>
      <c r="E44" s="14">
        <v>2467.91</v>
      </c>
      <c r="F44" s="15">
        <v>2.4199999999999999E-2</v>
      </c>
      <c r="G44" s="15">
        <v>7.9101000000000005E-2</v>
      </c>
    </row>
    <row r="45" spans="1:7" x14ac:dyDescent="0.3">
      <c r="A45" s="16" t="s">
        <v>122</v>
      </c>
      <c r="B45" s="31"/>
      <c r="C45" s="31"/>
      <c r="D45" s="17"/>
      <c r="E45" s="18">
        <v>67440.84</v>
      </c>
      <c r="F45" s="19">
        <v>0.66169999999999995</v>
      </c>
      <c r="G45" s="20"/>
    </row>
    <row r="46" spans="1:7" x14ac:dyDescent="0.3">
      <c r="A46" s="12"/>
      <c r="B46" s="30"/>
      <c r="C46" s="30"/>
      <c r="D46" s="13"/>
      <c r="E46" s="14"/>
      <c r="F46" s="15"/>
      <c r="G46" s="15"/>
    </row>
    <row r="47" spans="1:7" x14ac:dyDescent="0.3">
      <c r="A47" s="21" t="s">
        <v>152</v>
      </c>
      <c r="B47" s="32"/>
      <c r="C47" s="32"/>
      <c r="D47" s="22"/>
      <c r="E47" s="18">
        <v>116985.22</v>
      </c>
      <c r="F47" s="19">
        <v>1.1478999999999999</v>
      </c>
      <c r="G47" s="20"/>
    </row>
    <row r="48" spans="1:7" x14ac:dyDescent="0.3">
      <c r="A48" s="12"/>
      <c r="B48" s="30"/>
      <c r="C48" s="30"/>
      <c r="D48" s="13"/>
      <c r="E48" s="14"/>
      <c r="F48" s="15"/>
      <c r="G48" s="15"/>
    </row>
    <row r="49" spans="1:7" x14ac:dyDescent="0.3">
      <c r="A49" s="12"/>
      <c r="B49" s="30"/>
      <c r="C49" s="30"/>
      <c r="D49" s="13"/>
      <c r="E49" s="14"/>
      <c r="F49" s="15"/>
      <c r="G49" s="15"/>
    </row>
    <row r="50" spans="1:7" x14ac:dyDescent="0.3">
      <c r="A50" s="16" t="s">
        <v>153</v>
      </c>
      <c r="B50" s="30"/>
      <c r="C50" s="30"/>
      <c r="D50" s="13"/>
      <c r="E50" s="14"/>
      <c r="F50" s="15"/>
      <c r="G50" s="15"/>
    </row>
    <row r="51" spans="1:7" x14ac:dyDescent="0.3">
      <c r="A51" s="12" t="s">
        <v>154</v>
      </c>
      <c r="B51" s="30"/>
      <c r="C51" s="30"/>
      <c r="D51" s="13"/>
      <c r="E51" s="14">
        <v>47.97</v>
      </c>
      <c r="F51" s="15">
        <v>5.0000000000000001E-4</v>
      </c>
      <c r="G51" s="15">
        <v>6.7666000000000004E-2</v>
      </c>
    </row>
    <row r="52" spans="1:7" x14ac:dyDescent="0.3">
      <c r="A52" s="16" t="s">
        <v>122</v>
      </c>
      <c r="B52" s="31"/>
      <c r="C52" s="31"/>
      <c r="D52" s="17"/>
      <c r="E52" s="18">
        <v>47.97</v>
      </c>
      <c r="F52" s="19">
        <v>5.0000000000000001E-4</v>
      </c>
      <c r="G52" s="20"/>
    </row>
    <row r="53" spans="1:7" x14ac:dyDescent="0.3">
      <c r="A53" s="12"/>
      <c r="B53" s="30"/>
      <c r="C53" s="30"/>
      <c r="D53" s="13"/>
      <c r="E53" s="14"/>
      <c r="F53" s="15"/>
      <c r="G53" s="15"/>
    </row>
    <row r="54" spans="1:7" x14ac:dyDescent="0.3">
      <c r="A54" s="21" t="s">
        <v>152</v>
      </c>
      <c r="B54" s="32"/>
      <c r="C54" s="32"/>
      <c r="D54" s="22"/>
      <c r="E54" s="18">
        <v>47.97</v>
      </c>
      <c r="F54" s="19">
        <v>5.0000000000000001E-4</v>
      </c>
      <c r="G54" s="20"/>
    </row>
    <row r="55" spans="1:7" x14ac:dyDescent="0.3">
      <c r="A55" s="12" t="s">
        <v>155</v>
      </c>
      <c r="B55" s="30"/>
      <c r="C55" s="30"/>
      <c r="D55" s="13"/>
      <c r="E55" s="14">
        <v>8.8935999999999998E-3</v>
      </c>
      <c r="F55" s="15">
        <v>0</v>
      </c>
      <c r="G55" s="15"/>
    </row>
    <row r="56" spans="1:7" x14ac:dyDescent="0.3">
      <c r="A56" s="12" t="s">
        <v>156</v>
      </c>
      <c r="B56" s="30"/>
      <c r="C56" s="30"/>
      <c r="D56" s="13"/>
      <c r="E56" s="23">
        <v>-15119.1188936</v>
      </c>
      <c r="F56" s="24">
        <v>-0.1484</v>
      </c>
      <c r="G56" s="15">
        <v>6.7666000000000004E-2</v>
      </c>
    </row>
    <row r="57" spans="1:7" x14ac:dyDescent="0.3">
      <c r="A57" s="25" t="s">
        <v>157</v>
      </c>
      <c r="B57" s="33"/>
      <c r="C57" s="33"/>
      <c r="D57" s="26"/>
      <c r="E57" s="27">
        <v>101914.08</v>
      </c>
      <c r="F57" s="28">
        <v>1</v>
      </c>
      <c r="G57" s="28"/>
    </row>
    <row r="59" spans="1:7" x14ac:dyDescent="0.3">
      <c r="A59" s="1" t="s">
        <v>158</v>
      </c>
    </row>
    <row r="60" spans="1:7" x14ac:dyDescent="0.3">
      <c r="A60" s="1" t="s">
        <v>159</v>
      </c>
    </row>
    <row r="62" spans="1:7" x14ac:dyDescent="0.3">
      <c r="A62" s="1" t="s">
        <v>160</v>
      </c>
    </row>
    <row r="63" spans="1:7" x14ac:dyDescent="0.3">
      <c r="A63" s="47" t="s">
        <v>161</v>
      </c>
      <c r="B63" s="34" t="s">
        <v>114</v>
      </c>
    </row>
    <row r="64" spans="1:7" x14ac:dyDescent="0.3">
      <c r="A64" t="s">
        <v>162</v>
      </c>
    </row>
    <row r="65" spans="1:5" x14ac:dyDescent="0.3">
      <c r="A65" t="s">
        <v>304</v>
      </c>
      <c r="B65" t="s">
        <v>164</v>
      </c>
      <c r="C65" t="s">
        <v>164</v>
      </c>
    </row>
    <row r="66" spans="1:5" x14ac:dyDescent="0.3">
      <c r="B66" s="48">
        <v>45077</v>
      </c>
      <c r="C66" s="48">
        <v>45107</v>
      </c>
    </row>
    <row r="67" spans="1:5" x14ac:dyDescent="0.3">
      <c r="A67" t="s">
        <v>165</v>
      </c>
      <c r="B67">
        <v>2939.4186</v>
      </c>
      <c r="C67">
        <v>2955.8238999999999</v>
      </c>
      <c r="E67" s="2"/>
    </row>
    <row r="68" spans="1:5" x14ac:dyDescent="0.3">
      <c r="A68" t="s">
        <v>166</v>
      </c>
      <c r="B68">
        <v>1710.1146000000001</v>
      </c>
      <c r="C68">
        <v>1719.6587</v>
      </c>
      <c r="E68" s="2"/>
    </row>
    <row r="69" spans="1:5" x14ac:dyDescent="0.3">
      <c r="A69" t="s">
        <v>1088</v>
      </c>
      <c r="B69">
        <v>1031.0535</v>
      </c>
      <c r="C69">
        <v>1031.0535</v>
      </c>
      <c r="E69" s="2"/>
    </row>
    <row r="70" spans="1:5" x14ac:dyDescent="0.3">
      <c r="A70" t="s">
        <v>622</v>
      </c>
      <c r="B70">
        <v>2323.1563000000001</v>
      </c>
      <c r="C70">
        <v>2336.1221999999998</v>
      </c>
      <c r="E70" s="2"/>
    </row>
    <row r="71" spans="1:5" x14ac:dyDescent="0.3">
      <c r="A71" t="s">
        <v>168</v>
      </c>
      <c r="B71">
        <v>2939.4384</v>
      </c>
      <c r="C71">
        <v>2955.8438000000001</v>
      </c>
      <c r="E71" s="2"/>
    </row>
    <row r="72" spans="1:5" x14ac:dyDescent="0.3">
      <c r="A72" t="s">
        <v>169</v>
      </c>
      <c r="B72">
        <v>2939.4429</v>
      </c>
      <c r="C72">
        <v>2955.8481000000002</v>
      </c>
      <c r="E72" s="2"/>
    </row>
    <row r="73" spans="1:5" x14ac:dyDescent="0.3">
      <c r="A73" t="s">
        <v>623</v>
      </c>
      <c r="B73">
        <v>1005.3433</v>
      </c>
      <c r="C73">
        <v>1005.1609</v>
      </c>
      <c r="E73" s="2"/>
    </row>
    <row r="74" spans="1:5" x14ac:dyDescent="0.3">
      <c r="A74" t="s">
        <v>624</v>
      </c>
      <c r="B74">
        <v>2173.2764000000002</v>
      </c>
      <c r="C74">
        <v>2174.0992000000001</v>
      </c>
      <c r="E74" s="2"/>
    </row>
    <row r="75" spans="1:5" x14ac:dyDescent="0.3">
      <c r="A75" t="s">
        <v>2609</v>
      </c>
      <c r="B75">
        <v>2000.175</v>
      </c>
      <c r="C75">
        <v>2010.9423999999999</v>
      </c>
      <c r="E75" s="2"/>
    </row>
    <row r="76" spans="1:5" x14ac:dyDescent="0.3">
      <c r="A76" t="s">
        <v>177</v>
      </c>
      <c r="B76">
        <v>1683.76</v>
      </c>
      <c r="C76">
        <v>1692.8222000000001</v>
      </c>
      <c r="E76" s="2"/>
    </row>
    <row r="77" spans="1:5" x14ac:dyDescent="0.3">
      <c r="A77" t="s">
        <v>2610</v>
      </c>
      <c r="B77">
        <v>1070.3733999999999</v>
      </c>
      <c r="C77">
        <v>1076.1355000000001</v>
      </c>
      <c r="E77" s="2"/>
    </row>
    <row r="78" spans="1:5" x14ac:dyDescent="0.3">
      <c r="A78" t="s">
        <v>637</v>
      </c>
      <c r="B78">
        <v>2153.7467000000001</v>
      </c>
      <c r="C78">
        <v>2153.4780999999998</v>
      </c>
      <c r="E78" s="2"/>
    </row>
    <row r="79" spans="1:5" x14ac:dyDescent="0.3">
      <c r="A79" t="s">
        <v>2611</v>
      </c>
      <c r="B79">
        <v>2890.7840999999999</v>
      </c>
      <c r="C79">
        <v>2906.3458999999998</v>
      </c>
      <c r="E79" s="2"/>
    </row>
    <row r="80" spans="1:5" x14ac:dyDescent="0.3">
      <c r="A80" t="s">
        <v>1832</v>
      </c>
      <c r="B80">
        <v>2890.7874000000002</v>
      </c>
      <c r="C80">
        <v>2906.348</v>
      </c>
      <c r="E80" s="2"/>
    </row>
    <row r="81" spans="1:5" x14ac:dyDescent="0.3">
      <c r="A81" t="s">
        <v>823</v>
      </c>
      <c r="B81">
        <v>1034.5246999999999</v>
      </c>
      <c r="C81">
        <v>1040.0936999999999</v>
      </c>
      <c r="E81" s="2"/>
    </row>
    <row r="82" spans="1:5" x14ac:dyDescent="0.3">
      <c r="A82" t="s">
        <v>638</v>
      </c>
      <c r="B82">
        <v>1084.915</v>
      </c>
      <c r="C82">
        <v>1090.7553</v>
      </c>
      <c r="E82" s="2"/>
    </row>
    <row r="83" spans="1:5" x14ac:dyDescent="0.3">
      <c r="A83" t="s">
        <v>2612</v>
      </c>
      <c r="B83" t="s">
        <v>167</v>
      </c>
      <c r="C83" t="s">
        <v>167</v>
      </c>
      <c r="E83" s="2"/>
    </row>
    <row r="84" spans="1:5" x14ac:dyDescent="0.3">
      <c r="A84" t="s">
        <v>2613</v>
      </c>
      <c r="B84" t="s">
        <v>167</v>
      </c>
      <c r="C84" t="s">
        <v>167</v>
      </c>
      <c r="E84" s="2"/>
    </row>
    <row r="85" spans="1:5" x14ac:dyDescent="0.3">
      <c r="A85" t="s">
        <v>2614</v>
      </c>
      <c r="B85">
        <v>1056.2834</v>
      </c>
      <c r="C85">
        <v>1056.2834</v>
      </c>
      <c r="E85" s="2"/>
    </row>
    <row r="86" spans="1:5" x14ac:dyDescent="0.3">
      <c r="A86" t="s">
        <v>2615</v>
      </c>
      <c r="B86" t="s">
        <v>167</v>
      </c>
      <c r="C86" t="s">
        <v>167</v>
      </c>
      <c r="E86" s="2"/>
    </row>
    <row r="87" spans="1:5" x14ac:dyDescent="0.3">
      <c r="A87" t="s">
        <v>2616</v>
      </c>
      <c r="B87">
        <v>2628.9522000000002</v>
      </c>
      <c r="C87">
        <v>2643.1042000000002</v>
      </c>
      <c r="E87" s="2"/>
    </row>
    <row r="88" spans="1:5" x14ac:dyDescent="0.3">
      <c r="A88" t="s">
        <v>2617</v>
      </c>
      <c r="B88" t="s">
        <v>167</v>
      </c>
      <c r="C88" t="s">
        <v>167</v>
      </c>
      <c r="E88" s="2"/>
    </row>
    <row r="89" spans="1:5" x14ac:dyDescent="0.3">
      <c r="A89" t="s">
        <v>2618</v>
      </c>
      <c r="B89">
        <v>1244.8559</v>
      </c>
      <c r="C89">
        <v>1244.6373000000001</v>
      </c>
      <c r="E89" s="2"/>
    </row>
    <row r="90" spans="1:5" x14ac:dyDescent="0.3">
      <c r="A90" t="s">
        <v>2619</v>
      </c>
      <c r="B90">
        <v>1231.2043000000001</v>
      </c>
      <c r="C90">
        <v>1231.6542999999999</v>
      </c>
      <c r="E90" s="2"/>
    </row>
    <row r="91" spans="1:5" x14ac:dyDescent="0.3">
      <c r="A91" t="s">
        <v>1091</v>
      </c>
      <c r="B91" t="s">
        <v>167</v>
      </c>
      <c r="C91" t="s">
        <v>167</v>
      </c>
      <c r="E91" s="2"/>
    </row>
    <row r="92" spans="1:5" x14ac:dyDescent="0.3">
      <c r="A92" t="s">
        <v>1092</v>
      </c>
      <c r="B92" t="s">
        <v>167</v>
      </c>
      <c r="C92" t="s">
        <v>167</v>
      </c>
      <c r="E92" s="2"/>
    </row>
    <row r="93" spans="1:5" x14ac:dyDescent="0.3">
      <c r="A93" t="s">
        <v>1093</v>
      </c>
      <c r="B93" t="s">
        <v>167</v>
      </c>
      <c r="C93" t="s">
        <v>167</v>
      </c>
      <c r="E93" s="2"/>
    </row>
    <row r="94" spans="1:5" x14ac:dyDescent="0.3">
      <c r="A94" t="s">
        <v>1094</v>
      </c>
      <c r="B94" t="s">
        <v>167</v>
      </c>
      <c r="C94" t="s">
        <v>167</v>
      </c>
      <c r="E94" s="2"/>
    </row>
    <row r="95" spans="1:5" x14ac:dyDescent="0.3">
      <c r="A95" t="s">
        <v>178</v>
      </c>
      <c r="E95" s="2"/>
    </row>
    <row r="97" spans="1:4" x14ac:dyDescent="0.3">
      <c r="A97" t="s">
        <v>630</v>
      </c>
    </row>
    <row r="99" spans="1:4" x14ac:dyDescent="0.3">
      <c r="A99" s="50" t="s">
        <v>631</v>
      </c>
      <c r="B99" s="50" t="s">
        <v>632</v>
      </c>
      <c r="C99" s="50" t="s">
        <v>633</v>
      </c>
      <c r="D99" s="50" t="s">
        <v>634</v>
      </c>
    </row>
    <row r="100" spans="1:4" x14ac:dyDescent="0.3">
      <c r="A100" s="50" t="s">
        <v>2620</v>
      </c>
      <c r="B100" s="50"/>
      <c r="C100" s="50">
        <v>5.7212177999999998</v>
      </c>
      <c r="D100" s="50">
        <v>5.7212177999999998</v>
      </c>
    </row>
    <row r="101" spans="1:4" x14ac:dyDescent="0.3">
      <c r="A101" s="50" t="s">
        <v>822</v>
      </c>
      <c r="B101" s="50"/>
      <c r="C101" s="50">
        <v>5.7881631999999996</v>
      </c>
      <c r="D101" s="50">
        <v>5.7881631999999996</v>
      </c>
    </row>
    <row r="102" spans="1:4" x14ac:dyDescent="0.3">
      <c r="A102" s="50" t="s">
        <v>636</v>
      </c>
      <c r="B102" s="50"/>
      <c r="C102" s="50">
        <v>11.2781223</v>
      </c>
      <c r="D102" s="50">
        <v>11.2781223</v>
      </c>
    </row>
    <row r="103" spans="1:4" x14ac:dyDescent="0.3">
      <c r="A103" s="50" t="s">
        <v>637</v>
      </c>
      <c r="B103" s="50"/>
      <c r="C103" s="50">
        <v>11.805572400000001</v>
      </c>
      <c r="D103" s="50">
        <v>11.805572400000001</v>
      </c>
    </row>
    <row r="104" spans="1:4" x14ac:dyDescent="0.3">
      <c r="A104" s="50" t="s">
        <v>2621</v>
      </c>
      <c r="B104" s="50"/>
      <c r="C104" s="50">
        <v>5.6530126999999997</v>
      </c>
      <c r="D104" s="50">
        <v>5.6530126999999997</v>
      </c>
    </row>
    <row r="105" spans="1:4" x14ac:dyDescent="0.3">
      <c r="A105" s="50" t="s">
        <v>2622</v>
      </c>
      <c r="B105" s="50"/>
      <c r="C105" s="50">
        <v>6.9148774</v>
      </c>
      <c r="D105" s="50">
        <v>6.9148774</v>
      </c>
    </row>
    <row r="106" spans="1:4" x14ac:dyDescent="0.3">
      <c r="A106" s="50" t="s">
        <v>2623</v>
      </c>
      <c r="B106" s="50"/>
      <c r="C106" s="50">
        <v>6.1633599999999999</v>
      </c>
      <c r="D106" s="50">
        <v>6.1633599999999999</v>
      </c>
    </row>
    <row r="108" spans="1:4" x14ac:dyDescent="0.3">
      <c r="A108" t="s">
        <v>180</v>
      </c>
      <c r="B108" s="34" t="s">
        <v>114</v>
      </c>
    </row>
    <row r="109" spans="1:4" ht="28.95" customHeight="1" x14ac:dyDescent="0.3">
      <c r="A109" s="47" t="s">
        <v>181</v>
      </c>
      <c r="B109" s="34" t="s">
        <v>114</v>
      </c>
    </row>
    <row r="110" spans="1:4" ht="28.95" customHeight="1" x14ac:dyDescent="0.3">
      <c r="A110" s="47" t="s">
        <v>182</v>
      </c>
      <c r="B110" s="34" t="s">
        <v>114</v>
      </c>
    </row>
    <row r="111" spans="1:4" x14ac:dyDescent="0.3">
      <c r="A111" t="s">
        <v>183</v>
      </c>
      <c r="B111" s="49">
        <v>0.14263799999999999</v>
      </c>
    </row>
    <row r="112" spans="1:4" ht="43.5" customHeight="1" x14ac:dyDescent="0.3">
      <c r="A112" s="47" t="s">
        <v>184</v>
      </c>
      <c r="B112" s="34" t="s">
        <v>114</v>
      </c>
    </row>
    <row r="113" spans="1:2" ht="28.95" customHeight="1" x14ac:dyDescent="0.3">
      <c r="A113" s="47" t="s">
        <v>185</v>
      </c>
      <c r="B113" s="34" t="s">
        <v>114</v>
      </c>
    </row>
    <row r="114" spans="1:2" ht="28.95" customHeight="1" x14ac:dyDescent="0.3">
      <c r="A114" s="47" t="s">
        <v>186</v>
      </c>
      <c r="B114" s="34" t="s">
        <v>114</v>
      </c>
    </row>
    <row r="115" spans="1:2" x14ac:dyDescent="0.3">
      <c r="A115" t="s">
        <v>187</v>
      </c>
      <c r="B115" s="34" t="s">
        <v>114</v>
      </c>
    </row>
    <row r="116" spans="1:2" x14ac:dyDescent="0.3">
      <c r="A116" t="s">
        <v>188</v>
      </c>
      <c r="B116" s="34" t="s">
        <v>114</v>
      </c>
    </row>
    <row r="118" spans="1:2" x14ac:dyDescent="0.3">
      <c r="A118" t="s">
        <v>189</v>
      </c>
    </row>
    <row r="119" spans="1:2" x14ac:dyDescent="0.3">
      <c r="A119" s="58" t="s">
        <v>190</v>
      </c>
      <c r="B119" s="58" t="s">
        <v>2624</v>
      </c>
    </row>
    <row r="120" spans="1:2" x14ac:dyDescent="0.3">
      <c r="A120" s="58" t="s">
        <v>192</v>
      </c>
      <c r="B120" s="58" t="s">
        <v>2625</v>
      </c>
    </row>
    <row r="121" spans="1:2" x14ac:dyDescent="0.3">
      <c r="A121" s="58"/>
      <c r="B121" s="58"/>
    </row>
    <row r="122" spans="1:2" x14ac:dyDescent="0.3">
      <c r="A122" s="58" t="s">
        <v>194</v>
      </c>
      <c r="B122" s="59">
        <v>6.9972740135882603</v>
      </c>
    </row>
    <row r="123" spans="1:2" x14ac:dyDescent="0.3">
      <c r="A123" s="58"/>
      <c r="B123" s="58"/>
    </row>
    <row r="124" spans="1:2" x14ac:dyDescent="0.3">
      <c r="A124" s="58" t="s">
        <v>195</v>
      </c>
      <c r="B124" s="60">
        <v>0.14460000000000001</v>
      </c>
    </row>
    <row r="125" spans="1:2" x14ac:dyDescent="0.3">
      <c r="A125" s="58" t="s">
        <v>196</v>
      </c>
      <c r="B125" s="60">
        <v>0.14141911881733121</v>
      </c>
    </row>
    <row r="126" spans="1:2" x14ac:dyDescent="0.3">
      <c r="A126" s="58"/>
      <c r="B126" s="58"/>
    </row>
    <row r="127" spans="1:2" x14ac:dyDescent="0.3">
      <c r="A127" s="58" t="s">
        <v>197</v>
      </c>
      <c r="B127" s="61">
        <v>45107</v>
      </c>
    </row>
    <row r="129" spans="1:6" ht="70.05" customHeight="1" x14ac:dyDescent="0.3">
      <c r="A129" s="63" t="s">
        <v>198</v>
      </c>
      <c r="B129" s="63" t="s">
        <v>199</v>
      </c>
      <c r="C129" s="63" t="s">
        <v>5</v>
      </c>
      <c r="D129" s="63" t="s">
        <v>6</v>
      </c>
      <c r="E129" s="63" t="s">
        <v>5</v>
      </c>
      <c r="F129" s="63" t="s">
        <v>6</v>
      </c>
    </row>
    <row r="130" spans="1:6" ht="70.05" customHeight="1" x14ac:dyDescent="0.3">
      <c r="A130" s="63" t="s">
        <v>2624</v>
      </c>
      <c r="B130" s="63"/>
      <c r="C130" s="63" t="s">
        <v>88</v>
      </c>
      <c r="D130" s="63"/>
      <c r="E130" s="63" t="s">
        <v>89</v>
      </c>
      <c r="F130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46"/>
  <sheetViews>
    <sheetView showGridLines="0" workbookViewId="0">
      <pane ySplit="4" topLeftCell="A5" activePane="bottomLeft" state="frozen"/>
      <selection activeCell="E97" sqref="E97"/>
      <selection pane="bottomLeft" activeCell="A9" sqref="A9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2626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2627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2628</v>
      </c>
      <c r="B7" s="30"/>
      <c r="C7" s="30"/>
      <c r="D7" s="13"/>
      <c r="E7" s="14"/>
      <c r="F7" s="15"/>
      <c r="G7" s="15"/>
    </row>
    <row r="8" spans="1:8" x14ac:dyDescent="0.3">
      <c r="A8" s="16" t="s">
        <v>2629</v>
      </c>
      <c r="B8" s="31"/>
      <c r="C8" s="31"/>
      <c r="D8" s="17"/>
      <c r="E8" s="46"/>
      <c r="F8" s="20"/>
      <c r="G8" s="20"/>
    </row>
    <row r="9" spans="1:8" x14ac:dyDescent="0.3">
      <c r="A9" s="12" t="s">
        <v>2630</v>
      </c>
      <c r="B9" s="30" t="s">
        <v>2631</v>
      </c>
      <c r="C9" s="30"/>
      <c r="D9" s="13">
        <v>48662.057000000001</v>
      </c>
      <c r="E9" s="14">
        <v>6628.93</v>
      </c>
      <c r="F9" s="15">
        <v>1.0017</v>
      </c>
      <c r="G9" s="15"/>
    </row>
    <row r="10" spans="1:8" x14ac:dyDescent="0.3">
      <c r="A10" s="16" t="s">
        <v>122</v>
      </c>
      <c r="B10" s="31"/>
      <c r="C10" s="31"/>
      <c r="D10" s="17"/>
      <c r="E10" s="18">
        <v>6628.93</v>
      </c>
      <c r="F10" s="19">
        <v>1.0017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152</v>
      </c>
      <c r="B12" s="32"/>
      <c r="C12" s="32"/>
      <c r="D12" s="22"/>
      <c r="E12" s="18">
        <v>6628.93</v>
      </c>
      <c r="F12" s="19">
        <v>1.0017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153</v>
      </c>
      <c r="B14" s="30"/>
      <c r="C14" s="30"/>
      <c r="D14" s="13"/>
      <c r="E14" s="14"/>
      <c r="F14" s="15"/>
      <c r="G14" s="15"/>
    </row>
    <row r="15" spans="1:8" x14ac:dyDescent="0.3">
      <c r="A15" s="12" t="s">
        <v>154</v>
      </c>
      <c r="B15" s="30"/>
      <c r="C15" s="30"/>
      <c r="D15" s="13"/>
      <c r="E15" s="14">
        <v>25.99</v>
      </c>
      <c r="F15" s="15">
        <v>3.8999999999999998E-3</v>
      </c>
      <c r="G15" s="15">
        <v>6.7666000000000004E-2</v>
      </c>
    </row>
    <row r="16" spans="1:8" x14ac:dyDescent="0.3">
      <c r="A16" s="16" t="s">
        <v>122</v>
      </c>
      <c r="B16" s="31"/>
      <c r="C16" s="31"/>
      <c r="D16" s="17"/>
      <c r="E16" s="18">
        <v>25.99</v>
      </c>
      <c r="F16" s="19">
        <v>3.8999999999999998E-3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152</v>
      </c>
      <c r="B18" s="32"/>
      <c r="C18" s="32"/>
      <c r="D18" s="22"/>
      <c r="E18" s="18">
        <v>25.99</v>
      </c>
      <c r="F18" s="19">
        <v>3.8999999999999998E-3</v>
      </c>
      <c r="G18" s="20"/>
    </row>
    <row r="19" spans="1:7" x14ac:dyDescent="0.3">
      <c r="A19" s="12" t="s">
        <v>155</v>
      </c>
      <c r="B19" s="30"/>
      <c r="C19" s="30"/>
      <c r="D19" s="13"/>
      <c r="E19" s="14">
        <v>4.8174000000000003E-3</v>
      </c>
      <c r="F19" s="15">
        <v>0</v>
      </c>
      <c r="G19" s="15"/>
    </row>
    <row r="20" spans="1:7" x14ac:dyDescent="0.3">
      <c r="A20" s="12" t="s">
        <v>156</v>
      </c>
      <c r="B20" s="30"/>
      <c r="C20" s="30"/>
      <c r="D20" s="13"/>
      <c r="E20" s="23">
        <v>-37.174817400000002</v>
      </c>
      <c r="F20" s="24">
        <v>-5.5999999999999999E-3</v>
      </c>
      <c r="G20" s="15">
        <v>6.7666000000000004E-2</v>
      </c>
    </row>
    <row r="21" spans="1:7" x14ac:dyDescent="0.3">
      <c r="A21" s="25" t="s">
        <v>157</v>
      </c>
      <c r="B21" s="33"/>
      <c r="C21" s="33"/>
      <c r="D21" s="26"/>
      <c r="E21" s="27">
        <v>6617.75</v>
      </c>
      <c r="F21" s="28">
        <v>1</v>
      </c>
      <c r="G21" s="28"/>
    </row>
    <row r="26" spans="1:7" x14ac:dyDescent="0.3">
      <c r="A26" s="1" t="s">
        <v>160</v>
      </c>
    </row>
    <row r="27" spans="1:7" x14ac:dyDescent="0.3">
      <c r="A27" s="47" t="s">
        <v>161</v>
      </c>
      <c r="B27" s="34" t="s">
        <v>114</v>
      </c>
    </row>
    <row r="28" spans="1:7" x14ac:dyDescent="0.3">
      <c r="A28" t="s">
        <v>162</v>
      </c>
    </row>
    <row r="29" spans="1:7" x14ac:dyDescent="0.3">
      <c r="A29" t="s">
        <v>163</v>
      </c>
      <c r="B29" t="s">
        <v>164</v>
      </c>
      <c r="C29" t="s">
        <v>164</v>
      </c>
    </row>
    <row r="30" spans="1:7" x14ac:dyDescent="0.3">
      <c r="B30" s="48">
        <v>45077</v>
      </c>
      <c r="C30" s="48">
        <v>45107</v>
      </c>
    </row>
    <row r="31" spans="1:7" x14ac:dyDescent="0.3">
      <c r="A31" t="s">
        <v>168</v>
      </c>
      <c r="B31">
        <v>26.571000000000002</v>
      </c>
      <c r="C31">
        <v>26.298999999999999</v>
      </c>
      <c r="E31" s="2"/>
    </row>
    <row r="32" spans="1:7" x14ac:dyDescent="0.3">
      <c r="A32" t="s">
        <v>626</v>
      </c>
      <c r="B32">
        <v>24.167000000000002</v>
      </c>
      <c r="C32">
        <v>23.905000000000001</v>
      </c>
      <c r="E32" s="2"/>
    </row>
    <row r="33" spans="1:5" x14ac:dyDescent="0.3">
      <c r="E33" s="2"/>
    </row>
    <row r="34" spans="1:5" x14ac:dyDescent="0.3">
      <c r="A34" t="s">
        <v>179</v>
      </c>
      <c r="B34" s="34" t="s">
        <v>114</v>
      </c>
    </row>
    <row r="35" spans="1:5" x14ac:dyDescent="0.3">
      <c r="A35" t="s">
        <v>180</v>
      </c>
      <c r="B35" s="34" t="s">
        <v>114</v>
      </c>
    </row>
    <row r="36" spans="1:5" ht="28.95" customHeight="1" x14ac:dyDescent="0.3">
      <c r="A36" s="47" t="s">
        <v>181</v>
      </c>
      <c r="B36" s="34" t="s">
        <v>114</v>
      </c>
    </row>
    <row r="37" spans="1:5" ht="28.95" customHeight="1" x14ac:dyDescent="0.3">
      <c r="A37" s="47" t="s">
        <v>182</v>
      </c>
      <c r="B37" s="49">
        <v>6628.9334856999994</v>
      </c>
    </row>
    <row r="38" spans="1:5" ht="43.5" customHeight="1" x14ac:dyDescent="0.3">
      <c r="A38" s="47" t="s">
        <v>2632</v>
      </c>
      <c r="B38" s="34" t="s">
        <v>114</v>
      </c>
    </row>
    <row r="39" spans="1:5" ht="28.95" customHeight="1" x14ac:dyDescent="0.3">
      <c r="A39" s="47" t="s">
        <v>2633</v>
      </c>
      <c r="B39" s="34" t="s">
        <v>114</v>
      </c>
    </row>
    <row r="40" spans="1:5" ht="28.95" customHeight="1" x14ac:dyDescent="0.3">
      <c r="A40" s="47" t="s">
        <v>2634</v>
      </c>
      <c r="B40" s="34" t="s">
        <v>114</v>
      </c>
    </row>
    <row r="41" spans="1:5" ht="28.95" customHeight="1" x14ac:dyDescent="0.3">
      <c r="A41" s="47" t="s">
        <v>186</v>
      </c>
      <c r="B41" s="34" t="s">
        <v>114</v>
      </c>
    </row>
    <row r="42" spans="1:5" x14ac:dyDescent="0.3">
      <c r="A42" t="s">
        <v>187</v>
      </c>
      <c r="B42" s="34" t="s">
        <v>114</v>
      </c>
    </row>
    <row r="43" spans="1:5" x14ac:dyDescent="0.3">
      <c r="A43" t="s">
        <v>188</v>
      </c>
      <c r="B43" s="34" t="s">
        <v>114</v>
      </c>
    </row>
    <row r="45" spans="1:5" ht="70.05" customHeight="1" x14ac:dyDescent="0.3">
      <c r="A45" s="63" t="s">
        <v>198</v>
      </c>
      <c r="B45" s="63" t="s">
        <v>199</v>
      </c>
      <c r="C45" s="63" t="s">
        <v>5</v>
      </c>
      <c r="D45" s="63" t="s">
        <v>6</v>
      </c>
    </row>
    <row r="46" spans="1:5" ht="70.05" customHeight="1" x14ac:dyDescent="0.3">
      <c r="A46" s="63" t="s">
        <v>2635</v>
      </c>
      <c r="B46" s="63"/>
      <c r="C46" s="63" t="s">
        <v>91</v>
      </c>
      <c r="D46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46"/>
  <sheetViews>
    <sheetView showGridLines="0" workbookViewId="0">
      <pane ySplit="4" topLeftCell="A5" activePane="bottomLeft" state="frozen"/>
      <selection activeCell="E97" sqref="E97"/>
      <selection pane="bottomLeft" activeCell="A11" sqref="A11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2636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2637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2628</v>
      </c>
      <c r="B7" s="30"/>
      <c r="C7" s="30"/>
      <c r="D7" s="13"/>
      <c r="E7" s="14"/>
      <c r="F7" s="15"/>
      <c r="G7" s="15"/>
    </row>
    <row r="8" spans="1:8" x14ac:dyDescent="0.3">
      <c r="A8" s="16" t="s">
        <v>2629</v>
      </c>
      <c r="B8" s="31"/>
      <c r="C8" s="31"/>
      <c r="D8" s="17"/>
      <c r="E8" s="46"/>
      <c r="F8" s="20"/>
      <c r="G8" s="20"/>
    </row>
    <row r="9" spans="1:8" x14ac:dyDescent="0.3">
      <c r="A9" s="12" t="s">
        <v>2638</v>
      </c>
      <c r="B9" s="30" t="s">
        <v>2639</v>
      </c>
      <c r="C9" s="30"/>
      <c r="D9" s="13">
        <v>1466087.443</v>
      </c>
      <c r="E9" s="14">
        <v>171630.27</v>
      </c>
      <c r="F9" s="15">
        <v>1.0001</v>
      </c>
      <c r="G9" s="15"/>
    </row>
    <row r="10" spans="1:8" x14ac:dyDescent="0.3">
      <c r="A10" s="16" t="s">
        <v>122</v>
      </c>
      <c r="B10" s="31"/>
      <c r="C10" s="31"/>
      <c r="D10" s="17"/>
      <c r="E10" s="18">
        <v>171630.27</v>
      </c>
      <c r="F10" s="19">
        <v>1.0001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152</v>
      </c>
      <c r="B12" s="32"/>
      <c r="C12" s="32"/>
      <c r="D12" s="22"/>
      <c r="E12" s="18">
        <v>171630.27</v>
      </c>
      <c r="F12" s="19">
        <v>1.0001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153</v>
      </c>
      <c r="B14" s="30"/>
      <c r="C14" s="30"/>
      <c r="D14" s="13"/>
      <c r="E14" s="14"/>
      <c r="F14" s="15"/>
      <c r="G14" s="15"/>
    </row>
    <row r="15" spans="1:8" x14ac:dyDescent="0.3">
      <c r="A15" s="12" t="s">
        <v>154</v>
      </c>
      <c r="B15" s="30"/>
      <c r="C15" s="30"/>
      <c r="D15" s="13"/>
      <c r="E15" s="14">
        <v>1250.3</v>
      </c>
      <c r="F15" s="15">
        <v>7.3000000000000001E-3</v>
      </c>
      <c r="G15" s="15">
        <v>6.7666000000000004E-2</v>
      </c>
    </row>
    <row r="16" spans="1:8" x14ac:dyDescent="0.3">
      <c r="A16" s="16" t="s">
        <v>122</v>
      </c>
      <c r="B16" s="31"/>
      <c r="C16" s="31"/>
      <c r="D16" s="17"/>
      <c r="E16" s="18">
        <v>1250.3</v>
      </c>
      <c r="F16" s="19">
        <v>7.3000000000000001E-3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152</v>
      </c>
      <c r="B18" s="32"/>
      <c r="C18" s="32"/>
      <c r="D18" s="22"/>
      <c r="E18" s="18">
        <v>1250.3</v>
      </c>
      <c r="F18" s="19">
        <v>7.3000000000000001E-3</v>
      </c>
      <c r="G18" s="20"/>
    </row>
    <row r="19" spans="1:7" x14ac:dyDescent="0.3">
      <c r="A19" s="12" t="s">
        <v>155</v>
      </c>
      <c r="B19" s="30"/>
      <c r="C19" s="30"/>
      <c r="D19" s="13"/>
      <c r="E19" s="14">
        <v>0.23178940000000001</v>
      </c>
      <c r="F19" s="15">
        <v>9.9999999999999995E-7</v>
      </c>
      <c r="G19" s="15"/>
    </row>
    <row r="20" spans="1:7" x14ac:dyDescent="0.3">
      <c r="A20" s="12" t="s">
        <v>156</v>
      </c>
      <c r="B20" s="30"/>
      <c r="C20" s="30"/>
      <c r="D20" s="13"/>
      <c r="E20" s="23">
        <v>-1259.8317893999999</v>
      </c>
      <c r="F20" s="24">
        <v>-7.4009999999999996E-3</v>
      </c>
      <c r="G20" s="15">
        <v>6.7666000000000004E-2</v>
      </c>
    </row>
    <row r="21" spans="1:7" x14ac:dyDescent="0.3">
      <c r="A21" s="25" t="s">
        <v>157</v>
      </c>
      <c r="B21" s="33"/>
      <c r="C21" s="33"/>
      <c r="D21" s="26"/>
      <c r="E21" s="27">
        <v>171620.97</v>
      </c>
      <c r="F21" s="28">
        <v>1</v>
      </c>
      <c r="G21" s="28"/>
    </row>
    <row r="26" spans="1:7" x14ac:dyDescent="0.3">
      <c r="A26" s="1" t="s">
        <v>160</v>
      </c>
    </row>
    <row r="27" spans="1:7" x14ac:dyDescent="0.3">
      <c r="A27" s="47" t="s">
        <v>161</v>
      </c>
      <c r="B27" s="34" t="s">
        <v>114</v>
      </c>
    </row>
    <row r="28" spans="1:7" x14ac:dyDescent="0.3">
      <c r="A28" t="s">
        <v>162</v>
      </c>
    </row>
    <row r="29" spans="1:7" x14ac:dyDescent="0.3">
      <c r="A29" t="s">
        <v>163</v>
      </c>
      <c r="B29" t="s">
        <v>164</v>
      </c>
      <c r="C29" t="s">
        <v>164</v>
      </c>
    </row>
    <row r="30" spans="1:7" x14ac:dyDescent="0.3">
      <c r="B30" s="48">
        <v>45077</v>
      </c>
      <c r="C30" s="48">
        <v>45107</v>
      </c>
    </row>
    <row r="31" spans="1:7" x14ac:dyDescent="0.3">
      <c r="A31" t="s">
        <v>168</v>
      </c>
      <c r="B31">
        <v>38.444000000000003</v>
      </c>
      <c r="C31">
        <v>39.548999999999999</v>
      </c>
      <c r="E31" s="2"/>
    </row>
    <row r="32" spans="1:7" x14ac:dyDescent="0.3">
      <c r="A32" t="s">
        <v>626</v>
      </c>
      <c r="B32">
        <v>34.883000000000003</v>
      </c>
      <c r="C32">
        <v>35.859000000000002</v>
      </c>
      <c r="E32" s="2"/>
    </row>
    <row r="33" spans="1:5" x14ac:dyDescent="0.3">
      <c r="E33" s="2"/>
    </row>
    <row r="34" spans="1:5" x14ac:dyDescent="0.3">
      <c r="A34" t="s">
        <v>179</v>
      </c>
      <c r="B34" s="34" t="s">
        <v>114</v>
      </c>
    </row>
    <row r="35" spans="1:5" x14ac:dyDescent="0.3">
      <c r="A35" t="s">
        <v>180</v>
      </c>
      <c r="B35" s="34" t="s">
        <v>114</v>
      </c>
    </row>
    <row r="36" spans="1:5" ht="28.95" customHeight="1" x14ac:dyDescent="0.3">
      <c r="A36" s="47" t="s">
        <v>181</v>
      </c>
      <c r="B36" s="34" t="s">
        <v>114</v>
      </c>
    </row>
    <row r="37" spans="1:5" ht="28.95" customHeight="1" x14ac:dyDescent="0.3">
      <c r="A37" s="47" t="s">
        <v>182</v>
      </c>
      <c r="B37" s="49">
        <v>171630.2700322</v>
      </c>
    </row>
    <row r="38" spans="1:5" ht="43.5" customHeight="1" x14ac:dyDescent="0.3">
      <c r="A38" s="47" t="s">
        <v>2632</v>
      </c>
      <c r="B38" s="34" t="s">
        <v>114</v>
      </c>
    </row>
    <row r="39" spans="1:5" ht="28.95" customHeight="1" x14ac:dyDescent="0.3">
      <c r="A39" s="47" t="s">
        <v>2633</v>
      </c>
      <c r="B39" s="34" t="s">
        <v>114</v>
      </c>
    </row>
    <row r="40" spans="1:5" ht="28.95" customHeight="1" x14ac:dyDescent="0.3">
      <c r="A40" s="47" t="s">
        <v>2634</v>
      </c>
      <c r="B40" s="34" t="s">
        <v>114</v>
      </c>
    </row>
    <row r="41" spans="1:5" ht="28.95" customHeight="1" x14ac:dyDescent="0.3">
      <c r="A41" s="47" t="s">
        <v>186</v>
      </c>
      <c r="B41" s="34" t="s">
        <v>114</v>
      </c>
    </row>
    <row r="42" spans="1:5" x14ac:dyDescent="0.3">
      <c r="A42" t="s">
        <v>187</v>
      </c>
      <c r="B42" s="34" t="s">
        <v>114</v>
      </c>
    </row>
    <row r="43" spans="1:5" x14ac:dyDescent="0.3">
      <c r="A43" t="s">
        <v>188</v>
      </c>
      <c r="B43" s="34" t="s">
        <v>114</v>
      </c>
    </row>
    <row r="45" spans="1:5" ht="70.05" customHeight="1" x14ac:dyDescent="0.3">
      <c r="A45" s="63" t="s">
        <v>198</v>
      </c>
      <c r="B45" s="63" t="s">
        <v>199</v>
      </c>
      <c r="C45" s="63" t="s">
        <v>5</v>
      </c>
      <c r="D45" s="63" t="s">
        <v>6</v>
      </c>
    </row>
    <row r="46" spans="1:5" ht="70.05" customHeight="1" x14ac:dyDescent="0.3">
      <c r="A46" s="63" t="s">
        <v>2640</v>
      </c>
      <c r="B46" s="63"/>
      <c r="C46" s="63" t="s">
        <v>93</v>
      </c>
      <c r="D46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94"/>
  <sheetViews>
    <sheetView showGridLines="0" workbookViewId="0">
      <pane ySplit="4" topLeftCell="A5" activePane="bottomLeft" state="frozen"/>
      <selection activeCell="E97" sqref="E97"/>
      <selection pane="bottomLeft" activeCell="A6" sqref="A6"/>
    </sheetView>
  </sheetViews>
  <sheetFormatPr defaultRowHeight="14.4" x14ac:dyDescent="0.3"/>
  <cols>
    <col min="1" max="1" width="52.21875" bestFit="1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2641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2642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6" t="s">
        <v>113</v>
      </c>
      <c r="B6" s="30"/>
      <c r="C6" s="30"/>
      <c r="D6" s="13"/>
      <c r="E6" s="14"/>
      <c r="F6" s="15"/>
      <c r="G6" s="15"/>
    </row>
    <row r="7" spans="1:8" x14ac:dyDescent="0.3">
      <c r="A7" s="16" t="s">
        <v>1106</v>
      </c>
      <c r="B7" s="30"/>
      <c r="C7" s="30"/>
      <c r="D7" s="13"/>
      <c r="E7" s="14"/>
      <c r="F7" s="15"/>
      <c r="G7" s="15"/>
    </row>
    <row r="8" spans="1:8" x14ac:dyDescent="0.3">
      <c r="A8" s="12" t="s">
        <v>1113</v>
      </c>
      <c r="B8" s="30" t="s">
        <v>1114</v>
      </c>
      <c r="C8" s="30" t="s">
        <v>1115</v>
      </c>
      <c r="D8" s="13">
        <v>167043</v>
      </c>
      <c r="E8" s="14">
        <v>1756.62</v>
      </c>
      <c r="F8" s="15">
        <v>0.1323</v>
      </c>
      <c r="G8" s="15"/>
    </row>
    <row r="9" spans="1:8" x14ac:dyDescent="0.3">
      <c r="A9" s="12" t="s">
        <v>1166</v>
      </c>
      <c r="B9" s="30" t="s">
        <v>1167</v>
      </c>
      <c r="C9" s="30" t="s">
        <v>1115</v>
      </c>
      <c r="D9" s="13">
        <v>18840</v>
      </c>
      <c r="E9" s="14">
        <v>972.07</v>
      </c>
      <c r="F9" s="15">
        <v>7.3200000000000001E-2</v>
      </c>
      <c r="G9" s="15"/>
    </row>
    <row r="10" spans="1:8" x14ac:dyDescent="0.3">
      <c r="A10" s="12" t="s">
        <v>1266</v>
      </c>
      <c r="B10" s="30" t="s">
        <v>1267</v>
      </c>
      <c r="C10" s="30" t="s">
        <v>1115</v>
      </c>
      <c r="D10" s="13">
        <v>91319</v>
      </c>
      <c r="E10" s="14">
        <v>926.84</v>
      </c>
      <c r="F10" s="15">
        <v>6.9800000000000001E-2</v>
      </c>
      <c r="G10" s="15"/>
    </row>
    <row r="11" spans="1:8" x14ac:dyDescent="0.3">
      <c r="A11" s="12" t="s">
        <v>1317</v>
      </c>
      <c r="B11" s="30" t="s">
        <v>1318</v>
      </c>
      <c r="C11" s="30" t="s">
        <v>1181</v>
      </c>
      <c r="D11" s="13">
        <v>17519</v>
      </c>
      <c r="E11" s="14">
        <v>893.15</v>
      </c>
      <c r="F11" s="15">
        <v>6.7299999999999999E-2</v>
      </c>
      <c r="G11" s="15"/>
    </row>
    <row r="12" spans="1:8" x14ac:dyDescent="0.3">
      <c r="A12" s="12" t="s">
        <v>1704</v>
      </c>
      <c r="B12" s="30" t="s">
        <v>1705</v>
      </c>
      <c r="C12" s="30" t="s">
        <v>1181</v>
      </c>
      <c r="D12" s="13">
        <v>135196</v>
      </c>
      <c r="E12" s="14">
        <v>810.43</v>
      </c>
      <c r="F12" s="15">
        <v>6.0999999999999999E-2</v>
      </c>
      <c r="G12" s="15"/>
    </row>
    <row r="13" spans="1:8" x14ac:dyDescent="0.3">
      <c r="A13" s="12" t="s">
        <v>1957</v>
      </c>
      <c r="B13" s="30" t="s">
        <v>1958</v>
      </c>
      <c r="C13" s="30" t="s">
        <v>1115</v>
      </c>
      <c r="D13" s="13">
        <v>20793</v>
      </c>
      <c r="E13" s="14">
        <v>745.14</v>
      </c>
      <c r="F13" s="15">
        <v>5.6099999999999997E-2</v>
      </c>
      <c r="G13" s="15"/>
    </row>
    <row r="14" spans="1:8" x14ac:dyDescent="0.3">
      <c r="A14" s="12" t="s">
        <v>1734</v>
      </c>
      <c r="B14" s="30" t="s">
        <v>1735</v>
      </c>
      <c r="C14" s="30" t="s">
        <v>1115</v>
      </c>
      <c r="D14" s="13">
        <v>17672</v>
      </c>
      <c r="E14" s="14">
        <v>336.64</v>
      </c>
      <c r="F14" s="15">
        <v>2.5399999999999999E-2</v>
      </c>
      <c r="G14" s="15"/>
    </row>
    <row r="15" spans="1:8" x14ac:dyDescent="0.3">
      <c r="A15" s="12" t="s">
        <v>1365</v>
      </c>
      <c r="B15" s="30" t="s">
        <v>1366</v>
      </c>
      <c r="C15" s="30" t="s">
        <v>1115</v>
      </c>
      <c r="D15" s="13">
        <v>45894</v>
      </c>
      <c r="E15" s="14">
        <v>333.81</v>
      </c>
      <c r="F15" s="15">
        <v>2.5100000000000001E-2</v>
      </c>
      <c r="G15" s="15"/>
    </row>
    <row r="16" spans="1:8" x14ac:dyDescent="0.3">
      <c r="A16" s="12" t="s">
        <v>1471</v>
      </c>
      <c r="B16" s="30" t="s">
        <v>1472</v>
      </c>
      <c r="C16" s="30" t="s">
        <v>1115</v>
      </c>
      <c r="D16" s="13">
        <v>35637</v>
      </c>
      <c r="E16" s="14">
        <v>321.70999999999998</v>
      </c>
      <c r="F16" s="15">
        <v>2.4199999999999999E-2</v>
      </c>
      <c r="G16" s="15"/>
    </row>
    <row r="17" spans="1:7" x14ac:dyDescent="0.3">
      <c r="A17" s="12" t="s">
        <v>1990</v>
      </c>
      <c r="B17" s="30" t="s">
        <v>1991</v>
      </c>
      <c r="C17" s="30" t="s">
        <v>1181</v>
      </c>
      <c r="D17" s="13">
        <v>78842</v>
      </c>
      <c r="E17" s="14">
        <v>248.39</v>
      </c>
      <c r="F17" s="15">
        <v>1.8700000000000001E-2</v>
      </c>
      <c r="G17" s="15"/>
    </row>
    <row r="18" spans="1:7" x14ac:dyDescent="0.3">
      <c r="A18" s="12" t="s">
        <v>1277</v>
      </c>
      <c r="B18" s="30" t="s">
        <v>1278</v>
      </c>
      <c r="C18" s="30" t="s">
        <v>1181</v>
      </c>
      <c r="D18" s="13">
        <v>31294</v>
      </c>
      <c r="E18" s="14">
        <v>239.41</v>
      </c>
      <c r="F18" s="15">
        <v>1.7999999999999999E-2</v>
      </c>
      <c r="G18" s="15"/>
    </row>
    <row r="19" spans="1:7" x14ac:dyDescent="0.3">
      <c r="A19" s="12" t="s">
        <v>1379</v>
      </c>
      <c r="B19" s="30" t="s">
        <v>1380</v>
      </c>
      <c r="C19" s="30" t="s">
        <v>1115</v>
      </c>
      <c r="D19" s="13">
        <v>60941</v>
      </c>
      <c r="E19" s="14">
        <v>223.44</v>
      </c>
      <c r="F19" s="15">
        <v>1.6799999999999999E-2</v>
      </c>
      <c r="G19" s="15"/>
    </row>
    <row r="20" spans="1:7" x14ac:dyDescent="0.3">
      <c r="A20" s="12" t="s">
        <v>1151</v>
      </c>
      <c r="B20" s="30" t="s">
        <v>1152</v>
      </c>
      <c r="C20" s="30" t="s">
        <v>1115</v>
      </c>
      <c r="D20" s="13">
        <v>72716</v>
      </c>
      <c r="E20" s="14">
        <v>193.06</v>
      </c>
      <c r="F20" s="15">
        <v>1.4500000000000001E-2</v>
      </c>
      <c r="G20" s="15"/>
    </row>
    <row r="21" spans="1:7" x14ac:dyDescent="0.3">
      <c r="A21" s="12" t="s">
        <v>1273</v>
      </c>
      <c r="B21" s="30" t="s">
        <v>1274</v>
      </c>
      <c r="C21" s="30" t="s">
        <v>1115</v>
      </c>
      <c r="D21" s="13">
        <v>24287</v>
      </c>
      <c r="E21" s="14">
        <v>180.42</v>
      </c>
      <c r="F21" s="15">
        <v>1.3599999999999999E-2</v>
      </c>
      <c r="G21" s="15"/>
    </row>
    <row r="22" spans="1:7" x14ac:dyDescent="0.3">
      <c r="A22" s="12" t="s">
        <v>1423</v>
      </c>
      <c r="B22" s="30" t="s">
        <v>1424</v>
      </c>
      <c r="C22" s="30" t="s">
        <v>1115</v>
      </c>
      <c r="D22" s="13">
        <v>24557</v>
      </c>
      <c r="E22" s="14">
        <v>166.01</v>
      </c>
      <c r="F22" s="15">
        <v>1.2500000000000001E-2</v>
      </c>
      <c r="G22" s="15"/>
    </row>
    <row r="23" spans="1:7" x14ac:dyDescent="0.3">
      <c r="A23" s="12" t="s">
        <v>1179</v>
      </c>
      <c r="B23" s="30" t="s">
        <v>1180</v>
      </c>
      <c r="C23" s="30" t="s">
        <v>1181</v>
      </c>
      <c r="D23" s="13">
        <v>6495</v>
      </c>
      <c r="E23" s="14">
        <v>146.75</v>
      </c>
      <c r="F23" s="15">
        <v>1.11E-2</v>
      </c>
      <c r="G23" s="15"/>
    </row>
    <row r="24" spans="1:7" x14ac:dyDescent="0.3">
      <c r="A24" s="12" t="s">
        <v>1817</v>
      </c>
      <c r="B24" s="30" t="s">
        <v>1818</v>
      </c>
      <c r="C24" s="30" t="s">
        <v>1115</v>
      </c>
      <c r="D24" s="13">
        <v>6061</v>
      </c>
      <c r="E24" s="14">
        <v>143.46</v>
      </c>
      <c r="F24" s="15">
        <v>1.0800000000000001E-2</v>
      </c>
      <c r="G24" s="15"/>
    </row>
    <row r="25" spans="1:7" x14ac:dyDescent="0.3">
      <c r="A25" s="12" t="s">
        <v>2239</v>
      </c>
      <c r="B25" s="30" t="s">
        <v>2240</v>
      </c>
      <c r="C25" s="30" t="s">
        <v>1181</v>
      </c>
      <c r="D25" s="13">
        <v>12371</v>
      </c>
      <c r="E25" s="14">
        <v>122.87</v>
      </c>
      <c r="F25" s="15">
        <v>9.2999999999999992E-3</v>
      </c>
      <c r="G25" s="15"/>
    </row>
    <row r="26" spans="1:7" x14ac:dyDescent="0.3">
      <c r="A26" s="12" t="s">
        <v>1869</v>
      </c>
      <c r="B26" s="30" t="s">
        <v>1870</v>
      </c>
      <c r="C26" s="30" t="s">
        <v>1115</v>
      </c>
      <c r="D26" s="13">
        <v>7805</v>
      </c>
      <c r="E26" s="14">
        <v>115.45</v>
      </c>
      <c r="F26" s="15">
        <v>8.6999999999999994E-3</v>
      </c>
      <c r="G26" s="15"/>
    </row>
    <row r="27" spans="1:7" x14ac:dyDescent="0.3">
      <c r="A27" s="12" t="s">
        <v>2028</v>
      </c>
      <c r="B27" s="30" t="s">
        <v>2029</v>
      </c>
      <c r="C27" s="30" t="s">
        <v>1115</v>
      </c>
      <c r="D27" s="13">
        <v>10114</v>
      </c>
      <c r="E27" s="14">
        <v>107.46</v>
      </c>
      <c r="F27" s="15">
        <v>8.0999999999999996E-3</v>
      </c>
      <c r="G27" s="15"/>
    </row>
    <row r="28" spans="1:7" x14ac:dyDescent="0.3">
      <c r="A28" s="12" t="s">
        <v>2245</v>
      </c>
      <c r="B28" s="30" t="s">
        <v>2246</v>
      </c>
      <c r="C28" s="30" t="s">
        <v>1115</v>
      </c>
      <c r="D28" s="13">
        <v>1403</v>
      </c>
      <c r="E28" s="14">
        <v>96.98</v>
      </c>
      <c r="F28" s="15">
        <v>7.3000000000000001E-3</v>
      </c>
      <c r="G28" s="15"/>
    </row>
    <row r="29" spans="1:7" x14ac:dyDescent="0.3">
      <c r="A29" s="12" t="s">
        <v>1901</v>
      </c>
      <c r="B29" s="30" t="s">
        <v>1902</v>
      </c>
      <c r="C29" s="30" t="s">
        <v>1115</v>
      </c>
      <c r="D29" s="13">
        <v>17723</v>
      </c>
      <c r="E29" s="14">
        <v>86.11</v>
      </c>
      <c r="F29" s="15">
        <v>6.4999999999999997E-3</v>
      </c>
      <c r="G29" s="15"/>
    </row>
    <row r="30" spans="1:7" x14ac:dyDescent="0.3">
      <c r="A30" s="12" t="s">
        <v>2059</v>
      </c>
      <c r="B30" s="30" t="s">
        <v>2060</v>
      </c>
      <c r="C30" s="30" t="s">
        <v>1115</v>
      </c>
      <c r="D30" s="13">
        <v>5898</v>
      </c>
      <c r="E30" s="14">
        <v>84.05</v>
      </c>
      <c r="F30" s="15">
        <v>6.3E-3</v>
      </c>
      <c r="G30" s="15"/>
    </row>
    <row r="31" spans="1:7" x14ac:dyDescent="0.3">
      <c r="A31" s="12" t="s">
        <v>2057</v>
      </c>
      <c r="B31" s="30" t="s">
        <v>2058</v>
      </c>
      <c r="C31" s="30" t="s">
        <v>1115</v>
      </c>
      <c r="D31" s="13">
        <v>1990</v>
      </c>
      <c r="E31" s="14">
        <v>75.17</v>
      </c>
      <c r="F31" s="15">
        <v>5.7000000000000002E-3</v>
      </c>
      <c r="G31" s="15"/>
    </row>
    <row r="32" spans="1:7" x14ac:dyDescent="0.3">
      <c r="A32" s="12" t="s">
        <v>2330</v>
      </c>
      <c r="B32" s="30" t="s">
        <v>2331</v>
      </c>
      <c r="C32" s="30" t="s">
        <v>1115</v>
      </c>
      <c r="D32" s="13">
        <v>8553</v>
      </c>
      <c r="E32" s="14">
        <v>54.43</v>
      </c>
      <c r="F32" s="15">
        <v>4.1000000000000003E-3</v>
      </c>
      <c r="G32" s="15"/>
    </row>
    <row r="33" spans="1:7" x14ac:dyDescent="0.3">
      <c r="A33" s="16" t="s">
        <v>122</v>
      </c>
      <c r="B33" s="31"/>
      <c r="C33" s="31"/>
      <c r="D33" s="17"/>
      <c r="E33" s="37">
        <v>9379.8700000000008</v>
      </c>
      <c r="F33" s="38">
        <v>0.70639999999999992</v>
      </c>
      <c r="G33" s="20"/>
    </row>
    <row r="34" spans="1:7" x14ac:dyDescent="0.3">
      <c r="A34" s="16" t="s">
        <v>2643</v>
      </c>
      <c r="B34" s="31"/>
      <c r="C34" s="31"/>
      <c r="D34" s="17"/>
      <c r="E34" s="46"/>
      <c r="F34" s="20"/>
      <c r="G34" s="20"/>
    </row>
    <row r="35" spans="1:7" x14ac:dyDescent="0.3">
      <c r="A35" s="12" t="s">
        <v>2644</v>
      </c>
      <c r="B35" s="30" t="s">
        <v>2645</v>
      </c>
      <c r="C35" s="30" t="s">
        <v>2646</v>
      </c>
      <c r="D35" s="13">
        <v>3763</v>
      </c>
      <c r="E35" s="14">
        <v>511.01</v>
      </c>
      <c r="F35" s="15">
        <v>3.85E-2</v>
      </c>
      <c r="G35" s="15"/>
    </row>
    <row r="36" spans="1:7" x14ac:dyDescent="0.3">
      <c r="A36" s="12" t="s">
        <v>2647</v>
      </c>
      <c r="B36" s="30" t="s">
        <v>2648</v>
      </c>
      <c r="C36" s="30" t="s">
        <v>2646</v>
      </c>
      <c r="D36" s="13">
        <v>1170</v>
      </c>
      <c r="E36" s="14">
        <v>450.17</v>
      </c>
      <c r="F36" s="15">
        <v>3.39E-2</v>
      </c>
      <c r="G36" s="15"/>
    </row>
    <row r="37" spans="1:7" x14ac:dyDescent="0.3">
      <c r="A37" s="12" t="s">
        <v>2649</v>
      </c>
      <c r="B37" s="30" t="s">
        <v>2650</v>
      </c>
      <c r="C37" s="30" t="s">
        <v>2646</v>
      </c>
      <c r="D37" s="13">
        <v>3675</v>
      </c>
      <c r="E37" s="14">
        <v>347.91</v>
      </c>
      <c r="F37" s="15">
        <v>2.6200000000000001E-2</v>
      </c>
      <c r="G37" s="15"/>
    </row>
    <row r="38" spans="1:7" x14ac:dyDescent="0.3">
      <c r="A38" s="12" t="s">
        <v>2651</v>
      </c>
      <c r="B38" s="30" t="s">
        <v>2652</v>
      </c>
      <c r="C38" s="30" t="s">
        <v>2653</v>
      </c>
      <c r="D38" s="13">
        <v>2555</v>
      </c>
      <c r="E38" s="14">
        <v>282.42</v>
      </c>
      <c r="F38" s="15">
        <v>2.1299999999999999E-2</v>
      </c>
      <c r="G38" s="15"/>
    </row>
    <row r="39" spans="1:7" x14ac:dyDescent="0.3">
      <c r="A39" s="12" t="s">
        <v>2654</v>
      </c>
      <c r="B39" s="30" t="s">
        <v>2655</v>
      </c>
      <c r="C39" s="30" t="s">
        <v>2646</v>
      </c>
      <c r="D39" s="13">
        <v>2968</v>
      </c>
      <c r="E39" s="14">
        <v>245.72</v>
      </c>
      <c r="F39" s="15">
        <v>1.8499999999999999E-2</v>
      </c>
      <c r="G39" s="15"/>
    </row>
    <row r="40" spans="1:7" x14ac:dyDescent="0.3">
      <c r="A40" s="12" t="s">
        <v>2656</v>
      </c>
      <c r="B40" s="30" t="s">
        <v>2657</v>
      </c>
      <c r="C40" s="30" t="s">
        <v>2646</v>
      </c>
      <c r="D40" s="13">
        <v>8144</v>
      </c>
      <c r="E40" s="14">
        <v>245.08</v>
      </c>
      <c r="F40" s="15">
        <v>1.8499999999999999E-2</v>
      </c>
      <c r="G40" s="15"/>
    </row>
    <row r="41" spans="1:7" x14ac:dyDescent="0.3">
      <c r="A41" s="12" t="s">
        <v>2658</v>
      </c>
      <c r="B41" s="30" t="s">
        <v>2659</v>
      </c>
      <c r="C41" s="30" t="s">
        <v>2660</v>
      </c>
      <c r="D41" s="13">
        <v>559</v>
      </c>
      <c r="E41" s="14">
        <v>239.28</v>
      </c>
      <c r="F41" s="15">
        <v>1.7999999999999999E-2</v>
      </c>
      <c r="G41" s="15"/>
    </row>
    <row r="42" spans="1:7" x14ac:dyDescent="0.3">
      <c r="A42" s="12" t="s">
        <v>2661</v>
      </c>
      <c r="B42" s="30" t="s">
        <v>2662</v>
      </c>
      <c r="C42" s="30" t="s">
        <v>2663</v>
      </c>
      <c r="D42" s="13">
        <v>2517</v>
      </c>
      <c r="E42" s="14">
        <v>225.13</v>
      </c>
      <c r="F42" s="15">
        <v>1.7000000000000001E-2</v>
      </c>
      <c r="G42" s="15"/>
    </row>
    <row r="43" spans="1:7" x14ac:dyDescent="0.3">
      <c r="A43" s="12" t="s">
        <v>2664</v>
      </c>
      <c r="B43" s="30" t="s">
        <v>2665</v>
      </c>
      <c r="C43" s="30" t="s">
        <v>2663</v>
      </c>
      <c r="D43" s="13">
        <v>1003</v>
      </c>
      <c r="E43" s="14">
        <v>197.49</v>
      </c>
      <c r="F43" s="15">
        <v>1.49E-2</v>
      </c>
      <c r="G43" s="15"/>
    </row>
    <row r="44" spans="1:7" x14ac:dyDescent="0.3">
      <c r="A44" s="12" t="s">
        <v>2666</v>
      </c>
      <c r="B44" s="30" t="s">
        <v>2667</v>
      </c>
      <c r="C44" s="30" t="s">
        <v>2663</v>
      </c>
      <c r="D44" s="13">
        <v>507</v>
      </c>
      <c r="E44" s="14">
        <v>142.22999999999999</v>
      </c>
      <c r="F44" s="15">
        <v>1.0699999999999999E-2</v>
      </c>
      <c r="G44" s="15"/>
    </row>
    <row r="45" spans="1:7" x14ac:dyDescent="0.3">
      <c r="A45" s="12" t="s">
        <v>2668</v>
      </c>
      <c r="B45" s="30" t="s">
        <v>2669</v>
      </c>
      <c r="C45" s="30" t="s">
        <v>2653</v>
      </c>
      <c r="D45" s="13">
        <v>774</v>
      </c>
      <c r="E45" s="14">
        <v>140.99</v>
      </c>
      <c r="F45" s="15">
        <v>1.06E-2</v>
      </c>
      <c r="G45" s="15"/>
    </row>
    <row r="46" spans="1:7" x14ac:dyDescent="0.3">
      <c r="A46" s="12" t="s">
        <v>2670</v>
      </c>
      <c r="B46" s="30" t="s">
        <v>2671</v>
      </c>
      <c r="C46" s="30" t="s">
        <v>2663</v>
      </c>
      <c r="D46" s="13">
        <v>1927</v>
      </c>
      <c r="E46" s="14">
        <v>139.28</v>
      </c>
      <c r="F46" s="15">
        <v>1.0500000000000001E-2</v>
      </c>
      <c r="G46" s="15"/>
    </row>
    <row r="47" spans="1:7" x14ac:dyDescent="0.3">
      <c r="A47" s="12" t="s">
        <v>2672</v>
      </c>
      <c r="B47" s="30" t="s">
        <v>2673</v>
      </c>
      <c r="C47" s="30" t="s">
        <v>2663</v>
      </c>
      <c r="D47" s="13">
        <v>494</v>
      </c>
      <c r="E47" s="14">
        <v>123.65</v>
      </c>
      <c r="F47" s="15">
        <v>9.2999999999999992E-3</v>
      </c>
      <c r="G47" s="15"/>
    </row>
    <row r="48" spans="1:7" x14ac:dyDescent="0.3">
      <c r="A48" s="12" t="s">
        <v>2674</v>
      </c>
      <c r="B48" s="30" t="s">
        <v>2675</v>
      </c>
      <c r="C48" s="30" t="s">
        <v>2653</v>
      </c>
      <c r="D48" s="13">
        <v>1808</v>
      </c>
      <c r="E48" s="14">
        <v>114.32</v>
      </c>
      <c r="F48" s="15">
        <v>8.6E-3</v>
      </c>
      <c r="G48" s="15"/>
    </row>
    <row r="49" spans="1:7" x14ac:dyDescent="0.3">
      <c r="A49" s="12" t="s">
        <v>2676</v>
      </c>
      <c r="B49" s="30" t="s">
        <v>2677</v>
      </c>
      <c r="C49" s="30" t="s">
        <v>2653</v>
      </c>
      <c r="D49" s="13">
        <v>373</v>
      </c>
      <c r="E49" s="14">
        <v>107.69</v>
      </c>
      <c r="F49" s="15">
        <v>8.0999999999999996E-3</v>
      </c>
      <c r="G49" s="15"/>
    </row>
    <row r="50" spans="1:7" x14ac:dyDescent="0.3">
      <c r="A50" s="12" t="s">
        <v>2678</v>
      </c>
      <c r="B50" s="30" t="s">
        <v>2679</v>
      </c>
      <c r="C50" s="30" t="s">
        <v>2663</v>
      </c>
      <c r="D50" s="13">
        <v>411</v>
      </c>
      <c r="E50" s="14">
        <v>89.02</v>
      </c>
      <c r="F50" s="15">
        <v>6.7000000000000002E-3</v>
      </c>
      <c r="G50" s="15"/>
    </row>
    <row r="51" spans="1:7" x14ac:dyDescent="0.3">
      <c r="A51" s="12" t="s">
        <v>2680</v>
      </c>
      <c r="B51" s="30" t="s">
        <v>2681</v>
      </c>
      <c r="C51" s="30" t="s">
        <v>2660</v>
      </c>
      <c r="D51" s="13">
        <v>270</v>
      </c>
      <c r="E51" s="14">
        <v>49.79</v>
      </c>
      <c r="F51" s="15">
        <v>3.7000000000000002E-3</v>
      </c>
      <c r="G51" s="15"/>
    </row>
    <row r="52" spans="1:7" x14ac:dyDescent="0.3">
      <c r="A52" s="12" t="s">
        <v>2682</v>
      </c>
      <c r="B52" s="30" t="s">
        <v>2683</v>
      </c>
      <c r="C52" s="30" t="s">
        <v>2684</v>
      </c>
      <c r="D52" s="13">
        <v>475</v>
      </c>
      <c r="E52" s="14">
        <v>47.35</v>
      </c>
      <c r="F52" s="15">
        <v>3.5999999999999999E-3</v>
      </c>
      <c r="G52" s="15"/>
    </row>
    <row r="53" spans="1:7" x14ac:dyDescent="0.3">
      <c r="A53" s="12" t="s">
        <v>2685</v>
      </c>
      <c r="B53" s="30" t="s">
        <v>2686</v>
      </c>
      <c r="C53" s="30" t="s">
        <v>2660</v>
      </c>
      <c r="D53" s="13">
        <v>428</v>
      </c>
      <c r="E53" s="14">
        <v>42.22</v>
      </c>
      <c r="F53" s="15">
        <v>3.2000000000000002E-3</v>
      </c>
      <c r="G53" s="15"/>
    </row>
    <row r="54" spans="1:7" x14ac:dyDescent="0.3">
      <c r="A54" s="12" t="s">
        <v>2687</v>
      </c>
      <c r="B54" s="30" t="s">
        <v>2688</v>
      </c>
      <c r="C54" s="30" t="s">
        <v>2660</v>
      </c>
      <c r="D54" s="13">
        <v>229</v>
      </c>
      <c r="E54" s="14">
        <v>35.229999999999997</v>
      </c>
      <c r="F54" s="15">
        <v>2.7000000000000001E-3</v>
      </c>
      <c r="G54" s="15"/>
    </row>
    <row r="55" spans="1:7" x14ac:dyDescent="0.3">
      <c r="A55" s="16" t="s">
        <v>122</v>
      </c>
      <c r="B55" s="31"/>
      <c r="C55" s="31"/>
      <c r="D55" s="17"/>
      <c r="E55" s="55">
        <v>3775.9800000000009</v>
      </c>
      <c r="F55" s="56">
        <v>0.28449999999999992</v>
      </c>
      <c r="G55" s="20"/>
    </row>
    <row r="56" spans="1:7" x14ac:dyDescent="0.3">
      <c r="A56" s="16" t="s">
        <v>1473</v>
      </c>
      <c r="B56" s="30"/>
      <c r="C56" s="30"/>
      <c r="D56" s="13"/>
      <c r="E56" s="14"/>
      <c r="F56" s="15"/>
      <c r="G56" s="15"/>
    </row>
    <row r="57" spans="1:7" x14ac:dyDescent="0.3">
      <c r="A57" s="16" t="s">
        <v>122</v>
      </c>
      <c r="B57" s="30"/>
      <c r="C57" s="30"/>
      <c r="D57" s="13"/>
      <c r="E57" s="39" t="s">
        <v>114</v>
      </c>
      <c r="F57" s="40" t="s">
        <v>114</v>
      </c>
      <c r="G57" s="15"/>
    </row>
    <row r="58" spans="1:7" x14ac:dyDescent="0.3">
      <c r="A58" s="21" t="s">
        <v>152</v>
      </c>
      <c r="B58" s="32"/>
      <c r="C58" s="32"/>
      <c r="D58" s="22"/>
      <c r="E58" s="27">
        <v>13155.85</v>
      </c>
      <c r="F58" s="28">
        <v>0.9909</v>
      </c>
      <c r="G58" s="20"/>
    </row>
    <row r="59" spans="1:7" x14ac:dyDescent="0.3">
      <c r="A59" s="12"/>
      <c r="B59" s="30"/>
      <c r="C59" s="30"/>
      <c r="D59" s="13"/>
      <c r="E59" s="14"/>
      <c r="F59" s="15"/>
      <c r="G59" s="15"/>
    </row>
    <row r="60" spans="1:7" x14ac:dyDescent="0.3">
      <c r="A60" s="16" t="s">
        <v>153</v>
      </c>
      <c r="B60" s="30"/>
      <c r="C60" s="30"/>
      <c r="D60" s="13"/>
      <c r="E60" s="14"/>
      <c r="F60" s="15"/>
      <c r="G60" s="15"/>
    </row>
    <row r="61" spans="1:7" x14ac:dyDescent="0.3">
      <c r="A61" s="12" t="s">
        <v>154</v>
      </c>
      <c r="B61" s="30"/>
      <c r="C61" s="30"/>
      <c r="D61" s="13"/>
      <c r="E61" s="14">
        <v>127.93</v>
      </c>
      <c r="F61" s="15">
        <v>9.5999999999999992E-3</v>
      </c>
      <c r="G61" s="15">
        <v>6.7666000000000004E-2</v>
      </c>
    </row>
    <row r="62" spans="1:7" x14ac:dyDescent="0.3">
      <c r="A62" s="16" t="s">
        <v>122</v>
      </c>
      <c r="B62" s="31"/>
      <c r="C62" s="31"/>
      <c r="D62" s="17"/>
      <c r="E62" s="37">
        <v>127.93</v>
      </c>
      <c r="F62" s="38">
        <v>9.5999999999999992E-3</v>
      </c>
      <c r="G62" s="20"/>
    </row>
    <row r="63" spans="1:7" x14ac:dyDescent="0.3">
      <c r="A63" s="12"/>
      <c r="B63" s="30"/>
      <c r="C63" s="30"/>
      <c r="D63" s="13"/>
      <c r="E63" s="14"/>
      <c r="F63" s="15"/>
      <c r="G63" s="15"/>
    </row>
    <row r="64" spans="1:7" x14ac:dyDescent="0.3">
      <c r="A64" s="21" t="s">
        <v>152</v>
      </c>
      <c r="B64" s="32"/>
      <c r="C64" s="32"/>
      <c r="D64" s="22"/>
      <c r="E64" s="18">
        <v>127.93</v>
      </c>
      <c r="F64" s="19">
        <v>9.5999999999999992E-3</v>
      </c>
      <c r="G64" s="20"/>
    </row>
    <row r="65" spans="1:7" x14ac:dyDescent="0.3">
      <c r="A65" s="12" t="s">
        <v>155</v>
      </c>
      <c r="B65" s="30"/>
      <c r="C65" s="30"/>
      <c r="D65" s="13"/>
      <c r="E65" s="14">
        <v>2.3716299999999999E-2</v>
      </c>
      <c r="F65" s="15">
        <v>9.9999999999999995E-7</v>
      </c>
      <c r="G65" s="15"/>
    </row>
    <row r="66" spans="1:7" x14ac:dyDescent="0.3">
      <c r="A66" s="12" t="s">
        <v>156</v>
      </c>
      <c r="B66" s="30"/>
      <c r="C66" s="30"/>
      <c r="D66" s="13"/>
      <c r="E66" s="23">
        <v>-4.4737163000000004</v>
      </c>
      <c r="F66" s="24">
        <v>-5.0100000000000003E-4</v>
      </c>
      <c r="G66" s="15">
        <v>6.7666000000000004E-2</v>
      </c>
    </row>
    <row r="67" spans="1:7" x14ac:dyDescent="0.3">
      <c r="A67" s="25" t="s">
        <v>157</v>
      </c>
      <c r="B67" s="33"/>
      <c r="C67" s="33"/>
      <c r="D67" s="26"/>
      <c r="E67" s="27">
        <v>13279.33</v>
      </c>
      <c r="F67" s="28">
        <v>1</v>
      </c>
      <c r="G67" s="28"/>
    </row>
    <row r="72" spans="1:7" x14ac:dyDescent="0.3">
      <c r="A72" s="1" t="s">
        <v>160</v>
      </c>
    </row>
    <row r="73" spans="1:7" x14ac:dyDescent="0.3">
      <c r="A73" s="47" t="s">
        <v>161</v>
      </c>
      <c r="B73" s="34" t="s">
        <v>114</v>
      </c>
    </row>
    <row r="74" spans="1:7" x14ac:dyDescent="0.3">
      <c r="A74" t="s">
        <v>162</v>
      </c>
    </row>
    <row r="75" spans="1:7" x14ac:dyDescent="0.3">
      <c r="A75" t="s">
        <v>163</v>
      </c>
      <c r="B75" t="s">
        <v>164</v>
      </c>
      <c r="C75" t="s">
        <v>164</v>
      </c>
    </row>
    <row r="76" spans="1:7" x14ac:dyDescent="0.3">
      <c r="B76" s="48">
        <v>45077</v>
      </c>
      <c r="C76" s="48">
        <v>45107</v>
      </c>
    </row>
    <row r="77" spans="1:7" x14ac:dyDescent="0.3">
      <c r="A77" t="s">
        <v>168</v>
      </c>
      <c r="B77">
        <v>12.6029</v>
      </c>
      <c r="C77">
        <v>13.5258</v>
      </c>
      <c r="E77" s="2"/>
    </row>
    <row r="78" spans="1:7" x14ac:dyDescent="0.3">
      <c r="A78" t="s">
        <v>169</v>
      </c>
      <c r="B78">
        <v>12.6029</v>
      </c>
      <c r="C78">
        <v>13.5258</v>
      </c>
      <c r="E78" s="2"/>
    </row>
    <row r="79" spans="1:7" x14ac:dyDescent="0.3">
      <c r="A79" t="s">
        <v>626</v>
      </c>
      <c r="B79">
        <v>12.4114</v>
      </c>
      <c r="C79">
        <v>13.3141</v>
      </c>
      <c r="E79" s="2"/>
    </row>
    <row r="80" spans="1:7" x14ac:dyDescent="0.3">
      <c r="A80" t="s">
        <v>627</v>
      </c>
      <c r="B80">
        <v>12.4114</v>
      </c>
      <c r="C80">
        <v>13.3141</v>
      </c>
      <c r="E80" s="2"/>
    </row>
    <row r="81" spans="1:5" x14ac:dyDescent="0.3">
      <c r="E81" s="2"/>
    </row>
    <row r="82" spans="1:5" x14ac:dyDescent="0.3">
      <c r="A82" t="s">
        <v>179</v>
      </c>
      <c r="B82" s="34" t="s">
        <v>114</v>
      </c>
    </row>
    <row r="83" spans="1:5" x14ac:dyDescent="0.3">
      <c r="A83" t="s">
        <v>180</v>
      </c>
      <c r="B83" s="34" t="s">
        <v>114</v>
      </c>
    </row>
    <row r="84" spans="1:5" ht="28.95" customHeight="1" x14ac:dyDescent="0.3">
      <c r="A84" s="47" t="s">
        <v>181</v>
      </c>
      <c r="B84" s="34" t="s">
        <v>114</v>
      </c>
    </row>
    <row r="85" spans="1:5" ht="28.95" customHeight="1" x14ac:dyDescent="0.3">
      <c r="A85" s="47" t="s">
        <v>182</v>
      </c>
      <c r="B85" s="49">
        <f>E55</f>
        <v>3775.9800000000009</v>
      </c>
    </row>
    <row r="86" spans="1:5" ht="43.5" customHeight="1" x14ac:dyDescent="0.3">
      <c r="A86" s="47" t="s">
        <v>2632</v>
      </c>
      <c r="B86" s="34" t="s">
        <v>114</v>
      </c>
    </row>
    <row r="87" spans="1:5" ht="28.95" customHeight="1" x14ac:dyDescent="0.3">
      <c r="A87" s="47" t="s">
        <v>2633</v>
      </c>
      <c r="B87" s="34" t="s">
        <v>114</v>
      </c>
    </row>
    <row r="88" spans="1:5" ht="28.95" customHeight="1" x14ac:dyDescent="0.3">
      <c r="A88" s="47" t="s">
        <v>2634</v>
      </c>
      <c r="B88" s="34" t="s">
        <v>114</v>
      </c>
    </row>
    <row r="89" spans="1:5" ht="28.95" customHeight="1" x14ac:dyDescent="0.3">
      <c r="A89" s="47" t="s">
        <v>186</v>
      </c>
      <c r="B89" s="34" t="s">
        <v>114</v>
      </c>
    </row>
    <row r="90" spans="1:5" x14ac:dyDescent="0.3">
      <c r="A90" t="s">
        <v>187</v>
      </c>
      <c r="B90" s="34" t="s">
        <v>114</v>
      </c>
    </row>
    <row r="91" spans="1:5" x14ac:dyDescent="0.3">
      <c r="A91" t="s">
        <v>188</v>
      </c>
      <c r="B91" s="34" t="s">
        <v>114</v>
      </c>
    </row>
    <row r="93" spans="1:5" ht="70.05" customHeight="1" x14ac:dyDescent="0.3">
      <c r="A93" s="63" t="s">
        <v>198</v>
      </c>
      <c r="B93" s="63" t="s">
        <v>199</v>
      </c>
      <c r="C93" s="63" t="s">
        <v>5</v>
      </c>
      <c r="D93" s="63" t="s">
        <v>6</v>
      </c>
    </row>
    <row r="94" spans="1:5" ht="70.05" customHeight="1" x14ac:dyDescent="0.3">
      <c r="A94" s="63" t="s">
        <v>2689</v>
      </c>
      <c r="B94" s="63"/>
      <c r="C94" s="63" t="s">
        <v>95</v>
      </c>
      <c r="D94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45"/>
  <sheetViews>
    <sheetView showGridLines="0" workbookViewId="0">
      <pane ySplit="4" topLeftCell="A5" activePane="bottomLeft" state="frozen"/>
      <selection activeCell="E97" sqref="E97"/>
      <selection pane="bottomLeft" activeCell="A8" sqref="A8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2690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2691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2628</v>
      </c>
      <c r="B7" s="30"/>
      <c r="C7" s="30"/>
      <c r="D7" s="13"/>
      <c r="E7" s="14"/>
      <c r="F7" s="15"/>
      <c r="G7" s="15"/>
    </row>
    <row r="8" spans="1:8" x14ac:dyDescent="0.3">
      <c r="A8" s="16" t="s">
        <v>2629</v>
      </c>
      <c r="B8" s="31"/>
      <c r="C8" s="31"/>
      <c r="D8" s="17"/>
      <c r="E8" s="46"/>
      <c r="F8" s="20"/>
      <c r="G8" s="20"/>
    </row>
    <row r="9" spans="1:8" x14ac:dyDescent="0.3">
      <c r="A9" s="12" t="s">
        <v>2692</v>
      </c>
      <c r="B9" s="30" t="s">
        <v>2693</v>
      </c>
      <c r="C9" s="30"/>
      <c r="D9" s="13">
        <v>232150.802</v>
      </c>
      <c r="E9" s="14">
        <v>8437.64</v>
      </c>
      <c r="F9" s="15">
        <v>0.98909999999999998</v>
      </c>
      <c r="G9" s="15"/>
    </row>
    <row r="10" spans="1:8" x14ac:dyDescent="0.3">
      <c r="A10" s="16" t="s">
        <v>122</v>
      </c>
      <c r="B10" s="31"/>
      <c r="C10" s="31"/>
      <c r="D10" s="17"/>
      <c r="E10" s="18">
        <v>8437.64</v>
      </c>
      <c r="F10" s="19">
        <v>0.98909999999999998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152</v>
      </c>
      <c r="B12" s="32"/>
      <c r="C12" s="32"/>
      <c r="D12" s="22"/>
      <c r="E12" s="18">
        <v>8437.64</v>
      </c>
      <c r="F12" s="19">
        <v>0.98909999999999998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153</v>
      </c>
      <c r="B14" s="30"/>
      <c r="C14" s="30"/>
      <c r="D14" s="13"/>
      <c r="E14" s="14"/>
      <c r="F14" s="15"/>
      <c r="G14" s="15"/>
    </row>
    <row r="15" spans="1:8" x14ac:dyDescent="0.3">
      <c r="A15" s="12" t="s">
        <v>154</v>
      </c>
      <c r="B15" s="30"/>
      <c r="C15" s="30"/>
      <c r="D15" s="13"/>
      <c r="E15" s="14">
        <v>114.94</v>
      </c>
      <c r="F15" s="15">
        <v>1.35E-2</v>
      </c>
      <c r="G15" s="15">
        <v>6.7666000000000004E-2</v>
      </c>
    </row>
    <row r="16" spans="1:8" x14ac:dyDescent="0.3">
      <c r="A16" s="16" t="s">
        <v>122</v>
      </c>
      <c r="B16" s="31"/>
      <c r="C16" s="31"/>
      <c r="D16" s="17"/>
      <c r="E16" s="18">
        <v>114.94</v>
      </c>
      <c r="F16" s="19">
        <v>1.35E-2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152</v>
      </c>
      <c r="B18" s="32"/>
      <c r="C18" s="32"/>
      <c r="D18" s="22"/>
      <c r="E18" s="18">
        <v>114.94</v>
      </c>
      <c r="F18" s="19">
        <v>1.35E-2</v>
      </c>
      <c r="G18" s="20"/>
    </row>
    <row r="19" spans="1:7" x14ac:dyDescent="0.3">
      <c r="A19" s="12" t="s">
        <v>155</v>
      </c>
      <c r="B19" s="30"/>
      <c r="C19" s="30"/>
      <c r="D19" s="13"/>
      <c r="E19" s="14">
        <v>2.1307599999999999E-2</v>
      </c>
      <c r="F19" s="15">
        <v>1.9999999999999999E-6</v>
      </c>
      <c r="G19" s="15"/>
    </row>
    <row r="20" spans="1:7" x14ac:dyDescent="0.3">
      <c r="A20" s="12" t="s">
        <v>156</v>
      </c>
      <c r="B20" s="30"/>
      <c r="C20" s="30"/>
      <c r="D20" s="13"/>
      <c r="E20" s="23">
        <v>-22.001307600000001</v>
      </c>
      <c r="F20" s="24">
        <v>-2.6020000000000001E-3</v>
      </c>
      <c r="G20" s="15">
        <v>6.7666000000000004E-2</v>
      </c>
    </row>
    <row r="21" spans="1:7" x14ac:dyDescent="0.3">
      <c r="A21" s="25" t="s">
        <v>157</v>
      </c>
      <c r="B21" s="33"/>
      <c r="C21" s="33"/>
      <c r="D21" s="26"/>
      <c r="E21" s="27">
        <v>8530.6</v>
      </c>
      <c r="F21" s="28">
        <v>1</v>
      </c>
      <c r="G21" s="28"/>
    </row>
    <row r="26" spans="1:7" x14ac:dyDescent="0.3">
      <c r="A26" s="1" t="s">
        <v>160</v>
      </c>
    </row>
    <row r="27" spans="1:7" x14ac:dyDescent="0.3">
      <c r="A27" s="47" t="s">
        <v>161</v>
      </c>
      <c r="B27" s="34" t="s">
        <v>114</v>
      </c>
    </row>
    <row r="28" spans="1:7" x14ac:dyDescent="0.3">
      <c r="A28" t="s">
        <v>162</v>
      </c>
    </row>
    <row r="29" spans="1:7" x14ac:dyDescent="0.3">
      <c r="A29" t="s">
        <v>163</v>
      </c>
      <c r="B29" t="s">
        <v>164</v>
      </c>
      <c r="C29" t="s">
        <v>164</v>
      </c>
    </row>
    <row r="30" spans="1:7" x14ac:dyDescent="0.3">
      <c r="B30" s="48">
        <v>45077</v>
      </c>
      <c r="C30" s="48">
        <v>45107</v>
      </c>
    </row>
    <row r="31" spans="1:7" x14ac:dyDescent="0.3">
      <c r="A31" t="s">
        <v>168</v>
      </c>
      <c r="B31">
        <v>17.1555</v>
      </c>
      <c r="C31">
        <v>17.870100000000001</v>
      </c>
      <c r="E31" s="2"/>
    </row>
    <row r="32" spans="1:7" x14ac:dyDescent="0.3">
      <c r="A32" t="s">
        <v>626</v>
      </c>
      <c r="B32">
        <v>15.8287</v>
      </c>
      <c r="C32">
        <v>16.476700000000001</v>
      </c>
      <c r="E32" s="2"/>
    </row>
    <row r="33" spans="1:5" x14ac:dyDescent="0.3">
      <c r="E33" s="2"/>
    </row>
    <row r="34" spans="1:5" x14ac:dyDescent="0.3">
      <c r="A34" t="s">
        <v>179</v>
      </c>
      <c r="B34" s="34" t="s">
        <v>114</v>
      </c>
    </row>
    <row r="35" spans="1:5" x14ac:dyDescent="0.3">
      <c r="A35" t="s">
        <v>180</v>
      </c>
      <c r="B35" s="34" t="s">
        <v>114</v>
      </c>
    </row>
    <row r="36" spans="1:5" ht="28.95" customHeight="1" x14ac:dyDescent="0.3">
      <c r="A36" s="47" t="s">
        <v>181</v>
      </c>
      <c r="B36" s="34" t="s">
        <v>114</v>
      </c>
    </row>
    <row r="37" spans="1:5" ht="28.95" customHeight="1" x14ac:dyDescent="0.3">
      <c r="A37" s="47" t="s">
        <v>182</v>
      </c>
      <c r="B37" s="49">
        <v>8437.6378395000011</v>
      </c>
    </row>
    <row r="38" spans="1:5" ht="43.5" customHeight="1" x14ac:dyDescent="0.3">
      <c r="A38" s="47" t="s">
        <v>2632</v>
      </c>
      <c r="B38" s="34" t="s">
        <v>114</v>
      </c>
    </row>
    <row r="39" spans="1:5" ht="28.95" customHeight="1" x14ac:dyDescent="0.3">
      <c r="A39" s="47" t="s">
        <v>2633</v>
      </c>
      <c r="B39" s="34" t="s">
        <v>114</v>
      </c>
    </row>
    <row r="40" spans="1:5" ht="28.95" customHeight="1" x14ac:dyDescent="0.3">
      <c r="A40" s="47" t="s">
        <v>2634</v>
      </c>
      <c r="B40" s="34" t="s">
        <v>114</v>
      </c>
    </row>
    <row r="41" spans="1:5" ht="28.95" customHeight="1" x14ac:dyDescent="0.3">
      <c r="A41" s="47" t="s">
        <v>186</v>
      </c>
      <c r="B41" s="34" t="s">
        <v>114</v>
      </c>
    </row>
    <row r="42" spans="1:5" x14ac:dyDescent="0.3">
      <c r="A42" t="s">
        <v>187</v>
      </c>
      <c r="B42" s="34" t="s">
        <v>114</v>
      </c>
    </row>
    <row r="44" spans="1:5" ht="70.05" customHeight="1" x14ac:dyDescent="0.3">
      <c r="A44" s="63" t="s">
        <v>198</v>
      </c>
      <c r="B44" s="63" t="s">
        <v>199</v>
      </c>
      <c r="C44" s="63" t="s">
        <v>5</v>
      </c>
      <c r="D44" s="63" t="s">
        <v>6</v>
      </c>
    </row>
    <row r="45" spans="1:5" ht="70.05" customHeight="1" x14ac:dyDescent="0.3">
      <c r="A45" s="63" t="s">
        <v>2694</v>
      </c>
      <c r="B45" s="63"/>
      <c r="C45" s="63" t="s">
        <v>97</v>
      </c>
      <c r="D45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46"/>
  <sheetViews>
    <sheetView showGridLines="0" workbookViewId="0">
      <pane ySplit="4" topLeftCell="A5" activePane="bottomLeft" state="frozen"/>
      <selection activeCell="E97" sqref="E97"/>
      <selection pane="bottomLeft" activeCell="A9" sqref="A9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2695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2696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2628</v>
      </c>
      <c r="B7" s="30"/>
      <c r="C7" s="30"/>
      <c r="D7" s="13"/>
      <c r="E7" s="14"/>
      <c r="F7" s="15"/>
      <c r="G7" s="15"/>
    </row>
    <row r="8" spans="1:8" x14ac:dyDescent="0.3">
      <c r="A8" s="16" t="s">
        <v>2629</v>
      </c>
      <c r="B8" s="31"/>
      <c r="C8" s="31"/>
      <c r="D8" s="17"/>
      <c r="E8" s="46"/>
      <c r="F8" s="20"/>
      <c r="G8" s="20"/>
    </row>
    <row r="9" spans="1:8" x14ac:dyDescent="0.3">
      <c r="A9" s="12" t="s">
        <v>2697</v>
      </c>
      <c r="B9" s="30" t="s">
        <v>2698</v>
      </c>
      <c r="C9" s="30"/>
      <c r="D9" s="13">
        <v>127168.30631</v>
      </c>
      <c r="E9" s="14">
        <v>13586.17</v>
      </c>
      <c r="F9" s="15">
        <v>0.98950000000000005</v>
      </c>
      <c r="G9" s="15"/>
    </row>
    <row r="10" spans="1:8" x14ac:dyDescent="0.3">
      <c r="A10" s="16" t="s">
        <v>122</v>
      </c>
      <c r="B10" s="31"/>
      <c r="C10" s="31"/>
      <c r="D10" s="17"/>
      <c r="E10" s="18">
        <v>13586.17</v>
      </c>
      <c r="F10" s="19">
        <v>0.98950000000000005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152</v>
      </c>
      <c r="B12" s="32"/>
      <c r="C12" s="32"/>
      <c r="D12" s="22"/>
      <c r="E12" s="18">
        <v>13586.17</v>
      </c>
      <c r="F12" s="19">
        <v>0.98950000000000005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153</v>
      </c>
      <c r="B14" s="30"/>
      <c r="C14" s="30"/>
      <c r="D14" s="13"/>
      <c r="E14" s="14"/>
      <c r="F14" s="15"/>
      <c r="G14" s="15"/>
    </row>
    <row r="15" spans="1:8" x14ac:dyDescent="0.3">
      <c r="A15" s="12" t="s">
        <v>154</v>
      </c>
      <c r="B15" s="30"/>
      <c r="C15" s="30"/>
      <c r="D15" s="13"/>
      <c r="E15" s="14">
        <v>269.85000000000002</v>
      </c>
      <c r="F15" s="15">
        <v>1.9699999999999999E-2</v>
      </c>
      <c r="G15" s="15">
        <v>6.7666000000000004E-2</v>
      </c>
    </row>
    <row r="16" spans="1:8" x14ac:dyDescent="0.3">
      <c r="A16" s="16" t="s">
        <v>122</v>
      </c>
      <c r="B16" s="31"/>
      <c r="C16" s="31"/>
      <c r="D16" s="17"/>
      <c r="E16" s="18">
        <v>269.85000000000002</v>
      </c>
      <c r="F16" s="19">
        <v>1.9699999999999999E-2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152</v>
      </c>
      <c r="B18" s="32"/>
      <c r="C18" s="32"/>
      <c r="D18" s="22"/>
      <c r="E18" s="18">
        <v>269.85000000000002</v>
      </c>
      <c r="F18" s="19">
        <v>1.9699999999999999E-2</v>
      </c>
      <c r="G18" s="20"/>
    </row>
    <row r="19" spans="1:7" x14ac:dyDescent="0.3">
      <c r="A19" s="12" t="s">
        <v>155</v>
      </c>
      <c r="B19" s="30"/>
      <c r="C19" s="30"/>
      <c r="D19" s="13"/>
      <c r="E19" s="14">
        <v>5.0026500000000002E-2</v>
      </c>
      <c r="F19" s="15">
        <v>3.0000000000000001E-6</v>
      </c>
      <c r="G19" s="15"/>
    </row>
    <row r="20" spans="1:7" x14ac:dyDescent="0.3">
      <c r="A20" s="12" t="s">
        <v>156</v>
      </c>
      <c r="B20" s="30"/>
      <c r="C20" s="30"/>
      <c r="D20" s="13"/>
      <c r="E20" s="23">
        <v>-126.3200265</v>
      </c>
      <c r="F20" s="24">
        <v>-9.2029999999999994E-3</v>
      </c>
      <c r="G20" s="15">
        <v>6.7666000000000004E-2</v>
      </c>
    </row>
    <row r="21" spans="1:7" x14ac:dyDescent="0.3">
      <c r="A21" s="25" t="s">
        <v>157</v>
      </c>
      <c r="B21" s="33"/>
      <c r="C21" s="33"/>
      <c r="D21" s="26"/>
      <c r="E21" s="27">
        <v>13729.75</v>
      </c>
      <c r="F21" s="28">
        <v>1</v>
      </c>
      <c r="G21" s="28"/>
    </row>
    <row r="26" spans="1:7" x14ac:dyDescent="0.3">
      <c r="A26" s="1" t="s">
        <v>160</v>
      </c>
    </row>
    <row r="27" spans="1:7" x14ac:dyDescent="0.3">
      <c r="A27" s="47" t="s">
        <v>161</v>
      </c>
      <c r="B27" s="34" t="s">
        <v>114</v>
      </c>
    </row>
    <row r="28" spans="1:7" x14ac:dyDescent="0.3">
      <c r="A28" t="s">
        <v>162</v>
      </c>
    </row>
    <row r="29" spans="1:7" x14ac:dyDescent="0.3">
      <c r="A29" t="s">
        <v>163</v>
      </c>
      <c r="B29" t="s">
        <v>164</v>
      </c>
      <c r="C29" t="s">
        <v>164</v>
      </c>
    </row>
    <row r="30" spans="1:7" x14ac:dyDescent="0.3">
      <c r="B30" s="48">
        <v>45077</v>
      </c>
      <c r="C30" s="48">
        <v>45107</v>
      </c>
    </row>
    <row r="31" spans="1:7" x14ac:dyDescent="0.3">
      <c r="A31" t="s">
        <v>168</v>
      </c>
      <c r="B31">
        <v>14.2255</v>
      </c>
      <c r="C31">
        <v>14.791499999999999</v>
      </c>
      <c r="E31" s="2"/>
    </row>
    <row r="32" spans="1:7" x14ac:dyDescent="0.3">
      <c r="A32" t="s">
        <v>626</v>
      </c>
      <c r="B32">
        <v>13.339</v>
      </c>
      <c r="C32">
        <v>13.8597</v>
      </c>
      <c r="E32" s="2"/>
    </row>
    <row r="33" spans="1:5" x14ac:dyDescent="0.3">
      <c r="E33" s="2"/>
    </row>
    <row r="34" spans="1:5" x14ac:dyDescent="0.3">
      <c r="A34" t="s">
        <v>179</v>
      </c>
      <c r="B34" s="34" t="s">
        <v>114</v>
      </c>
    </row>
    <row r="35" spans="1:5" x14ac:dyDescent="0.3">
      <c r="A35" t="s">
        <v>180</v>
      </c>
      <c r="B35" s="34" t="s">
        <v>114</v>
      </c>
    </row>
    <row r="36" spans="1:5" ht="28.95" customHeight="1" x14ac:dyDescent="0.3">
      <c r="A36" s="47" t="s">
        <v>181</v>
      </c>
      <c r="B36" s="34" t="s">
        <v>114</v>
      </c>
    </row>
    <row r="37" spans="1:5" ht="28.95" customHeight="1" x14ac:dyDescent="0.3">
      <c r="A37" s="47" t="s">
        <v>182</v>
      </c>
      <c r="B37" s="49">
        <v>13586.170235699999</v>
      </c>
    </row>
    <row r="38" spans="1:5" ht="43.5" customHeight="1" x14ac:dyDescent="0.3">
      <c r="A38" s="47" t="s">
        <v>2632</v>
      </c>
      <c r="B38" s="34" t="s">
        <v>114</v>
      </c>
    </row>
    <row r="39" spans="1:5" ht="28.95" customHeight="1" x14ac:dyDescent="0.3">
      <c r="A39" s="47" t="s">
        <v>2633</v>
      </c>
      <c r="B39" s="34" t="s">
        <v>114</v>
      </c>
    </row>
    <row r="40" spans="1:5" ht="28.95" customHeight="1" x14ac:dyDescent="0.3">
      <c r="A40" s="47" t="s">
        <v>2634</v>
      </c>
      <c r="B40" s="34" t="s">
        <v>114</v>
      </c>
    </row>
    <row r="41" spans="1:5" ht="28.95" customHeight="1" x14ac:dyDescent="0.3">
      <c r="A41" s="47" t="s">
        <v>186</v>
      </c>
      <c r="B41" s="34" t="s">
        <v>114</v>
      </c>
    </row>
    <row r="42" spans="1:5" x14ac:dyDescent="0.3">
      <c r="A42" t="s">
        <v>187</v>
      </c>
      <c r="B42" s="34" t="s">
        <v>114</v>
      </c>
    </row>
    <row r="43" spans="1:5" x14ac:dyDescent="0.3">
      <c r="B43" s="34"/>
    </row>
    <row r="45" spans="1:5" ht="70.05" customHeight="1" x14ac:dyDescent="0.3">
      <c r="A45" s="63" t="s">
        <v>198</v>
      </c>
      <c r="B45" s="63" t="s">
        <v>199</v>
      </c>
      <c r="C45" s="63" t="s">
        <v>5</v>
      </c>
      <c r="D45" s="63" t="s">
        <v>6</v>
      </c>
    </row>
    <row r="46" spans="1:5" ht="70.05" customHeight="1" x14ac:dyDescent="0.3">
      <c r="A46" s="63" t="s">
        <v>2699</v>
      </c>
      <c r="B46" s="63"/>
      <c r="C46" s="63" t="s">
        <v>99</v>
      </c>
      <c r="D46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5"/>
  <sheetViews>
    <sheetView showGridLines="0" workbookViewId="0">
      <pane ySplit="4" topLeftCell="A5" activePane="bottomLeft" state="frozen"/>
      <selection activeCell="E97" sqref="E97"/>
      <selection pane="bottomLeft" activeCell="B11" sqref="B11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449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450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202</v>
      </c>
      <c r="B9" s="30"/>
      <c r="C9" s="30"/>
      <c r="D9" s="13"/>
      <c r="E9" s="14"/>
      <c r="F9" s="15"/>
      <c r="G9" s="15"/>
    </row>
    <row r="10" spans="1:8" x14ac:dyDescent="0.3">
      <c r="A10" s="16" t="s">
        <v>203</v>
      </c>
      <c r="B10" s="30"/>
      <c r="C10" s="30"/>
      <c r="D10" s="13"/>
      <c r="E10" s="14"/>
      <c r="F10" s="15"/>
      <c r="G10" s="15"/>
    </row>
    <row r="11" spans="1:8" x14ac:dyDescent="0.3">
      <c r="A11" s="12" t="s">
        <v>451</v>
      </c>
      <c r="B11" s="30" t="s">
        <v>452</v>
      </c>
      <c r="C11" s="30" t="s">
        <v>209</v>
      </c>
      <c r="D11" s="13">
        <v>102000000</v>
      </c>
      <c r="E11" s="14">
        <v>96006.99</v>
      </c>
      <c r="F11" s="15">
        <v>7.4200000000000002E-2</v>
      </c>
      <c r="G11" s="15">
        <v>7.4249999999999997E-2</v>
      </c>
    </row>
    <row r="12" spans="1:8" x14ac:dyDescent="0.3">
      <c r="A12" s="12" t="s">
        <v>453</v>
      </c>
      <c r="B12" s="30" t="s">
        <v>454</v>
      </c>
      <c r="C12" s="30" t="s">
        <v>209</v>
      </c>
      <c r="D12" s="13">
        <v>97500000</v>
      </c>
      <c r="E12" s="14">
        <v>94226.54</v>
      </c>
      <c r="F12" s="15">
        <v>7.2800000000000004E-2</v>
      </c>
      <c r="G12" s="15">
        <v>7.4889999999999998E-2</v>
      </c>
    </row>
    <row r="13" spans="1:8" x14ac:dyDescent="0.3">
      <c r="A13" s="12" t="s">
        <v>455</v>
      </c>
      <c r="B13" s="30" t="s">
        <v>456</v>
      </c>
      <c r="C13" s="30" t="s">
        <v>218</v>
      </c>
      <c r="D13" s="13">
        <v>100000000</v>
      </c>
      <c r="E13" s="14">
        <v>94019.4</v>
      </c>
      <c r="F13" s="15">
        <v>7.2599999999999998E-2</v>
      </c>
      <c r="G13" s="15">
        <v>7.485E-2</v>
      </c>
    </row>
    <row r="14" spans="1:8" x14ac:dyDescent="0.3">
      <c r="A14" s="12" t="s">
        <v>457</v>
      </c>
      <c r="B14" s="30" t="s">
        <v>458</v>
      </c>
      <c r="C14" s="30" t="s">
        <v>209</v>
      </c>
      <c r="D14" s="13">
        <v>98500000</v>
      </c>
      <c r="E14" s="14">
        <v>93363.13</v>
      </c>
      <c r="F14" s="15">
        <v>7.2099999999999997E-2</v>
      </c>
      <c r="G14" s="15">
        <v>7.4075000000000002E-2</v>
      </c>
    </row>
    <row r="15" spans="1:8" x14ac:dyDescent="0.3">
      <c r="A15" s="12" t="s">
        <v>459</v>
      </c>
      <c r="B15" s="30" t="s">
        <v>460</v>
      </c>
      <c r="C15" s="30" t="s">
        <v>218</v>
      </c>
      <c r="D15" s="13">
        <v>96000000</v>
      </c>
      <c r="E15" s="14">
        <v>92371.39</v>
      </c>
      <c r="F15" s="15">
        <v>7.1400000000000005E-2</v>
      </c>
      <c r="G15" s="15">
        <v>7.4531E-2</v>
      </c>
    </row>
    <row r="16" spans="1:8" x14ac:dyDescent="0.3">
      <c r="A16" s="12" t="s">
        <v>461</v>
      </c>
      <c r="B16" s="30" t="s">
        <v>462</v>
      </c>
      <c r="C16" s="30" t="s">
        <v>209</v>
      </c>
      <c r="D16" s="13">
        <v>95500000</v>
      </c>
      <c r="E16" s="14">
        <v>92365.59</v>
      </c>
      <c r="F16" s="15">
        <v>7.1400000000000005E-2</v>
      </c>
      <c r="G16" s="15">
        <v>7.4533000000000002E-2</v>
      </c>
    </row>
    <row r="17" spans="1:7" x14ac:dyDescent="0.3">
      <c r="A17" s="12" t="s">
        <v>463</v>
      </c>
      <c r="B17" s="30" t="s">
        <v>464</v>
      </c>
      <c r="C17" s="30" t="s">
        <v>218</v>
      </c>
      <c r="D17" s="13">
        <v>82000000</v>
      </c>
      <c r="E17" s="14">
        <v>76921.33</v>
      </c>
      <c r="F17" s="15">
        <v>5.9400000000000001E-2</v>
      </c>
      <c r="G17" s="15">
        <v>7.4800000000000005E-2</v>
      </c>
    </row>
    <row r="18" spans="1:7" x14ac:dyDescent="0.3">
      <c r="A18" s="12" t="s">
        <v>465</v>
      </c>
      <c r="B18" s="30" t="s">
        <v>466</v>
      </c>
      <c r="C18" s="30" t="s">
        <v>209</v>
      </c>
      <c r="D18" s="13">
        <v>80000000</v>
      </c>
      <c r="E18" s="14">
        <v>75049.919999999998</v>
      </c>
      <c r="F18" s="15">
        <v>5.8000000000000003E-2</v>
      </c>
      <c r="G18" s="15">
        <v>7.3649999999999993E-2</v>
      </c>
    </row>
    <row r="19" spans="1:7" x14ac:dyDescent="0.3">
      <c r="A19" s="12" t="s">
        <v>467</v>
      </c>
      <c r="B19" s="30" t="s">
        <v>468</v>
      </c>
      <c r="C19" s="30" t="s">
        <v>209</v>
      </c>
      <c r="D19" s="13">
        <v>75000000</v>
      </c>
      <c r="E19" s="14">
        <v>71658.98</v>
      </c>
      <c r="F19" s="15">
        <v>5.5399999999999998E-2</v>
      </c>
      <c r="G19" s="15">
        <v>7.3999999999999996E-2</v>
      </c>
    </row>
    <row r="20" spans="1:7" x14ac:dyDescent="0.3">
      <c r="A20" s="12" t="s">
        <v>469</v>
      </c>
      <c r="B20" s="30" t="s">
        <v>470</v>
      </c>
      <c r="C20" s="30" t="s">
        <v>471</v>
      </c>
      <c r="D20" s="13">
        <v>66500000</v>
      </c>
      <c r="E20" s="14">
        <v>63423.31</v>
      </c>
      <c r="F20" s="15">
        <v>4.9000000000000002E-2</v>
      </c>
      <c r="G20" s="15">
        <v>7.485E-2</v>
      </c>
    </row>
    <row r="21" spans="1:7" x14ac:dyDescent="0.3">
      <c r="A21" s="12" t="s">
        <v>472</v>
      </c>
      <c r="B21" s="30" t="s">
        <v>473</v>
      </c>
      <c r="C21" s="30" t="s">
        <v>209</v>
      </c>
      <c r="D21" s="13">
        <v>38500000</v>
      </c>
      <c r="E21" s="14">
        <v>35951.49</v>
      </c>
      <c r="F21" s="15">
        <v>2.7799999999999998E-2</v>
      </c>
      <c r="G21" s="15">
        <v>7.4325000000000002E-2</v>
      </c>
    </row>
    <row r="22" spans="1:7" x14ac:dyDescent="0.3">
      <c r="A22" s="12" t="s">
        <v>474</v>
      </c>
      <c r="B22" s="30" t="s">
        <v>475</v>
      </c>
      <c r="C22" s="30" t="s">
        <v>209</v>
      </c>
      <c r="D22" s="13">
        <v>31500000</v>
      </c>
      <c r="E22" s="14">
        <v>31590.18</v>
      </c>
      <c r="F22" s="15">
        <v>2.4400000000000002E-2</v>
      </c>
      <c r="G22" s="15">
        <v>7.4889999999999998E-2</v>
      </c>
    </row>
    <row r="23" spans="1:7" x14ac:dyDescent="0.3">
      <c r="A23" s="12" t="s">
        <v>476</v>
      </c>
      <c r="B23" s="30" t="s">
        <v>477</v>
      </c>
      <c r="C23" s="30" t="s">
        <v>209</v>
      </c>
      <c r="D23" s="13">
        <v>28000000</v>
      </c>
      <c r="E23" s="14">
        <v>27362.3</v>
      </c>
      <c r="F23" s="15">
        <v>2.1100000000000001E-2</v>
      </c>
      <c r="G23" s="15">
        <v>7.4700000000000003E-2</v>
      </c>
    </row>
    <row r="24" spans="1:7" x14ac:dyDescent="0.3">
      <c r="A24" s="12" t="s">
        <v>478</v>
      </c>
      <c r="B24" s="30" t="s">
        <v>479</v>
      </c>
      <c r="C24" s="30" t="s">
        <v>209</v>
      </c>
      <c r="D24" s="13">
        <v>26000000</v>
      </c>
      <c r="E24" s="14">
        <v>26528.400000000001</v>
      </c>
      <c r="F24" s="15">
        <v>2.0500000000000001E-2</v>
      </c>
      <c r="G24" s="15">
        <v>7.4533000000000002E-2</v>
      </c>
    </row>
    <row r="25" spans="1:7" x14ac:dyDescent="0.3">
      <c r="A25" s="12" t="s">
        <v>480</v>
      </c>
      <c r="B25" s="30" t="s">
        <v>481</v>
      </c>
      <c r="C25" s="30" t="s">
        <v>209</v>
      </c>
      <c r="D25" s="13">
        <v>27500000</v>
      </c>
      <c r="E25" s="14">
        <v>26428.16</v>
      </c>
      <c r="F25" s="15">
        <v>2.0400000000000001E-2</v>
      </c>
      <c r="G25" s="15">
        <v>7.4889999999999998E-2</v>
      </c>
    </row>
    <row r="26" spans="1:7" x14ac:dyDescent="0.3">
      <c r="A26" s="12" t="s">
        <v>310</v>
      </c>
      <c r="B26" s="30" t="s">
        <v>311</v>
      </c>
      <c r="C26" s="30" t="s">
        <v>209</v>
      </c>
      <c r="D26" s="13">
        <v>13500000</v>
      </c>
      <c r="E26" s="14">
        <v>13771.65</v>
      </c>
      <c r="F26" s="15">
        <v>1.06E-2</v>
      </c>
      <c r="G26" s="15">
        <v>7.4889999999999998E-2</v>
      </c>
    </row>
    <row r="27" spans="1:7" x14ac:dyDescent="0.3">
      <c r="A27" s="12" t="s">
        <v>482</v>
      </c>
      <c r="B27" s="30" t="s">
        <v>483</v>
      </c>
      <c r="C27" s="30" t="s">
        <v>209</v>
      </c>
      <c r="D27" s="13">
        <v>11500000</v>
      </c>
      <c r="E27" s="14">
        <v>11111.56</v>
      </c>
      <c r="F27" s="15">
        <v>8.6E-3</v>
      </c>
      <c r="G27" s="15">
        <v>7.4889999999999998E-2</v>
      </c>
    </row>
    <row r="28" spans="1:7" x14ac:dyDescent="0.3">
      <c r="A28" s="12" t="s">
        <v>484</v>
      </c>
      <c r="B28" s="30" t="s">
        <v>485</v>
      </c>
      <c r="C28" s="30" t="s">
        <v>209</v>
      </c>
      <c r="D28" s="13">
        <v>10000000</v>
      </c>
      <c r="E28" s="14">
        <v>9759.61</v>
      </c>
      <c r="F28" s="15">
        <v>7.4999999999999997E-3</v>
      </c>
      <c r="G28" s="15">
        <v>7.4700000000000003E-2</v>
      </c>
    </row>
    <row r="29" spans="1:7" x14ac:dyDescent="0.3">
      <c r="A29" s="12" t="s">
        <v>486</v>
      </c>
      <c r="B29" s="30" t="s">
        <v>487</v>
      </c>
      <c r="C29" s="30" t="s">
        <v>209</v>
      </c>
      <c r="D29" s="13">
        <v>6000000</v>
      </c>
      <c r="E29" s="14">
        <v>6436.11</v>
      </c>
      <c r="F29" s="15">
        <v>5.0000000000000001E-3</v>
      </c>
      <c r="G29" s="15">
        <v>7.4700000000000003E-2</v>
      </c>
    </row>
    <row r="30" spans="1:7" x14ac:dyDescent="0.3">
      <c r="A30" s="12" t="s">
        <v>488</v>
      </c>
      <c r="B30" s="30" t="s">
        <v>489</v>
      </c>
      <c r="C30" s="30" t="s">
        <v>209</v>
      </c>
      <c r="D30" s="13">
        <v>6000000</v>
      </c>
      <c r="E30" s="14">
        <v>6092.86</v>
      </c>
      <c r="F30" s="15">
        <v>4.7000000000000002E-3</v>
      </c>
      <c r="G30" s="15">
        <v>7.4889999999999998E-2</v>
      </c>
    </row>
    <row r="31" spans="1:7" x14ac:dyDescent="0.3">
      <c r="A31" s="12" t="s">
        <v>490</v>
      </c>
      <c r="B31" s="30" t="s">
        <v>491</v>
      </c>
      <c r="C31" s="30" t="s">
        <v>209</v>
      </c>
      <c r="D31" s="13">
        <v>5500000</v>
      </c>
      <c r="E31" s="14">
        <v>5580.38</v>
      </c>
      <c r="F31" s="15">
        <v>4.3E-3</v>
      </c>
      <c r="G31" s="15">
        <v>7.4700000000000003E-2</v>
      </c>
    </row>
    <row r="32" spans="1:7" x14ac:dyDescent="0.3">
      <c r="A32" s="12" t="s">
        <v>492</v>
      </c>
      <c r="B32" s="30" t="s">
        <v>493</v>
      </c>
      <c r="C32" s="30" t="s">
        <v>209</v>
      </c>
      <c r="D32" s="13">
        <v>3300000</v>
      </c>
      <c r="E32" s="14">
        <v>3462.51</v>
      </c>
      <c r="F32" s="15">
        <v>2.7000000000000001E-3</v>
      </c>
      <c r="G32" s="15">
        <v>7.4249999999999997E-2</v>
      </c>
    </row>
    <row r="33" spans="1:7" x14ac:dyDescent="0.3">
      <c r="A33" s="12" t="s">
        <v>494</v>
      </c>
      <c r="B33" s="30" t="s">
        <v>495</v>
      </c>
      <c r="C33" s="30" t="s">
        <v>209</v>
      </c>
      <c r="D33" s="13">
        <v>3500000</v>
      </c>
      <c r="E33" s="14">
        <v>3313.09</v>
      </c>
      <c r="F33" s="15">
        <v>2.5999999999999999E-3</v>
      </c>
      <c r="G33" s="15">
        <v>7.3649999999999993E-2</v>
      </c>
    </row>
    <row r="34" spans="1:7" x14ac:dyDescent="0.3">
      <c r="A34" s="12" t="s">
        <v>496</v>
      </c>
      <c r="B34" s="30" t="s">
        <v>497</v>
      </c>
      <c r="C34" s="30" t="s">
        <v>209</v>
      </c>
      <c r="D34" s="13">
        <v>2500000</v>
      </c>
      <c r="E34" s="14">
        <v>2617.56</v>
      </c>
      <c r="F34" s="15">
        <v>2E-3</v>
      </c>
      <c r="G34" s="15">
        <v>7.4541999999999997E-2</v>
      </c>
    </row>
    <row r="35" spans="1:7" x14ac:dyDescent="0.3">
      <c r="A35" s="12" t="s">
        <v>312</v>
      </c>
      <c r="B35" s="30" t="s">
        <v>313</v>
      </c>
      <c r="C35" s="30" t="s">
        <v>209</v>
      </c>
      <c r="D35" s="13">
        <v>2500000</v>
      </c>
      <c r="E35" s="14">
        <v>2549.48</v>
      </c>
      <c r="F35" s="15">
        <v>2E-3</v>
      </c>
      <c r="G35" s="15">
        <v>7.4700000000000003E-2</v>
      </c>
    </row>
    <row r="36" spans="1:7" x14ac:dyDescent="0.3">
      <c r="A36" s="12" t="s">
        <v>498</v>
      </c>
      <c r="B36" s="30" t="s">
        <v>499</v>
      </c>
      <c r="C36" s="30" t="s">
        <v>209</v>
      </c>
      <c r="D36" s="13">
        <v>2500000</v>
      </c>
      <c r="E36" s="14">
        <v>2527.7600000000002</v>
      </c>
      <c r="F36" s="15">
        <v>2E-3</v>
      </c>
      <c r="G36" s="15">
        <v>7.4700000000000003E-2</v>
      </c>
    </row>
    <row r="37" spans="1:7" x14ac:dyDescent="0.3">
      <c r="A37" s="12" t="s">
        <v>500</v>
      </c>
      <c r="B37" s="30" t="s">
        <v>501</v>
      </c>
      <c r="C37" s="30" t="s">
        <v>209</v>
      </c>
      <c r="D37" s="13">
        <v>2000000</v>
      </c>
      <c r="E37" s="14">
        <v>2072.4899999999998</v>
      </c>
      <c r="F37" s="15">
        <v>1.6000000000000001E-3</v>
      </c>
      <c r="G37" s="15">
        <v>7.4249999999999997E-2</v>
      </c>
    </row>
    <row r="38" spans="1:7" x14ac:dyDescent="0.3">
      <c r="A38" s="12" t="s">
        <v>502</v>
      </c>
      <c r="B38" s="30" t="s">
        <v>503</v>
      </c>
      <c r="C38" s="30" t="s">
        <v>209</v>
      </c>
      <c r="D38" s="13">
        <v>1000000</v>
      </c>
      <c r="E38" s="14">
        <v>1050.97</v>
      </c>
      <c r="F38" s="15">
        <v>8.0000000000000004E-4</v>
      </c>
      <c r="G38" s="15">
        <v>7.4249999999999997E-2</v>
      </c>
    </row>
    <row r="39" spans="1:7" x14ac:dyDescent="0.3">
      <c r="A39" s="12" t="s">
        <v>504</v>
      </c>
      <c r="B39" s="30" t="s">
        <v>505</v>
      </c>
      <c r="C39" s="30" t="s">
        <v>209</v>
      </c>
      <c r="D39" s="13">
        <v>1000000</v>
      </c>
      <c r="E39" s="14">
        <v>996.51</v>
      </c>
      <c r="F39" s="15">
        <v>8.0000000000000004E-4</v>
      </c>
      <c r="G39" s="15">
        <v>7.4099999999999999E-2</v>
      </c>
    </row>
    <row r="40" spans="1:7" x14ac:dyDescent="0.3">
      <c r="A40" s="12" t="s">
        <v>506</v>
      </c>
      <c r="B40" s="30" t="s">
        <v>507</v>
      </c>
      <c r="C40" s="30" t="s">
        <v>209</v>
      </c>
      <c r="D40" s="13">
        <v>1000000</v>
      </c>
      <c r="E40" s="14">
        <v>996.47</v>
      </c>
      <c r="F40" s="15">
        <v>8.0000000000000004E-4</v>
      </c>
      <c r="G40" s="15">
        <v>7.4450000000000002E-2</v>
      </c>
    </row>
    <row r="41" spans="1:7" x14ac:dyDescent="0.3">
      <c r="A41" s="12" t="s">
        <v>508</v>
      </c>
      <c r="B41" s="30" t="s">
        <v>509</v>
      </c>
      <c r="C41" s="30" t="s">
        <v>209</v>
      </c>
      <c r="D41" s="13">
        <v>1000000</v>
      </c>
      <c r="E41" s="14">
        <v>996.02</v>
      </c>
      <c r="F41" s="15">
        <v>8.0000000000000004E-4</v>
      </c>
      <c r="G41" s="15">
        <v>7.4700000000000003E-2</v>
      </c>
    </row>
    <row r="42" spans="1:7" x14ac:dyDescent="0.3">
      <c r="A42" s="12" t="s">
        <v>510</v>
      </c>
      <c r="B42" s="30" t="s">
        <v>511</v>
      </c>
      <c r="C42" s="30" t="s">
        <v>209</v>
      </c>
      <c r="D42" s="13">
        <v>1000000</v>
      </c>
      <c r="E42" s="14">
        <v>972.95</v>
      </c>
      <c r="F42" s="15">
        <v>8.0000000000000004E-4</v>
      </c>
      <c r="G42" s="15">
        <v>7.4700000000000003E-2</v>
      </c>
    </row>
    <row r="43" spans="1:7" x14ac:dyDescent="0.3">
      <c r="A43" s="12" t="s">
        <v>512</v>
      </c>
      <c r="B43" s="30" t="s">
        <v>513</v>
      </c>
      <c r="C43" s="30" t="s">
        <v>206</v>
      </c>
      <c r="D43" s="13">
        <v>500000</v>
      </c>
      <c r="E43" s="14">
        <v>485.74</v>
      </c>
      <c r="F43" s="15">
        <v>4.0000000000000002E-4</v>
      </c>
      <c r="G43" s="15">
        <v>7.3399000000000006E-2</v>
      </c>
    </row>
    <row r="44" spans="1:7" x14ac:dyDescent="0.3">
      <c r="A44" s="12" t="s">
        <v>514</v>
      </c>
      <c r="B44" s="30" t="s">
        <v>515</v>
      </c>
      <c r="C44" s="30" t="s">
        <v>218</v>
      </c>
      <c r="D44" s="13">
        <v>500000</v>
      </c>
      <c r="E44" s="14">
        <v>480.49</v>
      </c>
      <c r="F44" s="15">
        <v>4.0000000000000002E-4</v>
      </c>
      <c r="G44" s="15">
        <v>7.4899999999999994E-2</v>
      </c>
    </row>
    <row r="45" spans="1:7" x14ac:dyDescent="0.3">
      <c r="A45" s="16" t="s">
        <v>122</v>
      </c>
      <c r="B45" s="31"/>
      <c r="C45" s="31"/>
      <c r="D45" s="17"/>
      <c r="E45" s="18">
        <v>1072541.32</v>
      </c>
      <c r="F45" s="19">
        <v>0.82889999999999997</v>
      </c>
      <c r="G45" s="20"/>
    </row>
    <row r="46" spans="1:7" x14ac:dyDescent="0.3">
      <c r="A46" s="12"/>
      <c r="B46" s="30"/>
      <c r="C46" s="30"/>
      <c r="D46" s="13"/>
      <c r="E46" s="14"/>
      <c r="F46" s="15"/>
      <c r="G46" s="15"/>
    </row>
    <row r="47" spans="1:7" x14ac:dyDescent="0.3">
      <c r="A47" s="16" t="s">
        <v>297</v>
      </c>
      <c r="B47" s="30"/>
      <c r="C47" s="30"/>
      <c r="D47" s="13"/>
      <c r="E47" s="14"/>
      <c r="F47" s="15"/>
      <c r="G47" s="15"/>
    </row>
    <row r="48" spans="1:7" x14ac:dyDescent="0.3">
      <c r="A48" s="12" t="s">
        <v>442</v>
      </c>
      <c r="B48" s="30" t="s">
        <v>443</v>
      </c>
      <c r="C48" s="30" t="s">
        <v>119</v>
      </c>
      <c r="D48" s="13">
        <v>59500000</v>
      </c>
      <c r="E48" s="14">
        <v>59442.76</v>
      </c>
      <c r="F48" s="15">
        <v>4.5900000000000003E-2</v>
      </c>
      <c r="G48" s="15">
        <v>7.2440434568999998E-2</v>
      </c>
    </row>
    <row r="49" spans="1:7" x14ac:dyDescent="0.3">
      <c r="A49" s="12" t="s">
        <v>516</v>
      </c>
      <c r="B49" s="30" t="s">
        <v>517</v>
      </c>
      <c r="C49" s="30" t="s">
        <v>119</v>
      </c>
      <c r="D49" s="13">
        <v>59000000</v>
      </c>
      <c r="E49" s="14">
        <v>59194.64</v>
      </c>
      <c r="F49" s="15">
        <v>4.5699999999999998E-2</v>
      </c>
      <c r="G49" s="15">
        <v>7.2313061149999996E-2</v>
      </c>
    </row>
    <row r="50" spans="1:7" x14ac:dyDescent="0.3">
      <c r="A50" s="12" t="s">
        <v>518</v>
      </c>
      <c r="B50" s="30" t="s">
        <v>519</v>
      </c>
      <c r="C50" s="30" t="s">
        <v>119</v>
      </c>
      <c r="D50" s="13">
        <v>56000000</v>
      </c>
      <c r="E50" s="14">
        <v>57458.52</v>
      </c>
      <c r="F50" s="15">
        <v>4.4400000000000002E-2</v>
      </c>
      <c r="G50" s="15">
        <v>7.2474609211999996E-2</v>
      </c>
    </row>
    <row r="51" spans="1:7" x14ac:dyDescent="0.3">
      <c r="A51" s="16" t="s">
        <v>122</v>
      </c>
      <c r="B51" s="31"/>
      <c r="C51" s="31"/>
      <c r="D51" s="17"/>
      <c r="E51" s="18">
        <v>176095.92</v>
      </c>
      <c r="F51" s="19">
        <v>0.13600000000000001</v>
      </c>
      <c r="G51" s="20"/>
    </row>
    <row r="52" spans="1:7" x14ac:dyDescent="0.3">
      <c r="A52" s="12"/>
      <c r="B52" s="30"/>
      <c r="C52" s="30"/>
      <c r="D52" s="13"/>
      <c r="E52" s="14"/>
      <c r="F52" s="15"/>
      <c r="G52" s="15"/>
    </row>
    <row r="53" spans="1:7" x14ac:dyDescent="0.3">
      <c r="A53" s="16" t="s">
        <v>300</v>
      </c>
      <c r="B53" s="30"/>
      <c r="C53" s="30"/>
      <c r="D53" s="13"/>
      <c r="E53" s="14"/>
      <c r="F53" s="15"/>
      <c r="G53" s="15"/>
    </row>
    <row r="54" spans="1:7" x14ac:dyDescent="0.3">
      <c r="A54" s="16" t="s">
        <v>122</v>
      </c>
      <c r="B54" s="30"/>
      <c r="C54" s="30"/>
      <c r="D54" s="13"/>
      <c r="E54" s="35" t="s">
        <v>114</v>
      </c>
      <c r="F54" s="36" t="s">
        <v>114</v>
      </c>
      <c r="G54" s="15"/>
    </row>
    <row r="55" spans="1:7" x14ac:dyDescent="0.3">
      <c r="A55" s="12"/>
      <c r="B55" s="30"/>
      <c r="C55" s="30"/>
      <c r="D55" s="13"/>
      <c r="E55" s="14"/>
      <c r="F55" s="15"/>
      <c r="G55" s="15"/>
    </row>
    <row r="56" spans="1:7" x14ac:dyDescent="0.3">
      <c r="A56" s="16" t="s">
        <v>301</v>
      </c>
      <c r="B56" s="30"/>
      <c r="C56" s="30"/>
      <c r="D56" s="13"/>
      <c r="E56" s="14"/>
      <c r="F56" s="15"/>
      <c r="G56" s="15"/>
    </row>
    <row r="57" spans="1:7" x14ac:dyDescent="0.3">
      <c r="A57" s="16" t="s">
        <v>122</v>
      </c>
      <c r="B57" s="30"/>
      <c r="C57" s="30"/>
      <c r="D57" s="13"/>
      <c r="E57" s="35" t="s">
        <v>114</v>
      </c>
      <c r="F57" s="36" t="s">
        <v>114</v>
      </c>
      <c r="G57" s="15"/>
    </row>
    <row r="58" spans="1:7" x14ac:dyDescent="0.3">
      <c r="A58" s="12"/>
      <c r="B58" s="30"/>
      <c r="C58" s="30"/>
      <c r="D58" s="13"/>
      <c r="E58" s="14"/>
      <c r="F58" s="15"/>
      <c r="G58" s="15"/>
    </row>
    <row r="59" spans="1:7" x14ac:dyDescent="0.3">
      <c r="A59" s="21" t="s">
        <v>152</v>
      </c>
      <c r="B59" s="32"/>
      <c r="C59" s="32"/>
      <c r="D59" s="22"/>
      <c r="E59" s="18">
        <v>1248637.24</v>
      </c>
      <c r="F59" s="19">
        <v>0.96489999999999998</v>
      </c>
      <c r="G59" s="20"/>
    </row>
    <row r="60" spans="1:7" x14ac:dyDescent="0.3">
      <c r="A60" s="12"/>
      <c r="B60" s="30"/>
      <c r="C60" s="30"/>
      <c r="D60" s="13"/>
      <c r="E60" s="14"/>
      <c r="F60" s="15"/>
      <c r="G60" s="15"/>
    </row>
    <row r="61" spans="1:7" x14ac:dyDescent="0.3">
      <c r="A61" s="12"/>
      <c r="B61" s="30"/>
      <c r="C61" s="30"/>
      <c r="D61" s="13"/>
      <c r="E61" s="14"/>
      <c r="F61" s="15"/>
      <c r="G61" s="15"/>
    </row>
    <row r="62" spans="1:7" x14ac:dyDescent="0.3">
      <c r="A62" s="16" t="s">
        <v>153</v>
      </c>
      <c r="B62" s="30"/>
      <c r="C62" s="30"/>
      <c r="D62" s="13"/>
      <c r="E62" s="14"/>
      <c r="F62" s="15"/>
      <c r="G62" s="15"/>
    </row>
    <row r="63" spans="1:7" x14ac:dyDescent="0.3">
      <c r="A63" s="12" t="s">
        <v>154</v>
      </c>
      <c r="B63" s="30"/>
      <c r="C63" s="30"/>
      <c r="D63" s="13"/>
      <c r="E63" s="14">
        <v>128.93</v>
      </c>
      <c r="F63" s="15">
        <v>1E-4</v>
      </c>
      <c r="G63" s="15">
        <v>6.7666000000000004E-2</v>
      </c>
    </row>
    <row r="64" spans="1:7" x14ac:dyDescent="0.3">
      <c r="A64" s="16" t="s">
        <v>122</v>
      </c>
      <c r="B64" s="31"/>
      <c r="C64" s="31"/>
      <c r="D64" s="17"/>
      <c r="E64" s="18">
        <v>128.93</v>
      </c>
      <c r="F64" s="19">
        <v>1E-4</v>
      </c>
      <c r="G64" s="20"/>
    </row>
    <row r="65" spans="1:7" x14ac:dyDescent="0.3">
      <c r="A65" s="12"/>
      <c r="B65" s="30"/>
      <c r="C65" s="30"/>
      <c r="D65" s="13"/>
      <c r="E65" s="14"/>
      <c r="F65" s="15"/>
      <c r="G65" s="15"/>
    </row>
    <row r="66" spans="1:7" x14ac:dyDescent="0.3">
      <c r="A66" s="21" t="s">
        <v>152</v>
      </c>
      <c r="B66" s="32"/>
      <c r="C66" s="32"/>
      <c r="D66" s="22"/>
      <c r="E66" s="18">
        <v>128.93</v>
      </c>
      <c r="F66" s="19">
        <v>1E-4</v>
      </c>
      <c r="G66" s="20"/>
    </row>
    <row r="67" spans="1:7" x14ac:dyDescent="0.3">
      <c r="A67" s="12" t="s">
        <v>155</v>
      </c>
      <c r="B67" s="30"/>
      <c r="C67" s="30"/>
      <c r="D67" s="13"/>
      <c r="E67" s="14">
        <v>45690.947512500003</v>
      </c>
      <c r="F67" s="15">
        <v>3.5297000000000002E-2</v>
      </c>
      <c r="G67" s="15"/>
    </row>
    <row r="68" spans="1:7" x14ac:dyDescent="0.3">
      <c r="A68" s="12" t="s">
        <v>156</v>
      </c>
      <c r="B68" s="30"/>
      <c r="C68" s="30"/>
      <c r="D68" s="13"/>
      <c r="E68" s="23">
        <v>-1.3875124999999999</v>
      </c>
      <c r="F68" s="24">
        <v>-2.9700000000000001E-4</v>
      </c>
      <c r="G68" s="15">
        <v>6.7666000000000004E-2</v>
      </c>
    </row>
    <row r="69" spans="1:7" x14ac:dyDescent="0.3">
      <c r="A69" s="25" t="s">
        <v>157</v>
      </c>
      <c r="B69" s="33"/>
      <c r="C69" s="33"/>
      <c r="D69" s="26"/>
      <c r="E69" s="27">
        <v>1294455.73</v>
      </c>
      <c r="F69" s="28">
        <v>1</v>
      </c>
      <c r="G69" s="28"/>
    </row>
    <row r="71" spans="1:7" x14ac:dyDescent="0.3">
      <c r="A71" s="1" t="s">
        <v>159</v>
      </c>
    </row>
    <row r="74" spans="1:7" x14ac:dyDescent="0.3">
      <c r="A74" s="1" t="s">
        <v>160</v>
      </c>
    </row>
    <row r="75" spans="1:7" x14ac:dyDescent="0.3">
      <c r="A75" s="47" t="s">
        <v>161</v>
      </c>
      <c r="B75" s="34" t="s">
        <v>114</v>
      </c>
    </row>
    <row r="76" spans="1:7" x14ac:dyDescent="0.3">
      <c r="A76" t="s">
        <v>162</v>
      </c>
    </row>
    <row r="77" spans="1:7" x14ac:dyDescent="0.3">
      <c r="A77" t="s">
        <v>304</v>
      </c>
      <c r="B77" t="s">
        <v>164</v>
      </c>
      <c r="C77" t="s">
        <v>164</v>
      </c>
    </row>
    <row r="78" spans="1:7" x14ac:dyDescent="0.3">
      <c r="B78" s="48">
        <v>45077</v>
      </c>
      <c r="C78" s="48">
        <v>45107</v>
      </c>
    </row>
    <row r="79" spans="1:7" x14ac:dyDescent="0.3">
      <c r="A79" t="s">
        <v>305</v>
      </c>
      <c r="B79">
        <v>1147.7983999999999</v>
      </c>
      <c r="C79">
        <v>1147.7003</v>
      </c>
      <c r="E79" s="2"/>
    </row>
    <row r="80" spans="1:7" x14ac:dyDescent="0.3">
      <c r="E80" s="2"/>
    </row>
    <row r="81" spans="1:2" x14ac:dyDescent="0.3">
      <c r="A81" t="s">
        <v>179</v>
      </c>
      <c r="B81" s="34" t="s">
        <v>114</v>
      </c>
    </row>
    <row r="82" spans="1:2" x14ac:dyDescent="0.3">
      <c r="A82" t="s">
        <v>180</v>
      </c>
      <c r="B82" s="34" t="s">
        <v>114</v>
      </c>
    </row>
    <row r="83" spans="1:2" ht="28.95" customHeight="1" x14ac:dyDescent="0.3">
      <c r="A83" s="47" t="s">
        <v>181</v>
      </c>
      <c r="B83" s="34" t="s">
        <v>114</v>
      </c>
    </row>
    <row r="84" spans="1:2" ht="28.95" customHeight="1" x14ac:dyDescent="0.3">
      <c r="A84" s="47" t="s">
        <v>182</v>
      </c>
      <c r="B84" s="34" t="s">
        <v>114</v>
      </c>
    </row>
    <row r="85" spans="1:2" x14ac:dyDescent="0.3">
      <c r="A85" t="s">
        <v>183</v>
      </c>
      <c r="B85" s="49">
        <v>7.2209700000000003</v>
      </c>
    </row>
    <row r="86" spans="1:2" ht="43.5" customHeight="1" x14ac:dyDescent="0.3">
      <c r="A86" s="47" t="s">
        <v>184</v>
      </c>
      <c r="B86" s="34" t="s">
        <v>114</v>
      </c>
    </row>
    <row r="87" spans="1:2" ht="28.95" customHeight="1" x14ac:dyDescent="0.3">
      <c r="A87" s="47" t="s">
        <v>185</v>
      </c>
      <c r="B87" s="34" t="s">
        <v>114</v>
      </c>
    </row>
    <row r="88" spans="1:2" ht="28.95" customHeight="1" x14ac:dyDescent="0.3">
      <c r="A88" s="47" t="s">
        <v>186</v>
      </c>
      <c r="B88" s="49">
        <v>442346.73087959999</v>
      </c>
    </row>
    <row r="89" spans="1:2" x14ac:dyDescent="0.3">
      <c r="A89" t="s">
        <v>187</v>
      </c>
      <c r="B89" s="34" t="s">
        <v>114</v>
      </c>
    </row>
    <row r="90" spans="1:2" x14ac:dyDescent="0.3">
      <c r="A90" t="s">
        <v>188</v>
      </c>
      <c r="B90" s="34" t="s">
        <v>114</v>
      </c>
    </row>
    <row r="93" spans="1:2" x14ac:dyDescent="0.3">
      <c r="A93" t="s">
        <v>189</v>
      </c>
    </row>
    <row r="94" spans="1:2" x14ac:dyDescent="0.3">
      <c r="A94" s="58" t="s">
        <v>190</v>
      </c>
      <c r="B94" s="58" t="s">
        <v>520</v>
      </c>
    </row>
    <row r="95" spans="1:2" x14ac:dyDescent="0.3">
      <c r="A95" s="58" t="s">
        <v>192</v>
      </c>
      <c r="B95" s="58" t="s">
        <v>307</v>
      </c>
    </row>
    <row r="96" spans="1:2" x14ac:dyDescent="0.3">
      <c r="A96" s="58"/>
      <c r="B96" s="58"/>
    </row>
    <row r="97" spans="1:4" x14ac:dyDescent="0.3">
      <c r="A97" s="58" t="s">
        <v>194</v>
      </c>
      <c r="B97" s="59">
        <v>7.4203687065069222</v>
      </c>
    </row>
    <row r="98" spans="1:4" x14ac:dyDescent="0.3">
      <c r="A98" s="58"/>
      <c r="B98" s="58"/>
    </row>
    <row r="99" spans="1:4" x14ac:dyDescent="0.3">
      <c r="A99" s="58" t="s">
        <v>195</v>
      </c>
      <c r="B99" s="60">
        <v>5.8487</v>
      </c>
    </row>
    <row r="100" spans="1:4" x14ac:dyDescent="0.3">
      <c r="A100" s="58" t="s">
        <v>196</v>
      </c>
      <c r="B100" s="60">
        <v>7.4899043733300026</v>
      </c>
    </row>
    <row r="101" spans="1:4" x14ac:dyDescent="0.3">
      <c r="A101" s="58"/>
      <c r="B101" s="58"/>
    </row>
    <row r="102" spans="1:4" x14ac:dyDescent="0.3">
      <c r="A102" s="58" t="s">
        <v>197</v>
      </c>
      <c r="B102" s="61">
        <v>45107</v>
      </c>
    </row>
    <row r="104" spans="1:4" ht="70.05" customHeight="1" x14ac:dyDescent="0.3">
      <c r="A104" s="63" t="s">
        <v>198</v>
      </c>
      <c r="B104" s="63" t="s">
        <v>199</v>
      </c>
      <c r="C104" s="63" t="s">
        <v>5</v>
      </c>
      <c r="D104" s="63" t="s">
        <v>6</v>
      </c>
    </row>
    <row r="105" spans="1:4" ht="70.05" customHeight="1" x14ac:dyDescent="0.3">
      <c r="A105" s="63" t="s">
        <v>520</v>
      </c>
      <c r="B105" s="63"/>
      <c r="C105" s="63" t="s">
        <v>16</v>
      </c>
      <c r="D105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45"/>
  <sheetViews>
    <sheetView showGridLines="0" workbookViewId="0">
      <pane ySplit="4" topLeftCell="A5" activePane="bottomLeft" state="frozen"/>
      <selection activeCell="E97" sqref="E97"/>
      <selection pane="bottomLeft" activeCell="A6" sqref="A6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2700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2701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2628</v>
      </c>
      <c r="B7" s="30"/>
      <c r="C7" s="30"/>
      <c r="D7" s="13"/>
      <c r="E7" s="14"/>
      <c r="F7" s="15"/>
      <c r="G7" s="15"/>
    </row>
    <row r="8" spans="1:8" x14ac:dyDescent="0.3">
      <c r="A8" s="16" t="s">
        <v>2629</v>
      </c>
      <c r="B8" s="31"/>
      <c r="C8" s="31"/>
      <c r="D8" s="17"/>
      <c r="E8" s="46"/>
      <c r="F8" s="20"/>
      <c r="G8" s="20"/>
    </row>
    <row r="9" spans="1:8" x14ac:dyDescent="0.3">
      <c r="A9" s="12" t="s">
        <v>2702</v>
      </c>
      <c r="B9" s="30" t="s">
        <v>2703</v>
      </c>
      <c r="C9" s="30"/>
      <c r="D9" s="13">
        <v>35774.131999999998</v>
      </c>
      <c r="E9" s="14">
        <v>9159.58</v>
      </c>
      <c r="F9" s="15">
        <v>1.0006999999999999</v>
      </c>
      <c r="G9" s="15"/>
    </row>
    <row r="10" spans="1:8" x14ac:dyDescent="0.3">
      <c r="A10" s="16" t="s">
        <v>122</v>
      </c>
      <c r="B10" s="31"/>
      <c r="C10" s="31"/>
      <c r="D10" s="17"/>
      <c r="E10" s="18">
        <v>9159.58</v>
      </c>
      <c r="F10" s="19">
        <v>1.0006999999999999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152</v>
      </c>
      <c r="B12" s="32"/>
      <c r="C12" s="32"/>
      <c r="D12" s="22"/>
      <c r="E12" s="18">
        <v>9159.58</v>
      </c>
      <c r="F12" s="19">
        <v>1.0006999999999999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153</v>
      </c>
      <c r="B14" s="30"/>
      <c r="C14" s="30"/>
      <c r="D14" s="13"/>
      <c r="E14" s="14"/>
      <c r="F14" s="15"/>
      <c r="G14" s="15"/>
    </row>
    <row r="15" spans="1:8" x14ac:dyDescent="0.3">
      <c r="A15" s="12" t="s">
        <v>154</v>
      </c>
      <c r="B15" s="30"/>
      <c r="C15" s="30"/>
      <c r="D15" s="13"/>
      <c r="E15" s="14">
        <v>93.95</v>
      </c>
      <c r="F15" s="15">
        <v>1.03E-2</v>
      </c>
      <c r="G15" s="15">
        <v>6.7666000000000004E-2</v>
      </c>
    </row>
    <row r="16" spans="1:8" x14ac:dyDescent="0.3">
      <c r="A16" s="16" t="s">
        <v>122</v>
      </c>
      <c r="B16" s="31"/>
      <c r="C16" s="31"/>
      <c r="D16" s="17"/>
      <c r="E16" s="18">
        <v>93.95</v>
      </c>
      <c r="F16" s="19">
        <v>1.03E-2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152</v>
      </c>
      <c r="B18" s="32"/>
      <c r="C18" s="32"/>
      <c r="D18" s="22"/>
      <c r="E18" s="18">
        <v>93.95</v>
      </c>
      <c r="F18" s="19">
        <v>1.03E-2</v>
      </c>
      <c r="G18" s="20"/>
    </row>
    <row r="19" spans="1:7" x14ac:dyDescent="0.3">
      <c r="A19" s="12" t="s">
        <v>155</v>
      </c>
      <c r="B19" s="30"/>
      <c r="C19" s="30"/>
      <c r="D19" s="13"/>
      <c r="E19" s="14">
        <v>1.7416600000000001E-2</v>
      </c>
      <c r="F19" s="15">
        <v>9.9999999999999995E-7</v>
      </c>
      <c r="G19" s="15"/>
    </row>
    <row r="20" spans="1:7" x14ac:dyDescent="0.3">
      <c r="A20" s="12" t="s">
        <v>156</v>
      </c>
      <c r="B20" s="30"/>
      <c r="C20" s="30"/>
      <c r="D20" s="13"/>
      <c r="E20" s="23">
        <v>-100.29741660000001</v>
      </c>
      <c r="F20" s="24">
        <v>-1.1001E-2</v>
      </c>
      <c r="G20" s="15">
        <v>6.7666000000000004E-2</v>
      </c>
    </row>
    <row r="21" spans="1:7" x14ac:dyDescent="0.3">
      <c r="A21" s="25" t="s">
        <v>157</v>
      </c>
      <c r="B21" s="33"/>
      <c r="C21" s="33"/>
      <c r="D21" s="26"/>
      <c r="E21" s="27">
        <v>9153.25</v>
      </c>
      <c r="F21" s="28">
        <v>1</v>
      </c>
      <c r="G21" s="28"/>
    </row>
    <row r="26" spans="1:7" x14ac:dyDescent="0.3">
      <c r="A26" s="1" t="s">
        <v>160</v>
      </c>
    </row>
    <row r="27" spans="1:7" x14ac:dyDescent="0.3">
      <c r="A27" s="47" t="s">
        <v>161</v>
      </c>
      <c r="B27" s="34" t="s">
        <v>114</v>
      </c>
    </row>
    <row r="28" spans="1:7" x14ac:dyDescent="0.3">
      <c r="A28" t="s">
        <v>162</v>
      </c>
    </row>
    <row r="29" spans="1:7" x14ac:dyDescent="0.3">
      <c r="A29" t="s">
        <v>163</v>
      </c>
      <c r="B29" t="s">
        <v>164</v>
      </c>
      <c r="C29" t="s">
        <v>164</v>
      </c>
    </row>
    <row r="30" spans="1:7" x14ac:dyDescent="0.3">
      <c r="B30" s="48">
        <v>45077</v>
      </c>
      <c r="C30" s="48">
        <v>45107</v>
      </c>
    </row>
    <row r="31" spans="1:7" x14ac:dyDescent="0.3">
      <c r="A31" t="s">
        <v>168</v>
      </c>
      <c r="B31">
        <v>26.474900000000002</v>
      </c>
      <c r="C31">
        <v>27.749300000000002</v>
      </c>
      <c r="E31" s="2"/>
    </row>
    <row r="32" spans="1:7" x14ac:dyDescent="0.3">
      <c r="A32" t="s">
        <v>626</v>
      </c>
      <c r="B32">
        <v>24.4116</v>
      </c>
      <c r="C32">
        <v>25.568000000000001</v>
      </c>
      <c r="E32" s="2"/>
    </row>
    <row r="33" spans="1:5" x14ac:dyDescent="0.3">
      <c r="E33" s="2"/>
    </row>
    <row r="34" spans="1:5" x14ac:dyDescent="0.3">
      <c r="A34" t="s">
        <v>179</v>
      </c>
      <c r="B34" s="34" t="s">
        <v>114</v>
      </c>
    </row>
    <row r="35" spans="1:5" x14ac:dyDescent="0.3">
      <c r="A35" t="s">
        <v>180</v>
      </c>
      <c r="B35" s="34" t="s">
        <v>114</v>
      </c>
    </row>
    <row r="36" spans="1:5" ht="28.95" customHeight="1" x14ac:dyDescent="0.3">
      <c r="A36" s="47" t="s">
        <v>181</v>
      </c>
      <c r="B36" s="34" t="s">
        <v>114</v>
      </c>
    </row>
    <row r="37" spans="1:5" ht="28.95" customHeight="1" x14ac:dyDescent="0.3">
      <c r="A37" s="47" t="s">
        <v>182</v>
      </c>
      <c r="B37" s="49">
        <v>9159.5790696000004</v>
      </c>
    </row>
    <row r="38" spans="1:5" ht="43.5" customHeight="1" x14ac:dyDescent="0.3">
      <c r="A38" s="47" t="s">
        <v>2632</v>
      </c>
      <c r="B38" s="34" t="s">
        <v>114</v>
      </c>
    </row>
    <row r="39" spans="1:5" ht="28.95" customHeight="1" x14ac:dyDescent="0.3">
      <c r="A39" s="47" t="s">
        <v>2633</v>
      </c>
      <c r="B39" s="34" t="s">
        <v>114</v>
      </c>
    </row>
    <row r="40" spans="1:5" ht="28.95" customHeight="1" x14ac:dyDescent="0.3">
      <c r="A40" s="47" t="s">
        <v>2634</v>
      </c>
      <c r="B40" s="34" t="s">
        <v>114</v>
      </c>
    </row>
    <row r="41" spans="1:5" ht="28.95" customHeight="1" x14ac:dyDescent="0.3">
      <c r="A41" s="47" t="s">
        <v>186</v>
      </c>
      <c r="B41" s="34" t="s">
        <v>114</v>
      </c>
    </row>
    <row r="42" spans="1:5" x14ac:dyDescent="0.3">
      <c r="A42" t="s">
        <v>187</v>
      </c>
      <c r="B42" s="34" t="s">
        <v>114</v>
      </c>
    </row>
    <row r="44" spans="1:5" ht="70.05" customHeight="1" x14ac:dyDescent="0.3">
      <c r="A44" s="63" t="s">
        <v>198</v>
      </c>
      <c r="B44" s="63" t="s">
        <v>199</v>
      </c>
      <c r="C44" s="63" t="s">
        <v>5</v>
      </c>
      <c r="D44" s="63" t="s">
        <v>6</v>
      </c>
    </row>
    <row r="45" spans="1:5" ht="70.05" customHeight="1" x14ac:dyDescent="0.3">
      <c r="A45" s="63" t="s">
        <v>2704</v>
      </c>
      <c r="B45" s="63"/>
      <c r="C45" s="63" t="s">
        <v>101</v>
      </c>
      <c r="D45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45"/>
  <sheetViews>
    <sheetView showGridLines="0" workbookViewId="0">
      <pane ySplit="4" topLeftCell="A5" activePane="bottomLeft" state="frozen"/>
      <selection activeCell="E97" sqref="E97"/>
      <selection pane="bottomLeft" activeCell="B11" sqref="B11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2705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2706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2628</v>
      </c>
      <c r="B7" s="30"/>
      <c r="C7" s="30"/>
      <c r="D7" s="13"/>
      <c r="E7" s="14"/>
      <c r="F7" s="15"/>
      <c r="G7" s="15"/>
    </row>
    <row r="8" spans="1:8" x14ac:dyDescent="0.3">
      <c r="A8" s="16" t="s">
        <v>2629</v>
      </c>
      <c r="B8" s="31"/>
      <c r="C8" s="31"/>
      <c r="D8" s="17"/>
      <c r="E8" s="46"/>
      <c r="F8" s="20"/>
      <c r="G8" s="20"/>
    </row>
    <row r="9" spans="1:8" x14ac:dyDescent="0.3">
      <c r="A9" s="12" t="s">
        <v>2707</v>
      </c>
      <c r="B9" s="30" t="s">
        <v>2708</v>
      </c>
      <c r="C9" s="30"/>
      <c r="D9" s="13">
        <v>1206778.8060000001</v>
      </c>
      <c r="E9" s="14">
        <v>204351.51</v>
      </c>
      <c r="F9" s="15">
        <v>1.0004999999999999</v>
      </c>
      <c r="G9" s="15"/>
    </row>
    <row r="10" spans="1:8" x14ac:dyDescent="0.3">
      <c r="A10" s="16" t="s">
        <v>122</v>
      </c>
      <c r="B10" s="31"/>
      <c r="C10" s="31"/>
      <c r="D10" s="17"/>
      <c r="E10" s="18">
        <v>204351.51</v>
      </c>
      <c r="F10" s="19">
        <v>1.0004999999999999</v>
      </c>
      <c r="G10" s="20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21" t="s">
        <v>152</v>
      </c>
      <c r="B12" s="32"/>
      <c r="C12" s="32"/>
      <c r="D12" s="22"/>
      <c r="E12" s="18">
        <v>204351.51</v>
      </c>
      <c r="F12" s="19">
        <v>1.0004999999999999</v>
      </c>
      <c r="G12" s="20"/>
    </row>
    <row r="13" spans="1:8" x14ac:dyDescent="0.3">
      <c r="A13" s="12"/>
      <c r="B13" s="30"/>
      <c r="C13" s="30"/>
      <c r="D13" s="13"/>
      <c r="E13" s="14"/>
      <c r="F13" s="15"/>
      <c r="G13" s="15"/>
    </row>
    <row r="14" spans="1:8" x14ac:dyDescent="0.3">
      <c r="A14" s="16" t="s">
        <v>153</v>
      </c>
      <c r="B14" s="30"/>
      <c r="C14" s="30"/>
      <c r="D14" s="13"/>
      <c r="E14" s="14"/>
      <c r="F14" s="15"/>
      <c r="G14" s="15"/>
    </row>
    <row r="15" spans="1:8" x14ac:dyDescent="0.3">
      <c r="A15" s="12" t="s">
        <v>154</v>
      </c>
      <c r="B15" s="30"/>
      <c r="C15" s="30"/>
      <c r="D15" s="13"/>
      <c r="E15" s="14">
        <v>706.61</v>
      </c>
      <c r="F15" s="15">
        <v>3.5000000000000001E-3</v>
      </c>
      <c r="G15" s="15">
        <v>6.7666000000000004E-2</v>
      </c>
    </row>
    <row r="16" spans="1:8" x14ac:dyDescent="0.3">
      <c r="A16" s="16" t="s">
        <v>122</v>
      </c>
      <c r="B16" s="31"/>
      <c r="C16" s="31"/>
      <c r="D16" s="17"/>
      <c r="E16" s="18">
        <v>706.61</v>
      </c>
      <c r="F16" s="19">
        <v>3.5000000000000001E-3</v>
      </c>
      <c r="G16" s="20"/>
    </row>
    <row r="17" spans="1:7" x14ac:dyDescent="0.3">
      <c r="A17" s="12"/>
      <c r="B17" s="30"/>
      <c r="C17" s="30"/>
      <c r="D17" s="13"/>
      <c r="E17" s="14"/>
      <c r="F17" s="15"/>
      <c r="G17" s="15"/>
    </row>
    <row r="18" spans="1:7" x14ac:dyDescent="0.3">
      <c r="A18" s="21" t="s">
        <v>152</v>
      </c>
      <c r="B18" s="32"/>
      <c r="C18" s="32"/>
      <c r="D18" s="22"/>
      <c r="E18" s="18">
        <v>706.61</v>
      </c>
      <c r="F18" s="19">
        <v>3.5000000000000001E-3</v>
      </c>
      <c r="G18" s="20"/>
    </row>
    <row r="19" spans="1:7" x14ac:dyDescent="0.3">
      <c r="A19" s="12" t="s">
        <v>155</v>
      </c>
      <c r="B19" s="30"/>
      <c r="C19" s="30"/>
      <c r="D19" s="13"/>
      <c r="E19" s="14">
        <v>0.13099530000000001</v>
      </c>
      <c r="F19" s="15">
        <v>0</v>
      </c>
      <c r="G19" s="15"/>
    </row>
    <row r="20" spans="1:7" x14ac:dyDescent="0.3">
      <c r="A20" s="12" t="s">
        <v>156</v>
      </c>
      <c r="B20" s="30"/>
      <c r="C20" s="30"/>
      <c r="D20" s="13"/>
      <c r="E20" s="23">
        <v>-813.96099530000004</v>
      </c>
      <c r="F20" s="24">
        <v>-4.0000000000000001E-3</v>
      </c>
      <c r="G20" s="15">
        <v>6.7666000000000004E-2</v>
      </c>
    </row>
    <row r="21" spans="1:7" x14ac:dyDescent="0.3">
      <c r="A21" s="25" t="s">
        <v>157</v>
      </c>
      <c r="B21" s="33"/>
      <c r="C21" s="33"/>
      <c r="D21" s="26"/>
      <c r="E21" s="27">
        <v>204244.29</v>
      </c>
      <c r="F21" s="28">
        <v>1</v>
      </c>
      <c r="G21" s="28"/>
    </row>
    <row r="26" spans="1:7" x14ac:dyDescent="0.3">
      <c r="A26" s="1" t="s">
        <v>160</v>
      </c>
    </row>
    <row r="27" spans="1:7" x14ac:dyDescent="0.3">
      <c r="A27" s="47" t="s">
        <v>161</v>
      </c>
      <c r="B27" s="34" t="s">
        <v>114</v>
      </c>
    </row>
    <row r="28" spans="1:7" x14ac:dyDescent="0.3">
      <c r="A28" t="s">
        <v>162</v>
      </c>
    </row>
    <row r="29" spans="1:7" x14ac:dyDescent="0.3">
      <c r="A29" t="s">
        <v>163</v>
      </c>
      <c r="B29" t="s">
        <v>164</v>
      </c>
      <c r="C29" t="s">
        <v>164</v>
      </c>
    </row>
    <row r="30" spans="1:7" x14ac:dyDescent="0.3">
      <c r="B30" s="48">
        <v>45077</v>
      </c>
      <c r="C30" s="48">
        <v>45107</v>
      </c>
    </row>
    <row r="31" spans="1:7" x14ac:dyDescent="0.3">
      <c r="A31" t="s">
        <v>168</v>
      </c>
      <c r="B31">
        <v>17.4602</v>
      </c>
      <c r="C31">
        <v>18.456600000000002</v>
      </c>
      <c r="E31" s="2"/>
    </row>
    <row r="32" spans="1:7" x14ac:dyDescent="0.3">
      <c r="A32" t="s">
        <v>626</v>
      </c>
      <c r="B32">
        <v>16.904599999999999</v>
      </c>
      <c r="C32">
        <v>17.855799999999999</v>
      </c>
      <c r="E32" s="2"/>
    </row>
    <row r="33" spans="1:5" x14ac:dyDescent="0.3">
      <c r="E33" s="2"/>
    </row>
    <row r="34" spans="1:5" x14ac:dyDescent="0.3">
      <c r="A34" t="s">
        <v>179</v>
      </c>
      <c r="B34" s="34" t="s">
        <v>114</v>
      </c>
    </row>
    <row r="35" spans="1:5" x14ac:dyDescent="0.3">
      <c r="A35" t="s">
        <v>180</v>
      </c>
      <c r="B35" s="34" t="s">
        <v>114</v>
      </c>
    </row>
    <row r="36" spans="1:5" ht="28.95" customHeight="1" x14ac:dyDescent="0.3">
      <c r="A36" s="47" t="s">
        <v>181</v>
      </c>
      <c r="B36" s="34" t="s">
        <v>114</v>
      </c>
    </row>
    <row r="37" spans="1:5" ht="28.95" customHeight="1" x14ac:dyDescent="0.3">
      <c r="A37" s="47" t="s">
        <v>182</v>
      </c>
      <c r="B37" s="49">
        <v>204351.50523350001</v>
      </c>
    </row>
    <row r="38" spans="1:5" ht="43.5" customHeight="1" x14ac:dyDescent="0.3">
      <c r="A38" s="47" t="s">
        <v>2632</v>
      </c>
      <c r="B38" s="34" t="s">
        <v>114</v>
      </c>
    </row>
    <row r="39" spans="1:5" ht="28.95" customHeight="1" x14ac:dyDescent="0.3">
      <c r="A39" s="47" t="s">
        <v>2633</v>
      </c>
      <c r="B39" s="34" t="s">
        <v>114</v>
      </c>
    </row>
    <row r="40" spans="1:5" ht="28.95" customHeight="1" x14ac:dyDescent="0.3">
      <c r="A40" s="47" t="s">
        <v>2634</v>
      </c>
      <c r="B40" s="34" t="s">
        <v>114</v>
      </c>
    </row>
    <row r="41" spans="1:5" ht="28.95" customHeight="1" x14ac:dyDescent="0.3">
      <c r="A41" s="47" t="s">
        <v>186</v>
      </c>
      <c r="B41" s="34" t="s">
        <v>114</v>
      </c>
    </row>
    <row r="42" spans="1:5" x14ac:dyDescent="0.3">
      <c r="A42" t="s">
        <v>187</v>
      </c>
      <c r="B42" s="34" t="s">
        <v>114</v>
      </c>
    </row>
    <row r="44" spans="1:5" ht="70.05" customHeight="1" x14ac:dyDescent="0.3">
      <c r="A44" s="63" t="s">
        <v>198</v>
      </c>
      <c r="B44" s="63" t="s">
        <v>199</v>
      </c>
      <c r="C44" s="63" t="s">
        <v>5</v>
      </c>
      <c r="D44" s="63" t="s">
        <v>6</v>
      </c>
    </row>
    <row r="45" spans="1:5" ht="70.05" customHeight="1" x14ac:dyDescent="0.3">
      <c r="A45" s="63" t="s">
        <v>2709</v>
      </c>
      <c r="B45" s="63"/>
      <c r="C45" s="63" t="s">
        <v>103</v>
      </c>
      <c r="D45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9"/>
  <sheetViews>
    <sheetView showGridLines="0" workbookViewId="0">
      <pane ySplit="4" topLeftCell="A5" activePane="bottomLeft" state="frozen"/>
      <selection activeCell="E97" sqref="E97"/>
      <selection pane="bottomLeft" activeCell="B11" sqref="B11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521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19.5" customHeight="1" x14ac:dyDescent="0.3">
      <c r="A2" s="67" t="s">
        <v>522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202</v>
      </c>
      <c r="B9" s="30"/>
      <c r="C9" s="30"/>
      <c r="D9" s="13"/>
      <c r="E9" s="14"/>
      <c r="F9" s="15"/>
      <c r="G9" s="15"/>
    </row>
    <row r="10" spans="1:8" x14ac:dyDescent="0.3">
      <c r="A10" s="16" t="s">
        <v>203</v>
      </c>
      <c r="B10" s="30"/>
      <c r="C10" s="30"/>
      <c r="D10" s="13"/>
      <c r="E10" s="14"/>
      <c r="F10" s="15"/>
      <c r="G10" s="15"/>
    </row>
    <row r="11" spans="1:8" x14ac:dyDescent="0.3">
      <c r="A11" s="12" t="s">
        <v>523</v>
      </c>
      <c r="B11" s="30" t="s">
        <v>524</v>
      </c>
      <c r="C11" s="30" t="s">
        <v>209</v>
      </c>
      <c r="D11" s="13">
        <v>157000000</v>
      </c>
      <c r="E11" s="14">
        <v>151300.43</v>
      </c>
      <c r="F11" s="15">
        <v>0.14560000000000001</v>
      </c>
      <c r="G11" s="15">
        <v>7.4940000000000007E-2</v>
      </c>
    </row>
    <row r="12" spans="1:8" x14ac:dyDescent="0.3">
      <c r="A12" s="12" t="s">
        <v>525</v>
      </c>
      <c r="B12" s="30" t="s">
        <v>526</v>
      </c>
      <c r="C12" s="30" t="s">
        <v>209</v>
      </c>
      <c r="D12" s="13">
        <v>127500000</v>
      </c>
      <c r="E12" s="14">
        <v>123157.73</v>
      </c>
      <c r="F12" s="15">
        <v>0.11849999999999999</v>
      </c>
      <c r="G12" s="15">
        <v>7.4566999999999994E-2</v>
      </c>
    </row>
    <row r="13" spans="1:8" x14ac:dyDescent="0.3">
      <c r="A13" s="12" t="s">
        <v>527</v>
      </c>
      <c r="B13" s="30" t="s">
        <v>528</v>
      </c>
      <c r="C13" s="30" t="s">
        <v>209</v>
      </c>
      <c r="D13" s="13">
        <v>87500000</v>
      </c>
      <c r="E13" s="14">
        <v>83922.3</v>
      </c>
      <c r="F13" s="15">
        <v>8.0699999999999994E-2</v>
      </c>
      <c r="G13" s="15">
        <v>7.3837E-2</v>
      </c>
    </row>
    <row r="14" spans="1:8" x14ac:dyDescent="0.3">
      <c r="A14" s="12" t="s">
        <v>529</v>
      </c>
      <c r="B14" s="30" t="s">
        <v>530</v>
      </c>
      <c r="C14" s="30" t="s">
        <v>206</v>
      </c>
      <c r="D14" s="13">
        <v>83700000</v>
      </c>
      <c r="E14" s="14">
        <v>82728.490000000005</v>
      </c>
      <c r="F14" s="15">
        <v>7.9600000000000004E-2</v>
      </c>
      <c r="G14" s="15">
        <v>7.6600000000000001E-2</v>
      </c>
    </row>
    <row r="15" spans="1:8" x14ac:dyDescent="0.3">
      <c r="A15" s="12" t="s">
        <v>531</v>
      </c>
      <c r="B15" s="30" t="s">
        <v>532</v>
      </c>
      <c r="C15" s="30" t="s">
        <v>209</v>
      </c>
      <c r="D15" s="13">
        <v>82000000</v>
      </c>
      <c r="E15" s="14">
        <v>79122.210000000006</v>
      </c>
      <c r="F15" s="15">
        <v>7.6100000000000001E-2</v>
      </c>
      <c r="G15" s="15">
        <v>7.4224999999999999E-2</v>
      </c>
    </row>
    <row r="16" spans="1:8" x14ac:dyDescent="0.3">
      <c r="A16" s="12" t="s">
        <v>533</v>
      </c>
      <c r="B16" s="30" t="s">
        <v>534</v>
      </c>
      <c r="C16" s="30" t="s">
        <v>209</v>
      </c>
      <c r="D16" s="13">
        <v>75000000</v>
      </c>
      <c r="E16" s="14">
        <v>72275.63</v>
      </c>
      <c r="F16" s="15">
        <v>6.9500000000000006E-2</v>
      </c>
      <c r="G16" s="15">
        <v>7.4450000000000002E-2</v>
      </c>
    </row>
    <row r="17" spans="1:7" x14ac:dyDescent="0.3">
      <c r="A17" s="12" t="s">
        <v>535</v>
      </c>
      <c r="B17" s="30" t="s">
        <v>536</v>
      </c>
      <c r="C17" s="30" t="s">
        <v>209</v>
      </c>
      <c r="D17" s="13">
        <v>50500000</v>
      </c>
      <c r="E17" s="14">
        <v>51648.93</v>
      </c>
      <c r="F17" s="15">
        <v>4.9700000000000001E-2</v>
      </c>
      <c r="G17" s="15">
        <v>7.4300000000000005E-2</v>
      </c>
    </row>
    <row r="18" spans="1:7" x14ac:dyDescent="0.3">
      <c r="A18" s="12" t="s">
        <v>537</v>
      </c>
      <c r="B18" s="30" t="s">
        <v>538</v>
      </c>
      <c r="C18" s="30" t="s">
        <v>209</v>
      </c>
      <c r="D18" s="13">
        <v>50000000</v>
      </c>
      <c r="E18" s="14">
        <v>47956.65</v>
      </c>
      <c r="F18" s="15">
        <v>4.6100000000000002E-2</v>
      </c>
      <c r="G18" s="15">
        <v>7.4950000000000003E-2</v>
      </c>
    </row>
    <row r="19" spans="1:7" x14ac:dyDescent="0.3">
      <c r="A19" s="12" t="s">
        <v>539</v>
      </c>
      <c r="B19" s="30" t="s">
        <v>540</v>
      </c>
      <c r="C19" s="30" t="s">
        <v>209</v>
      </c>
      <c r="D19" s="13">
        <v>39500000</v>
      </c>
      <c r="E19" s="14">
        <v>40500.06</v>
      </c>
      <c r="F19" s="15">
        <v>3.9E-2</v>
      </c>
      <c r="G19" s="15">
        <v>7.4099999999999999E-2</v>
      </c>
    </row>
    <row r="20" spans="1:7" x14ac:dyDescent="0.3">
      <c r="A20" s="12" t="s">
        <v>541</v>
      </c>
      <c r="B20" s="30" t="s">
        <v>542</v>
      </c>
      <c r="C20" s="30" t="s">
        <v>209</v>
      </c>
      <c r="D20" s="13">
        <v>38000000</v>
      </c>
      <c r="E20" s="14">
        <v>36531.599999999999</v>
      </c>
      <c r="F20" s="15">
        <v>3.5099999999999999E-2</v>
      </c>
      <c r="G20" s="15">
        <v>7.46E-2</v>
      </c>
    </row>
    <row r="21" spans="1:7" x14ac:dyDescent="0.3">
      <c r="A21" s="12" t="s">
        <v>543</v>
      </c>
      <c r="B21" s="30" t="s">
        <v>544</v>
      </c>
      <c r="C21" s="30" t="s">
        <v>209</v>
      </c>
      <c r="D21" s="13">
        <v>28000000</v>
      </c>
      <c r="E21" s="14">
        <v>27154.57</v>
      </c>
      <c r="F21" s="15">
        <v>2.6100000000000002E-2</v>
      </c>
      <c r="G21" s="15">
        <v>7.4249999999999997E-2</v>
      </c>
    </row>
    <row r="22" spans="1:7" x14ac:dyDescent="0.3">
      <c r="A22" s="12" t="s">
        <v>545</v>
      </c>
      <c r="B22" s="30" t="s">
        <v>546</v>
      </c>
      <c r="C22" s="30" t="s">
        <v>209</v>
      </c>
      <c r="D22" s="13">
        <v>25000000</v>
      </c>
      <c r="E22" s="14">
        <v>25549.15</v>
      </c>
      <c r="F22" s="15">
        <v>2.46E-2</v>
      </c>
      <c r="G22" s="15">
        <v>7.4583999999999998E-2</v>
      </c>
    </row>
    <row r="23" spans="1:7" x14ac:dyDescent="0.3">
      <c r="A23" s="12" t="s">
        <v>547</v>
      </c>
      <c r="B23" s="30" t="s">
        <v>548</v>
      </c>
      <c r="C23" s="30" t="s">
        <v>209</v>
      </c>
      <c r="D23" s="13">
        <v>14000000</v>
      </c>
      <c r="E23" s="14">
        <v>13556.1</v>
      </c>
      <c r="F23" s="15">
        <v>1.2999999999999999E-2</v>
      </c>
      <c r="G23" s="15">
        <v>7.4249999999999997E-2</v>
      </c>
    </row>
    <row r="24" spans="1:7" x14ac:dyDescent="0.3">
      <c r="A24" s="12" t="s">
        <v>549</v>
      </c>
      <c r="B24" s="30" t="s">
        <v>550</v>
      </c>
      <c r="C24" s="30" t="s">
        <v>209</v>
      </c>
      <c r="D24" s="13">
        <v>10000000</v>
      </c>
      <c r="E24" s="14">
        <v>9931.08</v>
      </c>
      <c r="F24" s="15">
        <v>9.5999999999999992E-3</v>
      </c>
      <c r="G24" s="15">
        <v>7.485E-2</v>
      </c>
    </row>
    <row r="25" spans="1:7" x14ac:dyDescent="0.3">
      <c r="A25" s="12" t="s">
        <v>551</v>
      </c>
      <c r="B25" s="30" t="s">
        <v>552</v>
      </c>
      <c r="C25" s="30" t="s">
        <v>209</v>
      </c>
      <c r="D25" s="13">
        <v>8500000</v>
      </c>
      <c r="E25" s="14">
        <v>8152.72</v>
      </c>
      <c r="F25" s="15">
        <v>7.7999999999999996E-3</v>
      </c>
      <c r="G25" s="15">
        <v>7.3649999999999993E-2</v>
      </c>
    </row>
    <row r="26" spans="1:7" x14ac:dyDescent="0.3">
      <c r="A26" s="12" t="s">
        <v>553</v>
      </c>
      <c r="B26" s="30" t="s">
        <v>554</v>
      </c>
      <c r="C26" s="30" t="s">
        <v>209</v>
      </c>
      <c r="D26" s="13">
        <v>4000000</v>
      </c>
      <c r="E26" s="14">
        <v>4170.68</v>
      </c>
      <c r="F26" s="15">
        <v>4.0000000000000001E-3</v>
      </c>
      <c r="G26" s="15">
        <v>7.3649999999999993E-2</v>
      </c>
    </row>
    <row r="27" spans="1:7" x14ac:dyDescent="0.3">
      <c r="A27" s="12" t="s">
        <v>555</v>
      </c>
      <c r="B27" s="30" t="s">
        <v>556</v>
      </c>
      <c r="C27" s="30" t="s">
        <v>209</v>
      </c>
      <c r="D27" s="13">
        <v>3500000</v>
      </c>
      <c r="E27" s="14">
        <v>3489.04</v>
      </c>
      <c r="F27" s="15">
        <v>3.3999999999999998E-3</v>
      </c>
      <c r="G27" s="15">
        <v>7.485E-2</v>
      </c>
    </row>
    <row r="28" spans="1:7" x14ac:dyDescent="0.3">
      <c r="A28" s="12" t="s">
        <v>557</v>
      </c>
      <c r="B28" s="30" t="s">
        <v>558</v>
      </c>
      <c r="C28" s="30" t="s">
        <v>206</v>
      </c>
      <c r="D28" s="13">
        <v>1000000</v>
      </c>
      <c r="E28" s="14">
        <v>1052.96</v>
      </c>
      <c r="F28" s="15">
        <v>1E-3</v>
      </c>
      <c r="G28" s="15">
        <v>7.3399000000000006E-2</v>
      </c>
    </row>
    <row r="29" spans="1:7" x14ac:dyDescent="0.3">
      <c r="A29" s="12" t="s">
        <v>559</v>
      </c>
      <c r="B29" s="30" t="s">
        <v>560</v>
      </c>
      <c r="C29" s="30" t="s">
        <v>209</v>
      </c>
      <c r="D29" s="13">
        <v>1000000</v>
      </c>
      <c r="E29" s="14">
        <v>1006.99</v>
      </c>
      <c r="F29" s="15">
        <v>1E-3</v>
      </c>
      <c r="G29" s="15">
        <v>7.3649999999999993E-2</v>
      </c>
    </row>
    <row r="30" spans="1:7" x14ac:dyDescent="0.3">
      <c r="A30" s="12" t="s">
        <v>561</v>
      </c>
      <c r="B30" s="30" t="s">
        <v>562</v>
      </c>
      <c r="C30" s="30" t="s">
        <v>209</v>
      </c>
      <c r="D30" s="13">
        <v>1000000</v>
      </c>
      <c r="E30" s="14">
        <v>974.43</v>
      </c>
      <c r="F30" s="15">
        <v>8.9999999999999998E-4</v>
      </c>
      <c r="G30" s="15">
        <v>7.4300000000000005E-2</v>
      </c>
    </row>
    <row r="31" spans="1:7" x14ac:dyDescent="0.3">
      <c r="A31" s="16" t="s">
        <v>122</v>
      </c>
      <c r="B31" s="31"/>
      <c r="C31" s="31"/>
      <c r="D31" s="17"/>
      <c r="E31" s="18">
        <v>864181.75</v>
      </c>
      <c r="F31" s="19">
        <v>0.83130000000000004</v>
      </c>
      <c r="G31" s="20"/>
    </row>
    <row r="32" spans="1:7" x14ac:dyDescent="0.3">
      <c r="A32" s="12"/>
      <c r="B32" s="30"/>
      <c r="C32" s="30"/>
      <c r="D32" s="13"/>
      <c r="E32" s="14"/>
      <c r="F32" s="15"/>
      <c r="G32" s="15"/>
    </row>
    <row r="33" spans="1:7" x14ac:dyDescent="0.3">
      <c r="A33" s="16" t="s">
        <v>297</v>
      </c>
      <c r="B33" s="30"/>
      <c r="C33" s="30"/>
      <c r="D33" s="13"/>
      <c r="E33" s="14"/>
      <c r="F33" s="15"/>
      <c r="G33" s="15"/>
    </row>
    <row r="34" spans="1:7" x14ac:dyDescent="0.3">
      <c r="A34" s="12" t="s">
        <v>563</v>
      </c>
      <c r="B34" s="30" t="s">
        <v>564</v>
      </c>
      <c r="C34" s="30" t="s">
        <v>119</v>
      </c>
      <c r="D34" s="13">
        <v>148500000</v>
      </c>
      <c r="E34" s="14">
        <v>142677.17000000001</v>
      </c>
      <c r="F34" s="15">
        <v>0.13730000000000001</v>
      </c>
      <c r="G34" s="15">
        <v>7.2888890612000004E-2</v>
      </c>
    </row>
    <row r="35" spans="1:7" x14ac:dyDescent="0.3">
      <c r="A35" s="16" t="s">
        <v>122</v>
      </c>
      <c r="B35" s="31"/>
      <c r="C35" s="31"/>
      <c r="D35" s="17"/>
      <c r="E35" s="18">
        <v>142677.17000000001</v>
      </c>
      <c r="F35" s="19">
        <v>0.13730000000000001</v>
      </c>
      <c r="G35" s="20"/>
    </row>
    <row r="36" spans="1:7" x14ac:dyDescent="0.3">
      <c r="A36" s="12"/>
      <c r="B36" s="30"/>
      <c r="C36" s="30"/>
      <c r="D36" s="13"/>
      <c r="E36" s="14"/>
      <c r="F36" s="15"/>
      <c r="G36" s="15"/>
    </row>
    <row r="37" spans="1:7" x14ac:dyDescent="0.3">
      <c r="A37" s="16" t="s">
        <v>300</v>
      </c>
      <c r="B37" s="30"/>
      <c r="C37" s="30"/>
      <c r="D37" s="13"/>
      <c r="E37" s="14"/>
      <c r="F37" s="15"/>
      <c r="G37" s="15"/>
    </row>
    <row r="38" spans="1:7" x14ac:dyDescent="0.3">
      <c r="A38" s="16" t="s">
        <v>122</v>
      </c>
      <c r="B38" s="30"/>
      <c r="C38" s="30"/>
      <c r="D38" s="13"/>
      <c r="E38" s="35" t="s">
        <v>114</v>
      </c>
      <c r="F38" s="36" t="s">
        <v>114</v>
      </c>
      <c r="G38" s="15"/>
    </row>
    <row r="39" spans="1:7" x14ac:dyDescent="0.3">
      <c r="A39" s="12"/>
      <c r="B39" s="30"/>
      <c r="C39" s="30"/>
      <c r="D39" s="13"/>
      <c r="E39" s="14"/>
      <c r="F39" s="15"/>
      <c r="G39" s="15"/>
    </row>
    <row r="40" spans="1:7" x14ac:dyDescent="0.3">
      <c r="A40" s="16" t="s">
        <v>301</v>
      </c>
      <c r="B40" s="30"/>
      <c r="C40" s="30"/>
      <c r="D40" s="13"/>
      <c r="E40" s="14"/>
      <c r="F40" s="15"/>
      <c r="G40" s="15"/>
    </row>
    <row r="41" spans="1:7" x14ac:dyDescent="0.3">
      <c r="A41" s="16" t="s">
        <v>122</v>
      </c>
      <c r="B41" s="30"/>
      <c r="C41" s="30"/>
      <c r="D41" s="13"/>
      <c r="E41" s="35" t="s">
        <v>114</v>
      </c>
      <c r="F41" s="36" t="s">
        <v>114</v>
      </c>
      <c r="G41" s="15"/>
    </row>
    <row r="42" spans="1:7" x14ac:dyDescent="0.3">
      <c r="A42" s="12"/>
      <c r="B42" s="30"/>
      <c r="C42" s="30"/>
      <c r="D42" s="13"/>
      <c r="E42" s="14"/>
      <c r="F42" s="15"/>
      <c r="G42" s="15"/>
    </row>
    <row r="43" spans="1:7" x14ac:dyDescent="0.3">
      <c r="A43" s="21" t="s">
        <v>152</v>
      </c>
      <c r="B43" s="32"/>
      <c r="C43" s="32"/>
      <c r="D43" s="22"/>
      <c r="E43" s="18">
        <v>1006858.92</v>
      </c>
      <c r="F43" s="19">
        <v>0.96860000000000002</v>
      </c>
      <c r="G43" s="20"/>
    </row>
    <row r="44" spans="1:7" x14ac:dyDescent="0.3">
      <c r="A44" s="12"/>
      <c r="B44" s="30"/>
      <c r="C44" s="30"/>
      <c r="D44" s="13"/>
      <c r="E44" s="14"/>
      <c r="F44" s="15"/>
      <c r="G44" s="15"/>
    </row>
    <row r="45" spans="1:7" x14ac:dyDescent="0.3">
      <c r="A45" s="12"/>
      <c r="B45" s="30"/>
      <c r="C45" s="30"/>
      <c r="D45" s="13"/>
      <c r="E45" s="14"/>
      <c r="F45" s="15"/>
      <c r="G45" s="15"/>
    </row>
    <row r="46" spans="1:7" x14ac:dyDescent="0.3">
      <c r="A46" s="16" t="s">
        <v>153</v>
      </c>
      <c r="B46" s="30"/>
      <c r="C46" s="30"/>
      <c r="D46" s="13"/>
      <c r="E46" s="14"/>
      <c r="F46" s="15"/>
      <c r="G46" s="15"/>
    </row>
    <row r="47" spans="1:7" x14ac:dyDescent="0.3">
      <c r="A47" s="12" t="s">
        <v>154</v>
      </c>
      <c r="B47" s="30"/>
      <c r="C47" s="30"/>
      <c r="D47" s="13"/>
      <c r="E47" s="14">
        <v>4908.2700000000004</v>
      </c>
      <c r="F47" s="15">
        <v>4.7000000000000002E-3</v>
      </c>
      <c r="G47" s="15">
        <v>6.7666000000000004E-2</v>
      </c>
    </row>
    <row r="48" spans="1:7" x14ac:dyDescent="0.3">
      <c r="A48" s="16" t="s">
        <v>122</v>
      </c>
      <c r="B48" s="31"/>
      <c r="C48" s="31"/>
      <c r="D48" s="17"/>
      <c r="E48" s="18">
        <v>4908.2700000000004</v>
      </c>
      <c r="F48" s="19">
        <v>4.7000000000000002E-3</v>
      </c>
      <c r="G48" s="20"/>
    </row>
    <row r="49" spans="1:7" x14ac:dyDescent="0.3">
      <c r="A49" s="12"/>
      <c r="B49" s="30"/>
      <c r="C49" s="30"/>
      <c r="D49" s="13"/>
      <c r="E49" s="14"/>
      <c r="F49" s="15"/>
      <c r="G49" s="15"/>
    </row>
    <row r="50" spans="1:7" x14ac:dyDescent="0.3">
      <c r="A50" s="21" t="s">
        <v>152</v>
      </c>
      <c r="B50" s="32"/>
      <c r="C50" s="32"/>
      <c r="D50" s="22"/>
      <c r="E50" s="18">
        <v>4908.2700000000004</v>
      </c>
      <c r="F50" s="19">
        <v>4.7000000000000002E-3</v>
      </c>
      <c r="G50" s="20"/>
    </row>
    <row r="51" spans="1:7" x14ac:dyDescent="0.3">
      <c r="A51" s="12" t="s">
        <v>155</v>
      </c>
      <c r="B51" s="30"/>
      <c r="C51" s="30"/>
      <c r="D51" s="13"/>
      <c r="E51" s="14">
        <v>29641.647973700001</v>
      </c>
      <c r="F51" s="15">
        <v>2.8517000000000001E-2</v>
      </c>
      <c r="G51" s="15"/>
    </row>
    <row r="52" spans="1:7" x14ac:dyDescent="0.3">
      <c r="A52" s="12" t="s">
        <v>156</v>
      </c>
      <c r="B52" s="30"/>
      <c r="C52" s="30"/>
      <c r="D52" s="13"/>
      <c r="E52" s="23">
        <v>-1980.9679736999999</v>
      </c>
      <c r="F52" s="24">
        <v>-1.817E-3</v>
      </c>
      <c r="G52" s="15">
        <v>6.7666000000000004E-2</v>
      </c>
    </row>
    <row r="53" spans="1:7" x14ac:dyDescent="0.3">
      <c r="A53" s="25" t="s">
        <v>157</v>
      </c>
      <c r="B53" s="33"/>
      <c r="C53" s="33"/>
      <c r="D53" s="26"/>
      <c r="E53" s="27">
        <v>1039427.87</v>
      </c>
      <c r="F53" s="28">
        <v>1</v>
      </c>
      <c r="G53" s="28"/>
    </row>
    <row r="55" spans="1:7" x14ac:dyDescent="0.3">
      <c r="A55" s="1" t="s">
        <v>159</v>
      </c>
    </row>
    <row r="58" spans="1:7" x14ac:dyDescent="0.3">
      <c r="A58" s="1" t="s">
        <v>160</v>
      </c>
    </row>
    <row r="59" spans="1:7" x14ac:dyDescent="0.3">
      <c r="A59" s="47" t="s">
        <v>161</v>
      </c>
      <c r="B59" s="34" t="s">
        <v>114</v>
      </c>
    </row>
    <row r="60" spans="1:7" x14ac:dyDescent="0.3">
      <c r="A60" t="s">
        <v>162</v>
      </c>
    </row>
    <row r="61" spans="1:7" x14ac:dyDescent="0.3">
      <c r="A61" t="s">
        <v>304</v>
      </c>
      <c r="B61" t="s">
        <v>164</v>
      </c>
      <c r="C61" t="s">
        <v>164</v>
      </c>
    </row>
    <row r="62" spans="1:7" x14ac:dyDescent="0.3">
      <c r="B62" s="48">
        <v>45077</v>
      </c>
      <c r="C62" s="48">
        <v>45107</v>
      </c>
    </row>
    <row r="63" spans="1:7" x14ac:dyDescent="0.3">
      <c r="A63" t="s">
        <v>305</v>
      </c>
      <c r="B63">
        <v>1076.2240999999999</v>
      </c>
      <c r="C63">
        <v>1075.9881</v>
      </c>
      <c r="E63" s="2"/>
    </row>
    <row r="64" spans="1:7" x14ac:dyDescent="0.3">
      <c r="E64" s="2"/>
    </row>
    <row r="65" spans="1:2" x14ac:dyDescent="0.3">
      <c r="A65" t="s">
        <v>179</v>
      </c>
      <c r="B65" s="34" t="s">
        <v>114</v>
      </c>
    </row>
    <row r="66" spans="1:2" x14ac:dyDescent="0.3">
      <c r="A66" t="s">
        <v>180</v>
      </c>
      <c r="B66" s="34" t="s">
        <v>114</v>
      </c>
    </row>
    <row r="67" spans="1:2" ht="28.95" customHeight="1" x14ac:dyDescent="0.3">
      <c r="A67" s="47" t="s">
        <v>181</v>
      </c>
      <c r="B67" s="34" t="s">
        <v>114</v>
      </c>
    </row>
    <row r="68" spans="1:2" ht="28.95" customHeight="1" x14ac:dyDescent="0.3">
      <c r="A68" s="47" t="s">
        <v>182</v>
      </c>
      <c r="B68" s="34" t="s">
        <v>114</v>
      </c>
    </row>
    <row r="69" spans="1:2" x14ac:dyDescent="0.3">
      <c r="A69" t="s">
        <v>183</v>
      </c>
      <c r="B69" s="49">
        <v>8.431737</v>
      </c>
    </row>
    <row r="70" spans="1:2" ht="43.5" customHeight="1" x14ac:dyDescent="0.3">
      <c r="A70" s="47" t="s">
        <v>184</v>
      </c>
      <c r="B70" s="34" t="s">
        <v>114</v>
      </c>
    </row>
    <row r="71" spans="1:2" ht="28.95" customHeight="1" x14ac:dyDescent="0.3">
      <c r="A71" s="47" t="s">
        <v>185</v>
      </c>
      <c r="B71" s="34" t="s">
        <v>114</v>
      </c>
    </row>
    <row r="72" spans="1:2" ht="28.95" customHeight="1" x14ac:dyDescent="0.3">
      <c r="A72" s="47" t="s">
        <v>186</v>
      </c>
      <c r="B72" s="49">
        <v>415505.39916839998</v>
      </c>
    </row>
    <row r="73" spans="1:2" x14ac:dyDescent="0.3">
      <c r="A73" t="s">
        <v>187</v>
      </c>
      <c r="B73" s="34" t="s">
        <v>114</v>
      </c>
    </row>
    <row r="74" spans="1:2" x14ac:dyDescent="0.3">
      <c r="A74" t="s">
        <v>188</v>
      </c>
      <c r="B74" s="34" t="s">
        <v>114</v>
      </c>
    </row>
    <row r="77" spans="1:2" x14ac:dyDescent="0.3">
      <c r="A77" t="s">
        <v>189</v>
      </c>
    </row>
    <row r="78" spans="1:2" x14ac:dyDescent="0.3">
      <c r="A78" s="58" t="s">
        <v>190</v>
      </c>
      <c r="B78" s="58" t="s">
        <v>565</v>
      </c>
    </row>
    <row r="79" spans="1:2" x14ac:dyDescent="0.3">
      <c r="A79" s="58" t="s">
        <v>192</v>
      </c>
      <c r="B79" s="58" t="s">
        <v>307</v>
      </c>
    </row>
    <row r="80" spans="1:2" x14ac:dyDescent="0.3">
      <c r="A80" s="58"/>
      <c r="B80" s="58"/>
    </row>
    <row r="81" spans="1:4" x14ac:dyDescent="0.3">
      <c r="A81" s="58" t="s">
        <v>194</v>
      </c>
      <c r="B81" s="59">
        <v>7.4403974637577024</v>
      </c>
    </row>
    <row r="82" spans="1:4" x14ac:dyDescent="0.3">
      <c r="A82" s="58"/>
      <c r="B82" s="58"/>
    </row>
    <row r="83" spans="1:4" x14ac:dyDescent="0.3">
      <c r="A83" s="58" t="s">
        <v>195</v>
      </c>
      <c r="B83" s="60">
        <v>6.5472000000000001</v>
      </c>
    </row>
    <row r="84" spans="1:4" x14ac:dyDescent="0.3">
      <c r="A84" s="58" t="s">
        <v>196</v>
      </c>
      <c r="B84" s="60">
        <v>8.6802761425843737</v>
      </c>
    </row>
    <row r="85" spans="1:4" x14ac:dyDescent="0.3">
      <c r="A85" s="58"/>
      <c r="B85" s="58"/>
    </row>
    <row r="86" spans="1:4" x14ac:dyDescent="0.3">
      <c r="A86" s="58" t="s">
        <v>197</v>
      </c>
      <c r="B86" s="61">
        <v>45107</v>
      </c>
    </row>
    <row r="88" spans="1:4" ht="70.05" customHeight="1" x14ac:dyDescent="0.3">
      <c r="A88" s="63" t="s">
        <v>198</v>
      </c>
      <c r="B88" s="63" t="s">
        <v>199</v>
      </c>
      <c r="C88" s="63" t="s">
        <v>5</v>
      </c>
      <c r="D88" s="63" t="s">
        <v>6</v>
      </c>
    </row>
    <row r="89" spans="1:4" ht="70.05" customHeight="1" x14ac:dyDescent="0.3">
      <c r="A89" s="63" t="s">
        <v>565</v>
      </c>
      <c r="B89" s="63"/>
      <c r="C89" s="63" t="s">
        <v>18</v>
      </c>
      <c r="D89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6"/>
  <sheetViews>
    <sheetView showGridLines="0" workbookViewId="0">
      <pane ySplit="4" topLeftCell="A5" activePane="bottomLeft" state="frozen"/>
      <selection activeCell="E97" sqref="E97"/>
      <selection pane="bottomLeft" activeCell="B10" sqref="B10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566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30.45" customHeight="1" x14ac:dyDescent="0.3">
      <c r="A2" s="67" t="s">
        <v>567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202</v>
      </c>
      <c r="B9" s="30"/>
      <c r="C9" s="30"/>
      <c r="D9" s="13"/>
      <c r="E9" s="14"/>
      <c r="F9" s="15"/>
      <c r="G9" s="15"/>
    </row>
    <row r="10" spans="1:8" x14ac:dyDescent="0.3">
      <c r="A10" s="16" t="s">
        <v>203</v>
      </c>
      <c r="B10" s="30"/>
      <c r="C10" s="30"/>
      <c r="D10" s="13"/>
      <c r="E10" s="14"/>
      <c r="F10" s="15"/>
      <c r="G10" s="15"/>
    </row>
    <row r="11" spans="1:8" x14ac:dyDescent="0.3">
      <c r="A11" s="12" t="s">
        <v>568</v>
      </c>
      <c r="B11" s="30" t="s">
        <v>569</v>
      </c>
      <c r="C11" s="30" t="s">
        <v>218</v>
      </c>
      <c r="D11" s="13">
        <v>53500000</v>
      </c>
      <c r="E11" s="14">
        <v>53818.49</v>
      </c>
      <c r="F11" s="15">
        <v>0.1012</v>
      </c>
      <c r="G11" s="15">
        <v>7.4499999999999997E-2</v>
      </c>
    </row>
    <row r="12" spans="1:8" x14ac:dyDescent="0.3">
      <c r="A12" s="12" t="s">
        <v>570</v>
      </c>
      <c r="B12" s="30" t="s">
        <v>571</v>
      </c>
      <c r="C12" s="30" t="s">
        <v>209</v>
      </c>
      <c r="D12" s="13">
        <v>37700000</v>
      </c>
      <c r="E12" s="14">
        <v>37851.29</v>
      </c>
      <c r="F12" s="15">
        <v>7.1199999999999999E-2</v>
      </c>
      <c r="G12" s="15">
        <v>7.5149999999999995E-2</v>
      </c>
    </row>
    <row r="13" spans="1:8" x14ac:dyDescent="0.3">
      <c r="A13" s="12" t="s">
        <v>572</v>
      </c>
      <c r="B13" s="30" t="s">
        <v>573</v>
      </c>
      <c r="C13" s="30" t="s">
        <v>209</v>
      </c>
      <c r="D13" s="13">
        <v>37500000</v>
      </c>
      <c r="E13" s="14">
        <v>37597.35</v>
      </c>
      <c r="F13" s="15">
        <v>7.0699999999999999E-2</v>
      </c>
      <c r="G13" s="15">
        <v>7.4950000000000003E-2</v>
      </c>
    </row>
    <row r="14" spans="1:8" x14ac:dyDescent="0.3">
      <c r="A14" s="12" t="s">
        <v>574</v>
      </c>
      <c r="B14" s="30" t="s">
        <v>575</v>
      </c>
      <c r="C14" s="30" t="s">
        <v>209</v>
      </c>
      <c r="D14" s="13">
        <v>37000000</v>
      </c>
      <c r="E14" s="14">
        <v>37064.160000000003</v>
      </c>
      <c r="F14" s="15">
        <v>6.9699999999999998E-2</v>
      </c>
      <c r="G14" s="15">
        <v>7.4450000000000002E-2</v>
      </c>
    </row>
    <row r="15" spans="1:8" x14ac:dyDescent="0.3">
      <c r="A15" s="12" t="s">
        <v>576</v>
      </c>
      <c r="B15" s="30" t="s">
        <v>577</v>
      </c>
      <c r="C15" s="30" t="s">
        <v>209</v>
      </c>
      <c r="D15" s="13">
        <v>35500000</v>
      </c>
      <c r="E15" s="14">
        <v>35800.19</v>
      </c>
      <c r="F15" s="15">
        <v>6.7299999999999999E-2</v>
      </c>
      <c r="G15" s="15">
        <v>7.4099999999999999E-2</v>
      </c>
    </row>
    <row r="16" spans="1:8" x14ac:dyDescent="0.3">
      <c r="A16" s="12" t="s">
        <v>578</v>
      </c>
      <c r="B16" s="30" t="s">
        <v>579</v>
      </c>
      <c r="C16" s="30" t="s">
        <v>209</v>
      </c>
      <c r="D16" s="13">
        <v>35000000</v>
      </c>
      <c r="E16" s="14">
        <v>35121.03</v>
      </c>
      <c r="F16" s="15">
        <v>6.6000000000000003E-2</v>
      </c>
      <c r="G16" s="15">
        <v>7.3837E-2</v>
      </c>
    </row>
    <row r="17" spans="1:7" x14ac:dyDescent="0.3">
      <c r="A17" s="12" t="s">
        <v>580</v>
      </c>
      <c r="B17" s="30" t="s">
        <v>581</v>
      </c>
      <c r="C17" s="30" t="s">
        <v>218</v>
      </c>
      <c r="D17" s="13">
        <v>35000000</v>
      </c>
      <c r="E17" s="14">
        <v>35033.81</v>
      </c>
      <c r="F17" s="15">
        <v>6.59E-2</v>
      </c>
      <c r="G17" s="15">
        <v>7.4999999999999997E-2</v>
      </c>
    </row>
    <row r="18" spans="1:7" x14ac:dyDescent="0.3">
      <c r="A18" s="12" t="s">
        <v>582</v>
      </c>
      <c r="B18" s="30" t="s">
        <v>583</v>
      </c>
      <c r="C18" s="30" t="s">
        <v>209</v>
      </c>
      <c r="D18" s="13">
        <v>35000000</v>
      </c>
      <c r="E18" s="14">
        <v>34980.019999999997</v>
      </c>
      <c r="F18" s="15">
        <v>6.5799999999999997E-2</v>
      </c>
      <c r="G18" s="15">
        <v>7.5139999999999998E-2</v>
      </c>
    </row>
    <row r="19" spans="1:7" x14ac:dyDescent="0.3">
      <c r="A19" s="12" t="s">
        <v>584</v>
      </c>
      <c r="B19" s="30" t="s">
        <v>585</v>
      </c>
      <c r="C19" s="30" t="s">
        <v>209</v>
      </c>
      <c r="D19" s="13">
        <v>29500000</v>
      </c>
      <c r="E19" s="14">
        <v>30120.92</v>
      </c>
      <c r="F19" s="15">
        <v>5.6599999999999998E-2</v>
      </c>
      <c r="G19" s="15">
        <v>7.4450000000000002E-2</v>
      </c>
    </row>
    <row r="20" spans="1:7" x14ac:dyDescent="0.3">
      <c r="A20" s="12" t="s">
        <v>523</v>
      </c>
      <c r="B20" s="30" t="s">
        <v>524</v>
      </c>
      <c r="C20" s="30" t="s">
        <v>209</v>
      </c>
      <c r="D20" s="13">
        <v>24000000</v>
      </c>
      <c r="E20" s="14">
        <v>23128.73</v>
      </c>
      <c r="F20" s="15">
        <v>4.3499999999999997E-2</v>
      </c>
      <c r="G20" s="15">
        <v>7.4940000000000007E-2</v>
      </c>
    </row>
    <row r="21" spans="1:7" x14ac:dyDescent="0.3">
      <c r="A21" s="12" t="s">
        <v>586</v>
      </c>
      <c r="B21" s="30" t="s">
        <v>587</v>
      </c>
      <c r="C21" s="30" t="s">
        <v>209</v>
      </c>
      <c r="D21" s="13">
        <v>15000000</v>
      </c>
      <c r="E21" s="14">
        <v>15180.57</v>
      </c>
      <c r="F21" s="15">
        <v>2.8500000000000001E-2</v>
      </c>
      <c r="G21" s="15">
        <v>7.5149999999999995E-2</v>
      </c>
    </row>
    <row r="22" spans="1:7" x14ac:dyDescent="0.3">
      <c r="A22" s="12" t="s">
        <v>588</v>
      </c>
      <c r="B22" s="30" t="s">
        <v>589</v>
      </c>
      <c r="C22" s="30" t="s">
        <v>209</v>
      </c>
      <c r="D22" s="13">
        <v>15000000</v>
      </c>
      <c r="E22" s="14">
        <v>15163.32</v>
      </c>
      <c r="F22" s="15">
        <v>2.8500000000000001E-2</v>
      </c>
      <c r="G22" s="15">
        <v>7.5139999999999998E-2</v>
      </c>
    </row>
    <row r="23" spans="1:7" x14ac:dyDescent="0.3">
      <c r="A23" s="12" t="s">
        <v>525</v>
      </c>
      <c r="B23" s="30" t="s">
        <v>526</v>
      </c>
      <c r="C23" s="30" t="s">
        <v>209</v>
      </c>
      <c r="D23" s="13">
        <v>12500000</v>
      </c>
      <c r="E23" s="14">
        <v>12074.29</v>
      </c>
      <c r="F23" s="15">
        <v>2.2700000000000001E-2</v>
      </c>
      <c r="G23" s="15">
        <v>7.4566999999999994E-2</v>
      </c>
    </row>
    <row r="24" spans="1:7" x14ac:dyDescent="0.3">
      <c r="A24" s="12" t="s">
        <v>590</v>
      </c>
      <c r="B24" s="30" t="s">
        <v>591</v>
      </c>
      <c r="C24" s="30" t="s">
        <v>209</v>
      </c>
      <c r="D24" s="13">
        <v>11500000</v>
      </c>
      <c r="E24" s="14">
        <v>11656.42</v>
      </c>
      <c r="F24" s="15">
        <v>2.1899999999999999E-2</v>
      </c>
      <c r="G24" s="15">
        <v>7.4450000000000002E-2</v>
      </c>
    </row>
    <row r="25" spans="1:7" x14ac:dyDescent="0.3">
      <c r="A25" s="12" t="s">
        <v>592</v>
      </c>
      <c r="B25" s="30" t="s">
        <v>593</v>
      </c>
      <c r="C25" s="30" t="s">
        <v>209</v>
      </c>
      <c r="D25" s="13">
        <v>10000000</v>
      </c>
      <c r="E25" s="14">
        <v>10198.959999999999</v>
      </c>
      <c r="F25" s="15">
        <v>1.9199999999999998E-2</v>
      </c>
      <c r="G25" s="15">
        <v>7.5149999999999995E-2</v>
      </c>
    </row>
    <row r="26" spans="1:7" x14ac:dyDescent="0.3">
      <c r="A26" s="12" t="s">
        <v>594</v>
      </c>
      <c r="B26" s="30" t="s">
        <v>595</v>
      </c>
      <c r="C26" s="30" t="s">
        <v>209</v>
      </c>
      <c r="D26" s="13">
        <v>5500000</v>
      </c>
      <c r="E26" s="14">
        <v>5518.19</v>
      </c>
      <c r="F26" s="15">
        <v>1.04E-2</v>
      </c>
      <c r="G26" s="15">
        <v>7.3837E-2</v>
      </c>
    </row>
    <row r="27" spans="1:7" x14ac:dyDescent="0.3">
      <c r="A27" s="12" t="s">
        <v>596</v>
      </c>
      <c r="B27" s="30" t="s">
        <v>597</v>
      </c>
      <c r="C27" s="30" t="s">
        <v>209</v>
      </c>
      <c r="D27" s="13">
        <v>500000</v>
      </c>
      <c r="E27" s="14">
        <v>535.41</v>
      </c>
      <c r="F27" s="15">
        <v>1E-3</v>
      </c>
      <c r="G27" s="15">
        <v>7.4399999999999994E-2</v>
      </c>
    </row>
    <row r="28" spans="1:7" x14ac:dyDescent="0.3">
      <c r="A28" s="16" t="s">
        <v>122</v>
      </c>
      <c r="B28" s="31"/>
      <c r="C28" s="31"/>
      <c r="D28" s="17"/>
      <c r="E28" s="18">
        <v>430843.15</v>
      </c>
      <c r="F28" s="19">
        <v>0.81010000000000004</v>
      </c>
      <c r="G28" s="20"/>
    </row>
    <row r="29" spans="1:7" x14ac:dyDescent="0.3">
      <c r="A29" s="12"/>
      <c r="B29" s="30"/>
      <c r="C29" s="30"/>
      <c r="D29" s="13"/>
      <c r="E29" s="14"/>
      <c r="F29" s="15"/>
      <c r="G29" s="15"/>
    </row>
    <row r="30" spans="1:7" x14ac:dyDescent="0.3">
      <c r="A30" s="16" t="s">
        <v>297</v>
      </c>
      <c r="B30" s="30"/>
      <c r="C30" s="30"/>
      <c r="D30" s="13"/>
      <c r="E30" s="14"/>
      <c r="F30" s="15"/>
      <c r="G30" s="15"/>
    </row>
    <row r="31" spans="1:7" x14ac:dyDescent="0.3">
      <c r="A31" s="12" t="s">
        <v>598</v>
      </c>
      <c r="B31" s="30" t="s">
        <v>599</v>
      </c>
      <c r="C31" s="30" t="s">
        <v>119</v>
      </c>
      <c r="D31" s="13">
        <v>72500000</v>
      </c>
      <c r="E31" s="14">
        <v>73015.77</v>
      </c>
      <c r="F31" s="15">
        <v>0.13730000000000001</v>
      </c>
      <c r="G31" s="15">
        <v>7.2785312761999996E-2</v>
      </c>
    </row>
    <row r="32" spans="1:7" x14ac:dyDescent="0.3">
      <c r="A32" s="12" t="s">
        <v>600</v>
      </c>
      <c r="B32" s="30" t="s">
        <v>601</v>
      </c>
      <c r="C32" s="30" t="s">
        <v>119</v>
      </c>
      <c r="D32" s="13">
        <v>10500000</v>
      </c>
      <c r="E32" s="14">
        <v>10606.89</v>
      </c>
      <c r="F32" s="15">
        <v>1.9900000000000001E-2</v>
      </c>
      <c r="G32" s="15">
        <v>7.2367944704000001E-2</v>
      </c>
    </row>
    <row r="33" spans="1:7" x14ac:dyDescent="0.3">
      <c r="A33" s="16" t="s">
        <v>122</v>
      </c>
      <c r="B33" s="31"/>
      <c r="C33" s="31"/>
      <c r="D33" s="17"/>
      <c r="E33" s="18">
        <v>83622.66</v>
      </c>
      <c r="F33" s="19">
        <v>0.15720000000000001</v>
      </c>
      <c r="G33" s="20"/>
    </row>
    <row r="34" spans="1:7" x14ac:dyDescent="0.3">
      <c r="A34" s="12"/>
      <c r="B34" s="30"/>
      <c r="C34" s="30"/>
      <c r="D34" s="13"/>
      <c r="E34" s="14"/>
      <c r="F34" s="15"/>
      <c r="G34" s="15"/>
    </row>
    <row r="35" spans="1:7" x14ac:dyDescent="0.3">
      <c r="A35" s="16" t="s">
        <v>300</v>
      </c>
      <c r="B35" s="30"/>
      <c r="C35" s="30"/>
      <c r="D35" s="13"/>
      <c r="E35" s="14"/>
      <c r="F35" s="15"/>
      <c r="G35" s="15"/>
    </row>
    <row r="36" spans="1:7" x14ac:dyDescent="0.3">
      <c r="A36" s="16" t="s">
        <v>122</v>
      </c>
      <c r="B36" s="30"/>
      <c r="C36" s="30"/>
      <c r="D36" s="13"/>
      <c r="E36" s="35" t="s">
        <v>114</v>
      </c>
      <c r="F36" s="36" t="s">
        <v>114</v>
      </c>
      <c r="G36" s="15"/>
    </row>
    <row r="37" spans="1:7" x14ac:dyDescent="0.3">
      <c r="A37" s="12"/>
      <c r="B37" s="30"/>
      <c r="C37" s="30"/>
      <c r="D37" s="13"/>
      <c r="E37" s="14"/>
      <c r="F37" s="15"/>
      <c r="G37" s="15"/>
    </row>
    <row r="38" spans="1:7" x14ac:dyDescent="0.3">
      <c r="A38" s="16" t="s">
        <v>301</v>
      </c>
      <c r="B38" s="30"/>
      <c r="C38" s="30"/>
      <c r="D38" s="13"/>
      <c r="E38" s="14"/>
      <c r="F38" s="15"/>
      <c r="G38" s="15"/>
    </row>
    <row r="39" spans="1:7" x14ac:dyDescent="0.3">
      <c r="A39" s="16" t="s">
        <v>122</v>
      </c>
      <c r="B39" s="30"/>
      <c r="C39" s="30"/>
      <c r="D39" s="13"/>
      <c r="E39" s="35" t="s">
        <v>114</v>
      </c>
      <c r="F39" s="36" t="s">
        <v>114</v>
      </c>
      <c r="G39" s="15"/>
    </row>
    <row r="40" spans="1:7" x14ac:dyDescent="0.3">
      <c r="A40" s="12"/>
      <c r="B40" s="30"/>
      <c r="C40" s="30"/>
      <c r="D40" s="13"/>
      <c r="E40" s="14"/>
      <c r="F40" s="15"/>
      <c r="G40" s="15"/>
    </row>
    <row r="41" spans="1:7" x14ac:dyDescent="0.3">
      <c r="A41" s="21" t="s">
        <v>152</v>
      </c>
      <c r="B41" s="32"/>
      <c r="C41" s="32"/>
      <c r="D41" s="22"/>
      <c r="E41" s="18">
        <v>514465.81</v>
      </c>
      <c r="F41" s="19">
        <v>0.96730000000000005</v>
      </c>
      <c r="G41" s="20"/>
    </row>
    <row r="42" spans="1:7" x14ac:dyDescent="0.3">
      <c r="A42" s="12"/>
      <c r="B42" s="30"/>
      <c r="C42" s="30"/>
      <c r="D42" s="13"/>
      <c r="E42" s="14"/>
      <c r="F42" s="15"/>
      <c r="G42" s="15"/>
    </row>
    <row r="43" spans="1:7" x14ac:dyDescent="0.3">
      <c r="A43" s="12"/>
      <c r="B43" s="30"/>
      <c r="C43" s="30"/>
      <c r="D43" s="13"/>
      <c r="E43" s="14"/>
      <c r="F43" s="15"/>
      <c r="G43" s="15"/>
    </row>
    <row r="44" spans="1:7" x14ac:dyDescent="0.3">
      <c r="A44" s="16" t="s">
        <v>153</v>
      </c>
      <c r="B44" s="30"/>
      <c r="C44" s="30"/>
      <c r="D44" s="13"/>
      <c r="E44" s="14"/>
      <c r="F44" s="15"/>
      <c r="G44" s="15"/>
    </row>
    <row r="45" spans="1:7" x14ac:dyDescent="0.3">
      <c r="A45" s="12" t="s">
        <v>154</v>
      </c>
      <c r="B45" s="30"/>
      <c r="C45" s="30"/>
      <c r="D45" s="13"/>
      <c r="E45" s="14">
        <v>313.83</v>
      </c>
      <c r="F45" s="15">
        <v>5.9999999999999995E-4</v>
      </c>
      <c r="G45" s="15">
        <v>6.7666000000000004E-2</v>
      </c>
    </row>
    <row r="46" spans="1:7" x14ac:dyDescent="0.3">
      <c r="A46" s="16" t="s">
        <v>122</v>
      </c>
      <c r="B46" s="31"/>
      <c r="C46" s="31"/>
      <c r="D46" s="17"/>
      <c r="E46" s="18">
        <v>313.83</v>
      </c>
      <c r="F46" s="19">
        <v>5.9999999999999995E-4</v>
      </c>
      <c r="G46" s="20"/>
    </row>
    <row r="47" spans="1:7" x14ac:dyDescent="0.3">
      <c r="A47" s="12"/>
      <c r="B47" s="30"/>
      <c r="C47" s="30"/>
      <c r="D47" s="13"/>
      <c r="E47" s="14"/>
      <c r="F47" s="15"/>
      <c r="G47" s="15"/>
    </row>
    <row r="48" spans="1:7" x14ac:dyDescent="0.3">
      <c r="A48" s="21" t="s">
        <v>152</v>
      </c>
      <c r="B48" s="32"/>
      <c r="C48" s="32"/>
      <c r="D48" s="22"/>
      <c r="E48" s="18">
        <v>313.83</v>
      </c>
      <c r="F48" s="19">
        <v>5.9999999999999995E-4</v>
      </c>
      <c r="G48" s="20"/>
    </row>
    <row r="49" spans="1:7" x14ac:dyDescent="0.3">
      <c r="A49" s="12" t="s">
        <v>155</v>
      </c>
      <c r="B49" s="30"/>
      <c r="C49" s="30"/>
      <c r="D49" s="13"/>
      <c r="E49" s="14">
        <v>17184.709719400002</v>
      </c>
      <c r="F49" s="15">
        <v>3.2303999999999999E-2</v>
      </c>
      <c r="G49" s="15"/>
    </row>
    <row r="50" spans="1:7" x14ac:dyDescent="0.3">
      <c r="A50" s="12" t="s">
        <v>156</v>
      </c>
      <c r="B50" s="30"/>
      <c r="C50" s="30"/>
      <c r="D50" s="13"/>
      <c r="E50" s="14">
        <v>0.99028059999999996</v>
      </c>
      <c r="F50" s="24">
        <v>-2.04E-4</v>
      </c>
      <c r="G50" s="15">
        <v>6.7666000000000004E-2</v>
      </c>
    </row>
    <row r="51" spans="1:7" x14ac:dyDescent="0.3">
      <c r="A51" s="25" t="s">
        <v>157</v>
      </c>
      <c r="B51" s="33"/>
      <c r="C51" s="33"/>
      <c r="D51" s="26"/>
      <c r="E51" s="27">
        <v>531965.34</v>
      </c>
      <c r="F51" s="28">
        <v>1</v>
      </c>
      <c r="G51" s="28"/>
    </row>
    <row r="53" spans="1:7" x14ac:dyDescent="0.3">
      <c r="A53" s="1" t="s">
        <v>159</v>
      </c>
    </row>
    <row r="56" spans="1:7" x14ac:dyDescent="0.3">
      <c r="A56" s="1" t="s">
        <v>160</v>
      </c>
    </row>
    <row r="57" spans="1:7" x14ac:dyDescent="0.3">
      <c r="A57" s="47" t="s">
        <v>161</v>
      </c>
      <c r="B57" s="34" t="s">
        <v>114</v>
      </c>
    </row>
    <row r="58" spans="1:7" x14ac:dyDescent="0.3">
      <c r="A58" t="s">
        <v>162</v>
      </c>
    </row>
    <row r="59" spans="1:7" x14ac:dyDescent="0.3">
      <c r="A59" t="s">
        <v>304</v>
      </c>
      <c r="B59" t="s">
        <v>164</v>
      </c>
      <c r="C59" t="s">
        <v>164</v>
      </c>
    </row>
    <row r="60" spans="1:7" x14ac:dyDescent="0.3">
      <c r="B60" s="48">
        <v>45077</v>
      </c>
      <c r="C60" s="48">
        <v>45107</v>
      </c>
    </row>
    <row r="61" spans="1:7" x14ac:dyDescent="0.3">
      <c r="A61" t="s">
        <v>305</v>
      </c>
      <c r="B61">
        <v>1044.845</v>
      </c>
      <c r="C61">
        <v>1044.5554</v>
      </c>
      <c r="E61" s="2"/>
    </row>
    <row r="62" spans="1:7" x14ac:dyDescent="0.3">
      <c r="E62" s="2"/>
    </row>
    <row r="63" spans="1:7" x14ac:dyDescent="0.3">
      <c r="A63" t="s">
        <v>179</v>
      </c>
      <c r="B63" s="34" t="s">
        <v>114</v>
      </c>
    </row>
    <row r="64" spans="1:7" x14ac:dyDescent="0.3">
      <c r="A64" t="s">
        <v>180</v>
      </c>
      <c r="B64" s="34" t="s">
        <v>114</v>
      </c>
    </row>
    <row r="65" spans="1:2" ht="28.95" customHeight="1" x14ac:dyDescent="0.3">
      <c r="A65" s="47" t="s">
        <v>181</v>
      </c>
      <c r="B65" s="34" t="s">
        <v>114</v>
      </c>
    </row>
    <row r="66" spans="1:2" ht="28.95" customHeight="1" x14ac:dyDescent="0.3">
      <c r="A66" s="47" t="s">
        <v>182</v>
      </c>
      <c r="B66" s="34" t="s">
        <v>114</v>
      </c>
    </row>
    <row r="67" spans="1:2" x14ac:dyDescent="0.3">
      <c r="A67" t="s">
        <v>183</v>
      </c>
      <c r="B67" s="49">
        <v>9.2584619999999997</v>
      </c>
    </row>
    <row r="68" spans="1:2" ht="43.5" customHeight="1" x14ac:dyDescent="0.3">
      <c r="A68" s="47" t="s">
        <v>184</v>
      </c>
      <c r="B68" s="34" t="s">
        <v>114</v>
      </c>
    </row>
    <row r="69" spans="1:2" ht="28.95" customHeight="1" x14ac:dyDescent="0.3">
      <c r="A69" s="47" t="s">
        <v>185</v>
      </c>
      <c r="B69" s="34" t="s">
        <v>114</v>
      </c>
    </row>
    <row r="70" spans="1:2" ht="28.95" customHeight="1" x14ac:dyDescent="0.3">
      <c r="A70" s="47" t="s">
        <v>186</v>
      </c>
      <c r="B70" s="49">
        <v>186599.59503120001</v>
      </c>
    </row>
    <row r="71" spans="1:2" x14ac:dyDescent="0.3">
      <c r="A71" t="s">
        <v>187</v>
      </c>
      <c r="B71" s="34" t="s">
        <v>114</v>
      </c>
    </row>
    <row r="72" spans="1:2" x14ac:dyDescent="0.3">
      <c r="A72" t="s">
        <v>188</v>
      </c>
      <c r="B72" s="34" t="s">
        <v>114</v>
      </c>
    </row>
    <row r="74" spans="1:2" x14ac:dyDescent="0.3">
      <c r="A74" t="s">
        <v>189</v>
      </c>
    </row>
    <row r="75" spans="1:2" x14ac:dyDescent="0.3">
      <c r="A75" s="58" t="s">
        <v>190</v>
      </c>
      <c r="B75" s="58" t="s">
        <v>602</v>
      </c>
    </row>
    <row r="76" spans="1:2" x14ac:dyDescent="0.3">
      <c r="A76" s="58" t="s">
        <v>192</v>
      </c>
      <c r="B76" s="58" t="s">
        <v>307</v>
      </c>
    </row>
    <row r="77" spans="1:2" x14ac:dyDescent="0.3">
      <c r="A77" s="58"/>
      <c r="B77" s="58"/>
    </row>
    <row r="78" spans="1:2" x14ac:dyDescent="0.3">
      <c r="A78" s="58" t="s">
        <v>194</v>
      </c>
      <c r="B78" s="59">
        <v>7.4355061631031916</v>
      </c>
    </row>
    <row r="79" spans="1:2" x14ac:dyDescent="0.3">
      <c r="A79" s="58"/>
      <c r="B79" s="58"/>
    </row>
    <row r="80" spans="1:2" x14ac:dyDescent="0.3">
      <c r="A80" s="58" t="s">
        <v>195</v>
      </c>
      <c r="B80" s="60">
        <v>6.9154999999999998</v>
      </c>
    </row>
    <row r="81" spans="1:4" x14ac:dyDescent="0.3">
      <c r="A81" s="58" t="s">
        <v>196</v>
      </c>
      <c r="B81" s="60">
        <v>9.5685146843172753</v>
      </c>
    </row>
    <row r="82" spans="1:4" x14ac:dyDescent="0.3">
      <c r="A82" s="58"/>
      <c r="B82" s="58"/>
    </row>
    <row r="83" spans="1:4" x14ac:dyDescent="0.3">
      <c r="A83" s="58" t="s">
        <v>197</v>
      </c>
      <c r="B83" s="61">
        <v>45107</v>
      </c>
    </row>
    <row r="85" spans="1:4" ht="70.05" customHeight="1" x14ac:dyDescent="0.3">
      <c r="A85" s="63" t="s">
        <v>198</v>
      </c>
      <c r="B85" s="63" t="s">
        <v>199</v>
      </c>
      <c r="C85" s="63" t="s">
        <v>5</v>
      </c>
      <c r="D85" s="63" t="s">
        <v>6</v>
      </c>
    </row>
    <row r="86" spans="1:4" ht="70.05" customHeight="1" x14ac:dyDescent="0.3">
      <c r="A86" s="63" t="s">
        <v>603</v>
      </c>
      <c r="B86" s="63"/>
      <c r="C86" s="63" t="s">
        <v>20</v>
      </c>
      <c r="D86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showGridLines="0" workbookViewId="0">
      <pane ySplit="4" topLeftCell="A5" activePane="bottomLeft" state="frozen"/>
      <selection activeCell="E97" sqref="E97"/>
      <selection pane="bottomLeft" activeCell="B12" sqref="B12"/>
    </sheetView>
  </sheetViews>
  <sheetFormatPr defaultRowHeight="14.4" x14ac:dyDescent="0.3"/>
  <cols>
    <col min="1" max="1" width="50.44140625" customWidth="1"/>
    <col min="2" max="2" width="22" bestFit="1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604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35.549999999999997" customHeight="1" x14ac:dyDescent="0.3">
      <c r="A2" s="67" t="s">
        <v>605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2"/>
      <c r="B8" s="30"/>
      <c r="C8" s="30"/>
      <c r="D8" s="13"/>
      <c r="E8" s="14"/>
      <c r="F8" s="15"/>
      <c r="G8" s="15"/>
    </row>
    <row r="9" spans="1:8" x14ac:dyDescent="0.3">
      <c r="A9" s="16" t="s">
        <v>202</v>
      </c>
      <c r="B9" s="30"/>
      <c r="C9" s="30"/>
      <c r="D9" s="13"/>
      <c r="E9" s="14"/>
      <c r="F9" s="15"/>
      <c r="G9" s="15"/>
    </row>
    <row r="10" spans="1:8" x14ac:dyDescent="0.3">
      <c r="A10" s="16" t="s">
        <v>203</v>
      </c>
      <c r="B10" s="30"/>
      <c r="C10" s="30"/>
      <c r="D10" s="13"/>
      <c r="E10" s="14"/>
      <c r="F10" s="15"/>
      <c r="G10" s="15"/>
    </row>
    <row r="11" spans="1:8" x14ac:dyDescent="0.3">
      <c r="A11" s="12" t="s">
        <v>606</v>
      </c>
      <c r="B11" s="30" t="s">
        <v>607</v>
      </c>
      <c r="C11" s="30" t="s">
        <v>218</v>
      </c>
      <c r="D11" s="13">
        <v>3000000</v>
      </c>
      <c r="E11" s="14">
        <v>3139.03</v>
      </c>
      <c r="F11" s="15">
        <v>8.5400000000000004E-2</v>
      </c>
      <c r="G11" s="15">
        <v>7.4885999999999994E-2</v>
      </c>
    </row>
    <row r="12" spans="1:8" x14ac:dyDescent="0.3">
      <c r="A12" s="12" t="s">
        <v>343</v>
      </c>
      <c r="B12" s="30" t="s">
        <v>344</v>
      </c>
      <c r="C12" s="30" t="s">
        <v>209</v>
      </c>
      <c r="D12" s="13">
        <v>3000000</v>
      </c>
      <c r="E12" s="14">
        <v>3004.83</v>
      </c>
      <c r="F12" s="15">
        <v>8.1699999999999995E-2</v>
      </c>
      <c r="G12" s="15">
        <v>7.4450000000000002E-2</v>
      </c>
    </row>
    <row r="13" spans="1:8" x14ac:dyDescent="0.3">
      <c r="A13" s="12" t="s">
        <v>330</v>
      </c>
      <c r="B13" s="30" t="s">
        <v>331</v>
      </c>
      <c r="C13" s="30" t="s">
        <v>332</v>
      </c>
      <c r="D13" s="13">
        <v>3000000</v>
      </c>
      <c r="E13" s="14">
        <v>2996.09</v>
      </c>
      <c r="F13" s="15">
        <v>8.1500000000000003E-2</v>
      </c>
      <c r="G13" s="15">
        <v>7.4249999999999997E-2</v>
      </c>
    </row>
    <row r="14" spans="1:8" x14ac:dyDescent="0.3">
      <c r="A14" s="12" t="s">
        <v>357</v>
      </c>
      <c r="B14" s="30" t="s">
        <v>358</v>
      </c>
      <c r="C14" s="30" t="s">
        <v>209</v>
      </c>
      <c r="D14" s="13">
        <v>1850000</v>
      </c>
      <c r="E14" s="14">
        <v>1956.64</v>
      </c>
      <c r="F14" s="15">
        <v>5.3199999999999997E-2</v>
      </c>
      <c r="G14" s="15">
        <v>7.5725000000000001E-2</v>
      </c>
    </row>
    <row r="15" spans="1:8" x14ac:dyDescent="0.3">
      <c r="A15" s="12" t="s">
        <v>314</v>
      </c>
      <c r="B15" s="30" t="s">
        <v>315</v>
      </c>
      <c r="C15" s="30" t="s">
        <v>209</v>
      </c>
      <c r="D15" s="13">
        <v>1990000</v>
      </c>
      <c r="E15" s="14">
        <v>1951.01</v>
      </c>
      <c r="F15" s="15">
        <v>5.3100000000000001E-2</v>
      </c>
      <c r="G15" s="15">
        <v>7.3999999999999996E-2</v>
      </c>
    </row>
    <row r="16" spans="1:8" x14ac:dyDescent="0.3">
      <c r="A16" s="12" t="s">
        <v>359</v>
      </c>
      <c r="B16" s="30" t="s">
        <v>360</v>
      </c>
      <c r="C16" s="30" t="s">
        <v>361</v>
      </c>
      <c r="D16" s="13">
        <v>1900000</v>
      </c>
      <c r="E16" s="14">
        <v>1912.4</v>
      </c>
      <c r="F16" s="15">
        <v>5.1999999999999998E-2</v>
      </c>
      <c r="G16" s="15">
        <v>7.4950000000000003E-2</v>
      </c>
    </row>
    <row r="17" spans="1:7" x14ac:dyDescent="0.3">
      <c r="A17" s="12" t="s">
        <v>335</v>
      </c>
      <c r="B17" s="30" t="s">
        <v>336</v>
      </c>
      <c r="C17" s="30" t="s">
        <v>209</v>
      </c>
      <c r="D17" s="13">
        <v>1300000</v>
      </c>
      <c r="E17" s="14">
        <v>1305.3</v>
      </c>
      <c r="F17" s="15">
        <v>3.5499999999999997E-2</v>
      </c>
      <c r="G17" s="15">
        <v>7.3999999999999996E-2</v>
      </c>
    </row>
    <row r="18" spans="1:7" x14ac:dyDescent="0.3">
      <c r="A18" s="12" t="s">
        <v>440</v>
      </c>
      <c r="B18" s="30" t="s">
        <v>441</v>
      </c>
      <c r="C18" s="30" t="s">
        <v>209</v>
      </c>
      <c r="D18" s="13">
        <v>1000000</v>
      </c>
      <c r="E18" s="14">
        <v>1067.08</v>
      </c>
      <c r="F18" s="15">
        <v>2.9000000000000001E-2</v>
      </c>
      <c r="G18" s="15">
        <v>7.4499999999999997E-2</v>
      </c>
    </row>
    <row r="19" spans="1:7" x14ac:dyDescent="0.3">
      <c r="A19" s="12" t="s">
        <v>349</v>
      </c>
      <c r="B19" s="30" t="s">
        <v>350</v>
      </c>
      <c r="C19" s="30" t="s">
        <v>206</v>
      </c>
      <c r="D19" s="13">
        <v>1000000</v>
      </c>
      <c r="E19" s="14">
        <v>1041.8900000000001</v>
      </c>
      <c r="F19" s="15">
        <v>2.8299999999999999E-2</v>
      </c>
      <c r="G19" s="15">
        <v>7.3385000000000006E-2</v>
      </c>
    </row>
    <row r="20" spans="1:7" x14ac:dyDescent="0.3">
      <c r="A20" s="12" t="s">
        <v>432</v>
      </c>
      <c r="B20" s="30" t="s">
        <v>433</v>
      </c>
      <c r="C20" s="30" t="s">
        <v>209</v>
      </c>
      <c r="D20" s="13">
        <v>1000000</v>
      </c>
      <c r="E20" s="14">
        <v>1038.97</v>
      </c>
      <c r="F20" s="15">
        <v>2.8299999999999999E-2</v>
      </c>
      <c r="G20" s="15">
        <v>7.3999999999999996E-2</v>
      </c>
    </row>
    <row r="21" spans="1:7" x14ac:dyDescent="0.3">
      <c r="A21" s="12" t="s">
        <v>608</v>
      </c>
      <c r="B21" s="30" t="s">
        <v>609</v>
      </c>
      <c r="C21" s="30" t="s">
        <v>209</v>
      </c>
      <c r="D21" s="13">
        <v>1000000</v>
      </c>
      <c r="E21" s="14">
        <v>1037.68</v>
      </c>
      <c r="F21" s="15">
        <v>2.8199999999999999E-2</v>
      </c>
      <c r="G21" s="15">
        <v>7.4440000000000006E-2</v>
      </c>
    </row>
    <row r="22" spans="1:7" x14ac:dyDescent="0.3">
      <c r="A22" s="12" t="s">
        <v>368</v>
      </c>
      <c r="B22" s="30" t="s">
        <v>369</v>
      </c>
      <c r="C22" s="30" t="s">
        <v>218</v>
      </c>
      <c r="D22" s="13">
        <v>1000000</v>
      </c>
      <c r="E22" s="14">
        <v>1028.55</v>
      </c>
      <c r="F22" s="15">
        <v>2.8000000000000001E-2</v>
      </c>
      <c r="G22" s="15">
        <v>7.4699000000000002E-2</v>
      </c>
    </row>
    <row r="23" spans="1:7" x14ac:dyDescent="0.3">
      <c r="A23" s="12" t="s">
        <v>426</v>
      </c>
      <c r="B23" s="30" t="s">
        <v>427</v>
      </c>
      <c r="C23" s="30" t="s">
        <v>209</v>
      </c>
      <c r="D23" s="13">
        <v>1000000</v>
      </c>
      <c r="E23" s="14">
        <v>996.84</v>
      </c>
      <c r="F23" s="15">
        <v>2.7099999999999999E-2</v>
      </c>
      <c r="G23" s="15">
        <v>7.4050000000000005E-2</v>
      </c>
    </row>
    <row r="24" spans="1:7" x14ac:dyDescent="0.3">
      <c r="A24" s="12" t="s">
        <v>316</v>
      </c>
      <c r="B24" s="30" t="s">
        <v>317</v>
      </c>
      <c r="C24" s="30" t="s">
        <v>209</v>
      </c>
      <c r="D24" s="13">
        <v>1000000</v>
      </c>
      <c r="E24" s="14">
        <v>996.34</v>
      </c>
      <c r="F24" s="15">
        <v>2.7099999999999999E-2</v>
      </c>
      <c r="G24" s="15">
        <v>7.4700000000000003E-2</v>
      </c>
    </row>
    <row r="25" spans="1:7" x14ac:dyDescent="0.3">
      <c r="A25" s="12" t="s">
        <v>328</v>
      </c>
      <c r="B25" s="30" t="s">
        <v>329</v>
      </c>
      <c r="C25" s="30" t="s">
        <v>209</v>
      </c>
      <c r="D25" s="13">
        <v>800000</v>
      </c>
      <c r="E25" s="14">
        <v>799.97</v>
      </c>
      <c r="F25" s="15">
        <v>2.18E-2</v>
      </c>
      <c r="G25" s="15">
        <v>7.4889999999999998E-2</v>
      </c>
    </row>
    <row r="26" spans="1:7" x14ac:dyDescent="0.3">
      <c r="A26" s="12" t="s">
        <v>610</v>
      </c>
      <c r="B26" s="30" t="s">
        <v>611</v>
      </c>
      <c r="C26" s="30" t="s">
        <v>361</v>
      </c>
      <c r="D26" s="13">
        <v>500000</v>
      </c>
      <c r="E26" s="14">
        <v>532.26</v>
      </c>
      <c r="F26" s="15">
        <v>1.4500000000000001E-2</v>
      </c>
      <c r="G26" s="15">
        <v>7.4950000000000003E-2</v>
      </c>
    </row>
    <row r="27" spans="1:7" x14ac:dyDescent="0.3">
      <c r="A27" s="12" t="s">
        <v>612</v>
      </c>
      <c r="B27" s="30" t="s">
        <v>613</v>
      </c>
      <c r="C27" s="30" t="s">
        <v>209</v>
      </c>
      <c r="D27" s="13">
        <v>500000</v>
      </c>
      <c r="E27" s="14">
        <v>527.41999999999996</v>
      </c>
      <c r="F27" s="15">
        <v>1.43E-2</v>
      </c>
      <c r="G27" s="15">
        <v>7.4450000000000002E-2</v>
      </c>
    </row>
    <row r="28" spans="1:7" x14ac:dyDescent="0.3">
      <c r="A28" s="12" t="s">
        <v>614</v>
      </c>
      <c r="B28" s="30" t="s">
        <v>615</v>
      </c>
      <c r="C28" s="30" t="s">
        <v>209</v>
      </c>
      <c r="D28" s="13">
        <v>500000</v>
      </c>
      <c r="E28" s="14">
        <v>520.97</v>
      </c>
      <c r="F28" s="15">
        <v>1.4200000000000001E-2</v>
      </c>
      <c r="G28" s="15">
        <v>7.4586E-2</v>
      </c>
    </row>
    <row r="29" spans="1:7" x14ac:dyDescent="0.3">
      <c r="A29" s="12" t="s">
        <v>326</v>
      </c>
      <c r="B29" s="30" t="s">
        <v>327</v>
      </c>
      <c r="C29" s="30" t="s">
        <v>209</v>
      </c>
      <c r="D29" s="13">
        <v>500000</v>
      </c>
      <c r="E29" s="14">
        <v>507.03</v>
      </c>
      <c r="F29" s="15">
        <v>1.38E-2</v>
      </c>
      <c r="G29" s="15">
        <v>7.3999999999999996E-2</v>
      </c>
    </row>
    <row r="30" spans="1:7" x14ac:dyDescent="0.3">
      <c r="A30" s="12" t="s">
        <v>616</v>
      </c>
      <c r="B30" s="30" t="s">
        <v>617</v>
      </c>
      <c r="C30" s="30" t="s">
        <v>209</v>
      </c>
      <c r="D30" s="13">
        <v>120000</v>
      </c>
      <c r="E30" s="14">
        <v>129.53</v>
      </c>
      <c r="F30" s="15">
        <v>3.5000000000000001E-3</v>
      </c>
      <c r="G30" s="15">
        <v>7.4249999999999997E-2</v>
      </c>
    </row>
    <row r="31" spans="1:7" x14ac:dyDescent="0.3">
      <c r="A31" s="12" t="s">
        <v>618</v>
      </c>
      <c r="B31" s="30" t="s">
        <v>619</v>
      </c>
      <c r="C31" s="30" t="s">
        <v>209</v>
      </c>
      <c r="D31" s="13">
        <v>10000</v>
      </c>
      <c r="E31" s="14">
        <v>10.41</v>
      </c>
      <c r="F31" s="15">
        <v>2.9999999999999997E-4</v>
      </c>
      <c r="G31" s="15">
        <v>7.7793000000000001E-2</v>
      </c>
    </row>
    <row r="32" spans="1:7" x14ac:dyDescent="0.3">
      <c r="A32" s="16" t="s">
        <v>122</v>
      </c>
      <c r="B32" s="31"/>
      <c r="C32" s="31"/>
      <c r="D32" s="17"/>
      <c r="E32" s="18">
        <v>26500.240000000002</v>
      </c>
      <c r="F32" s="19">
        <v>0.7208</v>
      </c>
      <c r="G32" s="20"/>
    </row>
    <row r="33" spans="1:7" x14ac:dyDescent="0.3">
      <c r="A33" s="12"/>
      <c r="B33" s="30"/>
      <c r="C33" s="30"/>
      <c r="D33" s="13"/>
      <c r="E33" s="14"/>
      <c r="F33" s="15"/>
      <c r="G33" s="15"/>
    </row>
    <row r="34" spans="1:7" x14ac:dyDescent="0.3">
      <c r="A34" s="16" t="s">
        <v>297</v>
      </c>
      <c r="B34" s="30"/>
      <c r="C34" s="30"/>
      <c r="D34" s="13"/>
      <c r="E34" s="14"/>
      <c r="F34" s="15"/>
      <c r="G34" s="15"/>
    </row>
    <row r="35" spans="1:7" x14ac:dyDescent="0.3">
      <c r="A35" s="12" t="s">
        <v>620</v>
      </c>
      <c r="B35" s="30" t="s">
        <v>621</v>
      </c>
      <c r="C35" s="30" t="s">
        <v>119</v>
      </c>
      <c r="D35" s="13">
        <v>5000000</v>
      </c>
      <c r="E35" s="14">
        <v>5051.2700000000004</v>
      </c>
      <c r="F35" s="15">
        <v>0.13739999999999999</v>
      </c>
      <c r="G35" s="15">
        <v>7.2033487490000006E-2</v>
      </c>
    </row>
    <row r="36" spans="1:7" x14ac:dyDescent="0.3">
      <c r="A36" s="12" t="s">
        <v>442</v>
      </c>
      <c r="B36" s="30" t="s">
        <v>443</v>
      </c>
      <c r="C36" s="30" t="s">
        <v>119</v>
      </c>
      <c r="D36" s="13">
        <v>4000000</v>
      </c>
      <c r="E36" s="14">
        <v>3996.15</v>
      </c>
      <c r="F36" s="15">
        <v>0.1087</v>
      </c>
      <c r="G36" s="15">
        <v>7.2440434568999998E-2</v>
      </c>
    </row>
    <row r="37" spans="1:7" x14ac:dyDescent="0.3">
      <c r="A37" s="16" t="s">
        <v>122</v>
      </c>
      <c r="B37" s="31"/>
      <c r="C37" s="31"/>
      <c r="D37" s="17"/>
      <c r="E37" s="18">
        <v>9047.42</v>
      </c>
      <c r="F37" s="19">
        <v>0.24610000000000001</v>
      </c>
      <c r="G37" s="20"/>
    </row>
    <row r="38" spans="1:7" x14ac:dyDescent="0.3">
      <c r="A38" s="12"/>
      <c r="B38" s="30"/>
      <c r="C38" s="30"/>
      <c r="D38" s="13"/>
      <c r="E38" s="14"/>
      <c r="F38" s="15"/>
      <c r="G38" s="15"/>
    </row>
    <row r="39" spans="1:7" x14ac:dyDescent="0.3">
      <c r="A39" s="16" t="s">
        <v>300</v>
      </c>
      <c r="B39" s="30"/>
      <c r="C39" s="30"/>
      <c r="D39" s="13"/>
      <c r="E39" s="14"/>
      <c r="F39" s="15"/>
      <c r="G39" s="15"/>
    </row>
    <row r="40" spans="1:7" x14ac:dyDescent="0.3">
      <c r="A40" s="16" t="s">
        <v>122</v>
      </c>
      <c r="B40" s="30"/>
      <c r="C40" s="30"/>
      <c r="D40" s="13"/>
      <c r="E40" s="35" t="s">
        <v>114</v>
      </c>
      <c r="F40" s="36" t="s">
        <v>114</v>
      </c>
      <c r="G40" s="15"/>
    </row>
    <row r="41" spans="1:7" x14ac:dyDescent="0.3">
      <c r="A41" s="12"/>
      <c r="B41" s="30"/>
      <c r="C41" s="30"/>
      <c r="D41" s="13"/>
      <c r="E41" s="14"/>
      <c r="F41" s="15"/>
      <c r="G41" s="15"/>
    </row>
    <row r="42" spans="1:7" x14ac:dyDescent="0.3">
      <c r="A42" s="16" t="s">
        <v>301</v>
      </c>
      <c r="B42" s="30"/>
      <c r="C42" s="30"/>
      <c r="D42" s="13"/>
      <c r="E42" s="14"/>
      <c r="F42" s="15"/>
      <c r="G42" s="15"/>
    </row>
    <row r="43" spans="1:7" x14ac:dyDescent="0.3">
      <c r="A43" s="16" t="s">
        <v>122</v>
      </c>
      <c r="B43" s="30"/>
      <c r="C43" s="30"/>
      <c r="D43" s="13"/>
      <c r="E43" s="35" t="s">
        <v>114</v>
      </c>
      <c r="F43" s="36" t="s">
        <v>114</v>
      </c>
      <c r="G43" s="15"/>
    </row>
    <row r="44" spans="1:7" x14ac:dyDescent="0.3">
      <c r="A44" s="12"/>
      <c r="B44" s="30"/>
      <c r="C44" s="30"/>
      <c r="D44" s="13"/>
      <c r="E44" s="14"/>
      <c r="F44" s="15"/>
      <c r="G44" s="15"/>
    </row>
    <row r="45" spans="1:7" x14ac:dyDescent="0.3">
      <c r="A45" s="21" t="s">
        <v>152</v>
      </c>
      <c r="B45" s="32"/>
      <c r="C45" s="32"/>
      <c r="D45" s="22"/>
      <c r="E45" s="18">
        <v>35547.660000000003</v>
      </c>
      <c r="F45" s="19">
        <v>0.96689999999999998</v>
      </c>
      <c r="G45" s="20"/>
    </row>
    <row r="46" spans="1:7" x14ac:dyDescent="0.3">
      <c r="A46" s="12"/>
      <c r="B46" s="30"/>
      <c r="C46" s="30"/>
      <c r="D46" s="13"/>
      <c r="E46" s="14"/>
      <c r="F46" s="15"/>
      <c r="G46" s="15"/>
    </row>
    <row r="47" spans="1:7" x14ac:dyDescent="0.3">
      <c r="A47" s="12"/>
      <c r="B47" s="30"/>
      <c r="C47" s="30"/>
      <c r="D47" s="13"/>
      <c r="E47" s="14"/>
      <c r="F47" s="15"/>
      <c r="G47" s="15"/>
    </row>
    <row r="48" spans="1:7" x14ac:dyDescent="0.3">
      <c r="A48" s="16" t="s">
        <v>153</v>
      </c>
      <c r="B48" s="30"/>
      <c r="C48" s="30"/>
      <c r="D48" s="13"/>
      <c r="E48" s="14"/>
      <c r="F48" s="15"/>
      <c r="G48" s="15"/>
    </row>
    <row r="49" spans="1:7" x14ac:dyDescent="0.3">
      <c r="A49" s="12" t="s">
        <v>154</v>
      </c>
      <c r="B49" s="30"/>
      <c r="C49" s="30"/>
      <c r="D49" s="13"/>
      <c r="E49" s="14">
        <v>353.8</v>
      </c>
      <c r="F49" s="15">
        <v>9.5999999999999992E-3</v>
      </c>
      <c r="G49" s="15">
        <v>6.7666000000000004E-2</v>
      </c>
    </row>
    <row r="50" spans="1:7" x14ac:dyDescent="0.3">
      <c r="A50" s="16" t="s">
        <v>122</v>
      </c>
      <c r="B50" s="31"/>
      <c r="C50" s="31"/>
      <c r="D50" s="17"/>
      <c r="E50" s="18">
        <v>353.8</v>
      </c>
      <c r="F50" s="19">
        <v>9.5999999999999992E-3</v>
      </c>
      <c r="G50" s="20"/>
    </row>
    <row r="51" spans="1:7" x14ac:dyDescent="0.3">
      <c r="A51" s="12"/>
      <c r="B51" s="30"/>
      <c r="C51" s="30"/>
      <c r="D51" s="13"/>
      <c r="E51" s="14"/>
      <c r="F51" s="15"/>
      <c r="G51" s="15"/>
    </row>
    <row r="52" spans="1:7" x14ac:dyDescent="0.3">
      <c r="A52" s="21" t="s">
        <v>152</v>
      </c>
      <c r="B52" s="32"/>
      <c r="C52" s="32"/>
      <c r="D52" s="22"/>
      <c r="E52" s="18">
        <v>353.8</v>
      </c>
      <c r="F52" s="19">
        <v>9.5999999999999992E-3</v>
      </c>
      <c r="G52" s="20"/>
    </row>
    <row r="53" spans="1:7" x14ac:dyDescent="0.3">
      <c r="A53" s="12" t="s">
        <v>155</v>
      </c>
      <c r="B53" s="30"/>
      <c r="C53" s="30"/>
      <c r="D53" s="13"/>
      <c r="E53" s="14">
        <v>894.77392080000004</v>
      </c>
      <c r="F53" s="15">
        <v>2.4330000000000001E-2</v>
      </c>
      <c r="G53" s="15"/>
    </row>
    <row r="54" spans="1:7" x14ac:dyDescent="0.3">
      <c r="A54" s="12" t="s">
        <v>156</v>
      </c>
      <c r="B54" s="30"/>
      <c r="C54" s="30"/>
      <c r="D54" s="13"/>
      <c r="E54" s="23">
        <v>-20.093920799999999</v>
      </c>
      <c r="F54" s="24">
        <v>-8.3000000000000001E-4</v>
      </c>
      <c r="G54" s="15">
        <v>6.7666000000000004E-2</v>
      </c>
    </row>
    <row r="55" spans="1:7" x14ac:dyDescent="0.3">
      <c r="A55" s="25" t="s">
        <v>157</v>
      </c>
      <c r="B55" s="33"/>
      <c r="C55" s="33"/>
      <c r="D55" s="26"/>
      <c r="E55" s="27">
        <v>36776.14</v>
      </c>
      <c r="F55" s="28">
        <v>1</v>
      </c>
      <c r="G55" s="28"/>
    </row>
    <row r="57" spans="1:7" x14ac:dyDescent="0.3">
      <c r="A57" s="1" t="s">
        <v>159</v>
      </c>
    </row>
    <row r="60" spans="1:7" x14ac:dyDescent="0.3">
      <c r="A60" s="1" t="s">
        <v>160</v>
      </c>
    </row>
    <row r="61" spans="1:7" x14ac:dyDescent="0.3">
      <c r="A61" s="47" t="s">
        <v>161</v>
      </c>
      <c r="B61" s="34" t="s">
        <v>114</v>
      </c>
    </row>
    <row r="62" spans="1:7" x14ac:dyDescent="0.3">
      <c r="A62" t="s">
        <v>162</v>
      </c>
    </row>
    <row r="63" spans="1:7" x14ac:dyDescent="0.3">
      <c r="A63" t="s">
        <v>163</v>
      </c>
      <c r="B63" t="s">
        <v>164</v>
      </c>
      <c r="C63" t="s">
        <v>164</v>
      </c>
    </row>
    <row r="64" spans="1:7" x14ac:dyDescent="0.3">
      <c r="B64" s="48">
        <v>45077</v>
      </c>
      <c r="C64" s="48">
        <v>45107</v>
      </c>
    </row>
    <row r="65" spans="1:5" x14ac:dyDescent="0.3">
      <c r="A65" t="s">
        <v>166</v>
      </c>
      <c r="B65" t="s">
        <v>167</v>
      </c>
      <c r="C65" t="s">
        <v>167</v>
      </c>
      <c r="E65" s="2"/>
    </row>
    <row r="66" spans="1:5" x14ac:dyDescent="0.3">
      <c r="A66" t="s">
        <v>622</v>
      </c>
      <c r="B66">
        <v>14.571</v>
      </c>
      <c r="C66">
        <v>14.554</v>
      </c>
      <c r="E66" s="2"/>
    </row>
    <row r="67" spans="1:5" x14ac:dyDescent="0.3">
      <c r="A67" t="s">
        <v>168</v>
      </c>
      <c r="B67">
        <v>21.8581</v>
      </c>
      <c r="C67">
        <v>21.850200000000001</v>
      </c>
      <c r="E67" s="2"/>
    </row>
    <row r="68" spans="1:5" x14ac:dyDescent="0.3">
      <c r="A68" t="s">
        <v>169</v>
      </c>
      <c r="B68">
        <v>18.387</v>
      </c>
      <c r="C68">
        <v>18.380299999999998</v>
      </c>
      <c r="E68" s="2"/>
    </row>
    <row r="69" spans="1:5" x14ac:dyDescent="0.3">
      <c r="A69" t="s">
        <v>623</v>
      </c>
      <c r="B69">
        <v>10.9154</v>
      </c>
      <c r="C69">
        <v>10.9115</v>
      </c>
      <c r="E69" s="2"/>
    </row>
    <row r="70" spans="1:5" x14ac:dyDescent="0.3">
      <c r="A70" t="s">
        <v>624</v>
      </c>
      <c r="B70">
        <v>10.561199999999999</v>
      </c>
      <c r="C70">
        <v>10.5366</v>
      </c>
      <c r="E70" s="2"/>
    </row>
    <row r="71" spans="1:5" x14ac:dyDescent="0.3">
      <c r="A71" t="s">
        <v>177</v>
      </c>
      <c r="B71" t="s">
        <v>167</v>
      </c>
      <c r="C71" t="s">
        <v>167</v>
      </c>
      <c r="E71" s="2"/>
    </row>
    <row r="72" spans="1:5" x14ac:dyDescent="0.3">
      <c r="A72" t="s">
        <v>625</v>
      </c>
      <c r="B72">
        <v>14.193</v>
      </c>
      <c r="C72">
        <v>14.1747</v>
      </c>
      <c r="E72" s="2"/>
    </row>
    <row r="73" spans="1:5" x14ac:dyDescent="0.3">
      <c r="A73" t="s">
        <v>626</v>
      </c>
      <c r="B73">
        <v>21.230799999999999</v>
      </c>
      <c r="C73">
        <v>21.2178</v>
      </c>
      <c r="E73" s="2"/>
    </row>
    <row r="74" spans="1:5" x14ac:dyDescent="0.3">
      <c r="A74" t="s">
        <v>627</v>
      </c>
      <c r="B74">
        <v>17.775200000000002</v>
      </c>
      <c r="C74">
        <v>17.764199999999999</v>
      </c>
      <c r="E74" s="2"/>
    </row>
    <row r="75" spans="1:5" x14ac:dyDescent="0.3">
      <c r="A75" t="s">
        <v>628</v>
      </c>
      <c r="B75">
        <v>11.160399999999999</v>
      </c>
      <c r="C75">
        <v>11.153499999999999</v>
      </c>
      <c r="E75" s="2"/>
    </row>
    <row r="76" spans="1:5" x14ac:dyDescent="0.3">
      <c r="A76" t="s">
        <v>629</v>
      </c>
      <c r="B76">
        <v>10.1572</v>
      </c>
      <c r="C76">
        <v>10.131600000000001</v>
      </c>
      <c r="E76" s="2"/>
    </row>
    <row r="77" spans="1:5" x14ac:dyDescent="0.3">
      <c r="A77" t="s">
        <v>178</v>
      </c>
      <c r="E77" s="2"/>
    </row>
    <row r="79" spans="1:5" x14ac:dyDescent="0.3">
      <c r="A79" t="s">
        <v>630</v>
      </c>
    </row>
    <row r="81" spans="1:4" x14ac:dyDescent="0.3">
      <c r="A81" s="50" t="s">
        <v>631</v>
      </c>
      <c r="B81" s="50" t="s">
        <v>632</v>
      </c>
      <c r="C81" s="50" t="s">
        <v>633</v>
      </c>
      <c r="D81" s="50" t="s">
        <v>634</v>
      </c>
    </row>
    <row r="82" spans="1:4" x14ac:dyDescent="0.3">
      <c r="A82" s="50" t="s">
        <v>635</v>
      </c>
      <c r="B82" s="50"/>
      <c r="C82" s="50">
        <v>1.18564E-2</v>
      </c>
      <c r="D82" s="50">
        <v>1.18564E-2</v>
      </c>
    </row>
    <row r="83" spans="1:4" x14ac:dyDescent="0.3">
      <c r="A83" s="50" t="s">
        <v>636</v>
      </c>
      <c r="B83" s="50"/>
      <c r="C83" s="50">
        <v>2.0786300000000001E-2</v>
      </c>
      <c r="D83" s="50">
        <v>2.0786300000000001E-2</v>
      </c>
    </row>
    <row r="84" spans="1:4" x14ac:dyDescent="0.3">
      <c r="A84" s="50" t="s">
        <v>637</v>
      </c>
      <c r="B84" s="50"/>
      <c r="C84" s="50">
        <v>9.5703999999999997E-3</v>
      </c>
      <c r="D84" s="50">
        <v>9.5703999999999997E-3</v>
      </c>
    </row>
    <row r="85" spans="1:4" x14ac:dyDescent="0.3">
      <c r="A85" s="50" t="s">
        <v>638</v>
      </c>
      <c r="B85" s="50"/>
      <c r="C85" s="50">
        <v>1.9389199999999999E-2</v>
      </c>
      <c r="D85" s="50">
        <v>1.9389199999999999E-2</v>
      </c>
    </row>
    <row r="87" spans="1:4" x14ac:dyDescent="0.3">
      <c r="A87" t="s">
        <v>180</v>
      </c>
      <c r="B87" s="34" t="s">
        <v>114</v>
      </c>
    </row>
    <row r="88" spans="1:4" ht="28.95" customHeight="1" x14ac:dyDescent="0.3">
      <c r="A88" s="47" t="s">
        <v>181</v>
      </c>
      <c r="B88" s="34" t="s">
        <v>114</v>
      </c>
    </row>
    <row r="89" spans="1:4" ht="28.95" customHeight="1" x14ac:dyDescent="0.3">
      <c r="A89" s="47" t="s">
        <v>182</v>
      </c>
      <c r="B89" s="34" t="s">
        <v>114</v>
      </c>
    </row>
    <row r="90" spans="1:4" x14ac:dyDescent="0.3">
      <c r="A90" t="s">
        <v>183</v>
      </c>
      <c r="B90" s="49">
        <v>5.5926020000000003</v>
      </c>
    </row>
    <row r="91" spans="1:4" ht="43.5" customHeight="1" x14ac:dyDescent="0.3">
      <c r="A91" s="47" t="s">
        <v>184</v>
      </c>
      <c r="B91" s="34" t="s">
        <v>114</v>
      </c>
    </row>
    <row r="92" spans="1:4" ht="28.95" customHeight="1" x14ac:dyDescent="0.3">
      <c r="A92" s="47" t="s">
        <v>185</v>
      </c>
      <c r="B92" s="34" t="s">
        <v>114</v>
      </c>
    </row>
    <row r="93" spans="1:4" ht="28.95" customHeight="1" x14ac:dyDescent="0.3">
      <c r="A93" s="47" t="s">
        <v>186</v>
      </c>
      <c r="B93" s="34" t="s">
        <v>114</v>
      </c>
    </row>
    <row r="94" spans="1:4" x14ac:dyDescent="0.3">
      <c r="A94" t="s">
        <v>187</v>
      </c>
      <c r="B94" s="34" t="s">
        <v>114</v>
      </c>
    </row>
    <row r="95" spans="1:4" x14ac:dyDescent="0.3">
      <c r="A95" t="s">
        <v>188</v>
      </c>
      <c r="B95" s="34" t="s">
        <v>114</v>
      </c>
    </row>
    <row r="98" spans="1:6" x14ac:dyDescent="0.3">
      <c r="A98" t="s">
        <v>189</v>
      </c>
    </row>
    <row r="99" spans="1:6" x14ac:dyDescent="0.3">
      <c r="A99" s="58" t="s">
        <v>190</v>
      </c>
      <c r="B99" s="58" t="s">
        <v>639</v>
      </c>
    </row>
    <row r="100" spans="1:6" x14ac:dyDescent="0.3">
      <c r="A100" s="58" t="s">
        <v>192</v>
      </c>
      <c r="B100" s="58" t="s">
        <v>640</v>
      </c>
    </row>
    <row r="101" spans="1:6" x14ac:dyDescent="0.3">
      <c r="A101" s="58"/>
      <c r="B101" s="58"/>
    </row>
    <row r="102" spans="1:6" x14ac:dyDescent="0.3">
      <c r="A102" s="58" t="s">
        <v>194</v>
      </c>
      <c r="B102" s="59">
        <v>7.3873694929384639</v>
      </c>
    </row>
    <row r="103" spans="1:6" x14ac:dyDescent="0.3">
      <c r="A103" s="58"/>
      <c r="B103" s="58"/>
    </row>
    <row r="104" spans="1:6" x14ac:dyDescent="0.3">
      <c r="A104" s="58" t="s">
        <v>195</v>
      </c>
      <c r="B104" s="60">
        <v>4.6715999999999998</v>
      </c>
    </row>
    <row r="105" spans="1:6" x14ac:dyDescent="0.3">
      <c r="A105" s="58" t="s">
        <v>196</v>
      </c>
      <c r="B105" s="60">
        <v>5.7416121976575134</v>
      </c>
    </row>
    <row r="106" spans="1:6" x14ac:dyDescent="0.3">
      <c r="A106" s="58"/>
      <c r="B106" s="58"/>
    </row>
    <row r="107" spans="1:6" x14ac:dyDescent="0.3">
      <c r="A107" s="58" t="s">
        <v>197</v>
      </c>
      <c r="B107" s="61">
        <v>45107</v>
      </c>
    </row>
    <row r="109" spans="1:6" ht="70.05" customHeight="1" x14ac:dyDescent="0.3">
      <c r="A109" s="63" t="s">
        <v>198</v>
      </c>
      <c r="B109" s="63" t="s">
        <v>199</v>
      </c>
      <c r="C109" s="63" t="s">
        <v>5</v>
      </c>
      <c r="D109" s="63" t="s">
        <v>6</v>
      </c>
      <c r="E109" s="63" t="s">
        <v>5</v>
      </c>
      <c r="F109" s="63" t="s">
        <v>6</v>
      </c>
    </row>
    <row r="110" spans="1:6" ht="70.05" customHeight="1" x14ac:dyDescent="0.3">
      <c r="A110" s="63" t="s">
        <v>641</v>
      </c>
      <c r="B110" s="63"/>
      <c r="C110" s="63" t="s">
        <v>22</v>
      </c>
      <c r="D110" s="63"/>
      <c r="E110" s="63" t="s">
        <v>23</v>
      </c>
      <c r="F110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1"/>
  <sheetViews>
    <sheetView showGridLines="0" workbookViewId="0">
      <pane ySplit="4" topLeftCell="A5" activePane="bottomLeft" state="frozen"/>
      <selection activeCell="E97" sqref="E97"/>
      <selection pane="bottomLeft" activeCell="A5" sqref="A5"/>
    </sheetView>
  </sheetViews>
  <sheetFormatPr defaultRowHeight="14.4" x14ac:dyDescent="0.3"/>
  <cols>
    <col min="1" max="1" width="50.44140625" customWidth="1"/>
    <col min="2" max="2" width="22" customWidth="1"/>
    <col min="3" max="3" width="26.6640625" customWidth="1"/>
    <col min="4" max="4" width="22" customWidth="1"/>
    <col min="5" max="5" width="16.44140625" customWidth="1"/>
    <col min="6" max="6" width="22" customWidth="1"/>
    <col min="7" max="7" width="5.77734375" style="2" bestFit="1" customWidth="1"/>
    <col min="12" max="12" width="65.77734375" bestFit="1" customWidth="1"/>
    <col min="13" max="13" width="10" bestFit="1" customWidth="1"/>
    <col min="14" max="14" width="9.77734375" bestFit="1" customWidth="1"/>
    <col min="15" max="15" width="14.77734375" bestFit="1" customWidth="1"/>
    <col min="16" max="16" width="11.6640625" bestFit="1" customWidth="1"/>
  </cols>
  <sheetData>
    <row r="1" spans="1:8" ht="36.75" customHeight="1" x14ac:dyDescent="0.3">
      <c r="A1" s="67" t="s">
        <v>642</v>
      </c>
      <c r="B1" s="68"/>
      <c r="C1" s="68"/>
      <c r="D1" s="68"/>
      <c r="E1" s="68"/>
      <c r="F1" s="68"/>
      <c r="G1" s="69"/>
      <c r="H1" s="51" t="str">
        <f>HYPERLINK("[EDEL_Portfolio Monthly Notes 30-Jun-2023.xlsx]Index!A1","Index")</f>
        <v>Index</v>
      </c>
    </row>
    <row r="2" spans="1:8" ht="31.5" customHeight="1" x14ac:dyDescent="0.3">
      <c r="A2" s="67" t="s">
        <v>643</v>
      </c>
      <c r="B2" s="68"/>
      <c r="C2" s="68"/>
      <c r="D2" s="68"/>
      <c r="E2" s="68"/>
      <c r="F2" s="68"/>
      <c r="G2" s="69"/>
    </row>
    <row r="4" spans="1:8" ht="48" customHeight="1" x14ac:dyDescent="0.3">
      <c r="A4" s="3" t="s">
        <v>106</v>
      </c>
      <c r="B4" s="3" t="s">
        <v>107</v>
      </c>
      <c r="C4" s="3" t="s">
        <v>108</v>
      </c>
      <c r="D4" s="4" t="s">
        <v>109</v>
      </c>
      <c r="E4" s="5" t="s">
        <v>110</v>
      </c>
      <c r="F4" s="5" t="s">
        <v>111</v>
      </c>
      <c r="G4" s="6" t="s">
        <v>112</v>
      </c>
    </row>
    <row r="5" spans="1:8" x14ac:dyDescent="0.3">
      <c r="A5" s="7"/>
      <c r="B5" s="29"/>
      <c r="C5" s="29"/>
      <c r="D5" s="8"/>
      <c r="E5" s="9"/>
      <c r="F5" s="10"/>
      <c r="G5" s="11"/>
    </row>
    <row r="6" spans="1:8" x14ac:dyDescent="0.3">
      <c r="A6" s="12"/>
      <c r="B6" s="30"/>
      <c r="C6" s="30"/>
      <c r="D6" s="13"/>
      <c r="E6" s="14"/>
      <c r="F6" s="15"/>
      <c r="G6" s="15"/>
    </row>
    <row r="7" spans="1:8" x14ac:dyDescent="0.3">
      <c r="A7" s="16" t="s">
        <v>113</v>
      </c>
      <c r="B7" s="30"/>
      <c r="C7" s="30"/>
      <c r="D7" s="13"/>
      <c r="E7" s="14" t="s">
        <v>114</v>
      </c>
      <c r="F7" s="15" t="s">
        <v>114</v>
      </c>
      <c r="G7" s="15"/>
    </row>
    <row r="8" spans="1:8" x14ac:dyDescent="0.3">
      <c r="A8" s="16" t="s">
        <v>202</v>
      </c>
      <c r="B8" s="30"/>
      <c r="C8" s="30"/>
      <c r="D8" s="13"/>
      <c r="E8" s="14"/>
      <c r="F8" s="15"/>
      <c r="G8" s="15"/>
    </row>
    <row r="9" spans="1:8" x14ac:dyDescent="0.3">
      <c r="A9" s="16" t="s">
        <v>644</v>
      </c>
      <c r="B9" s="30"/>
      <c r="C9" s="30"/>
      <c r="D9" s="13"/>
      <c r="E9" s="14"/>
      <c r="F9" s="15"/>
      <c r="G9" s="15"/>
    </row>
    <row r="10" spans="1:8" x14ac:dyDescent="0.3">
      <c r="A10" s="16" t="s">
        <v>122</v>
      </c>
      <c r="B10" s="30"/>
      <c r="C10" s="30"/>
      <c r="D10" s="13"/>
      <c r="E10" s="35" t="s">
        <v>114</v>
      </c>
      <c r="F10" s="36" t="s">
        <v>114</v>
      </c>
      <c r="G10" s="15"/>
    </row>
    <row r="11" spans="1:8" x14ac:dyDescent="0.3">
      <c r="A11" s="12"/>
      <c r="B11" s="30"/>
      <c r="C11" s="30"/>
      <c r="D11" s="13"/>
      <c r="E11" s="14"/>
      <c r="F11" s="15"/>
      <c r="G11" s="15"/>
    </row>
    <row r="12" spans="1:8" x14ac:dyDescent="0.3">
      <c r="A12" s="16" t="s">
        <v>297</v>
      </c>
      <c r="B12" s="30"/>
      <c r="C12" s="30"/>
      <c r="D12" s="13"/>
      <c r="E12" s="14"/>
      <c r="F12" s="15"/>
      <c r="G12" s="15"/>
    </row>
    <row r="13" spans="1:8" x14ac:dyDescent="0.3">
      <c r="A13" s="12" t="s">
        <v>620</v>
      </c>
      <c r="B13" s="30" t="s">
        <v>621</v>
      </c>
      <c r="C13" s="30" t="s">
        <v>119</v>
      </c>
      <c r="D13" s="13">
        <v>4900000</v>
      </c>
      <c r="E13" s="14">
        <v>4950.24</v>
      </c>
      <c r="F13" s="15">
        <v>0.50260000000000005</v>
      </c>
      <c r="G13" s="15">
        <v>7.2033487490000006E-2</v>
      </c>
    </row>
    <row r="14" spans="1:8" x14ac:dyDescent="0.3">
      <c r="A14" s="16" t="s">
        <v>122</v>
      </c>
      <c r="B14" s="31"/>
      <c r="C14" s="31"/>
      <c r="D14" s="17"/>
      <c r="E14" s="18">
        <v>4950.24</v>
      </c>
      <c r="F14" s="19">
        <v>0.50260000000000005</v>
      </c>
      <c r="G14" s="20"/>
    </row>
    <row r="15" spans="1:8" x14ac:dyDescent="0.3">
      <c r="A15" s="12"/>
      <c r="B15" s="30"/>
      <c r="C15" s="30"/>
      <c r="D15" s="13"/>
      <c r="E15" s="14"/>
      <c r="F15" s="15"/>
      <c r="G15" s="15"/>
    </row>
    <row r="16" spans="1:8" x14ac:dyDescent="0.3">
      <c r="A16" s="16" t="s">
        <v>645</v>
      </c>
      <c r="B16" s="30"/>
      <c r="C16" s="30"/>
      <c r="D16" s="13"/>
      <c r="E16" s="14"/>
      <c r="F16" s="15"/>
      <c r="G16" s="15"/>
    </row>
    <row r="17" spans="1:7" x14ac:dyDescent="0.3">
      <c r="A17" s="12" t="s">
        <v>646</v>
      </c>
      <c r="B17" s="30" t="s">
        <v>647</v>
      </c>
      <c r="C17" s="30" t="s">
        <v>119</v>
      </c>
      <c r="D17" s="13">
        <v>2000000</v>
      </c>
      <c r="E17" s="14">
        <v>1994.3</v>
      </c>
      <c r="F17" s="15">
        <v>0.20250000000000001</v>
      </c>
      <c r="G17" s="15">
        <v>7.3834787599999993E-2</v>
      </c>
    </row>
    <row r="18" spans="1:7" x14ac:dyDescent="0.3">
      <c r="A18" s="12" t="s">
        <v>648</v>
      </c>
      <c r="B18" s="30" t="s">
        <v>649</v>
      </c>
      <c r="C18" s="30" t="s">
        <v>119</v>
      </c>
      <c r="D18" s="13">
        <v>1000000</v>
      </c>
      <c r="E18" s="14">
        <v>1014.23</v>
      </c>
      <c r="F18" s="15">
        <v>0.10299999999999999</v>
      </c>
      <c r="G18" s="15">
        <v>7.3878310961000004E-2</v>
      </c>
    </row>
    <row r="19" spans="1:7" x14ac:dyDescent="0.3">
      <c r="A19" s="12" t="s">
        <v>650</v>
      </c>
      <c r="B19" s="30" t="s">
        <v>651</v>
      </c>
      <c r="C19" s="30" t="s">
        <v>119</v>
      </c>
      <c r="D19" s="13">
        <v>500000</v>
      </c>
      <c r="E19" s="14">
        <v>504.28</v>
      </c>
      <c r="F19" s="15">
        <v>5.1200000000000002E-2</v>
      </c>
      <c r="G19" s="15">
        <v>7.3922871506000007E-2</v>
      </c>
    </row>
    <row r="20" spans="1:7" x14ac:dyDescent="0.3">
      <c r="A20" s="12" t="s">
        <v>652</v>
      </c>
      <c r="B20" s="30" t="s">
        <v>653</v>
      </c>
      <c r="C20" s="30" t="s">
        <v>119</v>
      </c>
      <c r="D20" s="13">
        <v>500000</v>
      </c>
      <c r="E20" s="14">
        <v>504.24</v>
      </c>
      <c r="F20" s="15">
        <v>5.1200000000000002E-2</v>
      </c>
      <c r="G20" s="15">
        <v>7.3949815540000005E-2</v>
      </c>
    </row>
    <row r="21" spans="1:7" x14ac:dyDescent="0.3">
      <c r="A21" s="12" t="s">
        <v>654</v>
      </c>
      <c r="B21" s="30" t="s">
        <v>655</v>
      </c>
      <c r="C21" s="30" t="s">
        <v>119</v>
      </c>
      <c r="D21" s="13">
        <v>500000</v>
      </c>
      <c r="E21" s="14">
        <v>504.19</v>
      </c>
      <c r="F21" s="15">
        <v>5.1200000000000002E-2</v>
      </c>
      <c r="G21" s="15">
        <v>7.3875202119999997E-2</v>
      </c>
    </row>
    <row r="22" spans="1:7" x14ac:dyDescent="0.3">
      <c r="A22" s="12" t="s">
        <v>656</v>
      </c>
      <c r="B22" s="30" t="s">
        <v>657</v>
      </c>
      <c r="C22" s="30" t="s">
        <v>119</v>
      </c>
      <c r="D22" s="13">
        <v>200000</v>
      </c>
      <c r="E22" s="14">
        <v>202.61</v>
      </c>
      <c r="F22" s="15">
        <v>2.06E-2</v>
      </c>
      <c r="G22" s="15">
        <v>7.3950851856000005E-2</v>
      </c>
    </row>
    <row r="23" spans="1:7" x14ac:dyDescent="0.3">
      <c r="A23" s="16" t="s">
        <v>122</v>
      </c>
      <c r="B23" s="31"/>
      <c r="C23" s="31"/>
      <c r="D23" s="17"/>
      <c r="E23" s="18">
        <v>4723.8500000000004</v>
      </c>
      <c r="F23" s="19">
        <v>0.47970000000000002</v>
      </c>
      <c r="G23" s="20"/>
    </row>
    <row r="24" spans="1:7" x14ac:dyDescent="0.3">
      <c r="A24" s="12"/>
      <c r="B24" s="30"/>
      <c r="C24" s="30"/>
      <c r="D24" s="13"/>
      <c r="E24" s="14"/>
      <c r="F24" s="15"/>
      <c r="G24" s="15"/>
    </row>
    <row r="25" spans="1:7" x14ac:dyDescent="0.3">
      <c r="A25" s="12"/>
      <c r="B25" s="30"/>
      <c r="C25" s="30"/>
      <c r="D25" s="13"/>
      <c r="E25" s="14"/>
      <c r="F25" s="15"/>
      <c r="G25" s="15"/>
    </row>
    <row r="26" spans="1:7" x14ac:dyDescent="0.3">
      <c r="A26" s="16" t="s">
        <v>300</v>
      </c>
      <c r="B26" s="30"/>
      <c r="C26" s="30"/>
      <c r="D26" s="13"/>
      <c r="E26" s="14"/>
      <c r="F26" s="15"/>
      <c r="G26" s="15"/>
    </row>
    <row r="27" spans="1:7" x14ac:dyDescent="0.3">
      <c r="A27" s="16" t="s">
        <v>122</v>
      </c>
      <c r="B27" s="30"/>
      <c r="C27" s="30"/>
      <c r="D27" s="13"/>
      <c r="E27" s="35" t="s">
        <v>114</v>
      </c>
      <c r="F27" s="36" t="s">
        <v>114</v>
      </c>
      <c r="G27" s="15"/>
    </row>
    <row r="28" spans="1:7" x14ac:dyDescent="0.3">
      <c r="A28" s="12"/>
      <c r="B28" s="30"/>
      <c r="C28" s="30"/>
      <c r="D28" s="13"/>
      <c r="E28" s="14"/>
      <c r="F28" s="15"/>
      <c r="G28" s="15"/>
    </row>
    <row r="29" spans="1:7" x14ac:dyDescent="0.3">
      <c r="A29" s="16" t="s">
        <v>301</v>
      </c>
      <c r="B29" s="30"/>
      <c r="C29" s="30"/>
      <c r="D29" s="13"/>
      <c r="E29" s="14"/>
      <c r="F29" s="15"/>
      <c r="G29" s="15"/>
    </row>
    <row r="30" spans="1:7" x14ac:dyDescent="0.3">
      <c r="A30" s="16" t="s">
        <v>122</v>
      </c>
      <c r="B30" s="30"/>
      <c r="C30" s="30"/>
      <c r="D30" s="13"/>
      <c r="E30" s="35" t="s">
        <v>114</v>
      </c>
      <c r="F30" s="36" t="s">
        <v>114</v>
      </c>
      <c r="G30" s="15"/>
    </row>
    <row r="31" spans="1:7" x14ac:dyDescent="0.3">
      <c r="A31" s="12"/>
      <c r="B31" s="30"/>
      <c r="C31" s="30"/>
      <c r="D31" s="13"/>
      <c r="E31" s="14"/>
      <c r="F31" s="15"/>
      <c r="G31" s="15"/>
    </row>
    <row r="32" spans="1:7" x14ac:dyDescent="0.3">
      <c r="A32" s="21" t="s">
        <v>152</v>
      </c>
      <c r="B32" s="32"/>
      <c r="C32" s="32"/>
      <c r="D32" s="22"/>
      <c r="E32" s="18">
        <v>9674.09</v>
      </c>
      <c r="F32" s="19">
        <v>0.98229999999999995</v>
      </c>
      <c r="G32" s="20"/>
    </row>
    <row r="33" spans="1:7" x14ac:dyDescent="0.3">
      <c r="A33" s="12"/>
      <c r="B33" s="30"/>
      <c r="C33" s="30"/>
      <c r="D33" s="13"/>
      <c r="E33" s="14"/>
      <c r="F33" s="15"/>
      <c r="G33" s="15"/>
    </row>
    <row r="34" spans="1:7" x14ac:dyDescent="0.3">
      <c r="A34" s="12"/>
      <c r="B34" s="30"/>
      <c r="C34" s="30"/>
      <c r="D34" s="13"/>
      <c r="E34" s="14"/>
      <c r="F34" s="15"/>
      <c r="G34" s="15"/>
    </row>
    <row r="35" spans="1:7" x14ac:dyDescent="0.3">
      <c r="A35" s="16" t="s">
        <v>153</v>
      </c>
      <c r="B35" s="30"/>
      <c r="C35" s="30"/>
      <c r="D35" s="13"/>
      <c r="E35" s="14"/>
      <c r="F35" s="15"/>
      <c r="G35" s="15"/>
    </row>
    <row r="36" spans="1:7" x14ac:dyDescent="0.3">
      <c r="A36" s="12" t="s">
        <v>154</v>
      </c>
      <c r="B36" s="30"/>
      <c r="C36" s="30"/>
      <c r="D36" s="13"/>
      <c r="E36" s="14">
        <v>49.97</v>
      </c>
      <c r="F36" s="15">
        <v>5.1000000000000004E-3</v>
      </c>
      <c r="G36" s="15">
        <v>6.7666000000000004E-2</v>
      </c>
    </row>
    <row r="37" spans="1:7" x14ac:dyDescent="0.3">
      <c r="A37" s="16" t="s">
        <v>122</v>
      </c>
      <c r="B37" s="31"/>
      <c r="C37" s="31"/>
      <c r="D37" s="17"/>
      <c r="E37" s="18">
        <v>49.97</v>
      </c>
      <c r="F37" s="19">
        <v>5.1000000000000004E-3</v>
      </c>
      <c r="G37" s="20"/>
    </row>
    <row r="38" spans="1:7" x14ac:dyDescent="0.3">
      <c r="A38" s="12"/>
      <c r="B38" s="30"/>
      <c r="C38" s="30"/>
      <c r="D38" s="13"/>
      <c r="E38" s="14"/>
      <c r="F38" s="15"/>
      <c r="G38" s="15"/>
    </row>
    <row r="39" spans="1:7" x14ac:dyDescent="0.3">
      <c r="A39" s="21" t="s">
        <v>152</v>
      </c>
      <c r="B39" s="32"/>
      <c r="C39" s="32"/>
      <c r="D39" s="22"/>
      <c r="E39" s="18">
        <v>49.97</v>
      </c>
      <c r="F39" s="19">
        <v>5.1000000000000004E-3</v>
      </c>
      <c r="G39" s="20"/>
    </row>
    <row r="40" spans="1:7" x14ac:dyDescent="0.3">
      <c r="A40" s="12" t="s">
        <v>155</v>
      </c>
      <c r="B40" s="30"/>
      <c r="C40" s="30"/>
      <c r="D40" s="13"/>
      <c r="E40" s="14">
        <v>119.3354586</v>
      </c>
      <c r="F40" s="15">
        <v>1.2114E-2</v>
      </c>
      <c r="G40" s="15"/>
    </row>
    <row r="41" spans="1:7" x14ac:dyDescent="0.3">
      <c r="A41" s="12" t="s">
        <v>156</v>
      </c>
      <c r="B41" s="30"/>
      <c r="C41" s="30"/>
      <c r="D41" s="13"/>
      <c r="E41" s="14">
        <v>6.8345414</v>
      </c>
      <c r="F41" s="15">
        <v>4.86E-4</v>
      </c>
      <c r="G41" s="15">
        <v>6.7666000000000004E-2</v>
      </c>
    </row>
    <row r="42" spans="1:7" x14ac:dyDescent="0.3">
      <c r="A42" s="25" t="s">
        <v>157</v>
      </c>
      <c r="B42" s="33"/>
      <c r="C42" s="33"/>
      <c r="D42" s="26"/>
      <c r="E42" s="27">
        <v>9850.23</v>
      </c>
      <c r="F42" s="28">
        <v>1</v>
      </c>
      <c r="G42" s="28"/>
    </row>
    <row r="44" spans="1:7" x14ac:dyDescent="0.3">
      <c r="A44" s="1" t="s">
        <v>159</v>
      </c>
    </row>
    <row r="47" spans="1:7" x14ac:dyDescent="0.3">
      <c r="A47" s="1" t="s">
        <v>160</v>
      </c>
    </row>
    <row r="48" spans="1:7" x14ac:dyDescent="0.3">
      <c r="A48" s="47" t="s">
        <v>161</v>
      </c>
      <c r="B48" s="34" t="s">
        <v>114</v>
      </c>
    </row>
    <row r="49" spans="1:5" x14ac:dyDescent="0.3">
      <c r="A49" t="s">
        <v>162</v>
      </c>
    </row>
    <row r="50" spans="1:5" x14ac:dyDescent="0.3">
      <c r="A50" t="s">
        <v>163</v>
      </c>
      <c r="B50" t="s">
        <v>164</v>
      </c>
      <c r="C50" t="s">
        <v>164</v>
      </c>
    </row>
    <row r="51" spans="1:5" x14ac:dyDescent="0.3">
      <c r="B51" s="48">
        <v>45077</v>
      </c>
      <c r="C51" s="48">
        <v>45107</v>
      </c>
    </row>
    <row r="52" spans="1:5" x14ac:dyDescent="0.3">
      <c r="A52" t="s">
        <v>658</v>
      </c>
      <c r="B52">
        <v>10.577999999999999</v>
      </c>
      <c r="C52">
        <v>10.599600000000001</v>
      </c>
      <c r="E52" s="2"/>
    </row>
    <row r="53" spans="1:5" x14ac:dyDescent="0.3">
      <c r="A53" t="s">
        <v>169</v>
      </c>
      <c r="B53">
        <v>10.577299999999999</v>
      </c>
      <c r="C53">
        <v>10.598800000000001</v>
      </c>
      <c r="E53" s="2"/>
    </row>
    <row r="54" spans="1:5" x14ac:dyDescent="0.3">
      <c r="A54" t="s">
        <v>659</v>
      </c>
      <c r="B54">
        <v>10.5619</v>
      </c>
      <c r="C54">
        <v>10.581300000000001</v>
      </c>
      <c r="E54" s="2"/>
    </row>
    <row r="55" spans="1:5" x14ac:dyDescent="0.3">
      <c r="A55" t="s">
        <v>627</v>
      </c>
      <c r="B55">
        <v>10.562200000000001</v>
      </c>
      <c r="C55">
        <v>10.5817</v>
      </c>
      <c r="E55" s="2"/>
    </row>
    <row r="56" spans="1:5" x14ac:dyDescent="0.3">
      <c r="E56" s="2"/>
    </row>
    <row r="57" spans="1:5" x14ac:dyDescent="0.3">
      <c r="A57" t="s">
        <v>179</v>
      </c>
      <c r="B57" s="34" t="s">
        <v>114</v>
      </c>
    </row>
    <row r="58" spans="1:5" x14ac:dyDescent="0.3">
      <c r="A58" t="s">
        <v>180</v>
      </c>
      <c r="B58" s="34" t="s">
        <v>114</v>
      </c>
    </row>
    <row r="59" spans="1:5" ht="28.95" customHeight="1" x14ac:dyDescent="0.3">
      <c r="A59" s="47" t="s">
        <v>181</v>
      </c>
      <c r="B59" s="34" t="s">
        <v>114</v>
      </c>
    </row>
    <row r="60" spans="1:5" ht="28.95" customHeight="1" x14ac:dyDescent="0.3">
      <c r="A60" s="47" t="s">
        <v>182</v>
      </c>
      <c r="B60" s="34" t="s">
        <v>114</v>
      </c>
    </row>
    <row r="61" spans="1:5" x14ac:dyDescent="0.3">
      <c r="A61" t="s">
        <v>183</v>
      </c>
      <c r="B61" s="49">
        <v>3.7662800000000001</v>
      </c>
    </row>
    <row r="62" spans="1:5" ht="43.5" customHeight="1" x14ac:dyDescent="0.3">
      <c r="A62" s="47" t="s">
        <v>184</v>
      </c>
      <c r="B62" s="34" t="s">
        <v>114</v>
      </c>
    </row>
    <row r="63" spans="1:5" ht="28.95" customHeight="1" x14ac:dyDescent="0.3">
      <c r="A63" s="47" t="s">
        <v>185</v>
      </c>
      <c r="B63" s="34" t="s">
        <v>114</v>
      </c>
    </row>
    <row r="64" spans="1:5" ht="28.95" customHeight="1" x14ac:dyDescent="0.3">
      <c r="A64" s="47" t="s">
        <v>186</v>
      </c>
      <c r="B64" s="34" t="s">
        <v>114</v>
      </c>
    </row>
    <row r="65" spans="1:4" x14ac:dyDescent="0.3">
      <c r="A65" t="s">
        <v>187</v>
      </c>
      <c r="B65" s="34" t="s">
        <v>114</v>
      </c>
    </row>
    <row r="66" spans="1:4" x14ac:dyDescent="0.3">
      <c r="A66" t="s">
        <v>188</v>
      </c>
      <c r="B66" s="34" t="s">
        <v>114</v>
      </c>
    </row>
    <row r="69" spans="1:4" x14ac:dyDescent="0.3">
      <c r="A69" t="s">
        <v>189</v>
      </c>
    </row>
    <row r="70" spans="1:4" ht="58.05" customHeight="1" x14ac:dyDescent="0.3">
      <c r="A70" s="58" t="s">
        <v>190</v>
      </c>
      <c r="B70" s="62" t="s">
        <v>660</v>
      </c>
    </row>
    <row r="71" spans="1:4" ht="43.5" customHeight="1" x14ac:dyDescent="0.3">
      <c r="A71" s="58" t="s">
        <v>192</v>
      </c>
      <c r="B71" s="62" t="s">
        <v>661</v>
      </c>
    </row>
    <row r="72" spans="1:4" x14ac:dyDescent="0.3">
      <c r="A72" s="58"/>
      <c r="B72" s="58"/>
    </row>
    <row r="73" spans="1:4" x14ac:dyDescent="0.3">
      <c r="A73" s="58" t="s">
        <v>194</v>
      </c>
      <c r="B73" s="59">
        <v>7.2888420627621562</v>
      </c>
    </row>
    <row r="74" spans="1:4" x14ac:dyDescent="0.3">
      <c r="A74" s="58"/>
      <c r="B74" s="58"/>
    </row>
    <row r="75" spans="1:4" x14ac:dyDescent="0.3">
      <c r="A75" s="58" t="s">
        <v>195</v>
      </c>
      <c r="B75" s="60">
        <v>3.3466999999999998</v>
      </c>
    </row>
    <row r="76" spans="1:4" x14ac:dyDescent="0.3">
      <c r="A76" s="58" t="s">
        <v>196</v>
      </c>
      <c r="B76" s="60">
        <v>3.8104569860768911</v>
      </c>
    </row>
    <row r="77" spans="1:4" x14ac:dyDescent="0.3">
      <c r="A77" s="58"/>
      <c r="B77" s="58"/>
    </row>
    <row r="78" spans="1:4" x14ac:dyDescent="0.3">
      <c r="A78" s="58" t="s">
        <v>197</v>
      </c>
      <c r="B78" s="61">
        <v>45107</v>
      </c>
    </row>
    <row r="80" spans="1:4" ht="70.05" customHeight="1" x14ac:dyDescent="0.3">
      <c r="A80" s="63" t="s">
        <v>198</v>
      </c>
      <c r="B80" s="63" t="s">
        <v>199</v>
      </c>
      <c r="C80" s="63" t="s">
        <v>5</v>
      </c>
      <c r="D80" s="63" t="s">
        <v>6</v>
      </c>
    </row>
    <row r="81" spans="1:4" ht="70.05" customHeight="1" x14ac:dyDescent="0.3">
      <c r="A81" s="63" t="s">
        <v>662</v>
      </c>
      <c r="B81" s="63"/>
      <c r="C81" s="63" t="s">
        <v>25</v>
      </c>
      <c r="D81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51</vt:i4>
      </vt:variant>
    </vt:vector>
  </HeadingPairs>
  <TitlesOfParts>
    <vt:vector size="51" baseType="lpstr">
      <vt:lpstr>Index</vt:lpstr>
      <vt:lpstr>EDACBF</vt:lpstr>
      <vt:lpstr>EDBE25</vt:lpstr>
      <vt:lpstr>EDBE30</vt:lpstr>
      <vt:lpstr>EDBE31</vt:lpstr>
      <vt:lpstr>EDBE32</vt:lpstr>
      <vt:lpstr>EDBE33</vt:lpstr>
      <vt:lpstr>EDBPDF</vt:lpstr>
      <vt:lpstr>EDCG27</vt:lpstr>
      <vt:lpstr>EDCG28</vt:lpstr>
      <vt:lpstr>EDCG37</vt:lpstr>
      <vt:lpstr>EDCPSF</vt:lpstr>
      <vt:lpstr>EDCSDF</vt:lpstr>
      <vt:lpstr>EDFF25</vt:lpstr>
      <vt:lpstr>EDFF30</vt:lpstr>
      <vt:lpstr>EDFF31</vt:lpstr>
      <vt:lpstr>EDFF32</vt:lpstr>
      <vt:lpstr>EDFF33</vt:lpstr>
      <vt:lpstr>EDGSEC</vt:lpstr>
      <vt:lpstr>EDNP27</vt:lpstr>
      <vt:lpstr>EDNPSF</vt:lpstr>
      <vt:lpstr>EDONTF</vt:lpstr>
      <vt:lpstr>EEARBF</vt:lpstr>
      <vt:lpstr>EEARFD</vt:lpstr>
      <vt:lpstr>EEDGEF</vt:lpstr>
      <vt:lpstr>EEECRF</vt:lpstr>
      <vt:lpstr>EEELSS</vt:lpstr>
      <vt:lpstr>EEEQTF</vt:lpstr>
      <vt:lpstr>EEESCF</vt:lpstr>
      <vt:lpstr>EEESSF</vt:lpstr>
      <vt:lpstr>EEFOCF</vt:lpstr>
      <vt:lpstr>EEIF30</vt:lpstr>
      <vt:lpstr>EEIF50</vt:lpstr>
      <vt:lpstr>EELMIF</vt:lpstr>
      <vt:lpstr>EEM150</vt:lpstr>
      <vt:lpstr>EEMAAF</vt:lpstr>
      <vt:lpstr>EEMOF1</vt:lpstr>
      <vt:lpstr>EENFBA</vt:lpstr>
      <vt:lpstr>EENN50</vt:lpstr>
      <vt:lpstr>EEPRUA</vt:lpstr>
      <vt:lpstr>EES250</vt:lpstr>
      <vt:lpstr>EESMCF</vt:lpstr>
      <vt:lpstr>EGSFOF</vt:lpstr>
      <vt:lpstr>ELLIQF</vt:lpstr>
      <vt:lpstr>EOASEF</vt:lpstr>
      <vt:lpstr>EOCHIF</vt:lpstr>
      <vt:lpstr>EODWHF</vt:lpstr>
      <vt:lpstr>EOEDOF</vt:lpstr>
      <vt:lpstr>EOEMOP</vt:lpstr>
      <vt:lpstr>EOUSEF</vt:lpstr>
      <vt:lpstr>EOUSTF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Ankita Sarolia - AMC</cp:lastModifiedBy>
  <dcterms:created xsi:type="dcterms:W3CDTF">2015-12-17T12:36:10Z</dcterms:created>
  <dcterms:modified xsi:type="dcterms:W3CDTF">2023-07-10T05:21:03Z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2023-07-10T05:18:38Z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297c85c6-7a01-4aee-9dc2-a2760461a2c7</vt:lpwstr>
  </property>
  <property fmtid="{D5CDD505-2E9C-101B-9397-08002B2CF9AE}" pid="8" name="MSIP_Label_fae7b159-da8a-4f43-b4ed-ba6115f6e9fb_ContentBits">
    <vt:lpwstr>0</vt:lpwstr>
  </property>
</Properties>
</file>