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3/3. March 2023/EDEL_Portfolio Monthly Notes 31-Mar-2023/"/>
    </mc:Choice>
  </mc:AlternateContent>
  <xr:revisionPtr revIDLastSave="3" documentId="11_E240C15B10F2678F6B33983EB15334459C4F4FE3" xr6:coauthVersionLast="47" xr6:coauthVersionMax="47" xr10:uidLastSave="{07C543F0-D85C-4759-8428-37AD71007202}"/>
  <bookViews>
    <workbookView xWindow="-108" yWindow="-108" windowWidth="23256" windowHeight="12576" xr2:uid="{00000000-000D-0000-FFFF-FFFF00000000}"/>
  </bookViews>
  <sheets>
    <sheet name="Index" sheetId="1" r:id="rId1"/>
    <sheet name="EDACBF" sheetId="2" r:id="rId2"/>
    <sheet name="EDBE23" sheetId="3" r:id="rId3"/>
    <sheet name="EDBE25" sheetId="4" r:id="rId4"/>
    <sheet name="EDBE30" sheetId="5" r:id="rId5"/>
    <sheet name="EDBE31" sheetId="6" r:id="rId6"/>
    <sheet name="EDBE32" sheetId="7" r:id="rId7"/>
    <sheet name="EDBE33" sheetId="8" r:id="rId8"/>
    <sheet name="EDBPDF" sheetId="9" r:id="rId9"/>
    <sheet name="EDCG27" sheetId="10" r:id="rId10"/>
    <sheet name="EDCG28" sheetId="11" r:id="rId11"/>
    <sheet name="EDCG37" sheetId="12" r:id="rId12"/>
    <sheet name="EDCPSF" sheetId="13" r:id="rId13"/>
    <sheet name="EDCSDF" sheetId="14" r:id="rId14"/>
    <sheet name="EDFF23" sheetId="15" r:id="rId15"/>
    <sheet name="EDFF25" sheetId="16" r:id="rId16"/>
    <sheet name="EDFF30" sheetId="17" r:id="rId17"/>
    <sheet name="EDFF31" sheetId="18" r:id="rId18"/>
    <sheet name="EDFF32" sheetId="19" r:id="rId19"/>
    <sheet name="EDFF33" sheetId="20" r:id="rId20"/>
    <sheet name="EDGSEC" sheetId="21" r:id="rId21"/>
    <sheet name="EDNP27" sheetId="22" r:id="rId22"/>
    <sheet name="EDNPSF" sheetId="23" r:id="rId23"/>
    <sheet name="EDONTF" sheetId="24" r:id="rId24"/>
    <sheet name="EEARBF" sheetId="25" r:id="rId25"/>
    <sheet name="EEARFD" sheetId="26" r:id="rId26"/>
    <sheet name="EEDGEF" sheetId="27" r:id="rId27"/>
    <sheet name="EEECRF" sheetId="28" r:id="rId28"/>
    <sheet name="EEELSS" sheetId="29" r:id="rId29"/>
    <sheet name="EEEQTF" sheetId="30" r:id="rId30"/>
    <sheet name="EEESCF" sheetId="31" r:id="rId31"/>
    <sheet name="EEESSF" sheetId="32" r:id="rId32"/>
    <sheet name="EEFOCF" sheetId="33" r:id="rId33"/>
    <sheet name="EEIF30" sheetId="34" r:id="rId34"/>
    <sheet name="EEIF50" sheetId="35" r:id="rId35"/>
    <sheet name="EELMIF" sheetId="36" r:id="rId36"/>
    <sheet name="EEM150" sheetId="37" r:id="rId37"/>
    <sheet name="EEMOF1" sheetId="38" r:id="rId38"/>
    <sheet name="EENFBA" sheetId="39" r:id="rId39"/>
    <sheet name="EENN50" sheetId="40" r:id="rId40"/>
    <sheet name="EEPRUA" sheetId="41" r:id="rId41"/>
    <sheet name="EES250" sheetId="42" r:id="rId42"/>
    <sheet name="EESMCF" sheetId="43" r:id="rId43"/>
    <sheet name="EGSFOF" sheetId="44" r:id="rId44"/>
    <sheet name="ELLIQF" sheetId="45" r:id="rId45"/>
    <sheet name="EOASEF" sheetId="46" r:id="rId46"/>
    <sheet name="EOCHIF" sheetId="47" r:id="rId47"/>
    <sheet name="EODWHF" sheetId="48" r:id="rId48"/>
    <sheet name="EOEDOF" sheetId="49" r:id="rId49"/>
    <sheet name="EOEMOP" sheetId="50" r:id="rId50"/>
    <sheet name="EOUSEF" sheetId="51" r:id="rId51"/>
    <sheet name="EOUSTF" sheetId="52" r:id="rId52"/>
  </sheets>
  <definedNames>
    <definedName name="Hedging_Positions_through_Futures_AS_ON_MMMM_DD__YYYY___NIL" localSheetId="2">EDBE23!#REF!</definedName>
    <definedName name="Hedging_Positions_through_Futures_AS_ON_MMMM_DD__YYYY___NIL" localSheetId="3">EDBE25!#REF!</definedName>
    <definedName name="Hedging_Positions_through_Futures_AS_ON_MMMM_DD__YYYY___NIL" localSheetId="4">EDBE30!#REF!</definedName>
    <definedName name="Hedging_Positions_through_Futures_AS_ON_MMMM_DD__YYYY___NIL" localSheetId="5">EDBE31!#REF!</definedName>
    <definedName name="Hedging_Positions_through_Futures_AS_ON_MMMM_DD__YYYY___NIL" localSheetId="6">EDBE32!#REF!</definedName>
    <definedName name="Hedging_Positions_through_Futures_AS_ON_MMMM_DD__YYYY___NIL" localSheetId="7">EDBE33!#REF!</definedName>
    <definedName name="Hedging_Positions_through_Futures_AS_ON_MMMM_DD__YYYY___NIL" localSheetId="8">EDBPDF!#REF!</definedName>
    <definedName name="Hedging_Positions_through_Futures_AS_ON_MMMM_DD__YYYY___NIL" localSheetId="9">EDCG27!#REF!</definedName>
    <definedName name="Hedging_Positions_through_Futures_AS_ON_MMMM_DD__YYYY___NIL" localSheetId="10">EDCG28!#REF!</definedName>
    <definedName name="Hedging_Positions_through_Futures_AS_ON_MMMM_DD__YYYY___NIL" localSheetId="11">EDCG37!#REF!</definedName>
    <definedName name="Hedging_Positions_through_Futures_AS_ON_MMMM_DD__YYYY___NIL" localSheetId="12">EDCPSF!#REF!</definedName>
    <definedName name="Hedging_Positions_through_Futures_AS_ON_MMMM_DD__YYYY___NIL" localSheetId="13">EDCSDF!#REF!</definedName>
    <definedName name="Hedging_Positions_through_Futures_AS_ON_MMMM_DD__YYYY___NIL" localSheetId="14">EDFF23!#REF!</definedName>
    <definedName name="Hedging_Positions_through_Futures_AS_ON_MMMM_DD__YYYY___NIL" localSheetId="15">EDFF25!#REF!</definedName>
    <definedName name="Hedging_Positions_through_Futures_AS_ON_MMMM_DD__YYYY___NIL" localSheetId="16">EDFF30!#REF!</definedName>
    <definedName name="Hedging_Positions_through_Futures_AS_ON_MMMM_DD__YYYY___NIL" localSheetId="17">EDFF31!#REF!</definedName>
    <definedName name="Hedging_Positions_through_Futures_AS_ON_MMMM_DD__YYYY___NIL" localSheetId="18">EDFF32!#REF!</definedName>
    <definedName name="Hedging_Positions_through_Futures_AS_ON_MMMM_DD__YYYY___NIL" localSheetId="19">EDFF33!#REF!</definedName>
    <definedName name="Hedging_Positions_through_Futures_AS_ON_MMMM_DD__YYYY___NIL" localSheetId="20">EDGSEC!#REF!</definedName>
    <definedName name="Hedging_Positions_through_Futures_AS_ON_MMMM_DD__YYYY___NIL" localSheetId="21">EDNP27!#REF!</definedName>
    <definedName name="Hedging_Positions_through_Futures_AS_ON_MMMM_DD__YYYY___NIL" localSheetId="22">EDNPSF!#REF!</definedName>
    <definedName name="Hedging_Positions_through_Futures_AS_ON_MMMM_DD__YYYY___NIL" localSheetId="23">EDONTF!#REF!</definedName>
    <definedName name="Hedging_Positions_through_Futures_AS_ON_MMMM_DD__YYYY___NIL" localSheetId="24">EEARBF!#REF!</definedName>
    <definedName name="Hedging_Positions_through_Futures_AS_ON_MMMM_DD__YYYY___NIL" localSheetId="25">EEARFD!#REF!</definedName>
    <definedName name="Hedging_Positions_through_Futures_AS_ON_MMMM_DD__YYYY___NIL" localSheetId="26">EEDGEF!#REF!</definedName>
    <definedName name="Hedging_Positions_through_Futures_AS_ON_MMMM_DD__YYYY___NIL" localSheetId="27">EEECRF!#REF!</definedName>
    <definedName name="Hedging_Positions_through_Futures_AS_ON_MMMM_DD__YYYY___NIL" localSheetId="28">EEELSS!#REF!</definedName>
    <definedName name="Hedging_Positions_through_Futures_AS_ON_MMMM_DD__YYYY___NIL" localSheetId="29">EEEQTF!#REF!</definedName>
    <definedName name="Hedging_Positions_through_Futures_AS_ON_MMMM_DD__YYYY___NIL" localSheetId="30">EEESCF!#REF!</definedName>
    <definedName name="Hedging_Positions_through_Futures_AS_ON_MMMM_DD__YYYY___NIL" localSheetId="31">EEESSF!#REF!</definedName>
    <definedName name="Hedging_Positions_through_Futures_AS_ON_MMMM_DD__YYYY___NIL" localSheetId="32">EEFOCF!#REF!</definedName>
    <definedName name="Hedging_Positions_through_Futures_AS_ON_MMMM_DD__YYYY___NIL" localSheetId="33">EEIF30!#REF!</definedName>
    <definedName name="Hedging_Positions_through_Futures_AS_ON_MMMM_DD__YYYY___NIL" localSheetId="34">EEIF50!#REF!</definedName>
    <definedName name="Hedging_Positions_through_Futures_AS_ON_MMMM_DD__YYYY___NIL" localSheetId="35">EELMIF!#REF!</definedName>
    <definedName name="Hedging_Positions_through_Futures_AS_ON_MMMM_DD__YYYY___NIL" localSheetId="36">'EEM150'!#REF!</definedName>
    <definedName name="Hedging_Positions_through_Futures_AS_ON_MMMM_DD__YYYY___NIL" localSheetId="37">EEMOF1!#REF!</definedName>
    <definedName name="Hedging_Positions_through_Futures_AS_ON_MMMM_DD__YYYY___NIL" localSheetId="38">EENFBA!#REF!</definedName>
    <definedName name="Hedging_Positions_through_Futures_AS_ON_MMMM_DD__YYYY___NIL" localSheetId="39">EENN50!#REF!</definedName>
    <definedName name="Hedging_Positions_through_Futures_AS_ON_MMMM_DD__YYYY___NIL" localSheetId="40">EEPRUA!#REF!</definedName>
    <definedName name="Hedging_Positions_through_Futures_AS_ON_MMMM_DD__YYYY___NIL" localSheetId="41">'EES250'!#REF!</definedName>
    <definedName name="Hedging_Positions_through_Futures_AS_ON_MMMM_DD__YYYY___NIL" localSheetId="42">EESMCF!#REF!</definedName>
    <definedName name="Hedging_Positions_through_Futures_AS_ON_MMMM_DD__YYYY___NIL" localSheetId="43">EGSFOF!#REF!</definedName>
    <definedName name="Hedging_Positions_through_Futures_AS_ON_MMMM_DD__YYYY___NIL" localSheetId="44">ELLIQF!#REF!</definedName>
    <definedName name="Hedging_Positions_through_Futures_AS_ON_MMMM_DD__YYYY___NIL" localSheetId="45">EOASEF!#REF!</definedName>
    <definedName name="Hedging_Positions_through_Futures_AS_ON_MMMM_DD__YYYY___NIL" localSheetId="46">EOCHIF!#REF!</definedName>
    <definedName name="Hedging_Positions_through_Futures_AS_ON_MMMM_DD__YYYY___NIL" localSheetId="47">EODWHF!#REF!</definedName>
    <definedName name="Hedging_Positions_through_Futures_AS_ON_MMMM_DD__YYYY___NIL" localSheetId="48">EOEDOF!#REF!</definedName>
    <definedName name="Hedging_Positions_through_Futures_AS_ON_MMMM_DD__YYYY___NIL" localSheetId="49">EOEMOP!#REF!</definedName>
    <definedName name="Hedging_Positions_through_Futures_AS_ON_MMMM_DD__YYYY___NIL" localSheetId="50">EOUSEF!#REF!</definedName>
    <definedName name="Hedging_Positions_through_Futures_AS_ON_MMMM_DD__YYYY___NIL" localSheetId="51">EOUSTF!#REF!</definedName>
    <definedName name="Hedging_Positions_through_Futures_AS_ON_MMMM_DD__YYYY___NIL">EDACBF!#REF!</definedName>
    <definedName name="JPM_Footer_disp" localSheetId="2">EDBE23!#REF!</definedName>
    <definedName name="JPM_Footer_disp" localSheetId="3">EDBE25!#REF!</definedName>
    <definedName name="JPM_Footer_disp" localSheetId="4">EDBE30!#REF!</definedName>
    <definedName name="JPM_Footer_disp" localSheetId="5">EDBE31!#REF!</definedName>
    <definedName name="JPM_Footer_disp" localSheetId="6">EDBE32!#REF!</definedName>
    <definedName name="JPM_Footer_disp" localSheetId="7">EDBE33!#REF!</definedName>
    <definedName name="JPM_Footer_disp" localSheetId="8">EDBPDF!#REF!</definedName>
    <definedName name="JPM_Footer_disp" localSheetId="9">EDCG27!#REF!</definedName>
    <definedName name="JPM_Footer_disp" localSheetId="10">EDCG28!#REF!</definedName>
    <definedName name="JPM_Footer_disp" localSheetId="11">EDCG37!#REF!</definedName>
    <definedName name="JPM_Footer_disp" localSheetId="12">EDCPSF!#REF!</definedName>
    <definedName name="JPM_Footer_disp" localSheetId="13">EDCSDF!#REF!</definedName>
    <definedName name="JPM_Footer_disp" localSheetId="14">EDFF23!#REF!</definedName>
    <definedName name="JPM_Footer_disp" localSheetId="15">EDFF25!#REF!</definedName>
    <definedName name="JPM_Footer_disp" localSheetId="16">EDFF30!#REF!</definedName>
    <definedName name="JPM_Footer_disp" localSheetId="17">EDFF31!#REF!</definedName>
    <definedName name="JPM_Footer_disp" localSheetId="18">EDFF32!#REF!</definedName>
    <definedName name="JPM_Footer_disp" localSheetId="19">EDFF33!#REF!</definedName>
    <definedName name="JPM_Footer_disp" localSheetId="20">EDGSEC!#REF!</definedName>
    <definedName name="JPM_Footer_disp" localSheetId="21">EDNP27!#REF!</definedName>
    <definedName name="JPM_Footer_disp" localSheetId="22">EDNPSF!#REF!</definedName>
    <definedName name="JPM_Footer_disp" localSheetId="23">EDONTF!#REF!</definedName>
    <definedName name="JPM_Footer_disp" localSheetId="24">EEARBF!#REF!</definedName>
    <definedName name="JPM_Footer_disp" localSheetId="25">EEARFD!#REF!</definedName>
    <definedName name="JPM_Footer_disp" localSheetId="26">EEDGEF!#REF!</definedName>
    <definedName name="JPM_Footer_disp" localSheetId="27">EEECRF!#REF!</definedName>
    <definedName name="JPM_Footer_disp" localSheetId="28">EEELSS!#REF!</definedName>
    <definedName name="JPM_Footer_disp" localSheetId="29">EEEQTF!#REF!</definedName>
    <definedName name="JPM_Footer_disp" localSheetId="30">EEESCF!#REF!</definedName>
    <definedName name="JPM_Footer_disp" localSheetId="31">EEESSF!#REF!</definedName>
    <definedName name="JPM_Footer_disp" localSheetId="32">EEFOCF!#REF!</definedName>
    <definedName name="JPM_Footer_disp" localSheetId="33">EEIF30!#REF!</definedName>
    <definedName name="JPM_Footer_disp" localSheetId="34">EEIF50!#REF!</definedName>
    <definedName name="JPM_Footer_disp" localSheetId="35">EELMIF!#REF!</definedName>
    <definedName name="JPM_Footer_disp" localSheetId="36">'EEM150'!#REF!</definedName>
    <definedName name="JPM_Footer_disp" localSheetId="37">EEMOF1!#REF!</definedName>
    <definedName name="JPM_Footer_disp" localSheetId="38">EENFBA!#REF!</definedName>
    <definedName name="JPM_Footer_disp" localSheetId="39">EENN50!#REF!</definedName>
    <definedName name="JPM_Footer_disp" localSheetId="40">EEPRUA!#REF!</definedName>
    <definedName name="JPM_Footer_disp" localSheetId="41">'EES250'!#REF!</definedName>
    <definedName name="JPM_Footer_disp" localSheetId="42">EESMCF!#REF!</definedName>
    <definedName name="JPM_Footer_disp" localSheetId="43">EGSFOF!#REF!</definedName>
    <definedName name="JPM_Footer_disp" localSheetId="44">ELLIQF!#REF!</definedName>
    <definedName name="JPM_Footer_disp" localSheetId="45">EOASEF!#REF!</definedName>
    <definedName name="JPM_Footer_disp" localSheetId="46">EOCHIF!#REF!</definedName>
    <definedName name="JPM_Footer_disp" localSheetId="47">EODWHF!#REF!</definedName>
    <definedName name="JPM_Footer_disp" localSheetId="48">EOEDOF!#REF!</definedName>
    <definedName name="JPM_Footer_disp" localSheetId="49">EOEMOP!#REF!</definedName>
    <definedName name="JPM_Footer_disp" localSheetId="50">EOUSEF!#REF!</definedName>
    <definedName name="JPM_Footer_disp" localSheetId="51">EOUSTF!#REF!</definedName>
    <definedName name="JPM_Footer_disp">EDACBF!#REF!</definedName>
    <definedName name="JPM_Footer_disp12" localSheetId="2">EDBE23!#REF!</definedName>
    <definedName name="JPM_Footer_disp12" localSheetId="3">EDBE25!#REF!</definedName>
    <definedName name="JPM_Footer_disp12" localSheetId="4">EDBE30!#REF!</definedName>
    <definedName name="JPM_Footer_disp12" localSheetId="5">EDBE31!#REF!</definedName>
    <definedName name="JPM_Footer_disp12" localSheetId="6">EDBE32!#REF!</definedName>
    <definedName name="JPM_Footer_disp12" localSheetId="7">EDBE33!#REF!</definedName>
    <definedName name="JPM_Footer_disp12" localSheetId="8">EDBPDF!#REF!</definedName>
    <definedName name="JPM_Footer_disp12" localSheetId="9">EDCG27!#REF!</definedName>
    <definedName name="JPM_Footer_disp12" localSheetId="10">EDCG28!#REF!</definedName>
    <definedName name="JPM_Footer_disp12" localSheetId="11">EDCG37!#REF!</definedName>
    <definedName name="JPM_Footer_disp12" localSheetId="12">EDCPSF!#REF!</definedName>
    <definedName name="JPM_Footer_disp12" localSheetId="13">EDCSDF!#REF!</definedName>
    <definedName name="JPM_Footer_disp12" localSheetId="14">EDFF23!#REF!</definedName>
    <definedName name="JPM_Footer_disp12" localSheetId="15">EDFF25!#REF!</definedName>
    <definedName name="JPM_Footer_disp12" localSheetId="16">EDFF30!#REF!</definedName>
    <definedName name="JPM_Footer_disp12" localSheetId="17">EDFF31!#REF!</definedName>
    <definedName name="JPM_Footer_disp12" localSheetId="18">EDFF32!#REF!</definedName>
    <definedName name="JPM_Footer_disp12" localSheetId="19">EDFF33!#REF!</definedName>
    <definedName name="JPM_Footer_disp12" localSheetId="20">EDGSEC!#REF!</definedName>
    <definedName name="JPM_Footer_disp12" localSheetId="21">EDNP27!#REF!</definedName>
    <definedName name="JPM_Footer_disp12" localSheetId="22">EDNPSF!#REF!</definedName>
    <definedName name="JPM_Footer_disp12" localSheetId="23">EDONTF!#REF!</definedName>
    <definedName name="JPM_Footer_disp12" localSheetId="24">EEARBF!#REF!</definedName>
    <definedName name="JPM_Footer_disp12" localSheetId="25">EEARFD!#REF!</definedName>
    <definedName name="JPM_Footer_disp12" localSheetId="26">EEDGEF!#REF!</definedName>
    <definedName name="JPM_Footer_disp12" localSheetId="27">EEECRF!#REF!</definedName>
    <definedName name="JPM_Footer_disp12" localSheetId="28">EEELSS!#REF!</definedName>
    <definedName name="JPM_Footer_disp12" localSheetId="29">EEEQTF!#REF!</definedName>
    <definedName name="JPM_Footer_disp12" localSheetId="30">EEESCF!#REF!</definedName>
    <definedName name="JPM_Footer_disp12" localSheetId="31">EEESSF!#REF!</definedName>
    <definedName name="JPM_Footer_disp12" localSheetId="32">EEFOCF!#REF!</definedName>
    <definedName name="JPM_Footer_disp12" localSheetId="33">EEIF30!#REF!</definedName>
    <definedName name="JPM_Footer_disp12" localSheetId="34">EEIF50!#REF!</definedName>
    <definedName name="JPM_Footer_disp12" localSheetId="35">EELMIF!#REF!</definedName>
    <definedName name="JPM_Footer_disp12" localSheetId="36">'EEM150'!#REF!</definedName>
    <definedName name="JPM_Footer_disp12" localSheetId="37">EEMOF1!#REF!</definedName>
    <definedName name="JPM_Footer_disp12" localSheetId="38">EENFBA!#REF!</definedName>
    <definedName name="JPM_Footer_disp12" localSheetId="39">EENN50!#REF!</definedName>
    <definedName name="JPM_Footer_disp12" localSheetId="40">EEPRUA!#REF!</definedName>
    <definedName name="JPM_Footer_disp12" localSheetId="41">'EES250'!#REF!</definedName>
    <definedName name="JPM_Footer_disp12" localSheetId="42">EESMCF!#REF!</definedName>
    <definedName name="JPM_Footer_disp12" localSheetId="43">EGSFOF!#REF!</definedName>
    <definedName name="JPM_Footer_disp12" localSheetId="44">ELLIQF!#REF!</definedName>
    <definedName name="JPM_Footer_disp12" localSheetId="45">EOASEF!#REF!</definedName>
    <definedName name="JPM_Footer_disp12" localSheetId="46">EOCHIF!#REF!</definedName>
    <definedName name="JPM_Footer_disp12" localSheetId="47">EODWHF!#REF!</definedName>
    <definedName name="JPM_Footer_disp12" localSheetId="48">EOEDOF!#REF!</definedName>
    <definedName name="JPM_Footer_disp12" localSheetId="49">EOEMOP!#REF!</definedName>
    <definedName name="JPM_Footer_disp12" localSheetId="50">EOUSEF!#REF!</definedName>
    <definedName name="JPM_Footer_disp12" localSheetId="51">EOUSTF!#REF!</definedName>
    <definedName name="JPM_Footer_disp12">EDACBF!#REF!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52" l="1"/>
  <c r="H1" i="51"/>
  <c r="H1" i="50"/>
  <c r="H1" i="49"/>
  <c r="B79" i="48"/>
  <c r="F58" i="48"/>
  <c r="E58" i="48"/>
  <c r="H1" i="48"/>
  <c r="H1" i="47"/>
  <c r="H1" i="46"/>
  <c r="B126" i="45"/>
  <c r="H1" i="45"/>
  <c r="H1" i="44"/>
  <c r="H1" i="43"/>
  <c r="H1" i="42"/>
  <c r="H1" i="41"/>
  <c r="H1" i="40"/>
  <c r="H1" i="39"/>
  <c r="H1" i="38"/>
  <c r="H1" i="37"/>
  <c r="H1" i="36"/>
  <c r="H1" i="35"/>
  <c r="H1" i="34"/>
  <c r="H1" i="33"/>
  <c r="H1" i="32"/>
  <c r="H1" i="31"/>
  <c r="H1" i="30"/>
  <c r="H1" i="29"/>
  <c r="H1" i="28"/>
  <c r="H1" i="27"/>
  <c r="H1" i="26"/>
  <c r="H1" i="25"/>
  <c r="B59" i="24"/>
  <c r="H1" i="24"/>
  <c r="B133" i="23"/>
  <c r="H1" i="23"/>
  <c r="B101" i="22"/>
  <c r="H1" i="22"/>
  <c r="B75" i="21"/>
  <c r="H1" i="21"/>
  <c r="B59" i="20"/>
  <c r="H1" i="20"/>
  <c r="B58" i="19"/>
  <c r="H1" i="19"/>
  <c r="B42" i="18"/>
  <c r="H1" i="18"/>
  <c r="B42" i="17"/>
  <c r="H1" i="17"/>
  <c r="B42" i="16"/>
  <c r="H1" i="16"/>
  <c r="B42" i="15"/>
  <c r="H1" i="15"/>
  <c r="B58" i="14"/>
  <c r="H1" i="14"/>
  <c r="B82" i="13"/>
  <c r="H1" i="13"/>
  <c r="B62" i="12"/>
  <c r="H1" i="12"/>
  <c r="B61" i="11"/>
  <c r="H1" i="11"/>
  <c r="B61" i="10"/>
  <c r="H1" i="10"/>
  <c r="B92" i="9"/>
  <c r="H1" i="9"/>
  <c r="B64" i="8"/>
  <c r="H1" i="8"/>
  <c r="B66" i="7"/>
  <c r="H1" i="7"/>
  <c r="B81" i="6"/>
  <c r="H1" i="6"/>
  <c r="B115" i="5"/>
  <c r="H1" i="5"/>
  <c r="B87" i="4"/>
  <c r="H1" i="4"/>
  <c r="B63" i="3"/>
  <c r="H1" i="3"/>
  <c r="B72" i="2"/>
  <c r="H1" i="2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<sst xmlns="http://schemas.openxmlformats.org/spreadsheetml/2006/main" count="10670" uniqueCount="2681">
  <si>
    <t>EDELWEISS MUTUAL FUND</t>
  </si>
  <si>
    <t>PORTFOLIO STATEMENT as on 31 Mar 2023</t>
  </si>
  <si>
    <t>Fund Id</t>
  </si>
  <si>
    <t>Fund Desc</t>
  </si>
  <si>
    <t>Scheme Risk- O - Meter</t>
  </si>
  <si>
    <t>Benchmark of the Scheme</t>
  </si>
  <si>
    <t>Benchmark Risk-o-meter</t>
  </si>
  <si>
    <t>EDACBF</t>
  </si>
  <si>
    <t>NIFTY Money Market Index  B-I (Tier I Benchmark)</t>
  </si>
  <si>
    <t>NIFTY Money Market Index A-I (Tier II Scheme Benchmark)</t>
  </si>
  <si>
    <t>EDBE23</t>
  </si>
  <si>
    <t>NIFTY BHARAT Bond Index - April 2023</t>
  </si>
  <si>
    <t>-</t>
  </si>
  <si>
    <t>EDBE25</t>
  </si>
  <si>
    <t>NIFTY BHARAT Bond Index - April 2025</t>
  </si>
  <si>
    <t>EDBE30</t>
  </si>
  <si>
    <t>NIFTY BHARAT Bond Index - April 2030</t>
  </si>
  <si>
    <t>EDBE31</t>
  </si>
  <si>
    <t>NIFTY BHARAT Bond Index - April 2031</t>
  </si>
  <si>
    <t>EDBE32</t>
  </si>
  <si>
    <t>Nifty BHARAT Bond Index - April 2032</t>
  </si>
  <si>
    <t>EDBE33</t>
  </si>
  <si>
    <t>Nifty BHARAT Bond Index - April 2033</t>
  </si>
  <si>
    <t>EDBPDF</t>
  </si>
  <si>
    <t>NIFTY Banking and PSU Debt Index (Tier I Benchmark)</t>
  </si>
  <si>
    <t>Nifty Banking &amp; PSU Debt Index - A-III (Tier II Scheme Benchmark)</t>
  </si>
  <si>
    <t>EDCG27</t>
  </si>
  <si>
    <t>CRISIL IBX 50:50 Gilt Plus SDL - June 2027</t>
  </si>
  <si>
    <t>EDCG28</t>
  </si>
  <si>
    <t>CRISIL IBX 50:50 Gilt Plus SDL Index - Sep 2028</t>
  </si>
  <si>
    <t>EDCG37</t>
  </si>
  <si>
    <t>CRISIL IBX 50:50 Gilt Plus SDL Index – April 2037</t>
  </si>
  <si>
    <t>EDCPSF</t>
  </si>
  <si>
    <t>CRISIL IBX 50:50 PSU + SDL - October 2025</t>
  </si>
  <si>
    <t>EDCSDF</t>
  </si>
  <si>
    <t>CRISIL IBX 50:50 Gilt Plus SDL Short Duration Index</t>
  </si>
  <si>
    <t>EDFF23</t>
  </si>
  <si>
    <t>EDFF25</t>
  </si>
  <si>
    <t>EDFF30</t>
  </si>
  <si>
    <t>EDFF31</t>
  </si>
  <si>
    <t>EDFF32</t>
  </si>
  <si>
    <t>EDFF33</t>
  </si>
  <si>
    <t>EDGSEC</t>
  </si>
  <si>
    <t>NIFTY All Duration G-Sec Index (Tier I Benchmark)</t>
  </si>
  <si>
    <t>NIFTY G-Sec Index - A-III (Tier II Scheme Benchmark)</t>
  </si>
  <si>
    <t>EDNP27</t>
  </si>
  <si>
    <t>Nifty PSU Bond Plus SDL Apr 2027 50:50 Index</t>
  </si>
  <si>
    <t>EDNPSF</t>
  </si>
  <si>
    <t>Nifty PSU Bond Plus SDL Apr 2026 50:50 Index</t>
  </si>
  <si>
    <t>EDONTF</t>
  </si>
  <si>
    <t>NIFTY 1D Rate Index (Tier I Benchmark)</t>
  </si>
  <si>
    <t>EEARBF</t>
  </si>
  <si>
    <t>Nifty 50 Arbitrage Index</t>
  </si>
  <si>
    <t>EEARFD</t>
  </si>
  <si>
    <t>NIFTY 50 Hybrid Composite debt 50:50 Index</t>
  </si>
  <si>
    <t>EEDGEF</t>
  </si>
  <si>
    <t>NIFTY 100 TRI</t>
  </si>
  <si>
    <t>EEECRF</t>
  </si>
  <si>
    <t>NIFTY 500 - TRI</t>
  </si>
  <si>
    <t>EEELSS</t>
  </si>
  <si>
    <t>EEEQTF</t>
  </si>
  <si>
    <t>Nifty LargeMidcap 250 Index - TRI</t>
  </si>
  <si>
    <t>EEESCF</t>
  </si>
  <si>
    <t>Nifty Smallcap 250 - TRI</t>
  </si>
  <si>
    <t>EEESSF</t>
  </si>
  <si>
    <t>NIFTY 50 Equity Savings Index</t>
  </si>
  <si>
    <t>EEFOCF</t>
  </si>
  <si>
    <t>EEIF30</t>
  </si>
  <si>
    <t>Nifty 100 Quality 30 Index - TRI</t>
  </si>
  <si>
    <t>EEIF50</t>
  </si>
  <si>
    <t>NIFTY 50 - TRI</t>
  </si>
  <si>
    <t>EELMIF</t>
  </si>
  <si>
    <t>EEM150</t>
  </si>
  <si>
    <t xml:space="preserve">NIFTY Midcap 150 Momentum 50 </t>
  </si>
  <si>
    <t>EEMOF1</t>
  </si>
  <si>
    <t>India Recent 100 IPO TRI</t>
  </si>
  <si>
    <t>EENFBA</t>
  </si>
  <si>
    <t>NIFTY BANK - TRI</t>
  </si>
  <si>
    <t>EENN50</t>
  </si>
  <si>
    <t xml:space="preserve">Nifty Next 50 Index </t>
  </si>
  <si>
    <t>EEPRUA</t>
  </si>
  <si>
    <t>CRISIL Hybrid 35+65 - Aggressive Index</t>
  </si>
  <si>
    <t>EES250</t>
  </si>
  <si>
    <t>NIFTY Smallcap 250 Index</t>
  </si>
  <si>
    <t>EESMCF</t>
  </si>
  <si>
    <t>NIFTY Midcap 150 TRI</t>
  </si>
  <si>
    <t>EGSFOF</t>
  </si>
  <si>
    <t>Domestic Gold and Silver Prices</t>
  </si>
  <si>
    <t>ELLIQF</t>
  </si>
  <si>
    <t>NIFTY Liquid Index B-I (Tier I Benchmark)</t>
  </si>
  <si>
    <t>NIFTY Liquid Index A-I (Tier II Scheme Benchmark)</t>
  </si>
  <si>
    <t>EOASEF</t>
  </si>
  <si>
    <t>MSCI AC Asean 10/40 Total Return Index</t>
  </si>
  <si>
    <t>EOCHIF</t>
  </si>
  <si>
    <t>MSCI Golden Dragon Index (Total Return Net)</t>
  </si>
  <si>
    <t>EODWHF</t>
  </si>
  <si>
    <t>MSCI India Domestic &amp; World Healthcare 45 Index</t>
  </si>
  <si>
    <t>EOEDOF</t>
  </si>
  <si>
    <t>MSCI Europe Index (Total Return Net)</t>
  </si>
  <si>
    <t>EOEMOP</t>
  </si>
  <si>
    <t>MSCI Emerging Market Index</t>
  </si>
  <si>
    <t>EOUSEF</t>
  </si>
  <si>
    <t>Russell 1000 Index</t>
  </si>
  <si>
    <t>EOUSTF</t>
  </si>
  <si>
    <t>Russell 1000 Equal Weighted Technology Index</t>
  </si>
  <si>
    <t>PORTFOLIO STATEMENT OF EDELWEISS MONEY MARKET FUND AS ON MARCH 31, 2023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</si>
  <si>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</si>
  <si>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</si>
  <si>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</si>
  <si>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</si>
  <si>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</si>
  <si>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</si>
  <si>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</si>
  <si>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</si>
  <si>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</si>
  <si>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</si>
  <si>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Money Market Instruments</t>
  </si>
  <si>
    <t>Treasury bills</t>
  </si>
  <si>
    <t>364 DAYS TBILL RED 20-07-2023</t>
  </si>
  <si>
    <t>IN002022Z168</t>
  </si>
  <si>
    <t>SOVEREIGN</t>
  </si>
  <si>
    <t>364 DAYS TBILL RED 07-12-2023</t>
  </si>
  <si>
    <t>IN002022Z366</t>
  </si>
  <si>
    <t>364 DAYS TBILL RED 28-12-2023</t>
  </si>
  <si>
    <t>IN002022Z390</t>
  </si>
  <si>
    <t>Sub Total</t>
  </si>
  <si>
    <t>Certificate of Deposit</t>
  </si>
  <si>
    <t>KOTAK MAHINDRA BANK CD RED 17-08-2023#**</t>
  </si>
  <si>
    <t>INE237A169P8</t>
  </si>
  <si>
    <t>CRISIL A1+</t>
  </si>
  <si>
    <t>BANK OF BARODA CD RED 17-08-2023#</t>
  </si>
  <si>
    <t>INE028A16CT7</t>
  </si>
  <si>
    <t>ICRA A1+</t>
  </si>
  <si>
    <t>CANARA BANK CD RED 18-08-2023#**</t>
  </si>
  <si>
    <t>INE476A16TV8</t>
  </si>
  <si>
    <t>IDFC FIRST BANK LTD. CD RED 24-08-2023#**</t>
  </si>
  <si>
    <t>INE092T16SS1</t>
  </si>
  <si>
    <t>AXIS BANK LTD CD RED 07-09-2023#**</t>
  </si>
  <si>
    <t>INE238AD6025</t>
  </si>
  <si>
    <t>STATE BK OF INDIA CD 12-09-23#</t>
  </si>
  <si>
    <t>INE062A16465</t>
  </si>
  <si>
    <t>SIDBI CD RED 12-09-2023#**</t>
  </si>
  <si>
    <t>INE556F16AA0</t>
  </si>
  <si>
    <t>HDFC BANK CD RED 12-09-2023#**</t>
  </si>
  <si>
    <t>INE040A16DK9</t>
  </si>
  <si>
    <t>CARE A1+</t>
  </si>
  <si>
    <t>FEDERAL BANK LTD CD 13-11-2023#**</t>
  </si>
  <si>
    <t>INE171A16KJ9</t>
  </si>
  <si>
    <t>NABARD CD RED 23-01-2024#**</t>
  </si>
  <si>
    <t>INE261F16686</t>
  </si>
  <si>
    <t>Commercial Paper</t>
  </si>
  <si>
    <t>RELIANCE JIO INFO LTD CP 29-09-23**</t>
  </si>
  <si>
    <t>INE110L14RD7</t>
  </si>
  <si>
    <t>LIC HSG FIN CP RED 21-12-2023**</t>
  </si>
  <si>
    <t>INE115A14EC9</t>
  </si>
  <si>
    <t>TOTAL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</si>
  <si>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</si>
  <si>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</si>
  <si>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</si>
  <si>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</si>
  <si>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</si>
  <si>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</si>
  <si>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</si>
  <si>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</si>
  <si>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</si>
  <si>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</si>
  <si>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</si>
  <si>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</si>
  <si>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Annual IDCW Option</t>
  </si>
  <si>
    <t>Direct Plan Bonus Option</t>
  </si>
  <si>
    <t>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</si>
  <si>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</si>
  <si>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</si>
  <si>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</si>
  <si>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</si>
  <si>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</si>
  <si>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</si>
  <si>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</si>
  <si>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</si>
  <si>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</si>
  <si>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</si>
  <si>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^ There were no investors in this option.</t>
  </si>
  <si>
    <t xml:space="preserve">3. Total Dividend (Net) declared during the month </t>
  </si>
  <si>
    <t>4. Bonus was declared during the month</t>
  </si>
  <si>
    <t>5. Investment in Repo of Corporate Debt Securities during the month ended March 31, 2023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</si>
  <si>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</si>
  <si>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</si>
  <si>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</si>
  <si>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</si>
  <si>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</si>
  <si>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</si>
  <si>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</si>
  <si>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</si>
  <si>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</si>
  <si>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</si>
  <si>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</si>
  <si>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</si>
  <si>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</si>
  <si>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</si>
  <si>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</si>
  <si>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</si>
  <si>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</si>
  <si>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</si>
  <si>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BHARAT BOND ETF – APRIL 2023 AS ON MARCH 31, 2023</t>
  </si>
  <si>
    <t>(An open ended Target Maturity Exchange Traded Bond Fund predominately investing in constituents of 
Nifty BHARAT Bond Index - April 2023)</t>
  </si>
  <si>
    <t>Debt Instruments</t>
  </si>
  <si>
    <t>(a)Listed / Awaiting listing on stock Exchanges</t>
  </si>
  <si>
    <t>6.59% IRFC NCD RED 14-04-2023**</t>
  </si>
  <si>
    <t>INE053F07BZ2</t>
  </si>
  <si>
    <t>CRISIL AAA</t>
  </si>
  <si>
    <t>6.72% NABARD NCD RED 14-04-2023**</t>
  </si>
  <si>
    <t>INE261F08BW6</t>
  </si>
  <si>
    <t>ICRA AAA</t>
  </si>
  <si>
    <t>6.44% INDIAN OIL CORP NCD RED 14-04-2023**</t>
  </si>
  <si>
    <t>INE242A08445</t>
  </si>
  <si>
    <t>6.79% HUDCO NCD RED 14-04-2023**</t>
  </si>
  <si>
    <t>INE031A08764</t>
  </si>
  <si>
    <t>7.04% PFC LTD NCD RED 14-04-2023**</t>
  </si>
  <si>
    <t>INE134E08KJ6</t>
  </si>
  <si>
    <t>8.82% REC LTD NCD RED 12-04-23**</t>
  </si>
  <si>
    <t>INE020B08831</t>
  </si>
  <si>
    <t>CARE AAA</t>
  </si>
  <si>
    <t>6.38% HPCL NCD RED 12-04-2023**</t>
  </si>
  <si>
    <t>INE094A08051</t>
  </si>
  <si>
    <t>6.64% MANGALORE REF &amp; PET NCD 14-04-2023**</t>
  </si>
  <si>
    <t>INE103A08027</t>
  </si>
  <si>
    <t>6.35% POWER GRID CORP NCD RED 14-04-2023**</t>
  </si>
  <si>
    <t>INE752E08627</t>
  </si>
  <si>
    <t>8.8% NTPC LTD. NCD RED 04-04-2023**</t>
  </si>
  <si>
    <t>INE733E07JD2</t>
  </si>
  <si>
    <t>(b)Privately Placed/Unlisted</t>
  </si>
  <si>
    <t>(c)Securitised Debt Instruments</t>
  </si>
  <si>
    <t>SIDBI CP RED 03-04-2023</t>
  </si>
  <si>
    <t>INE556F14IP6</t>
  </si>
  <si>
    <t>Plan /option (Face Value 1000)</t>
  </si>
  <si>
    <t>Growth Option</t>
  </si>
  <si>
    <t>BHARAT Bond ETF - April 2023</t>
  </si>
  <si>
    <t>Debt ETFs</t>
  </si>
  <si>
    <t>PORTFOLIO STATEMENT OF BHARAT BOND ETF – APRIL 2025 AS ON MARCH 31, 2023</t>
  </si>
  <si>
    <t>(An open ended Target Maturity Exchange Traded Bond Fund predominantly investing in constituents of Nifty BHARAT Bond Index - April 2025)</t>
  </si>
  <si>
    <t>5.4% INDIAN OIL CORP NCD 11-04-25**</t>
  </si>
  <si>
    <t>INE242A08478</t>
  </si>
  <si>
    <t>5.36% HPCL NCD RED 11-04-2025**</t>
  </si>
  <si>
    <t>INE094A08077</t>
  </si>
  <si>
    <t>5.90% REC LTD. NCD RED 31-03-2025**</t>
  </si>
  <si>
    <t>INE020B08CZ6</t>
  </si>
  <si>
    <t>5.59% SIDBI NCD RED 21-02-2025**</t>
  </si>
  <si>
    <t>INE556F08JU6</t>
  </si>
  <si>
    <t>5.47% NABARD NCD RED 11-04-2025**</t>
  </si>
  <si>
    <t>INE261F08CI3</t>
  </si>
  <si>
    <t>5.77% PFC LTD NCD RED 11-04-2025**</t>
  </si>
  <si>
    <t>INE134E08KX7</t>
  </si>
  <si>
    <t>6.88% NHB LTD NCD RED 21-01-2025**</t>
  </si>
  <si>
    <t>INE557F08FH9</t>
  </si>
  <si>
    <t>5.35% HUDCO NCD RED 11-04-2025**</t>
  </si>
  <si>
    <t>INE031A08814</t>
  </si>
  <si>
    <t>6.35% EXIM BANK OF INDIA NCD 18-02-2025**</t>
  </si>
  <si>
    <t>INE514E08FT8</t>
  </si>
  <si>
    <t>7.42% POWER FIN CORP NCD RED 19-11-2024**</t>
  </si>
  <si>
    <t>INE134E08KH0</t>
  </si>
  <si>
    <t>5.25% ONGC NCD RED 11-04-2025**</t>
  </si>
  <si>
    <t>INE213A08016</t>
  </si>
  <si>
    <t>5.34% NLC INDIA LTD. NCD 11-04-25**</t>
  </si>
  <si>
    <t>INE589A08027</t>
  </si>
  <si>
    <t>7.05% NAT HSG BANK NCD RED 18-12-2024**</t>
  </si>
  <si>
    <t>INE557F08FG1</t>
  </si>
  <si>
    <t>6.99% IRFC NCD RED 19-03-2025**</t>
  </si>
  <si>
    <t>INE053F07CB1</t>
  </si>
  <si>
    <t>5.70% SIDBI NCD RED 28-03-2025**</t>
  </si>
  <si>
    <t>INE556F08JX0</t>
  </si>
  <si>
    <t>5.23% NABARD NCD RED 31-01-2025</t>
  </si>
  <si>
    <t>INE261F08DI1</t>
  </si>
  <si>
    <t>6.88% REC LTD. NCD RED 20-03-2025**</t>
  </si>
  <si>
    <t>INE020B08CK8</t>
  </si>
  <si>
    <t>6.39% INDIAN OIL CORP NCD RED 06-03-2025**</t>
  </si>
  <si>
    <t>INE242A08452</t>
  </si>
  <si>
    <t>9.18% NUCLEAR POWER CORP NCD RD 23-01-25**</t>
  </si>
  <si>
    <t>INE206D08170</t>
  </si>
  <si>
    <t>8.30% REC LTD NCD RED 10-04-2025**</t>
  </si>
  <si>
    <t>INE020B08930</t>
  </si>
  <si>
    <t>8.27% REC LTD NCD RED 06-02-2025**</t>
  </si>
  <si>
    <t>INE020B08906</t>
  </si>
  <si>
    <t>5.96% NABARD NCD SR 22F RED 06-02-2025**</t>
  </si>
  <si>
    <t>INE261F08DM3</t>
  </si>
  <si>
    <t>6.85% POWER GRID CORP NCD RED 15-04-2025**</t>
  </si>
  <si>
    <t>INE752E08643</t>
  </si>
  <si>
    <t>9.34% REC LTD NCD RED 25-08-2024**</t>
  </si>
  <si>
    <t>INE020B07IZ5</t>
  </si>
  <si>
    <t>8.65% POWER FINANCE NCD RED 28-12-2024**</t>
  </si>
  <si>
    <t>INE134E08GV9</t>
  </si>
  <si>
    <t>8.23% REC LTD NCD RED 23-01-2025**</t>
  </si>
  <si>
    <t>INE020B08898</t>
  </si>
  <si>
    <t>8.60% POWER FINANCE NCD 07-08-2024**</t>
  </si>
  <si>
    <t>INE134E08BP2</t>
  </si>
  <si>
    <t>5.63% NABARD NCD SR 22G RED 26-02-2025**</t>
  </si>
  <si>
    <t>INE261F08DN1</t>
  </si>
  <si>
    <t>8.20% POWER GRID CORP NCD RED 23-01-2025**</t>
  </si>
  <si>
    <t>INE752E07MG9</t>
  </si>
  <si>
    <t>8.48% POWER FIN CORP NCD RED 09-12-2024**</t>
  </si>
  <si>
    <t>INE134E08GU1</t>
  </si>
  <si>
    <t>5.84% IOC NCD RED 19-04-2024</t>
  </si>
  <si>
    <t>INE242A08510</t>
  </si>
  <si>
    <t>5.57% SIDBI NCD RED 03-03-2025**</t>
  </si>
  <si>
    <t>INE556F08JV4</t>
  </si>
  <si>
    <t>7.49% POWER GRID CORP NCD 25-10-2024**</t>
  </si>
  <si>
    <t>INE752E08593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</si>
  <si>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</si>
  <si>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</si>
  <si>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</si>
  <si>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</si>
  <si>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</si>
  <si>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</si>
  <si>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8.11% EXIM BANK NCD RED 03-02-2025**</t>
  </si>
  <si>
    <t>INE514E08EK0</t>
  </si>
  <si>
    <t>8.80% POWER FIN CORP NCD RED 15-01-2025**</t>
  </si>
  <si>
    <t>INE134E08CP0</t>
  </si>
  <si>
    <t>8.93% POWER GRID CORP NCD 19-10-2024**</t>
  </si>
  <si>
    <t>INE752E07LY4</t>
  </si>
  <si>
    <t>8.95% INDIAN RAILWAY FIN NCD 10-03-2025**</t>
  </si>
  <si>
    <t>INE053F09GV6</t>
  </si>
  <si>
    <t>9% NTPC LTD NCD RED 25-01-2025**</t>
  </si>
  <si>
    <t>INE733E07HA2</t>
  </si>
  <si>
    <t>8.15% POWER GRID CORP NCD RED 09-03-2025**</t>
  </si>
  <si>
    <t>INE752E07MJ3</t>
  </si>
  <si>
    <t>BHARAT Bond ETF - April 2025</t>
  </si>
  <si>
    <t>PORTFOLIO STATEMENT OF BHARAT BOND ETF – APRIL 2030 AS ON MARCH 31, 2023</t>
  </si>
  <si>
    <t>(An open ended Target Maturity Exchange Traded Bond Fund predominately investing in constituents of Nifty BHARAT Bond Index - April 2030)</t>
  </si>
  <si>
    <t>7.03% HPCL NCD RED 12-04-2030**</t>
  </si>
  <si>
    <t>INE094A08069</t>
  </si>
  <si>
    <t>7.41% POWER FIN CORP NCD RED 25-02-2030**</t>
  </si>
  <si>
    <t>INE134E08KL2</t>
  </si>
  <si>
    <t>7.89% REC LTD. NCD RED 30-03-2030**</t>
  </si>
  <si>
    <t>INE020B08CI2</t>
  </si>
  <si>
    <t>7.34% NPCIL NCD RED 23-01-2030**</t>
  </si>
  <si>
    <t>INE206D08469</t>
  </si>
  <si>
    <t>7.55% IRFC NCD RED 12-04-2030**</t>
  </si>
  <si>
    <t>INE053F07BY5</t>
  </si>
  <si>
    <t>7.86% PFC LTD NCD RED 12-04-2030**</t>
  </si>
  <si>
    <t>INE134E08KK4</t>
  </si>
  <si>
    <t>7.54% NHAI NCD RED 25-01-2030**</t>
  </si>
  <si>
    <t>INE906B07HK9</t>
  </si>
  <si>
    <t>7.4% MANGALORE REF &amp; PET NCD 12-04-2030**</t>
  </si>
  <si>
    <t>INE103A08019</t>
  </si>
  <si>
    <t>7.70% NHAI NCD RED 13-09-2029**</t>
  </si>
  <si>
    <t>INE906B07HH5</t>
  </si>
  <si>
    <t>7.41% IOC NCD RED 22-10-2029**</t>
  </si>
  <si>
    <t>INE242A08437</t>
  </si>
  <si>
    <t>FITCH AAA</t>
  </si>
  <si>
    <t>7.32% NTPC LTD NCD RED 17-07-2029**</t>
  </si>
  <si>
    <t>INE733E07KL3</t>
  </si>
  <si>
    <t>7.50% REC LTD. NCD RED 28-02-2030**</t>
  </si>
  <si>
    <t>INE020B08CP7</t>
  </si>
  <si>
    <t>7.49% NHAI NCD RED 01-08-2029**</t>
  </si>
  <si>
    <t>INE906B07HG7</t>
  </si>
  <si>
    <t>7.75% MANGALORE REF &amp; PET NCD 29-01-2030**</t>
  </si>
  <si>
    <t>INE103A08035</t>
  </si>
  <si>
    <t>7.38% POWER GRID CORP NCD RED 12-04-2030**</t>
  </si>
  <si>
    <t>INE752E08635</t>
  </si>
  <si>
    <t>7.08% IRFC NCD RED 28-02-2030**</t>
  </si>
  <si>
    <t>INE053F07CA3</t>
  </si>
  <si>
    <t>7.48% IRFC NCD RED 13-08-2029**</t>
  </si>
  <si>
    <t>INE053F07BU3</t>
  </si>
  <si>
    <t>7.55% IRFC NCD RED 06-11-29**</t>
  </si>
  <si>
    <t>INE053F07BX7</t>
  </si>
  <si>
    <t>7.82% PFC SR BS225 NCD RED 13-03-2030**</t>
  </si>
  <si>
    <t>INE134E08MF0</t>
  </si>
  <si>
    <t>7.64% FOOD CORP GOI GRNT NCD 12-12-2029**</t>
  </si>
  <si>
    <t>INE861G08050</t>
  </si>
  <si>
    <t>CRISIL AAA(CE)</t>
  </si>
  <si>
    <t>8.12% NHPC NCD GOI SERVICED 22-03-2029**</t>
  </si>
  <si>
    <t>INE848E08136</t>
  </si>
  <si>
    <t>7.74% HPCL NCD RED 02-03-2028**</t>
  </si>
  <si>
    <t>INE094A08150</t>
  </si>
  <si>
    <t>7.43% NABARD GOI SERV NCD RED 31-01-2030**</t>
  </si>
  <si>
    <t>INE261F08BX4</t>
  </si>
  <si>
    <t>8.85% REC LTD. NCD RED 16-04-2029**</t>
  </si>
  <si>
    <t>INE020B08BQ7</t>
  </si>
  <si>
    <t>7.5% IRFC NCD RED 07-09-2029**</t>
  </si>
  <si>
    <t>INE053F07BW9</t>
  </si>
  <si>
    <t>8.3% REC LTD NCD RED 25-06-2029**</t>
  </si>
  <si>
    <t>INE020B08BU9</t>
  </si>
  <si>
    <t>8.36% NHAI NCD RED 20-05-2029**</t>
  </si>
  <si>
    <t>INE906B07HD4</t>
  </si>
  <si>
    <t>8.25% REC GOI SERVICED NCD RED 26-03-30**</t>
  </si>
  <si>
    <t>INE020B08CR3</t>
  </si>
  <si>
    <t>8.09% NLC INDIA LTD NCD RED 29-05-2029**</t>
  </si>
  <si>
    <t>INE589A07037</t>
  </si>
  <si>
    <t>8.35% IRFC NCD RED 13-03-2029**</t>
  </si>
  <si>
    <t>INE053F07BC1</t>
  </si>
  <si>
    <t>7.92% REC LTD. NCD RED 30-03-2030</t>
  </si>
  <si>
    <t>INE020B08CJ0</t>
  </si>
  <si>
    <t>7.49% POWER GRID CORP NCD 25-10-2029**</t>
  </si>
  <si>
    <t>INE752E08601</t>
  </si>
  <si>
    <t>8.23% IRFC NCD RED 29-03-2029**</t>
  </si>
  <si>
    <t>INE053F07BE7</t>
  </si>
  <si>
    <t>8.85% POWER FIN CORP NCD RED 25-05-2029**</t>
  </si>
  <si>
    <t>INE134E08KC1</t>
  </si>
  <si>
    <t>7.5% NHPC NCD RED 06-10-2029**</t>
  </si>
  <si>
    <t>INE848E07AS5</t>
  </si>
  <si>
    <t>7.27% NABARD NCD RED 14-02-2030**</t>
  </si>
  <si>
    <t>INE261F08BZ9</t>
  </si>
  <si>
    <t>8.80% RECL NCD RED 14-05-2029**</t>
  </si>
  <si>
    <t>INE020B08BS3</t>
  </si>
  <si>
    <t>7.25% NPCIL NCD RED 15-12-2029 XXXIII C**</t>
  </si>
  <si>
    <t>INE206D08436</t>
  </si>
  <si>
    <t>8.22% NABARD NCD RED 13-12-2028**</t>
  </si>
  <si>
    <t>INE261F08AV0</t>
  </si>
  <si>
    <t>8.15% NABARD NCD RED 28-03-2029**</t>
  </si>
  <si>
    <t>INE261F08BH7</t>
  </si>
  <si>
    <t>8.3% NTPC LTD NCD RED 15-01-2029**</t>
  </si>
  <si>
    <t>INE733E07KJ7</t>
  </si>
  <si>
    <t>7.13% NHPC LTD NCD 11-02-2030**</t>
  </si>
  <si>
    <t>INE848E07BC7</t>
  </si>
  <si>
    <t>7.10% NABARD GOI SERV NCD RED 08-02-2030**</t>
  </si>
  <si>
    <t>INE261F08BY2</t>
  </si>
  <si>
    <t>7.93% PFC LTD NCD RED 31-12-2029**</t>
  </si>
  <si>
    <t>INE134E08KI8</t>
  </si>
  <si>
    <t>7.38% NHPC LTD NCD 03-01-2030**</t>
  </si>
  <si>
    <t>INE848E07AX5</t>
  </si>
  <si>
    <t>8.15% POWER GRID CORP NCD RED 09-03-2030**</t>
  </si>
  <si>
    <t>INE752E07MK1</t>
  </si>
  <si>
    <t>8.55% IRFC NCD RED 21-02-2029**</t>
  </si>
  <si>
    <t>INE053F07BA5</t>
  </si>
  <si>
    <t>8.50% NABARD NCD GOI SERVICED 27-02-2029**</t>
  </si>
  <si>
    <t>INE261F08BC8</t>
  </si>
  <si>
    <t>8.13% NUCLEAR POWER CORP NCD 28-03-2030**</t>
  </si>
  <si>
    <t>INE206D08394</t>
  </si>
  <si>
    <t>9.3% POWER GRID CORP NCD RED 04-09-2029**</t>
  </si>
  <si>
    <t>INE752E07LR8</t>
  </si>
  <si>
    <t>8.37% NHAI NCD RED 20-01-2029**</t>
  </si>
  <si>
    <t>INE906B07GN5</t>
  </si>
  <si>
    <t>7.95% IRFC NCD RED 12-06-2029**</t>
  </si>
  <si>
    <t>INE053F07BR9</t>
  </si>
  <si>
    <t>8.24% POWER GRID NCD GOI SERV 14-02-2029**</t>
  </si>
  <si>
    <t>INE752E08551</t>
  </si>
  <si>
    <t>8.15% EXIM NCB 21-01-2030 R21 - 2030**</t>
  </si>
  <si>
    <t>INE514E08EJ2</t>
  </si>
  <si>
    <t>7.41% NABARD NCD RED 18-07-2029**</t>
  </si>
  <si>
    <t>INE261F08BM7</t>
  </si>
  <si>
    <t>8.87% EXIM BANK NCD RED 30-10-2029**</t>
  </si>
  <si>
    <t>INE514E08ED5</t>
  </si>
  <si>
    <t>8.4% POWER GRID NCD RED 26-05-2029**</t>
  </si>
  <si>
    <t>INE752E07MV8</t>
  </si>
  <si>
    <t>7.34% POWER GRID CORP NCD 13-07-2029**</t>
  </si>
  <si>
    <t>INE752E08577</t>
  </si>
  <si>
    <t>7.36% NLC INDIA LTD. NCD RED 25-01-2030**</t>
  </si>
  <si>
    <t>INE589A07045</t>
  </si>
  <si>
    <t>8.70% POWER GRID CORP NCD RED 15-07-2028**</t>
  </si>
  <si>
    <t>INE752E07LC0</t>
  </si>
  <si>
    <t>8.27% NHAI NCD RED 28-03-2029**</t>
  </si>
  <si>
    <t>INE906B07GP0</t>
  </si>
  <si>
    <t>8.20% PGCIL NCD 23-01-2030 STRPPS D**</t>
  </si>
  <si>
    <t>INE752E07MH7</t>
  </si>
  <si>
    <t>7.8% NHAI NCD RED 26-06-2029**</t>
  </si>
  <si>
    <t>INE906B07HF9</t>
  </si>
  <si>
    <t>8.83% EXIM BK OF INDIA NCD RED 03-11-29**</t>
  </si>
  <si>
    <t>INE514E08EE3</t>
  </si>
  <si>
    <t>Government Securities</t>
  </si>
  <si>
    <t>7.10% GOVT OF INDIA RED 18-04-2029</t>
  </si>
  <si>
    <t>IN0020220011</t>
  </si>
  <si>
    <t>6.79% GOVT OF INDIA RED 26-12-2029</t>
  </si>
  <si>
    <t>IN0020160118</t>
  </si>
  <si>
    <t>6.45% GOVT OF INDIA RED 07-10-2029</t>
  </si>
  <si>
    <t>IN0020190362</t>
  </si>
  <si>
    <t>BHARAT Bond ETF - April 2030</t>
  </si>
  <si>
    <t>PORTFOLIO STATEMENT OF BHARAT BOND ETF – APRIL 2031 AS ON MARCH 31, 2023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</si>
  <si>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</si>
  <si>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</si>
  <si>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</si>
  <si>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6.90% REC LTD. NCD RED 31-03-2031**</t>
  </si>
  <si>
    <t>INE020B08DA7</t>
  </si>
  <si>
    <t>6.45% NABARD NCD RED 11-04-2031**</t>
  </si>
  <si>
    <t>INE261F08CJ1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</si>
  <si>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</si>
  <si>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</si>
  <si>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</si>
  <si>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</si>
  <si>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</si>
  <si>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</si>
  <si>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6.4% ONGC NCD RED 11-04-2031**</t>
  </si>
  <si>
    <t>INE213A08024</t>
  </si>
  <si>
    <t>6.29% NTPC LTD NCD RED 11-04-2031**</t>
  </si>
  <si>
    <t>INE733E08155</t>
  </si>
  <si>
    <t>6.63% HPCL NCD RED 11-04-2031**</t>
  </si>
  <si>
    <t>INE094A08093</t>
  </si>
  <si>
    <t>6.65% FOOD CORP GOI GRNT NCD 23-10-2030**</t>
  </si>
  <si>
    <t>INE861G08076</t>
  </si>
  <si>
    <t>ICRA AAA(CE)</t>
  </si>
  <si>
    <t>6.28% POWER GRID CORP NCD 11-04-31**</t>
  </si>
  <si>
    <t>INE752E08650</t>
  </si>
  <si>
    <t>7.55% REC LTD. NCD RED 10-05-2030</t>
  </si>
  <si>
    <t>INE020B08CU7</t>
  </si>
  <si>
    <t>7.82% PFC SR BS225 NCD RED 13-03-2031**</t>
  </si>
  <si>
    <t>INE134E08MG8</t>
  </si>
  <si>
    <t>6.80% REC LTD NCD RED 20-12-2030</t>
  </si>
  <si>
    <t>INE020B08DE9</t>
  </si>
  <si>
    <t>7.05% PFC LTD NCD RED 09-08-2030**</t>
  </si>
  <si>
    <t>INE134E08KZ2</t>
  </si>
  <si>
    <t>6.90% REC LTD. NCD RED 31-01-2031**</t>
  </si>
  <si>
    <t>INE020B08DG4</t>
  </si>
  <si>
    <t>7.04% PFC LTD NCD RED 16-12-2030**</t>
  </si>
  <si>
    <t>INE134E08LC9</t>
  </si>
  <si>
    <t>8.85% POWER FINANCE NCD 15-06-2030**</t>
  </si>
  <si>
    <t>INE134E08DB8</t>
  </si>
  <si>
    <t>7.75% PFC LTD NCD RED 11-06-2030**</t>
  </si>
  <si>
    <t>INE134E08KV1</t>
  </si>
  <si>
    <t>7.79% REC LTD. NCD RED 21-05-2030**</t>
  </si>
  <si>
    <t>INE020B08CW3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</si>
  <si>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</si>
  <si>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</si>
  <si>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</si>
  <si>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</si>
  <si>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</si>
  <si>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</si>
  <si>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7.68% POWER FIN CORP NCD RED 15-07-2030**</t>
  </si>
  <si>
    <t>INE134E08KR9</t>
  </si>
  <si>
    <t>8.13% PGCIL NCD 25-04-2030 LIII K**</t>
  </si>
  <si>
    <t>INE752E07NW4</t>
  </si>
  <si>
    <t>8.4% POWER GRID CORP NCD RED 27-05-2030**</t>
  </si>
  <si>
    <t>INE752E07MW6</t>
  </si>
  <si>
    <t>7.40% POWER FIN CORP NCD RED 08-05-2030**</t>
  </si>
  <si>
    <t>INE134E08KQ1</t>
  </si>
  <si>
    <t>7.25% NPCIL NCD RED 15-12-2030 XXXIII D**</t>
  </si>
  <si>
    <t>INE206D08444</t>
  </si>
  <si>
    <t>7% POWER FIN CORP NCD RED 22-01-2031</t>
  </si>
  <si>
    <t>INE134E07AN1</t>
  </si>
  <si>
    <t>7.35% NHAI NCD RED 26-04-2030**</t>
  </si>
  <si>
    <t>INE906B07HP8</t>
  </si>
  <si>
    <t>6.75% HUDCO NCD RED 29-05-2030**</t>
  </si>
  <si>
    <t>INE031A08806</t>
  </si>
  <si>
    <t>7.61% GOVT OF INDIA RED 09-05-2030</t>
  </si>
  <si>
    <t>IN0020160019</t>
  </si>
  <si>
    <t>BHARAT Bond ETF - April 2031</t>
  </si>
  <si>
    <t>PORTFOLIO STATEMENT OF BHARAT BOND ETF – APRIL 2032 AS ON MARCH 31, 2023</t>
  </si>
  <si>
    <t>(An open ended Target Maturity Exchange Traded Bond Fund predominantly investing in constituents of Nifty BHARAT Bond Index - April 2032)</t>
  </si>
  <si>
    <t>7.48% MANGALORE REF&amp;PET 14-04-2032**</t>
  </si>
  <si>
    <t>INE103A08050</t>
  </si>
  <si>
    <t>6.74% NTPC LTD RED 14-04-2032**</t>
  </si>
  <si>
    <t>INE733E08205</t>
  </si>
  <si>
    <t>6.87% NHAI NCD RED 14-04-2032**</t>
  </si>
  <si>
    <t>INE906B07JA6</t>
  </si>
  <si>
    <t>6.92% POWER FINANCE NCD 14-04-32**</t>
  </si>
  <si>
    <t>INE134E08LN6</t>
  </si>
  <si>
    <t>6.92% REC LTD NCD RED 20-03-2032**</t>
  </si>
  <si>
    <t>INE020B08DV3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</si>
  <si>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</si>
  <si>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</si>
  <si>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</si>
  <si>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</si>
  <si>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</si>
  <si>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</si>
  <si>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</si>
  <si>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</si>
  <si>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</si>
  <si>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</si>
  <si>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</si>
  <si>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</si>
  <si>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7.82% PFC SR BS225 NCD RED 12-03-2032**</t>
  </si>
  <si>
    <t>INE134E08ME3</t>
  </si>
  <si>
    <t>6.89% IRFC NCD RED 18-07-2031**</t>
  </si>
  <si>
    <t>INE053F08106</t>
  </si>
  <si>
    <t>7.38% NABARD NCD RED 20-10-2031**</t>
  </si>
  <si>
    <t>INE261F08683</t>
  </si>
  <si>
    <t>6.69% NTPC LTD NCD RED 12-09-2031**</t>
  </si>
  <si>
    <t>INE733E08197</t>
  </si>
  <si>
    <t>7.30% NABARD NCD RED 26-12-2031**</t>
  </si>
  <si>
    <t>INE261F08717</t>
  </si>
  <si>
    <t>8.24% NHPC LTD SER U NCD RED 27-06-2031**</t>
  </si>
  <si>
    <t>INE848E07914</t>
  </si>
  <si>
    <t>6.54% GOVT OF INDIA RED 17-01-2032</t>
  </si>
  <si>
    <t>IN0020210244</t>
  </si>
  <si>
    <t>BHARAT Bond ETF - April 2032</t>
  </si>
  <si>
    <t>PORTFOLIO STATEMENT OF BHARAT BOND ETF – APRIL 2033 AS ON MARCH 31, 2023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</si>
  <si>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</si>
  <si>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</si>
  <si>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</si>
  <si>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7.54% NABARD NCD RED 15-04-2033**</t>
  </si>
  <si>
    <t>INE261F08DU6</t>
  </si>
  <si>
    <t>7.54% HPCL NCD RED 15-04-2033**</t>
  </si>
  <si>
    <t>INE094A08143</t>
  </si>
  <si>
    <t>7.58% POWER FIN NCD RED 15-04-2033**</t>
  </si>
  <si>
    <t>INE134E08LW7</t>
  </si>
  <si>
    <t>7.52% HUDCO SERIES B NCD RED 15-04-2033**</t>
  </si>
  <si>
    <t>INE031A08863</t>
  </si>
  <si>
    <t>7.47% IRFC SR166 NCD RED 15-04-2033**</t>
  </si>
  <si>
    <t>INE053F08213</t>
  </si>
  <si>
    <t>7.44% NTPC LTD. SR 79 NCD RED 15-04-2033**</t>
  </si>
  <si>
    <t>INE733E08239</t>
  </si>
  <si>
    <t>7.53% RECL SR 217 NCD RED 31-03-2033**</t>
  </si>
  <si>
    <t>INE020B08EC1</t>
  </si>
  <si>
    <t>7.69% RECL SR 218 NCD RED 31-01-2033**</t>
  </si>
  <si>
    <t>INE020B08EE7</t>
  </si>
  <si>
    <t>7.75% IRFC NCD RED 15-04-2033**</t>
  </si>
  <si>
    <t>INE053F08270</t>
  </si>
  <si>
    <t>7.82% PFC SR BS225 NCD RED 11-03-2033**</t>
  </si>
  <si>
    <t>INE134E08MD5</t>
  </si>
  <si>
    <t>7.70% PFC SR BS226 B NCD RED 15-04-2033</t>
  </si>
  <si>
    <t>INE134E08MI4</t>
  </si>
  <si>
    <t>8.5% EXIM BANK NCD RED 14-03-2033**</t>
  </si>
  <si>
    <t>INE514E08FS0</t>
  </si>
  <si>
    <t>7.44% NTPC LTD. SR 78 NCD RED 25-08-2032**</t>
  </si>
  <si>
    <t>INE733E08221</t>
  </si>
  <si>
    <t>7.26% GOVT OF INDIA RED 22-08-2032</t>
  </si>
  <si>
    <t>IN0020220060</t>
  </si>
  <si>
    <t>7.26% GOVT OF INDIA RED 06-02-2033</t>
  </si>
  <si>
    <t>IN0020220151</t>
  </si>
  <si>
    <t>BHARAT Bond ETF - April 2033</t>
  </si>
  <si>
    <t>BHARAT Bond ETF – April 2033</t>
  </si>
  <si>
    <t>PORTFOLIO STATEMENT OF EDELWEISS  BANKING AND PSU DEBT FUND AS ON MARCH 31, 2023</t>
  </si>
  <si>
    <t>(An open ended debt scheme predominantly investing in Debt Instruments of Banks, Public Sector Undertakings,
Public Financial Institutions and Municipal Bonds.)</t>
  </si>
  <si>
    <t>8.37% HUDCO NCD RED 23-03-2029**</t>
  </si>
  <si>
    <t>INE031A08707</t>
  </si>
  <si>
    <t>8.13% NUCLEAR POWER CORP NCD 28-03-2029**</t>
  </si>
  <si>
    <t>INE206D08386</t>
  </si>
  <si>
    <t>8.95% FOOD CORP OF INDIA NCD 01-03-2029</t>
  </si>
  <si>
    <t>INE861G08043</t>
  </si>
  <si>
    <t>8.40% NUCLEAR POW COR IN LTD NCD28-11-29**</t>
  </si>
  <si>
    <t>INE206D08253</t>
  </si>
  <si>
    <t>8.24% NABARD NCD GOI SERVICED 22-03-2029</t>
  </si>
  <si>
    <t>INE261F08BF1</t>
  </si>
  <si>
    <t>8.79% INDIAN RAIL FIN NCD RED 04-05-2030**</t>
  </si>
  <si>
    <t>INE053F09GX2</t>
  </si>
  <si>
    <t>8.7% LIC HOUS FIN NCD RED 23-03-2029</t>
  </si>
  <si>
    <t>INE115A07OB4</t>
  </si>
  <si>
    <t>7.38% GOVT OF INDIA RED 20-06-2027</t>
  </si>
  <si>
    <t>IN0020220037</t>
  </si>
  <si>
    <t>Direct Plan Fortnightly IDCW Option</t>
  </si>
  <si>
    <t>Direct Plan Monthly IDCW Option</t>
  </si>
  <si>
    <t>Direct Plan Weekly IDCW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</si>
  <si>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</si>
  <si>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</si>
  <si>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</si>
  <si>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</si>
  <si>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</si>
  <si>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</si>
  <si>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</si>
  <si>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</si>
  <si>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</si>
  <si>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</si>
  <si>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Fortnightly IDCW</t>
  </si>
  <si>
    <t>Direct Plan Monthly IDCW</t>
  </si>
  <si>
    <t>Direct Plan weekly IDCW</t>
  </si>
  <si>
    <t>Regular Plan Fortnightly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</si>
  <si>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</si>
  <si>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</si>
  <si>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</si>
  <si>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</si>
  <si>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</si>
  <si>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 IBX 50:50 GILT PLUS SDL JUNE 2027 INDEX FUND AS ON MARCH 31, 2023</t>
  </si>
  <si>
    <t>(An open-ended target maturity Index Fund investing in the constituents of CRISIL IBX 50:50 Gilt Plus SDL Index – June 2027. A relatively high interest)</t>
  </si>
  <si>
    <t>(a) Listed / Awaiting listing on Stock Exchanges</t>
  </si>
  <si>
    <t>State Development Loan</t>
  </si>
  <si>
    <t>7.16% TAMILNADU SDL RED 11-01-2027</t>
  </si>
  <si>
    <t>IN3120160178</t>
  </si>
  <si>
    <t>7.71% GUJARAT SDL RED 01-03-2027</t>
  </si>
  <si>
    <t>IN1520160202</t>
  </si>
  <si>
    <t>7.51% MAHARASHTRA SDL RED 24-05-2027</t>
  </si>
  <si>
    <t>IN2220170020</t>
  </si>
  <si>
    <t>7.52% TAMIL NADU SDL RED 24-05-2027</t>
  </si>
  <si>
    <t>IN3120170037</t>
  </si>
  <si>
    <t>7.52% UTTAR PRADESH SDL 24-05-2027</t>
  </si>
  <si>
    <t>IN3320170043</t>
  </si>
  <si>
    <t>7.67% UTTAR PRADESH SDL 12-04-2027</t>
  </si>
  <si>
    <t>IN3320170019</t>
  </si>
  <si>
    <t>Direct Plan  Growth Option</t>
  </si>
  <si>
    <t>Regular Plan  Growth Option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</si>
  <si>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</si>
  <si>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</si>
  <si>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</si>
  <si>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CRISIL IBX 50:50 GILT PLUS SDL SEP 2028 INDEX FUND AS ON MARCH 31, 2023</t>
  </si>
  <si>
    <t>(An open-ended target maturity Index Fund investing in the constituents of CRISIL IBX 50:50 Gilt Plus SDL Index – Sep 2028. A relatively high interest)</t>
  </si>
  <si>
    <t>7.17% GOVT OF INDIA RED 08-01-2028</t>
  </si>
  <si>
    <t>IN0020170174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</si>
  <si>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</si>
  <si>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</si>
  <si>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</si>
  <si>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</si>
  <si>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</si>
  <si>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</si>
  <si>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8.03% KARNATAKA SDL RED 31-01-2028</t>
  </si>
  <si>
    <t>IN1920170165</t>
  </si>
  <si>
    <t>8.16% RAJASTHAN SDL RED 09-05-2028</t>
  </si>
  <si>
    <t>IN2920180030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</si>
  <si>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</si>
  <si>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</si>
  <si>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</si>
  <si>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CRISIL IBX 50:50 GILT PLUS SDL APRIL 2037 INDEX FUND AS ON MARCH 31, 2023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</si>
  <si>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</si>
  <si>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</si>
  <si>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</si>
  <si>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</si>
  <si>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</si>
  <si>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8.03% ANDHRA PRADESH SDL RED 20-07-2036</t>
  </si>
  <si>
    <t>IN1020220332</t>
  </si>
  <si>
    <t>7.89% TELANGANA SDL RED 27-10-2036</t>
  </si>
  <si>
    <t>IN4520220224</t>
  </si>
  <si>
    <t>7.74% UTTAR PRADESH SDL 15-03-2037</t>
  </si>
  <si>
    <t>IN3320220152</t>
  </si>
  <si>
    <t>7.83% TELANGANA SDL RED 04-10-2036</t>
  </si>
  <si>
    <t>IN4520220216</t>
  </si>
  <si>
    <t>7.84% TELANGANA SDL RED 03-08-2036</t>
  </si>
  <si>
    <t>IN4520220109</t>
  </si>
  <si>
    <t>7.97% ANDHRA PRADESH SDL RED 10-08-2036</t>
  </si>
  <si>
    <t>IN1020220407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</si>
  <si>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</si>
  <si>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</si>
  <si>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</si>
  <si>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EDELWEISS CRL PSU PL SDL 50:50 OCT-25 FD AS ON MARCH 31, 2023</t>
  </si>
  <si>
    <t>(An open-ended target maturity Index Fund investing in the constituents of CRISIL [IBX] 50:50 PSU + SDL Index – October 2025. A moderate interest rate risk and relatively low credit risk.)</t>
  </si>
  <si>
    <t>7.20% EXIM NCD RED 05-06-2025</t>
  </si>
  <si>
    <t>INE514E08FY8</t>
  </si>
  <si>
    <t>8.11% REC LTD NCD 07-10-2025 SR136**</t>
  </si>
  <si>
    <t>INE020B08963</t>
  </si>
  <si>
    <t>7.25% SIDBI NCD RED 31-07-2025**</t>
  </si>
  <si>
    <t>INE556F08KA6</t>
  </si>
  <si>
    <t>5.7% NABARD NCD RED SR 22D 31-07-2025**</t>
  </si>
  <si>
    <t>INE261F08DK7</t>
  </si>
  <si>
    <t>7.34% NHB LTD NCD RED 07-08-2025</t>
  </si>
  <si>
    <t>INE557F08FN7</t>
  </si>
  <si>
    <t>6.50% POWER FIN CORP NCD RED 17-09-2025**</t>
  </si>
  <si>
    <t>INE134E08LD7</t>
  </si>
  <si>
    <t>7.50% NHPC LTD SR Y STR A NCD 07-10-2025**</t>
  </si>
  <si>
    <t>INE848E07AO4</t>
  </si>
  <si>
    <t>7.20% NABARD NCD RED 23-09-2025**</t>
  </si>
  <si>
    <t>INE261F08DR2</t>
  </si>
  <si>
    <t>7.17% POWER FIN COR NCD SR 202B 22-05-25**</t>
  </si>
  <si>
    <t>INE134E08KT5</t>
  </si>
  <si>
    <t>7.12% HPCL NCD RED 30-07-2025**</t>
  </si>
  <si>
    <t>INE094A08127</t>
  </si>
  <si>
    <t>7.25% NABARD NCD RED 01-08-2025**</t>
  </si>
  <si>
    <t>INE261F08DQ4</t>
  </si>
  <si>
    <t>8.75% REC LTD NCD RED 12-07-2025**</t>
  </si>
  <si>
    <t>INE020B08443</t>
  </si>
  <si>
    <t>8.4% POWER GRID CORP NCD RED 27-05-2025**</t>
  </si>
  <si>
    <t>INE752E07MR6</t>
  </si>
  <si>
    <t>7.97% TAMIL NADU SDL RED 14-10-2025</t>
  </si>
  <si>
    <t>IN3120150112</t>
  </si>
  <si>
    <t>8.20% GUJARAT SDL RED 24-06-2025</t>
  </si>
  <si>
    <t>IN1520150021</t>
  </si>
  <si>
    <t>8.31% UTTAR PRADESH SDL 29-07-2025</t>
  </si>
  <si>
    <t>IN3320150250</t>
  </si>
  <si>
    <t>8.27% KERALA SDL RED 12-08-2025</t>
  </si>
  <si>
    <t>IN2020150073</t>
  </si>
  <si>
    <t>8.30% JHARKHAND SDL RED 29-07-2025</t>
  </si>
  <si>
    <t>IN3720150017</t>
  </si>
  <si>
    <t>8.21% WEST BENGAL SDL RED 24-06-2025</t>
  </si>
  <si>
    <t>IN3420150036</t>
  </si>
  <si>
    <t>7.99% MAHARASHTRA SDL RED 28-10-2025</t>
  </si>
  <si>
    <t>IN2220150113</t>
  </si>
  <si>
    <t>7.89% GUJARAT SDL RED 15-05-2025</t>
  </si>
  <si>
    <t>IN1520190043</t>
  </si>
  <si>
    <t>8.24% KERALA SDL RED 13-05-2025</t>
  </si>
  <si>
    <t>IN2020150032</t>
  </si>
  <si>
    <t>8.20% RAJASTHAN SDL RED 24-06-2025</t>
  </si>
  <si>
    <t>IN2920150157</t>
  </si>
  <si>
    <t>7.96% MAHARASHTRA SDL RED 14-10-2025</t>
  </si>
  <si>
    <t>IN2220150105</t>
  </si>
  <si>
    <t>8.36% MADHYA PRADESH SDL RED 15-07-2025</t>
  </si>
  <si>
    <t>IN2120150023</t>
  </si>
  <si>
    <t>8.25% MAHARASHTRA SDL RED 10-06-2025</t>
  </si>
  <si>
    <t>IN2220150030</t>
  </si>
  <si>
    <t>8.16% MAHARASHTRA SDL RED 23-09-2025</t>
  </si>
  <si>
    <t>IN2220150097</t>
  </si>
  <si>
    <t>5.95% TAMIL NADU SDL RED 13-05-2025</t>
  </si>
  <si>
    <t>IN3120200057</t>
  </si>
  <si>
    <t>8.28% MAHARASHTRA SDL RED 29-07-2025</t>
  </si>
  <si>
    <t>IN2220150055</t>
  </si>
  <si>
    <t>8.29% KERALA SDL RED 29-07-2025</t>
  </si>
  <si>
    <t>IN2020150065</t>
  </si>
  <si>
    <t>8% TAMIL NADU SDL RED 28-10-2025</t>
  </si>
  <si>
    <t>IN3120150120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</si>
  <si>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</si>
  <si>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</si>
  <si>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</si>
  <si>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MARCH 31, 2023</t>
  </si>
  <si>
    <t>(An open-ended debt Index Fund investing in the constituents of CRISIL IBX 50:50 Gilt Plus SDL Short Duration Index. A relatively high interest rate ri)</t>
  </si>
  <si>
    <t>6.89% GOVT OF INDIA RED 16-01-2025</t>
  </si>
  <si>
    <t>IN0020220128</t>
  </si>
  <si>
    <t>7.59% GUJARAT SDL RED 15-02-2027</t>
  </si>
  <si>
    <t>IN1520160194</t>
  </si>
  <si>
    <t>7.59% KARNATAKA SDL 15-02-2027</t>
  </si>
  <si>
    <t>IN1920160091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</si>
  <si>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</si>
  <si>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</si>
  <si>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</si>
  <si>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BHARAT BOND FOF – APRIL 2023 AS ON MARCH 31, 2023</t>
  </si>
  <si>
    <t>(An open-ended Target Maturity fund of funds scheme investing in units of BHARAT Bond ETF – April 2023)</t>
  </si>
  <si>
    <t>Investment in Mutual fund</t>
  </si>
  <si>
    <t>BHARAT BOND ETF-APRIL 2023-GROWTH</t>
  </si>
  <si>
    <t>INF754K01KN4</t>
  </si>
  <si>
    <t>BHARAT Bond FOF - April 2023</t>
  </si>
  <si>
    <t>Fund of funds scheme (Domestic)</t>
  </si>
  <si>
    <t>PORTFOLIO STATEMENT OF BHARAT BOND FOF – APRIL 2025 AS ON MARCH 31, 2023</t>
  </si>
  <si>
    <t>(An open-ended Target Maturity fund of funds scheme investing in units of BHARAT Bond ETF – April 2025)</t>
  </si>
  <si>
    <t>BHARAT BOND ETF-APRIL 2025-GROWTH</t>
  </si>
  <si>
    <t>INF754K01LD3</t>
  </si>
  <si>
    <t>BHARAT Bond FOF - April 2025</t>
  </si>
  <si>
    <t>PORTFOLIO STATEMENT OF BHARAT BOND FOF – APRIL 2030 AS ON MARCH 31, 2023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</si>
  <si>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</si>
  <si>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</si>
  <si>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</si>
  <si>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</si>
  <si>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MARCH 31, 2023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</si>
  <si>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</si>
  <si>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</si>
  <si>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</si>
  <si>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</si>
  <si>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BHARAT BOND FOF – APRIL 2032 AS ON MARCH 31, 2023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</si>
  <si>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</si>
  <si>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</si>
  <si>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</si>
  <si>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</si>
  <si>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</si>
  <si>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BHARAT BOND FOF – APRIL 2033 AS ON MARCH 31, 2023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</si>
  <si>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</si>
  <si>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</si>
  <si>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</si>
  <si>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</si>
  <si>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</si>
  <si>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MARCH 31, 2023</t>
  </si>
  <si>
    <t>(An open ended debt scheme investing in government securities across maturity)</t>
  </si>
  <si>
    <t>8.38% GUJARAT SDL RED 27-02-2029</t>
  </si>
  <si>
    <t>IN1520180309</t>
  </si>
  <si>
    <t>Edelweiss Government Securities Fund</t>
  </si>
  <si>
    <t>Gilt Fund</t>
  </si>
  <si>
    <t>PORTFOLIO STATEMENT OF EDELWEISS NIFTY PSU BOND PLUS SDL APR 2027 50 50 INDEX AS ON MARCH 31, 2023</t>
  </si>
  <si>
    <t>(An open-ended target Maturuty index fund predominantly investing in the constituents of Nifty PSU Bond Plus SDL April 2027 50:50 Index)</t>
  </si>
  <si>
    <t>7.32% EXIM NCD RED 08-06-2026**</t>
  </si>
  <si>
    <t>INE514E08FZ5</t>
  </si>
  <si>
    <t>7.83% IRFC LTD NCD RED 19-03-2027**</t>
  </si>
  <si>
    <t>INE053F07983</t>
  </si>
  <si>
    <t>6.14% IND OIL COR NCD 18-02-27**</t>
  </si>
  <si>
    <t>INE242A08502</t>
  </si>
  <si>
    <t>7.18% POWER FIN GOI SERVICD NCD 20-01-27**</t>
  </si>
  <si>
    <t>INE134E08IR3</t>
  </si>
  <si>
    <t>7.75% POWER FIN COR GOI SER NCD 22-03-27**</t>
  </si>
  <si>
    <t>INE134E08IX1</t>
  </si>
  <si>
    <t>7.89% POWER GRID CORP NCD RED 09-03-2027**</t>
  </si>
  <si>
    <t>INE752E07OE0</t>
  </si>
  <si>
    <t>7.95% RECL SR 147 NCD RED 12-03-2027</t>
  </si>
  <si>
    <t>INE020B08AH8</t>
  </si>
  <si>
    <t>7.54% REC LTD NCD RED 30-12-2026**</t>
  </si>
  <si>
    <t>INE020B08AC9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</si>
  <si>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</si>
  <si>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</si>
  <si>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</si>
  <si>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</si>
  <si>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</si>
  <si>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</si>
  <si>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</si>
  <si>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</si>
  <si>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</si>
  <si>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</si>
  <si>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7.5% NHPC NCD RED 07-10-2026**</t>
  </si>
  <si>
    <t>INE848E07AP1</t>
  </si>
  <si>
    <t>9.25% POWER GRID CORP NCD  RED 09-03-27**</t>
  </si>
  <si>
    <t>INE752E07JN1</t>
  </si>
  <si>
    <t>6.09% HPCL NCD RED 26-02-2027**</t>
  </si>
  <si>
    <t>INE094A08101</t>
  </si>
  <si>
    <t>5.74% GOVT OF INDIA RED 15-11-2026</t>
  </si>
  <si>
    <t>IN0020210186</t>
  </si>
  <si>
    <t>6.58% GUJARAT SDL RED 31-03-2027</t>
  </si>
  <si>
    <t>IN1520200347</t>
  </si>
  <si>
    <t>7.78% BIHAR SDL RED 01-03-2027</t>
  </si>
  <si>
    <t>IN1320160170</t>
  </si>
  <si>
    <t>7.20% UTTAR PRADESH SDL 25-01-2027</t>
  </si>
  <si>
    <t>IN3320160309</t>
  </si>
  <si>
    <t>7.80% KERALA SDL RED 15-03-2027</t>
  </si>
  <si>
    <t>IN2020160155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</si>
  <si>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</si>
  <si>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</si>
  <si>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</si>
  <si>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</si>
  <si>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</si>
  <si>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</si>
  <si>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</si>
  <si>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</si>
  <si>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</si>
  <si>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</si>
  <si>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</si>
  <si>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</si>
  <si>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7.59% RAJASTHAN SDL RED 15-02-2027</t>
  </si>
  <si>
    <t>IN2920160412</t>
  </si>
  <si>
    <t>7.74% TAMIL NADU SDL RED 01-03-2027</t>
  </si>
  <si>
    <t>IN3120161309</t>
  </si>
  <si>
    <t>7.64% HARYANA SDL RED 29-03-2027</t>
  </si>
  <si>
    <t>IN1620160292</t>
  </si>
  <si>
    <t>7.59% HARYANA SDL RED 15-02-2027</t>
  </si>
  <si>
    <t>IN1620160268</t>
  </si>
  <si>
    <t>7.61% ANDHRA PRADESH SDL RED 15-02-2027</t>
  </si>
  <si>
    <t>IN1020160439</t>
  </si>
  <si>
    <t>7.57% GUJARAT SDL RED 09-11-2026</t>
  </si>
  <si>
    <t>IN1520220154</t>
  </si>
  <si>
    <t>7.39% MAHARASHTRA SDL RED 09-11-2026</t>
  </si>
  <si>
    <t>IN2220160104</t>
  </si>
  <si>
    <t>7.59% BIHAR SDL RED 15-02-2027</t>
  </si>
  <si>
    <t>IN1320160162</t>
  </si>
  <si>
    <t>6.72% KERALA SDL RED 24-03-2027</t>
  </si>
  <si>
    <t>IN2020200290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</si>
  <si>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</si>
  <si>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</si>
  <si>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</si>
  <si>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</si>
  <si>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</si>
  <si>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</si>
  <si>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</si>
  <si>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</si>
  <si>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7.15% KERALA SDL RED 11-01-2027</t>
  </si>
  <si>
    <t>IN2020160130</t>
  </si>
  <si>
    <t>7.21% WEST BENGAL SDL 25-01-2027</t>
  </si>
  <si>
    <t>IN3420160142</t>
  </si>
  <si>
    <t>7.62% Tamil Nadu SDL RED 29-03-2027</t>
  </si>
  <si>
    <t>IN3120161424</t>
  </si>
  <si>
    <t>7.14% ANDHRA PRADESH SDL RED 11-01-2027</t>
  </si>
  <si>
    <t>IN1020160421</t>
  </si>
  <si>
    <t>7.64% WEST BENGAL SDL RED 29-03-2027</t>
  </si>
  <si>
    <t>IN3420160183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</si>
  <si>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</si>
  <si>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</si>
  <si>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</si>
  <si>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NIFTY PSU BOND PLUS SDL APR 2026 50 50 INDEX FUND AS ON MARCH 31, 2023</t>
  </si>
  <si>
    <t>(An open-ended target Maturuty index fund predominantly investing in the constituents of Nifty PSU Bond Plus SDL April 2026 50:50 Index)</t>
  </si>
  <si>
    <t>7.40% NABARD NCD RED 30-01-2026</t>
  </si>
  <si>
    <t>INE261F08DO9</t>
  </si>
  <si>
    <t>7.58% POWER FIN SR 222 NCD RED 15-01-26**</t>
  </si>
  <si>
    <t>INE134E08LZ0</t>
  </si>
  <si>
    <t>7.54% SIDBI NCD SR VIII RED 12-01-2026</t>
  </si>
  <si>
    <t>INE556F08KF5</t>
  </si>
  <si>
    <t>7.10% EXIM NCD RED 18-03-2026**</t>
  </si>
  <si>
    <t>INE514E08GA6</t>
  </si>
  <si>
    <t>7.23% SIDBI NCD RED 09-03-2026**</t>
  </si>
  <si>
    <t>INE556F08KC2</t>
  </si>
  <si>
    <t>5.94% REC LTD. NCD RED 31-01-2026</t>
  </si>
  <si>
    <t>INE020B08DK6</t>
  </si>
  <si>
    <t>7.54% HUDCO NCD RED 11-02-2026**</t>
  </si>
  <si>
    <t>INE031A08855</t>
  </si>
  <si>
    <t>5.85% REC LTD NCD RED 20-12-2025**</t>
  </si>
  <si>
    <t>INE020B08DF6</t>
  </si>
  <si>
    <t>9.18% NUCLEAR POWER NCD RED 23-01-2026**</t>
  </si>
  <si>
    <t>INE206D08188</t>
  </si>
  <si>
    <t>7.11% SIDBI NCD RED 27-02-2026</t>
  </si>
  <si>
    <t>INE556F08KB4</t>
  </si>
  <si>
    <t>6.18% MANGALORE REF &amp; PET NCD 29-12-2025**</t>
  </si>
  <si>
    <t>INE103A08043</t>
  </si>
  <si>
    <t>8.18% EXIM BANK NCD RED 07-12-2025**</t>
  </si>
  <si>
    <t>INE514E08EU9</t>
  </si>
  <si>
    <t>5.81% REC LTD. NCD RED 31-12-2025**</t>
  </si>
  <si>
    <t>INE020B08DH2</t>
  </si>
  <si>
    <t>7.57% NABARD NCD SR 23 G RED 19-03-2026</t>
  </si>
  <si>
    <t>INE261F08DW2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</si>
  <si>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</si>
  <si>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</si>
  <si>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</si>
  <si>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</si>
  <si>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</si>
  <si>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</si>
  <si>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</si>
  <si>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</si>
  <si>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7.60% REC LTD. NCD SR 219 RED 27-02-2026</t>
  </si>
  <si>
    <t>INE020B08EF4</t>
  </si>
  <si>
    <t>7.50% NABARD NCD SR 23F RED 17-12-2025**</t>
  </si>
  <si>
    <t>INE261F08DT8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</si>
  <si>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</si>
  <si>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</si>
  <si>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</si>
  <si>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</si>
  <si>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</si>
  <si>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</si>
  <si>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</si>
  <si>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</si>
  <si>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</si>
  <si>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</si>
  <si>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</si>
  <si>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</si>
  <si>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</si>
  <si>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</si>
  <si>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</si>
  <si>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</si>
  <si>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</si>
  <si>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</si>
  <si>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</si>
  <si>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</si>
  <si>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5.63% GOVT OF INDIA RED 12-04-2026</t>
  </si>
  <si>
    <t>IN0020210012</t>
  </si>
  <si>
    <t>7.27% GOVT OF INDIA RED 08-04-2026</t>
  </si>
  <si>
    <t>IN0020190016</t>
  </si>
  <si>
    <t>8.38% KARNATAKA SDL RED 27-01-2026</t>
  </si>
  <si>
    <t>IN1920150084</t>
  </si>
  <si>
    <t>6.18% GUJARAT SDL RED 31-03-2026</t>
  </si>
  <si>
    <t>IN1520200339</t>
  </si>
  <si>
    <t>8.54% BIHAR SDL RED 10-02-2026</t>
  </si>
  <si>
    <t>IN1320150031</t>
  </si>
  <si>
    <t>8.51% MAHARASHTRA SDL RED 09-03-2026</t>
  </si>
  <si>
    <t>IN2220150204</t>
  </si>
  <si>
    <t>8.28% KARNATAKA SDL RED 06-03-2026</t>
  </si>
  <si>
    <t>IN1920180198</t>
  </si>
  <si>
    <t>8.53% TAMIL NADU SDL RED 09-03-2026</t>
  </si>
  <si>
    <t>IN3120150211</t>
  </si>
  <si>
    <t>8.38% TAMILNADU SDL RED 27-01-2026</t>
  </si>
  <si>
    <t>IN3120150187</t>
  </si>
  <si>
    <t>8.67% KARNATAKA SDL RED 24-02-2026</t>
  </si>
  <si>
    <t>IN1920150092</t>
  </si>
  <si>
    <t>8.3% RAJASTHAN SDL RED 13-01-2026</t>
  </si>
  <si>
    <t>IN2920150223</t>
  </si>
  <si>
    <t>8.76% MADHYA PRADESH SDL RED 24-02-2026</t>
  </si>
  <si>
    <t>IN2120150106</t>
  </si>
  <si>
    <t>8.57% ANDHRA PRADESH SDL RED 09-03-2026</t>
  </si>
  <si>
    <t>IN1020150141</t>
  </si>
  <si>
    <t>8.39% MADHYA PRADESH SDL RED 27-01-2026</t>
  </si>
  <si>
    <t>IN2120150098</t>
  </si>
  <si>
    <t>8.48% RAJASTHAN SDL RED 10-02-2026</t>
  </si>
  <si>
    <t>IN2920150249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</si>
  <si>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</si>
  <si>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</si>
  <si>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</si>
  <si>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</si>
  <si>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</si>
  <si>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</si>
  <si>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8.27% TAMIL NADU SDL RED 13-01-2026</t>
  </si>
  <si>
    <t>IN3120150179</t>
  </si>
  <si>
    <t>8.49% TAMIL NADU SDL RED 10-02-2026</t>
  </si>
  <si>
    <t>IN3120150195</t>
  </si>
  <si>
    <t>8.67% MAHARASHTRA SDL RED 24-02-2026</t>
  </si>
  <si>
    <t>IN2220150196</t>
  </si>
  <si>
    <t>8.30% MADHYA PRADESH SDL RED 13-01-2026</t>
  </si>
  <si>
    <t>IN2120150080</t>
  </si>
  <si>
    <t>8.29% ANDHRA PRADESH SDL RED 13-01-2026</t>
  </si>
  <si>
    <t>IN1020150117</t>
  </si>
  <si>
    <t>8.00% GUJARAT SDL RED 20-04-2026</t>
  </si>
  <si>
    <t>IN1520160012</t>
  </si>
  <si>
    <t>8.57% WEST BENGAL SDL RED 09-03-2026</t>
  </si>
  <si>
    <t>IN3420150168</t>
  </si>
  <si>
    <t>8.34% UTTAR PRADESH SDL 13-01-2026</t>
  </si>
  <si>
    <t>IN3320150359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</si>
  <si>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</si>
  <si>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</si>
  <si>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</si>
  <si>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</si>
  <si>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</si>
  <si>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</si>
  <si>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</si>
  <si>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</si>
  <si>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8.38% HARYANA SDL RED 27-01-2026</t>
  </si>
  <si>
    <t>IN1620150129</t>
  </si>
  <si>
    <t>8.40% WEST BENGAL SDL RED 27-01-2026</t>
  </si>
  <si>
    <t>IN3420150135</t>
  </si>
  <si>
    <t>8.36% MAHARASHTRA SDL RED 27-01-2026</t>
  </si>
  <si>
    <t>IN2220150170</t>
  </si>
  <si>
    <t>8.15% MAHARASHTRA SDL RED 26-11-2025</t>
  </si>
  <si>
    <t>IN2220150139</t>
  </si>
  <si>
    <t>8.82% BIHAR SDL RED 24-02-2026</t>
  </si>
  <si>
    <t>IN1320150049</t>
  </si>
  <si>
    <t>8.69% TAMIL NADU SDL RED 24-02-2026</t>
  </si>
  <si>
    <t>IN3120150203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</si>
  <si>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</si>
  <si>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</si>
  <si>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</si>
  <si>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</si>
  <si>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</si>
  <si>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</si>
  <si>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7.90% RAJASTHAN SDL RED 08-04-2026</t>
  </si>
  <si>
    <t>IN2920200028</t>
  </si>
  <si>
    <t>8.39% ANDHRA PRADESH SDL RED 27-01-2026</t>
  </si>
  <si>
    <t>IN1020150125</t>
  </si>
  <si>
    <t>8.25% MAHARASHTRA SDL RED 13-01-2026</t>
  </si>
  <si>
    <t>IN2220150162</t>
  </si>
  <si>
    <t>8.27% KARNATAKA SDL RED 13-01-2026</t>
  </si>
  <si>
    <t>IN1920150076</t>
  </si>
  <si>
    <t>8.46% GUJARAT SDL RED 10-02-2026</t>
  </si>
  <si>
    <t>IN1520150120</t>
  </si>
  <si>
    <t>8.09% RAJASTHAN SDL RED 23-03-2026</t>
  </si>
  <si>
    <t>IN2920150363</t>
  </si>
  <si>
    <t>8.09% ANDHRA PRADESH SDL RED 23-03-2026</t>
  </si>
  <si>
    <t>IN1020150158</t>
  </si>
  <si>
    <t>7.96% GUJARAT SDL RED 27-04-2026</t>
  </si>
  <si>
    <t>IN1520160020</t>
  </si>
  <si>
    <t>7.96% TAMIL NADU SDL RED 27-04-2026</t>
  </si>
  <si>
    <t>IN3120160020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</si>
  <si>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</si>
  <si>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</si>
  <si>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</si>
  <si>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</si>
  <si>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</si>
  <si>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OVERNIGHT FUND AS ON MARCH 31, 2023</t>
  </si>
  <si>
    <t>(An open-ended debt scheme investing in overnight instruments.)</t>
  </si>
  <si>
    <t>Reverse Repo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</si>
  <si>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</si>
  <si>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</si>
  <si>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</si>
  <si>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</si>
  <si>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</si>
  <si>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</si>
  <si>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</si>
  <si>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</si>
  <si>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</si>
  <si>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</si>
  <si>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</si>
  <si>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</si>
  <si>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</si>
  <si>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</si>
  <si>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</si>
  <si>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</si>
  <si>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EDELWEISS ARBITRAGE FUND AS ON MARCH 31, 2023</t>
  </si>
  <si>
    <t>(An open ended scheme investing in arbitrage opportunities)</t>
  </si>
  <si>
    <t>(a)Listed / Awaiting listing on Stock Exchanges</t>
  </si>
  <si>
    <t>Kotak Mahindra Bank Ltd.</t>
  </si>
  <si>
    <t>INE237A01028</t>
  </si>
  <si>
    <t>Banks</t>
  </si>
  <si>
    <t>Housing Development Finance Corporation Ltd.</t>
  </si>
  <si>
    <t>INE001A01036</t>
  </si>
  <si>
    <t>Finance</t>
  </si>
  <si>
    <t>Axis Bank Ltd.</t>
  </si>
  <si>
    <t>INE238A01034</t>
  </si>
  <si>
    <t>ICICI Bank Ltd.</t>
  </si>
  <si>
    <t>INE090A01021</t>
  </si>
  <si>
    <t>State Bank of India</t>
  </si>
  <si>
    <t>INE062A01020</t>
  </si>
  <si>
    <t>Reliance Industries Ltd.</t>
  </si>
  <si>
    <t>INE002A01018</t>
  </si>
  <si>
    <t>Petroleum Products</t>
  </si>
  <si>
    <t>Bharti Airtel Ltd.</t>
  </si>
  <si>
    <t>INE397D01024</t>
  </si>
  <si>
    <t>Telecom - Services</t>
  </si>
  <si>
    <t>Hindalco Industries Ltd.</t>
  </si>
  <si>
    <t>INE038A01020</t>
  </si>
  <si>
    <t>Non - Ferrous Metals</t>
  </si>
  <si>
    <t>IDFC Ltd.</t>
  </si>
  <si>
    <t>INE043D01016</t>
  </si>
  <si>
    <t>HDFC Bank Ltd.</t>
  </si>
  <si>
    <t>INE040A01034</t>
  </si>
  <si>
    <t>NMDC Ltd.</t>
  </si>
  <si>
    <t>INE584A01023</t>
  </si>
  <si>
    <t>Minerals &amp; Mining</t>
  </si>
  <si>
    <t>Tata Consultancy Services Ltd.</t>
  </si>
  <si>
    <t>INE467B01029</t>
  </si>
  <si>
    <t>IT - Software</t>
  </si>
  <si>
    <t>Punjab National Bank</t>
  </si>
  <si>
    <t>INE160A01022</t>
  </si>
  <si>
    <t>Power Finance Corporation Ltd.</t>
  </si>
  <si>
    <t>INE134E01011</t>
  </si>
  <si>
    <t>IndusInd Bank Ltd.</t>
  </si>
  <si>
    <t>INE095A01012</t>
  </si>
  <si>
    <t>Hindustan Unilever Ltd.</t>
  </si>
  <si>
    <t>INE030A01027</t>
  </si>
  <si>
    <t>Diversified FMCG</t>
  </si>
  <si>
    <t>Jindal Steel &amp; Power Ltd.</t>
  </si>
  <si>
    <t>INE749A01030</t>
  </si>
  <si>
    <t>Ferrous Metals</t>
  </si>
  <si>
    <t>Bajaj Finance Ltd.</t>
  </si>
  <si>
    <t>INE296A01024</t>
  </si>
  <si>
    <t>Infosys Ltd.</t>
  </si>
  <si>
    <t>INE009A01021</t>
  </si>
  <si>
    <t>Sun Pharmaceutical Industries Ltd.</t>
  </si>
  <si>
    <t>INE044A01036</t>
  </si>
  <si>
    <t>Pharmaceuticals &amp; Biotechnology</t>
  </si>
  <si>
    <t>Dr. Reddy's Laboratories Ltd.</t>
  </si>
  <si>
    <t>INE089A01023</t>
  </si>
  <si>
    <t>Cipla Ltd.</t>
  </si>
  <si>
    <t>INE059A01026</t>
  </si>
  <si>
    <t>Zee Entertainment Enterprises Ltd.</t>
  </si>
  <si>
    <t>INE256A01028</t>
  </si>
  <si>
    <t>Entertainment</t>
  </si>
  <si>
    <t>NTPC Ltd.</t>
  </si>
  <si>
    <t>INE733E01010</t>
  </si>
  <si>
    <t>Power</t>
  </si>
  <si>
    <t>Steel Authority of India Ltd.</t>
  </si>
  <si>
    <t>INE114A01011</t>
  </si>
  <si>
    <t>Tata Motors Ltd.</t>
  </si>
  <si>
    <t>INE155A01022</t>
  </si>
  <si>
    <t>Automobiles</t>
  </si>
  <si>
    <t>Canara Bank</t>
  </si>
  <si>
    <t>INE476A01014</t>
  </si>
  <si>
    <t>HCL Technologies Ltd.</t>
  </si>
  <si>
    <t>INE860A01027</t>
  </si>
  <si>
    <t>Titan Company Ltd.</t>
  </si>
  <si>
    <t>INE280A01028</t>
  </si>
  <si>
    <t>Consumer Durables</t>
  </si>
  <si>
    <t>REC Ltd.</t>
  </si>
  <si>
    <t>INE020B01018</t>
  </si>
  <si>
    <t>Sun TV Network Ltd.</t>
  </si>
  <si>
    <t>INE424H01027</t>
  </si>
  <si>
    <t>Grasim Industries Ltd.</t>
  </si>
  <si>
    <t>INE047A01021</t>
  </si>
  <si>
    <t>Cement &amp; Cement Products</t>
  </si>
  <si>
    <t>L&amp;T Finance Holdings Ltd.</t>
  </si>
  <si>
    <t>INE498L01015</t>
  </si>
  <si>
    <t>Tata Steel Ltd.</t>
  </si>
  <si>
    <t>INE081A01020</t>
  </si>
  <si>
    <t>Asian Paints Ltd.</t>
  </si>
  <si>
    <t>INE021A01026</t>
  </si>
  <si>
    <t>Mahindra &amp; Mahindra Financial Services Ltd</t>
  </si>
  <si>
    <t>INE774D01024</t>
  </si>
  <si>
    <t>Coforge Ltd.</t>
  </si>
  <si>
    <t>INE591G01017</t>
  </si>
  <si>
    <t>Tata Chemicals Ltd.</t>
  </si>
  <si>
    <t>INE092A01019</t>
  </si>
  <si>
    <t>Chemicals &amp; Petrochemicals</t>
  </si>
  <si>
    <t>Bandhan Bank Ltd.</t>
  </si>
  <si>
    <t>INE545U01014</t>
  </si>
  <si>
    <t>Biocon Ltd.</t>
  </si>
  <si>
    <t>INE376G01013</t>
  </si>
  <si>
    <t>Pidilite Industries Ltd.</t>
  </si>
  <si>
    <t>INE318A01026</t>
  </si>
  <si>
    <t>Oil &amp; Natural Gas Corporation Ltd.</t>
  </si>
  <si>
    <t>INE213A01029</t>
  </si>
  <si>
    <t>Oil</t>
  </si>
  <si>
    <t>Mahindra &amp; Mahindra Ltd.</t>
  </si>
  <si>
    <t>INE101A01026</t>
  </si>
  <si>
    <t>HDFC Asset Management Company Ltd.</t>
  </si>
  <si>
    <t>INE127D01025</t>
  </si>
  <si>
    <t>Capital Markets</t>
  </si>
  <si>
    <t>Tata Power Company Ltd.</t>
  </si>
  <si>
    <t>INE245A01021</t>
  </si>
  <si>
    <t>GMR Airports Infrastructure Ltd.</t>
  </si>
  <si>
    <t>INE776C01039</t>
  </si>
  <si>
    <t>Transport Infrastructure</t>
  </si>
  <si>
    <t>Indian Railway Catering &amp;Tou. Corp. Ltd.</t>
  </si>
  <si>
    <t>INE335Y01020</t>
  </si>
  <si>
    <t>Leisure Services</t>
  </si>
  <si>
    <t>Wipro Ltd.</t>
  </si>
  <si>
    <t>INE075A01022</t>
  </si>
  <si>
    <t>The Indian Hotels Company Ltd.</t>
  </si>
  <si>
    <t>INE053A01029</t>
  </si>
  <si>
    <t>Container Corporation Of India Ltd.</t>
  </si>
  <si>
    <t>INE111A01025</t>
  </si>
  <si>
    <t>Transport Services</t>
  </si>
  <si>
    <t>ICICI Prudential Life Insurance Co Ltd.</t>
  </si>
  <si>
    <t>INE726G01019</t>
  </si>
  <si>
    <t>Insurance</t>
  </si>
  <si>
    <t>Oberoi Realty Ltd.</t>
  </si>
  <si>
    <t>INE093I01010</t>
  </si>
  <si>
    <t>Realty</t>
  </si>
  <si>
    <t>Shriram Finance Ltd.</t>
  </si>
  <si>
    <t>INE721A01013</t>
  </si>
  <si>
    <t>Cholamandalam Investment &amp; Finance Company Ltd.</t>
  </si>
  <si>
    <t>INE121A01024</t>
  </si>
  <si>
    <t>Indian Energy Exchange Ltd.</t>
  </si>
  <si>
    <t>INE022Q01020</t>
  </si>
  <si>
    <t>InterGlobe Aviation Ltd.</t>
  </si>
  <si>
    <t>INE646L01027</t>
  </si>
  <si>
    <t>Bharat Electronics Ltd.</t>
  </si>
  <si>
    <t>INE263A01024</t>
  </si>
  <si>
    <t>Aerospace &amp; Defense</t>
  </si>
  <si>
    <t>Indian Oil Corporation Ltd.</t>
  </si>
  <si>
    <t>INE242A01010</t>
  </si>
  <si>
    <t>Power Grid Corporation of India Ltd.</t>
  </si>
  <si>
    <t>INE752E01010</t>
  </si>
  <si>
    <t>JSW Steel Ltd.</t>
  </si>
  <si>
    <t>INE019A01038</t>
  </si>
  <si>
    <t>HDFC Life Insurance Company Ltd.</t>
  </si>
  <si>
    <t>INE795G01014</t>
  </si>
  <si>
    <t>Bharat Heavy Electricals Ltd.</t>
  </si>
  <si>
    <t>INE257A01026</t>
  </si>
  <si>
    <t>Electrical Equipment</t>
  </si>
  <si>
    <t>Syngene International Ltd.</t>
  </si>
  <si>
    <t>INE398R01022</t>
  </si>
  <si>
    <t>Healthcare Services</t>
  </si>
  <si>
    <t>Coromandel International Ltd.</t>
  </si>
  <si>
    <t>INE169A01031</t>
  </si>
  <si>
    <t>Fertilizers &amp; Agrochemicals</t>
  </si>
  <si>
    <t>GAIL (India) Ltd.</t>
  </si>
  <si>
    <t>INE129A01019</t>
  </si>
  <si>
    <t>Gas</t>
  </si>
  <si>
    <t>Eicher Motors Ltd.</t>
  </si>
  <si>
    <t>INE066A01021</t>
  </si>
  <si>
    <t>Dalmia Bharat Ltd.</t>
  </si>
  <si>
    <t>INE00R701025</t>
  </si>
  <si>
    <t>Bata India Ltd.</t>
  </si>
  <si>
    <t>INE176A01028</t>
  </si>
  <si>
    <t>Gujarat Gas Ltd.</t>
  </si>
  <si>
    <t>INE844O01030</t>
  </si>
  <si>
    <t>DLF Ltd.</t>
  </si>
  <si>
    <t>INE271C01023</t>
  </si>
  <si>
    <t>Laurus Labs Ltd.</t>
  </si>
  <si>
    <t>INE947Q01028</t>
  </si>
  <si>
    <t>United Breweries Ltd.</t>
  </si>
  <si>
    <t>INE686F01025</t>
  </si>
  <si>
    <t>Beverages</t>
  </si>
  <si>
    <t>Piramal Enterprises Ltd.</t>
  </si>
  <si>
    <t>INE140A01024</t>
  </si>
  <si>
    <t>Zydus Lifesciences Ltd.</t>
  </si>
  <si>
    <t>INE010B01027</t>
  </si>
  <si>
    <t>Delta Corp Ltd.</t>
  </si>
  <si>
    <t>INE124G01033</t>
  </si>
  <si>
    <t>Manappuram Finance Ltd.</t>
  </si>
  <si>
    <t>INE522D01027</t>
  </si>
  <si>
    <t>The India Cements Ltd.</t>
  </si>
  <si>
    <t>INE383A01012</t>
  </si>
  <si>
    <t>Astral Ltd.</t>
  </si>
  <si>
    <t>INE006I01046</t>
  </si>
  <si>
    <t>Industrial Products</t>
  </si>
  <si>
    <t>Gujarat Narmada Valley Fert &amp; Chem Ltd.</t>
  </si>
  <si>
    <t>INE113A01013</t>
  </si>
  <si>
    <t>Indiabulls Housing Finance Ltd.</t>
  </si>
  <si>
    <t>INE148I01020</t>
  </si>
  <si>
    <t>Ashok Leyland Ltd.</t>
  </si>
  <si>
    <t>INE208A01029</t>
  </si>
  <si>
    <t>Agricultural, Commercial &amp; Construction Vehicles</t>
  </si>
  <si>
    <t>Can Fin Homes Ltd.</t>
  </si>
  <si>
    <t>INE477A01020</t>
  </si>
  <si>
    <t>PVR Ltd.</t>
  </si>
  <si>
    <t>INE191H01014</t>
  </si>
  <si>
    <t>Oracle Financial Services Software Ltd.</t>
  </si>
  <si>
    <t>INE881D01027</t>
  </si>
  <si>
    <t>City Union Bank Ltd.</t>
  </si>
  <si>
    <t>INE491A01021</t>
  </si>
  <si>
    <t>Aarti Industries Ltd.</t>
  </si>
  <si>
    <t>INE769A01020</t>
  </si>
  <si>
    <t>Intellect Design Arena Ltd.</t>
  </si>
  <si>
    <t>INE306R01017</t>
  </si>
  <si>
    <t>United Spirits Ltd.</t>
  </si>
  <si>
    <t>INE854D01024</t>
  </si>
  <si>
    <t>Aditya Birla Capital Ltd.</t>
  </si>
  <si>
    <t>INE674K01013</t>
  </si>
  <si>
    <t>SBI Life Insurance Company Ltd.</t>
  </si>
  <si>
    <t>INE123W01016</t>
  </si>
  <si>
    <t>Aditya Birla Fashion and Retail Ltd.</t>
  </si>
  <si>
    <t>INE647O01011</t>
  </si>
  <si>
    <t>Retailing</t>
  </si>
  <si>
    <t>LTIMindtree Ltd.</t>
  </si>
  <si>
    <t>INE214T01019</t>
  </si>
  <si>
    <t>Vodafone Idea Ltd.</t>
  </si>
  <si>
    <t>INE669E01016</t>
  </si>
  <si>
    <t>ICICI Lombard General Insurance Co. Ltd.</t>
  </si>
  <si>
    <t>INE765G01017</t>
  </si>
  <si>
    <t>Aurobindo Pharma Ltd.</t>
  </si>
  <si>
    <t>INE406A01037</t>
  </si>
  <si>
    <t>P I INDUSTRIES LIMITED</t>
  </si>
  <si>
    <t>INE603J01030</t>
  </si>
  <si>
    <t>Divi's Laboratories Ltd.</t>
  </si>
  <si>
    <t>INE361B01024</t>
  </si>
  <si>
    <t>Indraprastha Gas Ltd.</t>
  </si>
  <si>
    <t>INE203G01027</t>
  </si>
  <si>
    <t>Metropolis Healthcare Ltd.</t>
  </si>
  <si>
    <t>INE112L01020</t>
  </si>
  <si>
    <t>Alkem Laboratories Ltd.</t>
  </si>
  <si>
    <t>INE540L01014</t>
  </si>
  <si>
    <t>Maruti Suzuki India Ltd.</t>
  </si>
  <si>
    <t>INE585B01010</t>
  </si>
  <si>
    <t>Godrej Properties Ltd.</t>
  </si>
  <si>
    <t>INE484J01027</t>
  </si>
  <si>
    <t>Hindustan Petroleum Corporation Ltd.</t>
  </si>
  <si>
    <t>INE094A01015</t>
  </si>
  <si>
    <t>Ambuja Cements Ltd.</t>
  </si>
  <si>
    <t>INE079A01024</t>
  </si>
  <si>
    <t>Torrent Pharmaceuticals Ltd.</t>
  </si>
  <si>
    <t>INE685A01028</t>
  </si>
  <si>
    <t>Adani Ports &amp; Special Economic Zone Ltd.</t>
  </si>
  <si>
    <t>INE742F01042</t>
  </si>
  <si>
    <t>Petronet LNG Ltd.</t>
  </si>
  <si>
    <t>INE347G01014</t>
  </si>
  <si>
    <t>Exide Industries Ltd.</t>
  </si>
  <si>
    <t>INE302A01020</t>
  </si>
  <si>
    <t>Auto Components</t>
  </si>
  <si>
    <t>Hero MotoCorp Ltd.</t>
  </si>
  <si>
    <t>INE158A01026</t>
  </si>
  <si>
    <t>The Federal Bank Ltd.</t>
  </si>
  <si>
    <t>INE171A01029</t>
  </si>
  <si>
    <t>Birlasoft Ltd.</t>
  </si>
  <si>
    <t>INE836A01035</t>
  </si>
  <si>
    <t>SRF Ltd.</t>
  </si>
  <si>
    <t>INE647A01010</t>
  </si>
  <si>
    <t>Glenmark Pharmaceuticals Ltd.</t>
  </si>
  <si>
    <t>INE935A01035</t>
  </si>
  <si>
    <t>Siemens Ltd.</t>
  </si>
  <si>
    <t>INE003A01024</t>
  </si>
  <si>
    <t>Bajaj Finserv Ltd.</t>
  </si>
  <si>
    <t>INE918I01026</t>
  </si>
  <si>
    <t>Godrej Consumer Products Ltd.</t>
  </si>
  <si>
    <t>INE102D01028</t>
  </si>
  <si>
    <t>Personal Products</t>
  </si>
  <si>
    <t>ACC Ltd.</t>
  </si>
  <si>
    <t>INE012A01025</t>
  </si>
  <si>
    <t>Ultratech Cement Ltd.</t>
  </si>
  <si>
    <t>INE481G01011</t>
  </si>
  <si>
    <t>UPL Ltd.</t>
  </si>
  <si>
    <t>INE628A01036</t>
  </si>
  <si>
    <t>Rain Industries Ltd.</t>
  </si>
  <si>
    <t>INE855B01025</t>
  </si>
  <si>
    <t>Marico Ltd.</t>
  </si>
  <si>
    <t>INE196A01026</t>
  </si>
  <si>
    <t>Agricultural Food &amp; other Products</t>
  </si>
  <si>
    <t>Tech Mahindra Ltd.</t>
  </si>
  <si>
    <t>INE669C01036</t>
  </si>
  <si>
    <t>Abbott India Ltd.</t>
  </si>
  <si>
    <t>INE358A01014</t>
  </si>
  <si>
    <t>Hindustan Aeronautics Ltd.</t>
  </si>
  <si>
    <t>INE066F01012</t>
  </si>
  <si>
    <t>Britannia Industries Ltd.</t>
  </si>
  <si>
    <t>INE216A01030</t>
  </si>
  <si>
    <t>Food Products</t>
  </si>
  <si>
    <t>Apollo Tyres Ltd.</t>
  </si>
  <si>
    <t>INE438A01022</t>
  </si>
  <si>
    <t>Larsen &amp; Toubro Ltd.</t>
  </si>
  <si>
    <t>INE018A01030</t>
  </si>
  <si>
    <t>Construction</t>
  </si>
  <si>
    <t>Info Edge (India) Ltd.</t>
  </si>
  <si>
    <t>INE663F01024</t>
  </si>
  <si>
    <t>Dabur India Ltd.</t>
  </si>
  <si>
    <t>INE016A01026</t>
  </si>
  <si>
    <t>TVS Motor Company Ltd.</t>
  </si>
  <si>
    <t>INE494B01023</t>
  </si>
  <si>
    <t>RBL Bank Ltd.</t>
  </si>
  <si>
    <t>INE976G01028</t>
  </si>
  <si>
    <t>Tata Communications Ltd.</t>
  </si>
  <si>
    <t>INE151A01013</t>
  </si>
  <si>
    <t>Hindustan Copper Ltd.</t>
  </si>
  <si>
    <t>INE531E01026</t>
  </si>
  <si>
    <t>Crompton Greaves Cons Electrical Ltd.</t>
  </si>
  <si>
    <t>INE299U01018</t>
  </si>
  <si>
    <t>Lupin Ltd.</t>
  </si>
  <si>
    <t>INE326A01037</t>
  </si>
  <si>
    <t>Balkrishna Industries Ltd.</t>
  </si>
  <si>
    <t>INE787D01026</t>
  </si>
  <si>
    <t>Chambal Fertilizers &amp; Chemicals Ltd.</t>
  </si>
  <si>
    <t>INE085A01013</t>
  </si>
  <si>
    <t>Mahanagar Gas Ltd.</t>
  </si>
  <si>
    <t>INE002S01010</t>
  </si>
  <si>
    <t>Page Industries Ltd.</t>
  </si>
  <si>
    <t>INE761H01022</t>
  </si>
  <si>
    <t>Textiles &amp; Apparels</t>
  </si>
  <si>
    <t>Bharat Forge Ltd.</t>
  </si>
  <si>
    <t>INE465A01025</t>
  </si>
  <si>
    <t>LIC Housing Finance Ltd.</t>
  </si>
  <si>
    <t>INE115A01026</t>
  </si>
  <si>
    <t>Voltas Ltd.</t>
  </si>
  <si>
    <t>INE226A01021</t>
  </si>
  <si>
    <t>Nestle India Ltd.</t>
  </si>
  <si>
    <t>INE239A01016</t>
  </si>
  <si>
    <t>Trent Ltd.</t>
  </si>
  <si>
    <t>INE849A01020</t>
  </si>
  <si>
    <t>Samvardhana Motherson International Ltd.</t>
  </si>
  <si>
    <t>INE775A01035</t>
  </si>
  <si>
    <t>Multi Commodity Exchange Of India Ltd.</t>
  </si>
  <si>
    <t>INE745G01035</t>
  </si>
  <si>
    <t>Granules India Ltd.</t>
  </si>
  <si>
    <t>INE101D01020</t>
  </si>
  <si>
    <t>Bharat Petroleum Corporation Ltd.</t>
  </si>
  <si>
    <t>INE029A01011</t>
  </si>
  <si>
    <t>National Aluminium Company Ltd.</t>
  </si>
  <si>
    <t>INE139A01034</t>
  </si>
  <si>
    <t>Apollo Hospitals Enterprise Ltd.</t>
  </si>
  <si>
    <t>INE437A01024</t>
  </si>
  <si>
    <t>Max Financial Services Ltd.</t>
  </si>
  <si>
    <t>INE180A01020</t>
  </si>
  <si>
    <t>Dr. Lal Path Labs Ltd.</t>
  </si>
  <si>
    <t>INE600L01024</t>
  </si>
  <si>
    <t>IPCA Laboratories Ltd.</t>
  </si>
  <si>
    <t>INE571A01038</t>
  </si>
  <si>
    <t>Mphasis Ltd.</t>
  </si>
  <si>
    <t>INE356A01018</t>
  </si>
  <si>
    <t>Balrampur Chini Mills Ltd.</t>
  </si>
  <si>
    <t>INE119A01028</t>
  </si>
  <si>
    <t>(b) Unlisted</t>
  </si>
  <si>
    <t>Derivatives</t>
  </si>
  <si>
    <t>(a) Index/Stock Future</t>
  </si>
  <si>
    <t>Balrampur Chini Mills Ltd.27/04/2023</t>
  </si>
  <si>
    <t>Mphasis Ltd.27/04/2023</t>
  </si>
  <si>
    <t>IPCA Laboratories Ltd.27/04/2023</t>
  </si>
  <si>
    <t>Dr. Lal Path Labs Ltd.27/04/2023</t>
  </si>
  <si>
    <t>Max Financial Services Ltd.27/04/2023</t>
  </si>
  <si>
    <t>Apollo Hospitals Enterprise Ltd.27/04/2023</t>
  </si>
  <si>
    <t>National Aluminium Company Ltd.27/04/2023</t>
  </si>
  <si>
    <t>Bharat Petroleum Corporation Ltd.27/04/2023</t>
  </si>
  <si>
    <t>Granules India Ltd.27/04/2023</t>
  </si>
  <si>
    <t>Multi Commodity Exchange Of India Ltd.27/04/2023</t>
  </si>
  <si>
    <t>Samvardhana Motherson International Ltd.27/04/2023</t>
  </si>
  <si>
    <t>Nestle India Ltd.27/04/2023</t>
  </si>
  <si>
    <t>Trent Ltd.27/04/2023</t>
  </si>
  <si>
    <t>Voltas Ltd.27/04/2023</t>
  </si>
  <si>
    <t>LIC Housing Finance Ltd.27/04/2023</t>
  </si>
  <si>
    <t>Bharat Forge Ltd.27/04/2023</t>
  </si>
  <si>
    <t>Page Industries Ltd.27/04/2023</t>
  </si>
  <si>
    <t>Mahanagar Gas Ltd.27/04/2023</t>
  </si>
  <si>
    <t>Chambal Fertilizers &amp; Chemicals Ltd.27/04/2023</t>
  </si>
  <si>
    <t>Balkrishna Industries Ltd.27/04/2023</t>
  </si>
  <si>
    <t>Lupin Ltd.27/04/2023</t>
  </si>
  <si>
    <t>Crompton Greaves Cons Electrical Ltd.27/04/2023</t>
  </si>
  <si>
    <t>Hindustan Copper Ltd.27/04/2023</t>
  </si>
  <si>
    <t>Tata Communications Ltd.27/04/2023</t>
  </si>
  <si>
    <t>RBL Bank Ltd.27/04/2023</t>
  </si>
  <si>
    <t>TVS Motor Company Ltd.27/04/2023</t>
  </si>
  <si>
    <t>Dabur India Ltd.27/04/2023</t>
  </si>
  <si>
    <t>Info Edge (India) Ltd.27/04/2023</t>
  </si>
  <si>
    <t>Larsen &amp; Toubro Ltd.27/04/2023</t>
  </si>
  <si>
    <t>Apollo Tyres Ltd.27/04/2023</t>
  </si>
  <si>
    <t>Britannia Industries Ltd.27/04/2023</t>
  </si>
  <si>
    <t>Hindustan Aeronautics Ltd.27/04/2023</t>
  </si>
  <si>
    <t>Abbott India Ltd.27/04/2023</t>
  </si>
  <si>
    <t>Tech Mahindra Ltd.27/04/2023</t>
  </si>
  <si>
    <t>Marico Ltd.27/04/2023</t>
  </si>
  <si>
    <t>Rain Industries Ltd.27/04/2023</t>
  </si>
  <si>
    <t>UPL Ltd.27/04/2023</t>
  </si>
  <si>
    <t>Ultratech Cement Ltd.27/04/2023</t>
  </si>
  <si>
    <t>ACC Ltd.27/04/2023</t>
  </si>
  <si>
    <t>Godrej Consumer Products Ltd.27/04/2023</t>
  </si>
  <si>
    <t>Bajaj Finserv Ltd.27/04/2023</t>
  </si>
  <si>
    <t>Siemens Ltd.27/04/2023</t>
  </si>
  <si>
    <t>SRF Ltd.27/04/2023</t>
  </si>
  <si>
    <t>Glenmark Pharmaceuticals Ltd.27/04/2023</t>
  </si>
  <si>
    <t>Birlasoft Ltd.27/04/2023</t>
  </si>
  <si>
    <t>The Federal Bank Ltd.27/04/2023</t>
  </si>
  <si>
    <t>Hero MotoCorp Ltd.27/04/2023</t>
  </si>
  <si>
    <t>Exide Industries Ltd.27/04/2023</t>
  </si>
  <si>
    <t>Petronet LNG Ltd.27/04/2023</t>
  </si>
  <si>
    <t>Adani Ports &amp; Special Economic Zone Ltd.27/04/2023</t>
  </si>
  <si>
    <t>Torrent Pharmaceuticals Ltd.27/04/2023</t>
  </si>
  <si>
    <t>Ambuja Cements Ltd.27/04/2023</t>
  </si>
  <si>
    <t>Hindustan Petroleum Corporation Ltd.27/04/2023</t>
  </si>
  <si>
    <t>Godrej Properties Ltd.27/04/2023</t>
  </si>
  <si>
    <t>Alkem Laboratories Ltd.27/04/2023</t>
  </si>
  <si>
    <t>Maruti Suzuki India Ltd.27/04/2023</t>
  </si>
  <si>
    <t>Metropolis Healthcare Ltd.27/04/2023</t>
  </si>
  <si>
    <t>Indraprastha Gas Ltd.27/04/2023</t>
  </si>
  <si>
    <t>Divi's Laboratories Ltd.27/04/2023</t>
  </si>
  <si>
    <t>P I INDUSTRIES LIMITED27/04/2023</t>
  </si>
  <si>
    <t>Aurobindo Pharma Ltd.27/04/2023</t>
  </si>
  <si>
    <t>ICICI Lombard General Insurance Co. Ltd.27/04/2023</t>
  </si>
  <si>
    <t>LTIMindtree Ltd.27/04/2023</t>
  </si>
  <si>
    <t>Vodafone Idea Ltd.27/04/2023</t>
  </si>
  <si>
    <t>Aditya Birla Fashion and Retail Ltd.27/04/2023</t>
  </si>
  <si>
    <t>SBI Life Insurance Company Ltd.27/04/2023</t>
  </si>
  <si>
    <t>Aditya Birla Capital Ltd.27/04/2023</t>
  </si>
  <si>
    <t>United Spirits Ltd.27/04/2023</t>
  </si>
  <si>
    <t>Intellect Design Arena Ltd.27/04/2023</t>
  </si>
  <si>
    <t>Aarti Industries Ltd.27/04/2023</t>
  </si>
  <si>
    <t>City Union Bank Ltd.27/04/2023</t>
  </si>
  <si>
    <t>Oracle Financial Services Software Ltd.27/04/2023</t>
  </si>
  <si>
    <t>PVR Ltd.27/04/2023</t>
  </si>
  <si>
    <t>Ashok Leyland Ltd.27/04/2023</t>
  </si>
  <si>
    <t>Can Fin Homes Ltd.27/04/2023</t>
  </si>
  <si>
    <t>Indiabulls Housing Finance Ltd.27/04/2023</t>
  </si>
  <si>
    <t>Gujarat Narmada Valley Fert &amp; Chem Ltd.27/04/2023</t>
  </si>
  <si>
    <t>Astral Ltd.27/04/2023</t>
  </si>
  <si>
    <t>The India Cements Ltd.27/04/2023</t>
  </si>
  <si>
    <t>Manappuram Finance Ltd.27/04/2023</t>
  </si>
  <si>
    <t>Zydus Lifesciences Ltd.27/04/2023</t>
  </si>
  <si>
    <t>Delta Corp Ltd.27/04/2023</t>
  </si>
  <si>
    <t>Piramal Enterprises Ltd.27/04/2023</t>
  </si>
  <si>
    <t>United Breweries Ltd.27/04/2023</t>
  </si>
  <si>
    <t>DLF Ltd.27/04/2023</t>
  </si>
  <si>
    <t>Laurus Labs Ltd.27/04/2023</t>
  </si>
  <si>
    <t>Gujarat Gas Ltd.27/04/2023</t>
  </si>
  <si>
    <t>Dalmia Bharat Ltd.27/04/2023</t>
  </si>
  <si>
    <t>Bata India Ltd.27/04/2023</t>
  </si>
  <si>
    <t>Eicher Motors Ltd.27/04/2023</t>
  </si>
  <si>
    <t>GAIL (India) Ltd.27/04/2023</t>
  </si>
  <si>
    <t>Coromandel International Ltd.27/04/2023</t>
  </si>
  <si>
    <t>Syngene International Ltd.27/04/2023</t>
  </si>
  <si>
    <t>Bharat Heavy Electricals Ltd.27/04/2023</t>
  </si>
  <si>
    <t>HDFC Life Insurance Company Ltd.27/04/2023</t>
  </si>
  <si>
    <t>JSW Steel Ltd.27/04/2023</t>
  </si>
  <si>
    <t>Power Grid Corporation of India Ltd.27/04/2023</t>
  </si>
  <si>
    <t>Indian Oil Corporation Ltd.27/04/2023</t>
  </si>
  <si>
    <t>Bharat Electronics Ltd.27/04/2023</t>
  </si>
  <si>
    <t>InterGlobe Aviation Ltd.27/04/2023</t>
  </si>
  <si>
    <t>Cholamandalam Investment &amp; Finance Company Ltd.27/04/2023</t>
  </si>
  <si>
    <t>Indian Energy Exchange Ltd.27/04/2023</t>
  </si>
  <si>
    <t>Shriram Finance Ltd.27/04/2023</t>
  </si>
  <si>
    <t>Oberoi Realty Ltd.27/04/2023</t>
  </si>
  <si>
    <t>ICICI Prudential Life Insurance Co Ltd.27/04/2023</t>
  </si>
  <si>
    <t>Container Corporation Of India Ltd.27/04/2023</t>
  </si>
  <si>
    <t>The Indian Hotels Company Ltd.27/04/2023</t>
  </si>
  <si>
    <t>Wipro Ltd.27/04/2023</t>
  </si>
  <si>
    <t>Indian Railway Catering &amp;Tou. Corp. Ltd.27/04/2023</t>
  </si>
  <si>
    <t>GMR Airports Infrastructure Ltd.27/04/2023</t>
  </si>
  <si>
    <t>Tata Power Company Ltd.27/04/2023</t>
  </si>
  <si>
    <t>HDFC Asset Management Company Ltd.27/04/2023</t>
  </si>
  <si>
    <t>Mahindra &amp; Mahindra Ltd.27/04/2023</t>
  </si>
  <si>
    <t>Oil &amp; Natural Gas Corporation Ltd.27/04/2023</t>
  </si>
  <si>
    <t>Pidilite Industries Ltd.27/04/2023</t>
  </si>
  <si>
    <t>Biocon Ltd.27/04/2023</t>
  </si>
  <si>
    <t>Bandhan Bank Ltd.27/04/2023</t>
  </si>
  <si>
    <t>Tata Chemicals Ltd.27/04/2023</t>
  </si>
  <si>
    <t>Coforge Ltd.27/04/2023</t>
  </si>
  <si>
    <t>Mahindra &amp; Mahindra Financial Services Ltd27/04/2023</t>
  </si>
  <si>
    <t>Asian Paints Ltd.27/04/2023</t>
  </si>
  <si>
    <t>Tata Steel Ltd.27/04/2023</t>
  </si>
  <si>
    <t>L&amp;T Finance Holdings Ltd.27/04/2023</t>
  </si>
  <si>
    <t>Grasim Industries Ltd.27/04/2023</t>
  </si>
  <si>
    <t>Sun TV Network Ltd.27/04/2023</t>
  </si>
  <si>
    <t>REC Ltd.27/04/2023</t>
  </si>
  <si>
    <t>Titan Company Ltd.27/04/2023</t>
  </si>
  <si>
    <t>HCL Technologies Ltd.27/04/2023</t>
  </si>
  <si>
    <t>Canara Bank27/04/2023</t>
  </si>
  <si>
    <t>Tata Motors Ltd.27/04/2023</t>
  </si>
  <si>
    <t>Steel Authority of India Ltd.27/04/2023</t>
  </si>
  <si>
    <t>NTPC Ltd.27/04/2023</t>
  </si>
  <si>
    <t>Zee Entertainment Enterprises Ltd.27/04/2023</t>
  </si>
  <si>
    <t>Cipla Ltd.27/04/2023</t>
  </si>
  <si>
    <t>Dr. Reddy's Laboratories Ltd.27/04/2023</t>
  </si>
  <si>
    <t>Sun Pharmaceutical Industries Ltd.27/04/2023</t>
  </si>
  <si>
    <t>Infosys Ltd.27/04/2023</t>
  </si>
  <si>
    <t>Bajaj Finance Ltd.27/04/2023</t>
  </si>
  <si>
    <t>Jindal Steel &amp; Power Ltd.27/04/2023</t>
  </si>
  <si>
    <t>Hindustan Unilever Ltd.27/04/2023</t>
  </si>
  <si>
    <t>IndusInd Bank Ltd.27/04/2023</t>
  </si>
  <si>
    <t>Power Finance Corporation Ltd.27/04/2023</t>
  </si>
  <si>
    <t>Punjab National Bank27/04/2023</t>
  </si>
  <si>
    <t>Tata Consultancy Services Ltd.27/04/2023</t>
  </si>
  <si>
    <t>NMDC Ltd.27/04/2023</t>
  </si>
  <si>
    <t>HDFC Bank Ltd.27/04/2023</t>
  </si>
  <si>
    <t>IDFC Ltd.27/04/2023</t>
  </si>
  <si>
    <t>Hindalco Industries Ltd.27/04/2023</t>
  </si>
  <si>
    <t>Bharti Airtel Ltd.27/04/2023</t>
  </si>
  <si>
    <t>Reliance Industries Ltd.27/04/2023</t>
  </si>
  <si>
    <t>State Bank of India27/04/2023</t>
  </si>
  <si>
    <t>ICICI Bank Ltd.27/04/2023</t>
  </si>
  <si>
    <t>Axis Bank Ltd.27/04/2023</t>
  </si>
  <si>
    <t>Housing Development Finance Corporation Ltd.27/04/2023</t>
  </si>
  <si>
    <t>Kotak Mahindra Bank Ltd.27/04/2023</t>
  </si>
  <si>
    <t>6.50% NABARD NCD RED 17-04-2023**</t>
  </si>
  <si>
    <t>INE261F08CD4</t>
  </si>
  <si>
    <t>6.69% GOVT OF INDIA RED 27-06-2024</t>
  </si>
  <si>
    <t>IN0020220052</t>
  </si>
  <si>
    <t>8.83% GOVT OF INDIA RED 25-11-2023</t>
  </si>
  <si>
    <t>IN0020130061</t>
  </si>
  <si>
    <t>364 DAYS TBILL RED 29-06-2023</t>
  </si>
  <si>
    <t>IN002022Z135</t>
  </si>
  <si>
    <t>364 DAYS TBILL RED 22-06-2023</t>
  </si>
  <si>
    <t>IN002022Z127</t>
  </si>
  <si>
    <t>364 DAYS TBILL RED 17-08-2023</t>
  </si>
  <si>
    <t>IN002022Z200</t>
  </si>
  <si>
    <t>364 DAYS TBILL RED 12-10-2023</t>
  </si>
  <si>
    <t>IN002022Z283</t>
  </si>
  <si>
    <t>364 DAYS TBILL RED 15-02-2024</t>
  </si>
  <si>
    <t>IN002022Z465</t>
  </si>
  <si>
    <t>364 DAYS TBILL RED 29-02-2024</t>
  </si>
  <si>
    <t>IN002022Z481</t>
  </si>
  <si>
    <t>364 DAYS TBILL RED 08-02-2024</t>
  </si>
  <si>
    <t>IN002022Z457</t>
  </si>
  <si>
    <t>364 DAYS TBILL RED 14-12-2023</t>
  </si>
  <si>
    <t>IN002022Z374</t>
  </si>
  <si>
    <t>HDFC BANK CD RED 17-07-2023#</t>
  </si>
  <si>
    <t>INE040A16DH5</t>
  </si>
  <si>
    <t>HDFC BANK CD RED 20-03-2024#**</t>
  </si>
  <si>
    <t>INE040A16DU8</t>
  </si>
  <si>
    <t>ICICI BANK CD RED 11-09-2023#**</t>
  </si>
  <si>
    <t>INE090A161Y3</t>
  </si>
  <si>
    <t>NABARD CD RED 13-03-2024#**</t>
  </si>
  <si>
    <t>INE261F16710</t>
  </si>
  <si>
    <t>HDFC LTD. CP RED 28-11-2023#**</t>
  </si>
  <si>
    <t>INE001A14ZU8</t>
  </si>
  <si>
    <t>HDFC LTD. CP RED 18-10-2023#**</t>
  </si>
  <si>
    <t>INE001A14ZQ6</t>
  </si>
  <si>
    <t>HDFC LTD. CP RED 26-02-2024#**</t>
  </si>
  <si>
    <t>INE001A14A95</t>
  </si>
  <si>
    <t>Net Receivables/(Payables) include Net Current Assets as well as the Mark to Market on derivative trades.</t>
  </si>
  <si>
    <t>7. Portfolio Turnover Ratio</t>
  </si>
  <si>
    <t>Edelweiss Arbitrage Fund</t>
  </si>
  <si>
    <t>PORTFOLIO STATEMENT OF EDELWEISS BALANCED ADVANTAGE FUND AS ON MARCH 31, 2023</t>
  </si>
  <si>
    <t>(An open ended dynamic asset allocation fund)</t>
  </si>
  <si>
    <t>ITC Ltd.</t>
  </si>
  <si>
    <t>INE154A01025</t>
  </si>
  <si>
    <t>Bank of Baroda</t>
  </si>
  <si>
    <t>INE028A01039</t>
  </si>
  <si>
    <t>ABB India Ltd.</t>
  </si>
  <si>
    <t>INE117A01022</t>
  </si>
  <si>
    <t>Coal India Ltd.</t>
  </si>
  <si>
    <t>INE522F01014</t>
  </si>
  <si>
    <t>Consumable Fuels</t>
  </si>
  <si>
    <t>Torrent Power Ltd.</t>
  </si>
  <si>
    <t>INE813H01021</t>
  </si>
  <si>
    <t>Indian Bank</t>
  </si>
  <si>
    <t>INE562A01011</t>
  </si>
  <si>
    <t>AIA Engineering Ltd.</t>
  </si>
  <si>
    <t>INE212H01026</t>
  </si>
  <si>
    <t>Max Healthcare Institute Ltd.</t>
  </si>
  <si>
    <t>INE027H01010</t>
  </si>
  <si>
    <t>Kajaria Ceramics Ltd.</t>
  </si>
  <si>
    <t>INE217B01036</t>
  </si>
  <si>
    <t>Creditaccess Grameen Ltd.</t>
  </si>
  <si>
    <t>INE741K01010</t>
  </si>
  <si>
    <t>Brigade Enterprises Ltd.</t>
  </si>
  <si>
    <t>INE791I01019</t>
  </si>
  <si>
    <t>Schaeffler India Ltd.</t>
  </si>
  <si>
    <t>INE513A01022</t>
  </si>
  <si>
    <t>UNO Minda Ltd.</t>
  </si>
  <si>
    <t>INE405E01023</t>
  </si>
  <si>
    <t>Westlife Foodworld Ltd.</t>
  </si>
  <si>
    <t>INE274F01020</t>
  </si>
  <si>
    <t>JK Cement Ltd.</t>
  </si>
  <si>
    <t>INE823G01014</t>
  </si>
  <si>
    <t>Solar Industries India Ltd.</t>
  </si>
  <si>
    <t>INE343H01029</t>
  </si>
  <si>
    <t>CRISIL Ltd.</t>
  </si>
  <si>
    <t>INE007A01025</t>
  </si>
  <si>
    <t>3M India Ltd.</t>
  </si>
  <si>
    <t>INE470A01017</t>
  </si>
  <si>
    <t>Diversified</t>
  </si>
  <si>
    <t>Oil India Ltd.</t>
  </si>
  <si>
    <t>INE274J01014</t>
  </si>
  <si>
    <t>Tata Elxsi Ltd.</t>
  </si>
  <si>
    <t>INE670A01012</t>
  </si>
  <si>
    <t>BROOKFIELD INDIA REAL ESTATE TRUST</t>
  </si>
  <si>
    <t>INE0FDU25010</t>
  </si>
  <si>
    <t>Craftsman Automation Ltd.</t>
  </si>
  <si>
    <t>INE00LO01017</t>
  </si>
  <si>
    <t>Computer Age Management Services Ltd.</t>
  </si>
  <si>
    <t>INE596I01012</t>
  </si>
  <si>
    <t>SBI Cards &amp; Payment Services Ltd.</t>
  </si>
  <si>
    <t>INE018E01016</t>
  </si>
  <si>
    <t>V-Mart Retail Ltd.</t>
  </si>
  <si>
    <t>INE665J01013</t>
  </si>
  <si>
    <t>Gujarat Fluorochemicals Ltd.</t>
  </si>
  <si>
    <t>INE09N301011</t>
  </si>
  <si>
    <t>KFIN Technologies Pvt Ltd.</t>
  </si>
  <si>
    <t>INE138Y01010</t>
  </si>
  <si>
    <t>Landmark Cars Ltd.</t>
  </si>
  <si>
    <t>INE559R01029</t>
  </si>
  <si>
    <t>HDFC LTD WARRANTS</t>
  </si>
  <si>
    <t>INE001A13049</t>
  </si>
  <si>
    <t>Persistent Systems Ltd.</t>
  </si>
  <si>
    <t>INE262H01013</t>
  </si>
  <si>
    <t>Go Fashion (India) Ltd.</t>
  </si>
  <si>
    <t>INE0BJS01011</t>
  </si>
  <si>
    <t>Orient Electric Ltd.</t>
  </si>
  <si>
    <t>INE142Z01019</t>
  </si>
  <si>
    <t>L&amp;T Technology Services Ltd.</t>
  </si>
  <si>
    <t>INE010V01017</t>
  </si>
  <si>
    <t>IT - Services</t>
  </si>
  <si>
    <t>Persistent Systems Ltd.27/04/2023</t>
  </si>
  <si>
    <t>SBI Cards &amp; Payment Services Ltd.27/04/2023</t>
  </si>
  <si>
    <t>ABB India Ltd.27/04/2023</t>
  </si>
  <si>
    <t>Bank of Baroda27/04/2023</t>
  </si>
  <si>
    <t>NIFTY 27/04/2023</t>
  </si>
  <si>
    <t>INDEX FUTURES</t>
  </si>
  <si>
    <t>(B)Index / Stock Option</t>
  </si>
  <si>
    <t>PUT NIFTY 27/04/2023 18000</t>
  </si>
  <si>
    <t>INDEX OPTIONS</t>
  </si>
  <si>
    <t>PUT NIFTY 27/04/2023 18500</t>
  </si>
  <si>
    <t>PUT NIFTY 27/04/2023 17800</t>
  </si>
  <si>
    <t>7.59% POWER FIN NCD SR 221B R 17-01-2028</t>
  </si>
  <si>
    <t>INE134E08LX5</t>
  </si>
  <si>
    <t>7.99% HDB FIN SR A1 FX 189 NCD R16-03-26**</t>
  </si>
  <si>
    <t>INE756I07EO2</t>
  </si>
  <si>
    <t>5.14% NABARD NCD RED 31-01-2024**</t>
  </si>
  <si>
    <t>INE261F08CK9</t>
  </si>
  <si>
    <t>5.32% NATIONAL HOUSING BANK RED 01-09-23</t>
  </si>
  <si>
    <t>INE557F08FK3</t>
  </si>
  <si>
    <t>8.2% IND GR TRU SR V CAT III&amp;IV 06-05-31**</t>
  </si>
  <si>
    <t>INE219X07264</t>
  </si>
  <si>
    <t>7.40% IND GR TRU SR K 26-12-25 C 270925**</t>
  </si>
  <si>
    <t>INE219X07132</t>
  </si>
  <si>
    <t>7.37% GOVT OF INDIA RED 16-04-2023</t>
  </si>
  <si>
    <t>IN0020180025</t>
  </si>
  <si>
    <t>182 DAYS TBILL RED 28-04-2023</t>
  </si>
  <si>
    <t>IN002022Y310</t>
  </si>
  <si>
    <t>EDEL CRIS IBX 50:50 GLT P SDL ST DR I FD</t>
  </si>
  <si>
    <t>INF754K01RK5</t>
  </si>
  <si>
    <t>EDEL CRIS IBX 50:50 GILT PL SDL SEP 2028</t>
  </si>
  <si>
    <t>INF754K01PV6</t>
  </si>
  <si>
    <t>Direct plan -Quarterly IDCW option</t>
  </si>
  <si>
    <t>Regular Plan -Quarterly IDCW option</t>
  </si>
  <si>
    <t>Direct Plan - Quarterly IDCW</t>
  </si>
  <si>
    <t>Direct Plan – Monthly IDCW</t>
  </si>
  <si>
    <t>Regular Plan - Monthly IDCW</t>
  </si>
  <si>
    <t>Regular Plan - Quarterly IDCW</t>
  </si>
  <si>
    <t>Edelweiss Balanced Advantage Fund</t>
  </si>
  <si>
    <t>PORTFOLIO STATEMENT OF EDELWEISS LARGE CAP FUND AS ON MARCH 31, 2023</t>
  </si>
  <si>
    <t>(An open ended equity scheme predominantly investing in large cap stocks)</t>
  </si>
  <si>
    <t>Cummins India Ltd.</t>
  </si>
  <si>
    <t>INE298A01020</t>
  </si>
  <si>
    <t>Bajaj Auto Ltd.</t>
  </si>
  <si>
    <t>INE917I01010</t>
  </si>
  <si>
    <t>Hindustan Zinc Ltd.</t>
  </si>
  <si>
    <t>INE267A01025</t>
  </si>
  <si>
    <t>Nifty Bank 27/04/2023</t>
  </si>
  <si>
    <t>182 DAYS TBILL RED 11-05-2023</t>
  </si>
  <si>
    <t>IN002022Y336</t>
  </si>
  <si>
    <t>Plan B - Growth option</t>
  </si>
  <si>
    <t>Plan B - IDCW option</t>
  </si>
  <si>
    <t>Plan C - Growth option</t>
  </si>
  <si>
    <t>Plan C - IDCW option</t>
  </si>
  <si>
    <t>Direct Plan IDCW</t>
  </si>
  <si>
    <t>Regular Plan IDCW</t>
  </si>
  <si>
    <t>Edelweiss Large Cap Fund</t>
  </si>
  <si>
    <t>PORTFOLIO STATEMENT OF EDELWEISS FLEXI-CAP FUND AS ON MARCH 31, 2023</t>
  </si>
  <si>
    <t>(An open ended dynamic equity scheme investing across large cap, mid cap, small cap stocks)</t>
  </si>
  <si>
    <t>Bharat Dynamics Ltd.</t>
  </si>
  <si>
    <t>INE171Z01018</t>
  </si>
  <si>
    <t>Navin Fluorine International Ltd.</t>
  </si>
  <si>
    <t>INE048G01026</t>
  </si>
  <si>
    <t>JB Chemicals &amp; Pharmaceuticals Ltd.</t>
  </si>
  <si>
    <t>INE572A01028</t>
  </si>
  <si>
    <t>KEC International Ltd.</t>
  </si>
  <si>
    <t>INE389H01022</t>
  </si>
  <si>
    <t>KEI Industries Ltd.</t>
  </si>
  <si>
    <t>INE878B01027</t>
  </si>
  <si>
    <t>APL Apollo Tubes Ltd.</t>
  </si>
  <si>
    <t>INE702C01027</t>
  </si>
  <si>
    <t>Honeywell Automation India Ltd.</t>
  </si>
  <si>
    <t>INE671A01010</t>
  </si>
  <si>
    <t>Industrial Manufacturing</t>
  </si>
  <si>
    <t>Bikaji Foods International Ltd.</t>
  </si>
  <si>
    <t>INE00E101023</t>
  </si>
  <si>
    <t>Edelweiss Flexi Cap Fund</t>
  </si>
  <si>
    <t>PORTFOLIO STATEMENT OF EDELWEISS LONG TERM EQUITY FUND AS ON MARCH 31, 2023</t>
  </si>
  <si>
    <t>(An open ended equity linked saving scheme with a statutory lock in of 3 years and tax benefit)</t>
  </si>
  <si>
    <t>Edelweiss Long Term Equity Fund (Tax Saving)</t>
  </si>
  <si>
    <t>PORTFOLIO STATEMENT OF EDELWEISS LARGE &amp; MID CAP FUND AS ON MARCH 31, 2023</t>
  </si>
  <si>
    <t>(An open ended equity scheme investing in both large cap and mid cap stocks)</t>
  </si>
  <si>
    <t>Jubilant Foodworks Ltd.</t>
  </si>
  <si>
    <t>INE797F01020</t>
  </si>
  <si>
    <t>Metro Brands Ltd.</t>
  </si>
  <si>
    <t>INE317I01021</t>
  </si>
  <si>
    <t>Grindwell Norton Ltd.</t>
  </si>
  <si>
    <t>INE536A01023</t>
  </si>
  <si>
    <t>Atul Ltd.</t>
  </si>
  <si>
    <t>INE100A01010</t>
  </si>
  <si>
    <t>Dixon Technologies (India) Ltd.</t>
  </si>
  <si>
    <t>INE935N01020</t>
  </si>
  <si>
    <t>Sona BLW Precision Forgings Ltd.</t>
  </si>
  <si>
    <t>INE073K01018</t>
  </si>
  <si>
    <t>The Phoenix Mills Ltd.</t>
  </si>
  <si>
    <t>INE211B01039</t>
  </si>
  <si>
    <t>GMM Pfaudler Ltd.</t>
  </si>
  <si>
    <t>INE541A01023</t>
  </si>
  <si>
    <t>Century Plyboards (India) Ltd.</t>
  </si>
  <si>
    <t>INE348B01021</t>
  </si>
  <si>
    <t>Kansai Nerolac Paints Ltd.</t>
  </si>
  <si>
    <t>INE531A01024</t>
  </si>
  <si>
    <t>Praj Industries Ltd.</t>
  </si>
  <si>
    <t>INE074A01025</t>
  </si>
  <si>
    <t>Edelweiss Large and Mid Cap Fund</t>
  </si>
  <si>
    <t>PORTFOLIO STATEMENT OF EDELWEISS SMALL CAP FUND AS ON MARCH 31, 2023</t>
  </si>
  <si>
    <t>(An open ended scheme predominantly investing in small cap stocks)</t>
  </si>
  <si>
    <t>Carborundum Universal Ltd.</t>
  </si>
  <si>
    <t>INE120A01034</t>
  </si>
  <si>
    <t>JK Lakshmi Cement Ltd.</t>
  </si>
  <si>
    <t>INE786A01032</t>
  </si>
  <si>
    <t>Mold-Tek Packaging Ltd.</t>
  </si>
  <si>
    <t>INE893J01029</t>
  </si>
  <si>
    <t>Ratnamani Metals &amp; Tubes Ltd.</t>
  </si>
  <si>
    <t>INE703B01027</t>
  </si>
  <si>
    <t>Apar Industries Ltd.</t>
  </si>
  <si>
    <t>INE372A01015</t>
  </si>
  <si>
    <t>K.P.R. Mill Ltd.</t>
  </si>
  <si>
    <t>INE930H01031</t>
  </si>
  <si>
    <t>CEAT Ltd.</t>
  </si>
  <si>
    <t>INE482A01020</t>
  </si>
  <si>
    <t>Jamna Auto Industries Ltd.</t>
  </si>
  <si>
    <t>INE039C01032</t>
  </si>
  <si>
    <t>Rategain Travel Technologies Ltd.</t>
  </si>
  <si>
    <t>INE0CLI01024</t>
  </si>
  <si>
    <t>Suven Pharmaceuticals Ltd.</t>
  </si>
  <si>
    <t>INE03QK01018</t>
  </si>
  <si>
    <t>RHI Magnesita India Ltd.</t>
  </si>
  <si>
    <t>INE743M01012</t>
  </si>
  <si>
    <t>PNC Infratech Ltd.</t>
  </si>
  <si>
    <t>INE195J01029</t>
  </si>
  <si>
    <t>The Great Eastern Shipping Company Ltd.</t>
  </si>
  <si>
    <t>INE017A01032</t>
  </si>
  <si>
    <t>Ahluwalia Contracts (India) Ltd.</t>
  </si>
  <si>
    <t>INE758C01029</t>
  </si>
  <si>
    <t>Action Construction Equipment Ltd.</t>
  </si>
  <si>
    <t>INE731H01025</t>
  </si>
  <si>
    <t>Timken India Ltd.</t>
  </si>
  <si>
    <t>INE325A01013</t>
  </si>
  <si>
    <t>Motherson Sumi Wiring India Ltd.</t>
  </si>
  <si>
    <t>INE0FS801015</t>
  </si>
  <si>
    <t>KNR Constructions Ltd.</t>
  </si>
  <si>
    <t>INE634I01029</t>
  </si>
  <si>
    <t>NOCIL Ltd.</t>
  </si>
  <si>
    <t>INE163A01018</t>
  </si>
  <si>
    <t>Minda Corporation Ltd.</t>
  </si>
  <si>
    <t>INE842C01021</t>
  </si>
  <si>
    <t>Garware Technical Fibres Ltd.</t>
  </si>
  <si>
    <t>INE276A01018</t>
  </si>
  <si>
    <t>TCI Express Ltd.</t>
  </si>
  <si>
    <t>INE586V01016</t>
  </si>
  <si>
    <t>Equitas Small Finance Bank Ltd.</t>
  </si>
  <si>
    <t>INE063P01018</t>
  </si>
  <si>
    <t>CSB Bank Ltd.</t>
  </si>
  <si>
    <t>INE679A01013</t>
  </si>
  <si>
    <t>Subros Ltd.</t>
  </si>
  <si>
    <t>INE287B01021</t>
  </si>
  <si>
    <t>Emami Ltd.</t>
  </si>
  <si>
    <t>INE548C01032</t>
  </si>
  <si>
    <t>Gateway Distriparks Ltd.</t>
  </si>
  <si>
    <t>INE079J01017</t>
  </si>
  <si>
    <t>Teamlease Services Ltd.</t>
  </si>
  <si>
    <t>INE985S01024</t>
  </si>
  <si>
    <t>Commercial Services &amp; Supplies</t>
  </si>
  <si>
    <t>Voltamp Transformers Ltd.</t>
  </si>
  <si>
    <t>INE540H01012</t>
  </si>
  <si>
    <t>Tejas Networks Ltd.</t>
  </si>
  <si>
    <t>INE010J01012</t>
  </si>
  <si>
    <t>Telecom - Equipment &amp; Accessories</t>
  </si>
  <si>
    <t>Mahindra Logistics Ltd.</t>
  </si>
  <si>
    <t>INE766P01016</t>
  </si>
  <si>
    <t>Greenpanel Industries Ltd.</t>
  </si>
  <si>
    <t>INE08ZM01014</t>
  </si>
  <si>
    <t>Amber Enterprises India Ltd.</t>
  </si>
  <si>
    <t>INE371P01015</t>
  </si>
  <si>
    <t>Mastek Ltd.</t>
  </si>
  <si>
    <t>INE759A01021</t>
  </si>
  <si>
    <t>Agro Tech Foods Ltd.</t>
  </si>
  <si>
    <t>INE209A01019</t>
  </si>
  <si>
    <t>Rolex Rings Ltd.</t>
  </si>
  <si>
    <t>INE645S01016</t>
  </si>
  <si>
    <t>Cholamandalam Financial Holdings Ltd.</t>
  </si>
  <si>
    <t>INE149A01033</t>
  </si>
  <si>
    <t>Vedant Fashions Ltd.</t>
  </si>
  <si>
    <t>INE825V01034</t>
  </si>
  <si>
    <t>Angel One Ltd.</t>
  </si>
  <si>
    <t>INE732I01013</t>
  </si>
  <si>
    <t>Edelweiss Small Cap Fund</t>
  </si>
  <si>
    <t>PORTFOLIO STATEMENT OF EDELWEISS EQUITY SAVINGS FUND AS ON MARCH 31, 2023</t>
  </si>
  <si>
    <t>(An Open ended scheme investing in equity, arbitrage and debt)</t>
  </si>
  <si>
    <t>Divgi Torqtransfer Systems Ltd.</t>
  </si>
  <si>
    <t>INE753U01022</t>
  </si>
  <si>
    <t>ZF Commercial Vehicle Ctrl Sys Ind Ltd.</t>
  </si>
  <si>
    <t>INE342J01019</t>
  </si>
  <si>
    <t>Archean Chemical Industries Ltd.</t>
  </si>
  <si>
    <t>INE128X01021</t>
  </si>
  <si>
    <t>MINDSPACE BUSINESS PARKS REIT</t>
  </si>
  <si>
    <t>INE0CCU25019</t>
  </si>
  <si>
    <t>BEML Land Assets Ltd.</t>
  </si>
  <si>
    <t>INE0N7W01012</t>
  </si>
  <si>
    <t>L&amp;T Technology Services Ltd.27/04/2023</t>
  </si>
  <si>
    <t>EDELWEISS LIQUID FUND - DIRECT PL -GR</t>
  </si>
  <si>
    <t>INF754K01GM4</t>
  </si>
  <si>
    <t>Edelweiss Equity Savings Fund</t>
  </si>
  <si>
    <t>PORTFOLIO STATEMENT OF EDELWEISS FOCUSED EQUITY FUND AS ON MARCH 31, 2023</t>
  </si>
  <si>
    <t>(An open-ended equity scheme investing in maximum 30 stocks across market capitalisation)</t>
  </si>
  <si>
    <t>Edelweiss Focused Equity Fund</t>
  </si>
  <si>
    <t>PORTFOLIO STATEMENT OF EDELWEISS NIFTY 100 QUALITY 30 INDEX FND AS ON MARCH 31, 2023</t>
  </si>
  <si>
    <t>(An open ended scheme replicating Nifty 100 Quality 30 Index)</t>
  </si>
  <si>
    <t>Colgate Palmolive (India) Ltd.</t>
  </si>
  <si>
    <t>INE259A01022</t>
  </si>
  <si>
    <t>Havells India Ltd.</t>
  </si>
  <si>
    <t>INE176B01034</t>
  </si>
  <si>
    <t>Bosch Ltd.</t>
  </si>
  <si>
    <t>INE323A01026</t>
  </si>
  <si>
    <t>Berger Paints (I) Ltd.</t>
  </si>
  <si>
    <t>INE463A01038</t>
  </si>
  <si>
    <t>Muthoot Finance Ltd.</t>
  </si>
  <si>
    <t>INE414G01012</t>
  </si>
  <si>
    <t>Edelweiss Nifty 100 Quality 30 Index Fund</t>
  </si>
  <si>
    <t>PORTFOLIO STATEMENT OF EDELWEISS NIFTY 50 INDEX FUND AS ON MARCH 31, 2023</t>
  </si>
  <si>
    <t>(An open ended scheme replicating Nifty 50 Index)</t>
  </si>
  <si>
    <t>Adani Enterprises Ltd.</t>
  </si>
  <si>
    <t>INE423A01024</t>
  </si>
  <si>
    <t>Metals &amp; Minerals Trading</t>
  </si>
  <si>
    <t>Tata Consumer Products Ltd.</t>
  </si>
  <si>
    <t>INE192A01025</t>
  </si>
  <si>
    <t>Edelweiss Nifty 50 Index Fund</t>
  </si>
  <si>
    <t>PORTFOLIO STATEMENT OF EDELWEISS NIFTY LARGE MID CAP 250 INDEX FUND AS ON MARCH 31, 2023</t>
  </si>
  <si>
    <t>(An Open-ended Equity Scheme replicating Nifty LargeMidcap 250 Index)</t>
  </si>
  <si>
    <t>AU Small Finance Bank Ltd.</t>
  </si>
  <si>
    <t>INE949L01017</t>
  </si>
  <si>
    <t>Tube Investments Of India Ltd.</t>
  </si>
  <si>
    <t>INE974X01010</t>
  </si>
  <si>
    <t>CG Power and Industrial Solutions Ltd.</t>
  </si>
  <si>
    <t>INE067A01029</t>
  </si>
  <si>
    <t>Yes Bank Ltd.</t>
  </si>
  <si>
    <t>INE528G01035</t>
  </si>
  <si>
    <t>MRF Ltd.</t>
  </si>
  <si>
    <t>INE883A01011</t>
  </si>
  <si>
    <t>IDFC First Bank Ltd.</t>
  </si>
  <si>
    <t>INE092T01019</t>
  </si>
  <si>
    <t>Supreme Industries Ltd.</t>
  </si>
  <si>
    <t>INE195A01028</t>
  </si>
  <si>
    <t>Sundaram Finance Ltd.</t>
  </si>
  <si>
    <t>INE660A01013</t>
  </si>
  <si>
    <t>PB Fintech Ltd.</t>
  </si>
  <si>
    <t>INE417T01026</t>
  </si>
  <si>
    <t>Financial Technology (Fintech)</t>
  </si>
  <si>
    <t>Deepak Nitrite Ltd.</t>
  </si>
  <si>
    <t>INE288B01029</t>
  </si>
  <si>
    <t>Fortis Healthcare Ltd.</t>
  </si>
  <si>
    <t>INE061F01013</t>
  </si>
  <si>
    <t>Polycab India Ltd.</t>
  </si>
  <si>
    <t>INE455K01017</t>
  </si>
  <si>
    <t>One 97 Communications Ltd.</t>
  </si>
  <si>
    <t>INE982J01020</t>
  </si>
  <si>
    <t>Macrotech Developers Ltd.</t>
  </si>
  <si>
    <t>INE670K01029</t>
  </si>
  <si>
    <t>NHPC Ltd.</t>
  </si>
  <si>
    <t>INE848E01016</t>
  </si>
  <si>
    <t>Sundram Fasteners Ltd.</t>
  </si>
  <si>
    <t>INE387A01021</t>
  </si>
  <si>
    <t>JSW Energy Ltd.</t>
  </si>
  <si>
    <t>INE121E01018</t>
  </si>
  <si>
    <t>SKF India Ltd.</t>
  </si>
  <si>
    <t>INE640A01023</t>
  </si>
  <si>
    <t>The Ramco Cements Ltd.</t>
  </si>
  <si>
    <t>INE331A01037</t>
  </si>
  <si>
    <t>Avenue Supermarts Ltd.</t>
  </si>
  <si>
    <t>INE192R01011</t>
  </si>
  <si>
    <t>Gland Pharma Ltd.</t>
  </si>
  <si>
    <t>INE068V01023</t>
  </si>
  <si>
    <t>Thermax Ltd.</t>
  </si>
  <si>
    <t>INE152A01029</t>
  </si>
  <si>
    <t>Linde India Ltd.</t>
  </si>
  <si>
    <t>INE473A01011</t>
  </si>
  <si>
    <t>Poonawalla Fincorp Ltd.</t>
  </si>
  <si>
    <t>INE511C01022</t>
  </si>
  <si>
    <t>Rajesh Exports Ltd.</t>
  </si>
  <si>
    <t>INE343B01030</t>
  </si>
  <si>
    <t>Union Bank of India</t>
  </si>
  <si>
    <t>INE692A01016</t>
  </si>
  <si>
    <t>Delhivery Ltd.</t>
  </si>
  <si>
    <t>INE148O01028</t>
  </si>
  <si>
    <t>Adani Power Ltd.</t>
  </si>
  <si>
    <t>INE814H01011</t>
  </si>
  <si>
    <t>Aavas Financiers Ltd.</t>
  </si>
  <si>
    <t>INE216P01012</t>
  </si>
  <si>
    <t>Patanjali Foods Ltd.</t>
  </si>
  <si>
    <t>INE619A01035</t>
  </si>
  <si>
    <t>Shree Cement Ltd.</t>
  </si>
  <si>
    <t>INE070A01015</t>
  </si>
  <si>
    <t>Escorts Kubota Ltd.</t>
  </si>
  <si>
    <t>INE042A01014</t>
  </si>
  <si>
    <t>VARUN BEVERAGES LIMITED</t>
  </si>
  <si>
    <t>INE200M01013</t>
  </si>
  <si>
    <t>Relaxo Footwears Ltd.</t>
  </si>
  <si>
    <t>INE131B01039</t>
  </si>
  <si>
    <t>Vedanta Ltd.</t>
  </si>
  <si>
    <t>INE205A01025</t>
  </si>
  <si>
    <t>Diversified Metals</t>
  </si>
  <si>
    <t>Bank of India</t>
  </si>
  <si>
    <t>INE084A01016</t>
  </si>
  <si>
    <t>Prestige Estates Projects Ltd.</t>
  </si>
  <si>
    <t>INE811K01011</t>
  </si>
  <si>
    <t>Devyani International Ltd.</t>
  </si>
  <si>
    <t>INE872J01023</t>
  </si>
  <si>
    <t>GlaxoSmithKline Pharmaceuticals Ltd.</t>
  </si>
  <si>
    <t>INE159A01016</t>
  </si>
  <si>
    <t>Sumitomo Chemical India Ltd.</t>
  </si>
  <si>
    <t>INE258G01013</t>
  </si>
  <si>
    <t>Ajanta Pharma Ltd.</t>
  </si>
  <si>
    <t>INE031B01049</t>
  </si>
  <si>
    <t>Affle (India) Ltd.</t>
  </si>
  <si>
    <t>INE00WC01027</t>
  </si>
  <si>
    <t>Pfizer Ltd.</t>
  </si>
  <si>
    <t>INE182A01018</t>
  </si>
  <si>
    <t>Bayer Cropscience Ltd.</t>
  </si>
  <si>
    <t>INE462A01022</t>
  </si>
  <si>
    <t>Adani Transmission Ltd.</t>
  </si>
  <si>
    <t>INE931S01010</t>
  </si>
  <si>
    <t>Bajaj Holdings &amp; Investment Ltd.</t>
  </si>
  <si>
    <t>INE118A01012</t>
  </si>
  <si>
    <t>Indian Railway Finance Corporation Ltd.</t>
  </si>
  <si>
    <t>INE053F01010</t>
  </si>
  <si>
    <t>Happiest Minds Technologies Ltd.</t>
  </si>
  <si>
    <t>INE419U01012</t>
  </si>
  <si>
    <t>Adani Green Energy Ltd.</t>
  </si>
  <si>
    <t>INE364U01010</t>
  </si>
  <si>
    <t>Vinati Organics Ltd.</t>
  </si>
  <si>
    <t>INE410B01037</t>
  </si>
  <si>
    <t>Adani Total Gas Ltd.</t>
  </si>
  <si>
    <t>INE399L01023</t>
  </si>
  <si>
    <t>Endurance Technologies Ltd.</t>
  </si>
  <si>
    <t>INE913H01037</t>
  </si>
  <si>
    <t>Star Health &amp; Allied Insurance Co Ltd.</t>
  </si>
  <si>
    <t>INE575P01011</t>
  </si>
  <si>
    <t>Whirlpool of India Ltd.</t>
  </si>
  <si>
    <t>INE716A01013</t>
  </si>
  <si>
    <t>Zomato Ltd.</t>
  </si>
  <si>
    <t>INE758T01015</t>
  </si>
  <si>
    <t>Blue Dart Express Ltd.</t>
  </si>
  <si>
    <t>INE233B01017</t>
  </si>
  <si>
    <t>ICICI Securities Ltd.</t>
  </si>
  <si>
    <t>INE763G01038</t>
  </si>
  <si>
    <t>Nippon Life India Asset Management Ltd.</t>
  </si>
  <si>
    <t>INE298J01013</t>
  </si>
  <si>
    <t>Fine Organic Industries Ltd.</t>
  </si>
  <si>
    <t>INE686Y01026</t>
  </si>
  <si>
    <t>General Insurance Corporation of India</t>
  </si>
  <si>
    <t>INE481Y01014</t>
  </si>
  <si>
    <t>Trident Ltd.</t>
  </si>
  <si>
    <t>INE064C01022</t>
  </si>
  <si>
    <t>FSN E-Commerce Ventures Ltd.</t>
  </si>
  <si>
    <t>INE388Y01029</t>
  </si>
  <si>
    <t>Alkyl Amines Chemicals Ltd.</t>
  </si>
  <si>
    <t>INE150B01039</t>
  </si>
  <si>
    <t>Tata Teleservices (Maharashtra) Ltd.</t>
  </si>
  <si>
    <t>INE517B01013</t>
  </si>
  <si>
    <t>Godrej Industries Ltd.</t>
  </si>
  <si>
    <t>INE233A01035</t>
  </si>
  <si>
    <t>Procter &amp; Gamble Hygiene&amp;HealthCare Ltd.</t>
  </si>
  <si>
    <t>INE179A01014</t>
  </si>
  <si>
    <t>The New India Assurance Company Ltd.</t>
  </si>
  <si>
    <t>INE470Y01017</t>
  </si>
  <si>
    <t>Indus Towers Ltd.</t>
  </si>
  <si>
    <t>INE121J01017</t>
  </si>
  <si>
    <t>Clean Science and Technology Ltd.</t>
  </si>
  <si>
    <t>INE227W01023</t>
  </si>
  <si>
    <t>Life Insurance Corporation of India</t>
  </si>
  <si>
    <t>INE0J1Y01017</t>
  </si>
  <si>
    <t>Adani Wilmar Ltd.</t>
  </si>
  <si>
    <t>INE699H01024</t>
  </si>
  <si>
    <t>Edelweiss NIFTY Large Mid Cap 250 Index Fund</t>
  </si>
  <si>
    <t>PORTFOLIO STATEMENT OF EDELWEISS NIFTY MIDCAP150 MOMENTUM 50 INDEX FUND AS ON MARCH 31, 2023</t>
  </si>
  <si>
    <t>(An Open-ended Equity Scheme replicating Nifty Midcap150 Momentum 50 Index)</t>
  </si>
  <si>
    <t>Edelweiss Nifty Midcap 150 Momentum 50 Index Fund</t>
  </si>
  <si>
    <t>NIFTY Midcap 150 Momentum 50</t>
  </si>
  <si>
    <t>PORTFOLIO STATEMENT OF EDELWEISS RECENTLY LISTED IPO FUND AS ON MARCH 31, 2023</t>
  </si>
  <si>
    <t>(An open ended equity scheme following investment theme of investing in recently listed 100 companies or upcoming Initial Public Offer (IPOs).)</t>
  </si>
  <si>
    <t>MTAR Technologies Ltd.</t>
  </si>
  <si>
    <t>INE864I01014</t>
  </si>
  <si>
    <t>Data Patterns (India) Ltd.</t>
  </si>
  <si>
    <t>INE0IX101010</t>
  </si>
  <si>
    <t>C.E. Info Systems Ltd.</t>
  </si>
  <si>
    <t>INE0BV301023</t>
  </si>
  <si>
    <t>Krishna Inst of Medical Sciences Ltd.</t>
  </si>
  <si>
    <t>INE967H01017</t>
  </si>
  <si>
    <t>Latent View Analytics Ltd.</t>
  </si>
  <si>
    <t>INE0I7C01011</t>
  </si>
  <si>
    <t>Fusion Micro Finance Ltd.</t>
  </si>
  <si>
    <t>INE139R01012</t>
  </si>
  <si>
    <t>Aether Industries Ltd.</t>
  </si>
  <si>
    <t>INE0BWX01014</t>
  </si>
  <si>
    <t>Five Star Business Finance Ltd.</t>
  </si>
  <si>
    <t>INE128S01021</t>
  </si>
  <si>
    <t>Tarsons Products Ltd.</t>
  </si>
  <si>
    <t>INE144Z01023</t>
  </si>
  <si>
    <t>Healthcare Equipment &amp; Supplies</t>
  </si>
  <si>
    <t>Ami Organics Ltd.</t>
  </si>
  <si>
    <t>INE00FF01017</t>
  </si>
  <si>
    <t>Global Health Ltd.</t>
  </si>
  <si>
    <t>INE474Q01031</t>
  </si>
  <si>
    <t>Rainbow Children's Medicare Ltd.</t>
  </si>
  <si>
    <t>INE961O01016</t>
  </si>
  <si>
    <t>Nuvoco Vistas Corporation Ltd.</t>
  </si>
  <si>
    <t>INE118D01016</t>
  </si>
  <si>
    <t>Aptus Value Housing Finance India Ltd.</t>
  </si>
  <si>
    <t>INE852O01025</t>
  </si>
  <si>
    <t>Home First Finance Company India Ltd.</t>
  </si>
  <si>
    <t>INE481N01025</t>
  </si>
  <si>
    <t>Syrma Sgs Technology Ltd.</t>
  </si>
  <si>
    <t>INE0DYJ01015</t>
  </si>
  <si>
    <t>Campus Activewear Ltd.</t>
  </si>
  <si>
    <t>INE278Y01022</t>
  </si>
  <si>
    <t>Medplus Health Services Ltd.</t>
  </si>
  <si>
    <t>INE804L01022</t>
  </si>
  <si>
    <t>RailTel Corporation of India Ltd.</t>
  </si>
  <si>
    <t>INE0DD101019</t>
  </si>
  <si>
    <t>G R Infraprojects Ltd.</t>
  </si>
  <si>
    <t>INE201P01022</t>
  </si>
  <si>
    <t>Indigo Paints Ltd.</t>
  </si>
  <si>
    <t>INE09VQ01012</t>
  </si>
  <si>
    <t>Vijaya Diagnostic Centre Ltd.</t>
  </si>
  <si>
    <t>INE043W01024</t>
  </si>
  <si>
    <t>Dodla Dairy Ltd.</t>
  </si>
  <si>
    <t>INE021O01019</t>
  </si>
  <si>
    <t>Uniparts India Ltd.</t>
  </si>
  <si>
    <t>INE244O01017</t>
  </si>
  <si>
    <t>Kaynes Technology India Ltd.</t>
  </si>
  <si>
    <t>INE918Z01012</t>
  </si>
  <si>
    <t>Krsnaa Diagnostics Ltd.</t>
  </si>
  <si>
    <t>INE08LI01020</t>
  </si>
  <si>
    <t>Aditya Birla Sun Life AMC Ltd.</t>
  </si>
  <si>
    <t>INE404A01024</t>
  </si>
  <si>
    <t>Polycab India Ltd.27/04/2023</t>
  </si>
  <si>
    <t>Edelweiss Recently Listed IPO Fund</t>
  </si>
  <si>
    <t>PORTFOLIO STATEMENT OF EDELWEISS ETF - NIFTY BANK AS ON MARCH 31, 2023</t>
  </si>
  <si>
    <t>(An open ended scheme tracking Nifty Bank Index)</t>
  </si>
  <si>
    <t>Edelweiss ETF - Nifty Bank</t>
  </si>
  <si>
    <t>PORTFOLIO STATEMENT OF EDELWEISS NIFTY NEXT 50 INDEX FUND AS ON MARCH 31, 2023</t>
  </si>
  <si>
    <t>(An Open-ended Equity Scheme replicating Nifty Next 50 Index)</t>
  </si>
  <si>
    <t>Edelweiss Nifty Next 50 Index Fund</t>
  </si>
  <si>
    <t>Nifty Next 50 Index</t>
  </si>
  <si>
    <t>PORTFOLIO STATEMENT OF EDELWEISS AGGRESSIVE HYBRID FUND AS ON MARCH 31, 2023</t>
  </si>
  <si>
    <t>(An open ended hybrid scheme investing predominantly in equity and equity related instruments)</t>
  </si>
  <si>
    <t>EID Parry India Ltd.</t>
  </si>
  <si>
    <t>INE126A01031</t>
  </si>
  <si>
    <t>EDELWEISS-NIFTY 50-INDEX FUND</t>
  </si>
  <si>
    <t>INF754K01NB3</t>
  </si>
  <si>
    <t>Edelweiss Aggressive Hybrid Fund</t>
  </si>
  <si>
    <t>PORTFOLIO STATEMENT OF EDELWEISS NIFTY SMALLCAP 250 INDEX FUND AS ON MARCH 31, 2023</t>
  </si>
  <si>
    <t>(An Open-ended Equity Scheme replicating Nifty Smallcap 250 Index)</t>
  </si>
  <si>
    <t>KPIT Technologies Ltd.</t>
  </si>
  <si>
    <t>INE04I401011</t>
  </si>
  <si>
    <t>REDINGTON LIMITED</t>
  </si>
  <si>
    <t>INE891D01026</t>
  </si>
  <si>
    <t>Elgi Equipments Ltd.</t>
  </si>
  <si>
    <t>INE285A01027</t>
  </si>
  <si>
    <t>Radico Khaitan Ltd.</t>
  </si>
  <si>
    <t>INE944F01028</t>
  </si>
  <si>
    <t>IIFL Finance Ltd.</t>
  </si>
  <si>
    <t>INE530B01024</t>
  </si>
  <si>
    <t>Cyient Ltd.</t>
  </si>
  <si>
    <t>INE136B01020</t>
  </si>
  <si>
    <t>Karur Vysya Bank Ltd.</t>
  </si>
  <si>
    <t>INE036D01028</t>
  </si>
  <si>
    <t>Sonata Software Ltd.</t>
  </si>
  <si>
    <t>INE269A01021</t>
  </si>
  <si>
    <t>Blue Star Ltd.</t>
  </si>
  <si>
    <t>INE472A01039</t>
  </si>
  <si>
    <t>Indiamart Intermesh Ltd.</t>
  </si>
  <si>
    <t>INE933S01016</t>
  </si>
  <si>
    <t>Gujarat State Petronet Ltd.</t>
  </si>
  <si>
    <t>INE246F01010</t>
  </si>
  <si>
    <t>Central Depository Services (I) Ltd.</t>
  </si>
  <si>
    <t>INE736A01011</t>
  </si>
  <si>
    <t>360 One Wam Ltd.</t>
  </si>
  <si>
    <t>INE466L01038</t>
  </si>
  <si>
    <t>Lakshmi Machine Works Ltd.</t>
  </si>
  <si>
    <t>INE269B01029</t>
  </si>
  <si>
    <t>Finolex Cables Ltd.</t>
  </si>
  <si>
    <t>INE235A01022</t>
  </si>
  <si>
    <t>BSE Ltd.</t>
  </si>
  <si>
    <t>INE118H01025</t>
  </si>
  <si>
    <t>Amara Raja Batteries Ltd.</t>
  </si>
  <si>
    <t>INE885A01032</t>
  </si>
  <si>
    <t>Castrol India Ltd.</t>
  </si>
  <si>
    <t>INE172A01027</t>
  </si>
  <si>
    <t>Suzlon Energy Ltd.</t>
  </si>
  <si>
    <t>INE040H01021</t>
  </si>
  <si>
    <t>Natco Pharma Ltd.</t>
  </si>
  <si>
    <t>INE987B01026</t>
  </si>
  <si>
    <t>Narayana Hrudayalaya ltd.</t>
  </si>
  <si>
    <t>INE410P01011</t>
  </si>
  <si>
    <t>NCC Ltd.</t>
  </si>
  <si>
    <t>INE868B01028</t>
  </si>
  <si>
    <t>Sanofi India Ltd.</t>
  </si>
  <si>
    <t>INE058A01010</t>
  </si>
  <si>
    <t>HFCL Ltd.</t>
  </si>
  <si>
    <t>INE548A01028</t>
  </si>
  <si>
    <t>Asahi India Glass Ltd.</t>
  </si>
  <si>
    <t>INE439A01020</t>
  </si>
  <si>
    <t>Finolex Industries Ltd.</t>
  </si>
  <si>
    <t>INE183A01024</t>
  </si>
  <si>
    <t>Aegis Logistics Ltd.</t>
  </si>
  <si>
    <t>INE208C01025</t>
  </si>
  <si>
    <t>Kalpataru Power Transmission Ltd.</t>
  </si>
  <si>
    <t>INE220B01022</t>
  </si>
  <si>
    <t>Jindal Stainless Ltd.</t>
  </si>
  <si>
    <t>INE220G01021</t>
  </si>
  <si>
    <t>Bajaj Electricals Ltd.</t>
  </si>
  <si>
    <t>INE193E01025</t>
  </si>
  <si>
    <t>V-Guard Industries Ltd.</t>
  </si>
  <si>
    <t>INE951I01027</t>
  </si>
  <si>
    <t>Poly Medicure Ltd.</t>
  </si>
  <si>
    <t>INE205C01021</t>
  </si>
  <si>
    <t>CESC Ltd.</t>
  </si>
  <si>
    <t>INE486A01021</t>
  </si>
  <si>
    <t>Sapphire Foods India Ltd.</t>
  </si>
  <si>
    <t>INE806T01012</t>
  </si>
  <si>
    <t>Raymond Ltd.</t>
  </si>
  <si>
    <t>INE301A01014</t>
  </si>
  <si>
    <t>CCL Products (India) Ltd.</t>
  </si>
  <si>
    <t>INE421D01022</t>
  </si>
  <si>
    <t>VIP Industries Ltd.</t>
  </si>
  <si>
    <t>INE054A01027</t>
  </si>
  <si>
    <t>Cera Sanitaryware Ltd.</t>
  </si>
  <si>
    <t>INE739E01017</t>
  </si>
  <si>
    <t>Lemon Tree Hotels Ltd.</t>
  </si>
  <si>
    <t>INE970X01018</t>
  </si>
  <si>
    <t>Deepak Fertilizers &amp; Petrochem Corp Ltd.</t>
  </si>
  <si>
    <t>INE501A01019</t>
  </si>
  <si>
    <t>Tanla Platforms Ltd.</t>
  </si>
  <si>
    <t>INE483C01032</t>
  </si>
  <si>
    <t>Piramal Pharma Ltd.</t>
  </si>
  <si>
    <t>INE0DK501011</t>
  </si>
  <si>
    <t>IRB Infrastructure Developers Ltd.</t>
  </si>
  <si>
    <t>INE821I01022</t>
  </si>
  <si>
    <t>DCM Shriram Ltd.</t>
  </si>
  <si>
    <t>INE499A01024</t>
  </si>
  <si>
    <t>Triveni Turbine Ltd.</t>
  </si>
  <si>
    <t>INE152M01016</t>
  </si>
  <si>
    <t>Route Mobile Ltd.</t>
  </si>
  <si>
    <t>INE450U01017</t>
  </si>
  <si>
    <t>Hitachi Energy India Ltd.</t>
  </si>
  <si>
    <t>INE07Y701011</t>
  </si>
  <si>
    <t>Shree Renuka Sugars Ltd.</t>
  </si>
  <si>
    <t>INE087H01022</t>
  </si>
  <si>
    <t>Century Textiles &amp; Industries Ltd.</t>
  </si>
  <si>
    <t>INE055A01016</t>
  </si>
  <si>
    <t>Paper, Forest &amp; Jute Products</t>
  </si>
  <si>
    <t>Capri Global Capital Ltd.</t>
  </si>
  <si>
    <t>INE180C01026</t>
  </si>
  <si>
    <t>Firstsource Solutions Ltd.</t>
  </si>
  <si>
    <t>INE684F01012</t>
  </si>
  <si>
    <t>EIH Ltd.</t>
  </si>
  <si>
    <t>INE230A01023</t>
  </si>
  <si>
    <t>Rail Vikas Nigam Ltd.</t>
  </si>
  <si>
    <t>INE415G01027</t>
  </si>
  <si>
    <t>Gujarat Pipavav Port Ltd.</t>
  </si>
  <si>
    <t>INE517F01014</t>
  </si>
  <si>
    <t>Zensar Technologies Ltd.</t>
  </si>
  <si>
    <t>INE520A01027</t>
  </si>
  <si>
    <t>Vardhman Textiles Ltd.</t>
  </si>
  <si>
    <t>INE825A01020</t>
  </si>
  <si>
    <t>Mahindra CIE Automotive Ltd.</t>
  </si>
  <si>
    <t>INE536H01010</t>
  </si>
  <si>
    <t>PNB Housing Finance Ltd.</t>
  </si>
  <si>
    <t>INE572E01012</t>
  </si>
  <si>
    <t>JK Paper Ltd.</t>
  </si>
  <si>
    <t>INE789E01012</t>
  </si>
  <si>
    <t>Edelweiss Financial Services Ltd.</t>
  </si>
  <si>
    <t>INE532F01054</t>
  </si>
  <si>
    <t>TTK Prestige Ltd.</t>
  </si>
  <si>
    <t>INE690A01028</t>
  </si>
  <si>
    <t>Eclerx Services Ltd.</t>
  </si>
  <si>
    <t>INE738I01010</t>
  </si>
  <si>
    <t>Alembic Pharmaceuticals Ltd.</t>
  </si>
  <si>
    <t>INE901L01018</t>
  </si>
  <si>
    <t>Jubilant Ingrevia Ltd.</t>
  </si>
  <si>
    <t>INE0BY001018</t>
  </si>
  <si>
    <t>Gujarat State Fertilizers &amp; Chem Ltd.</t>
  </si>
  <si>
    <t>INE026A01025</t>
  </si>
  <si>
    <t>Sterlite Technologies Ltd.</t>
  </si>
  <si>
    <t>INE089C01029</t>
  </si>
  <si>
    <t>Aster DM Healthcare Ltd.</t>
  </si>
  <si>
    <t>INE914M01019</t>
  </si>
  <si>
    <t>Suprajit Engineering Ltd.</t>
  </si>
  <si>
    <t>INE399C01030</t>
  </si>
  <si>
    <t>Welspun Corp Ltd.</t>
  </si>
  <si>
    <t>INE191B01025</t>
  </si>
  <si>
    <t>Mahindra Lifespace Developers Ltd.</t>
  </si>
  <si>
    <t>INE813A01018</t>
  </si>
  <si>
    <t>UTI Asset Management Company Ltd.</t>
  </si>
  <si>
    <t>INE094J01016</t>
  </si>
  <si>
    <t>Jyothy Labs Ltd.</t>
  </si>
  <si>
    <t>INE668F01031</t>
  </si>
  <si>
    <t>Household Products</t>
  </si>
  <si>
    <t>Quess Corp Ltd.</t>
  </si>
  <si>
    <t>INE615P01015</t>
  </si>
  <si>
    <t>Godfrey Phillips India Ltd.</t>
  </si>
  <si>
    <t>INE260B01028</t>
  </si>
  <si>
    <t>Cigarettes &amp; Tobacco Products</t>
  </si>
  <si>
    <t>Olectra Greentech Ltd.</t>
  </si>
  <si>
    <t>INE260D01016</t>
  </si>
  <si>
    <t>BASF India Ltd.</t>
  </si>
  <si>
    <t>INE373A01013</t>
  </si>
  <si>
    <t>Birla Corporation Ltd.</t>
  </si>
  <si>
    <t>INE340A01012</t>
  </si>
  <si>
    <t>Chemplast Sanmar Ltd.</t>
  </si>
  <si>
    <t>INE488A01050</t>
  </si>
  <si>
    <t>KRBL Ltd.</t>
  </si>
  <si>
    <t>INE001B01026</t>
  </si>
  <si>
    <t>National Buildings Construction Corporation Ltd.</t>
  </si>
  <si>
    <t>INE095N01031</t>
  </si>
  <si>
    <t>Shoppers Stop Ltd.</t>
  </si>
  <si>
    <t>INE498B01024</t>
  </si>
  <si>
    <t>IDBI Bank Ltd.</t>
  </si>
  <si>
    <t>INE008A01015</t>
  </si>
  <si>
    <t>BEML Ltd.</t>
  </si>
  <si>
    <t>INE258A01016</t>
  </si>
  <si>
    <t>RITES LTD.</t>
  </si>
  <si>
    <t>INE320J01015</t>
  </si>
  <si>
    <t>JM Financial Ltd.</t>
  </si>
  <si>
    <t>INE780C01023</t>
  </si>
  <si>
    <t>Galaxy Surfactants Ltd.</t>
  </si>
  <si>
    <t>INE600K01018</t>
  </si>
  <si>
    <t>Indiabulls Real Estate Ltd.</t>
  </si>
  <si>
    <t>INE069I01010</t>
  </si>
  <si>
    <t>Triveni Engineering &amp; Industries Ltd.</t>
  </si>
  <si>
    <t>INE256C01024</t>
  </si>
  <si>
    <t>Tata Investment Corporation Ltd.</t>
  </si>
  <si>
    <t>INE672A01018</t>
  </si>
  <si>
    <t>Zydus Wellness Ltd.</t>
  </si>
  <si>
    <t>INE768C01010</t>
  </si>
  <si>
    <t>KSB Ltd.</t>
  </si>
  <si>
    <t>INE999A01015</t>
  </si>
  <si>
    <t>Motilal Oswal Financial Services Ltd.</t>
  </si>
  <si>
    <t>INE338I01027</t>
  </si>
  <si>
    <t>Jubilant Pharmova Ltd.</t>
  </si>
  <si>
    <t>INE700A01033</t>
  </si>
  <si>
    <t>EPL Ltd.</t>
  </si>
  <si>
    <t>INE255A01020</t>
  </si>
  <si>
    <t>Chalet Hotels Ltd.</t>
  </si>
  <si>
    <t>INE427F01016</t>
  </si>
  <si>
    <t>Restaurant Brands Asia Ltd.</t>
  </si>
  <si>
    <t>INE07T201019</t>
  </si>
  <si>
    <t>Ingersoll Rand (India) Ltd.</t>
  </si>
  <si>
    <t>INE177A01018</t>
  </si>
  <si>
    <t>Engineers India Ltd.</t>
  </si>
  <si>
    <t>INE510A01028</t>
  </si>
  <si>
    <t>Prince Pipes And Fittings Ltd.</t>
  </si>
  <si>
    <t>INE689W01016</t>
  </si>
  <si>
    <t>PCBL Ltd.</t>
  </si>
  <si>
    <t>INE602A01031</t>
  </si>
  <si>
    <t>Mazagon Dock Shipbuilders Ltd.</t>
  </si>
  <si>
    <t>INE249Z01012</t>
  </si>
  <si>
    <t>Balaji Amines Ltd.</t>
  </si>
  <si>
    <t>INE050E01027</t>
  </si>
  <si>
    <t>TV18 Broadcast Ltd.</t>
  </si>
  <si>
    <t>INE886H01027</t>
  </si>
  <si>
    <t>Infibeam Avenues Ltd.</t>
  </si>
  <si>
    <t>INE483S01020</t>
  </si>
  <si>
    <t>Anupam Rasayan India Limited</t>
  </si>
  <si>
    <t>INE930P01018</t>
  </si>
  <si>
    <t>BOROSIL RENEWABLES LTD.</t>
  </si>
  <si>
    <t>INE666D01022</t>
  </si>
  <si>
    <t>Brightcom Group Ltd.</t>
  </si>
  <si>
    <t>INE425B01027</t>
  </si>
  <si>
    <t>Easy Trip Planners Ltd.</t>
  </si>
  <si>
    <t>INE07O001026</t>
  </si>
  <si>
    <t>Rallis India Ltd.</t>
  </si>
  <si>
    <t>INE613A01020</t>
  </si>
  <si>
    <t>Welspun India Ltd.</t>
  </si>
  <si>
    <t>INE192B01031</t>
  </si>
  <si>
    <t>Nazara Technologies Limited</t>
  </si>
  <si>
    <t>INE418L01021</t>
  </si>
  <si>
    <t>Hinduja Global Solutions Ltd.</t>
  </si>
  <si>
    <t>INE170I01016</t>
  </si>
  <si>
    <t>Graphite India Ltd.</t>
  </si>
  <si>
    <t>INE371A01025</t>
  </si>
  <si>
    <t>Polyplex Corporation Ltd.</t>
  </si>
  <si>
    <t>INE633B01018</t>
  </si>
  <si>
    <t>NLC India Ltd.</t>
  </si>
  <si>
    <t>INE589A01014</t>
  </si>
  <si>
    <t>BLS International Services Ltd.</t>
  </si>
  <si>
    <t>INE153T01027</t>
  </si>
  <si>
    <t>SJVN Ltd.</t>
  </si>
  <si>
    <t>INE002L01015</t>
  </si>
  <si>
    <t>Indian Overseas Bank</t>
  </si>
  <si>
    <t>INE565A01014</t>
  </si>
  <si>
    <t>Mahindra Holidays &amp; Resorts India Ltd.</t>
  </si>
  <si>
    <t>INE998I01010</t>
  </si>
  <si>
    <t>Cochin Shipyard Ltd.</t>
  </si>
  <si>
    <t>INE704P01017</t>
  </si>
  <si>
    <t>Gujarat Ambuja Exports Ltd.</t>
  </si>
  <si>
    <t>INE036B01030</t>
  </si>
  <si>
    <t>Laxmi Organic Industries Ltd.</t>
  </si>
  <si>
    <t>INE576O01020</t>
  </si>
  <si>
    <t>Housing &amp; Urban Development Corp Ltd.</t>
  </si>
  <si>
    <t>INE031A01017</t>
  </si>
  <si>
    <t>HEG Ltd.</t>
  </si>
  <si>
    <t>INE545A01016</t>
  </si>
  <si>
    <t>Sobha Ltd.</t>
  </si>
  <si>
    <t>INE671H01015</t>
  </si>
  <si>
    <t>Swan Energy Ltd.</t>
  </si>
  <si>
    <t>INE665A01038</t>
  </si>
  <si>
    <t>Sterling &amp; Wilson Renewable Energy Ltd.</t>
  </si>
  <si>
    <t>INE00M201021</t>
  </si>
  <si>
    <t>Bank of Maharashtra</t>
  </si>
  <si>
    <t>INE457A01014</t>
  </si>
  <si>
    <t>Central Bank of India</t>
  </si>
  <si>
    <t>INE483A01010</t>
  </si>
  <si>
    <t>UCO Bank</t>
  </si>
  <si>
    <t>INE691A01018</t>
  </si>
  <si>
    <t>Vaibhav Global Ltd.</t>
  </si>
  <si>
    <t>INE884A01027</t>
  </si>
  <si>
    <t>Transport Corporation Of India Ltd.</t>
  </si>
  <si>
    <t>INE688A01022</t>
  </si>
  <si>
    <t>Kalyan Jewellers India Ltd.</t>
  </si>
  <si>
    <t>INE303R01014</t>
  </si>
  <si>
    <t>Bombay Burmah Trading Corporation Ltd.</t>
  </si>
  <si>
    <t>INE050A01025</t>
  </si>
  <si>
    <t>Sunteck Realty Ltd.</t>
  </si>
  <si>
    <t>INE805D01034</t>
  </si>
  <si>
    <t>Network18 Media &amp; Investments Ltd.</t>
  </si>
  <si>
    <t>INE870H01013</t>
  </si>
  <si>
    <t>Avanti Feeds Ltd.</t>
  </si>
  <si>
    <t>INE871C01038</t>
  </si>
  <si>
    <t>Fertilizers &amp; Chemicals Travancore Ltd.</t>
  </si>
  <si>
    <t>INE188A01015</t>
  </si>
  <si>
    <t>Rashtriya Chemicals and Fertilizers Ltd.</t>
  </si>
  <si>
    <t>INE027A01015</t>
  </si>
  <si>
    <t>Sun Pharma Advanced Research Co. Ltd.</t>
  </si>
  <si>
    <t>INE232I01014</t>
  </si>
  <si>
    <t>Prism Johnson Ltd.</t>
  </si>
  <si>
    <t>INE010A01011</t>
  </si>
  <si>
    <t>FDC Ltd.</t>
  </si>
  <si>
    <t>INE258B01022</t>
  </si>
  <si>
    <t>Godrej Agrovet Ltd.</t>
  </si>
  <si>
    <t>INE850D01014</t>
  </si>
  <si>
    <t>Just Dial Ltd.</t>
  </si>
  <si>
    <t>INE599M01018</t>
  </si>
  <si>
    <t>RattanIndia Enterprises Ltd.</t>
  </si>
  <si>
    <t>INE834M01019</t>
  </si>
  <si>
    <t>Kennametal India Ltd.</t>
  </si>
  <si>
    <t>INE717A01029</t>
  </si>
  <si>
    <t>Meghmani Finechem Ltd.</t>
  </si>
  <si>
    <t>INE071N01016</t>
  </si>
  <si>
    <t>Jbm Auto Ltd.</t>
  </si>
  <si>
    <t>INE927D01044</t>
  </si>
  <si>
    <t>Sharda Cropchem Ltd.</t>
  </si>
  <si>
    <t>INE221J01015</t>
  </si>
  <si>
    <t>Aarti Drugs Ltd.</t>
  </si>
  <si>
    <t>INE767A01016</t>
  </si>
  <si>
    <t>Rossari Biotech Ltd.</t>
  </si>
  <si>
    <t>INE02A801020</t>
  </si>
  <si>
    <t>Hikal Ltd.</t>
  </si>
  <si>
    <t>INE475B01022</t>
  </si>
  <si>
    <t>Gujarat Alkalies and Chemicals Ltd.</t>
  </si>
  <si>
    <t>INE186A01019</t>
  </si>
  <si>
    <t>Hle Glascoat Ltd.</t>
  </si>
  <si>
    <t>INE461D01028</t>
  </si>
  <si>
    <t>Varroc Engineering Ltd.</t>
  </si>
  <si>
    <t>INE665L01035</t>
  </si>
  <si>
    <t>Mangalore Refinery &amp; Petrochemicals Ltd.</t>
  </si>
  <si>
    <t>INE103A01014</t>
  </si>
  <si>
    <t>LUX INDUSTRIES LTD</t>
  </si>
  <si>
    <t>INE150G01020</t>
  </si>
  <si>
    <t>ITI Ltd.</t>
  </si>
  <si>
    <t>INE248A01017</t>
  </si>
  <si>
    <t>TCNS Clothing Company Ltd.</t>
  </si>
  <si>
    <t>INE778U01029</t>
  </si>
  <si>
    <t>Jindal Worldwide Ltd.</t>
  </si>
  <si>
    <t>INE247D01039</t>
  </si>
  <si>
    <t>Shyam Metalics And Energy Ltd.</t>
  </si>
  <si>
    <t>INE810G01011</t>
  </si>
  <si>
    <t>IFB Industries Ltd.</t>
  </si>
  <si>
    <t>INE559A01017</t>
  </si>
  <si>
    <t>UFLEX Ltd.</t>
  </si>
  <si>
    <t>INE516A01017</t>
  </si>
  <si>
    <t>Keystone Realtors Ltd.</t>
  </si>
  <si>
    <t>INE263M01029</t>
  </si>
  <si>
    <t>Tamilnad Mercantile Bank Ltd.</t>
  </si>
  <si>
    <t>INE668A01016</t>
  </si>
  <si>
    <t>MMTC Ltd.</t>
  </si>
  <si>
    <t>INE123F01029</t>
  </si>
  <si>
    <t>Edelweiss Nifty Smallcap 250 Index Fund</t>
  </si>
  <si>
    <t>PORTFOLIO STATEMENT OF EDELWEISS MID CAP FUND AS ON MARCH 31, 2023</t>
  </si>
  <si>
    <t>(An open ended equity scheme predominantly investing in mid cap stocks)</t>
  </si>
  <si>
    <t>Edelweiss Mid Cap Fund</t>
  </si>
  <si>
    <t>PORTFOLIO STATEMENT OF EDELWEISS GOLD AND SILVER ETF FOF AS ON MARCH 31, 2023</t>
  </si>
  <si>
    <t>(An open-ended fund of funds scheme investing in units of Gold ETF and Silver ETF)</t>
  </si>
  <si>
    <t>ADITYA BIRLA SUNLIFE SILVER ETF</t>
  </si>
  <si>
    <t>INF209KB19F6</t>
  </si>
  <si>
    <t>ICICI PRUDENTIAL GOLD ETF</t>
  </si>
  <si>
    <t>INF109KC1NT3</t>
  </si>
  <si>
    <t>Edelweiss Gold and Silver ETF Fund of Fund</t>
  </si>
  <si>
    <t>PORTFOLIO STATEMENT OF EDELWEISS  LIQUID FUND AS ON MARCH 31, 2023</t>
  </si>
  <si>
    <t>(An open-ended liquid scheme)</t>
  </si>
  <si>
    <t>6.55% NTPC LTD NCD RED 17-04-2023**</t>
  </si>
  <si>
    <t>INE733E08148</t>
  </si>
  <si>
    <t>182 DAYS TBILL RED 18-05-2023</t>
  </si>
  <si>
    <t>IN002022Y344</t>
  </si>
  <si>
    <t>364 DAYS TBILL RED 20-04-2023</t>
  </si>
  <si>
    <t>IN002022Z036</t>
  </si>
  <si>
    <t>91 DAYS TBILL RED 28-04-2023</t>
  </si>
  <si>
    <t>IN002022X437</t>
  </si>
  <si>
    <t>91 DAYS TBILL RED 11-05-2023</t>
  </si>
  <si>
    <t>IN002022X452</t>
  </si>
  <si>
    <t>182 DAYS TBILL RED 01-06-2023</t>
  </si>
  <si>
    <t>IN002022Y369</t>
  </si>
  <si>
    <t>364 DAYS TBILL RED 15-06-2023</t>
  </si>
  <si>
    <t>IN002022Z119</t>
  </si>
  <si>
    <t>182 DAYS TBILL RED 15-06-2023</t>
  </si>
  <si>
    <t>IN002022Y385</t>
  </si>
  <si>
    <t>CANARA BANK CD RED 15-05-2023#**</t>
  </si>
  <si>
    <t>INE476A16UM5</t>
  </si>
  <si>
    <t>AXIS BANK LTD CD RED 07-06-2023#**</t>
  </si>
  <si>
    <t>INE238AD6165</t>
  </si>
  <si>
    <t>HDFC BANK CD RED 15-06-2023#</t>
  </si>
  <si>
    <t>INE040A16DD4</t>
  </si>
  <si>
    <t>HDFC BANK CD RED 15-05-2023#</t>
  </si>
  <si>
    <t>INE040A16DF9</t>
  </si>
  <si>
    <t>PUNJAB NATIONAL BANK CD RED 18-05-2023#</t>
  </si>
  <si>
    <t>INE160A16MY7</t>
  </si>
  <si>
    <t>SIDBI CD RED 30-05-2023#**</t>
  </si>
  <si>
    <t>INE556F16960</t>
  </si>
  <si>
    <t>KOTAK MAHINDRA BANK CD RED 31-05-2023#**</t>
  </si>
  <si>
    <t>INE237A164O2</t>
  </si>
  <si>
    <t>PUNJAB NATIONAL BANK CD 23-06-2023#</t>
  </si>
  <si>
    <t>INE160A16NE7</t>
  </si>
  <si>
    <t>BANK OF BARODA CD RED 05-05-2023#**</t>
  </si>
  <si>
    <t>INE028A16CW1</t>
  </si>
  <si>
    <t>CANARA BANK CD RED 08-05-2023#**</t>
  </si>
  <si>
    <t>INE476A16UZ7</t>
  </si>
  <si>
    <t>AXIS BANK LTD CD RED 15-05-2023#</t>
  </si>
  <si>
    <t>INE238AD6249</t>
  </si>
  <si>
    <t>NABARD CP RED 23-06-2023</t>
  </si>
  <si>
    <t>INE261F14JT3</t>
  </si>
  <si>
    <t>THE RAMCO CEMENTS CP RED 28-04-2023**</t>
  </si>
  <si>
    <t>INE331A14NB5</t>
  </si>
  <si>
    <t>ADITYA BIRLA MONEY CP 28-04-23**</t>
  </si>
  <si>
    <t>INE865C14IR4</t>
  </si>
  <si>
    <t>SIDBI CP RED 26-05-2023**</t>
  </si>
  <si>
    <t>INE556F14IU6</t>
  </si>
  <si>
    <t>GODREJ INDUSTRIES LTD CP RED 19-04-2023**</t>
  </si>
  <si>
    <t>INE233A14XM9</t>
  </si>
  <si>
    <t>NABARD CP RED 03-05-2023</t>
  </si>
  <si>
    <t>INE261F14JN6</t>
  </si>
  <si>
    <t>RELIANCE RETAIL VENT CP 26-05-23</t>
  </si>
  <si>
    <t>INE929O14974</t>
  </si>
  <si>
    <t>BAJAJ FINANCE LTD CP RED 05-06-2023**</t>
  </si>
  <si>
    <t>INE296A14UM2</t>
  </si>
  <si>
    <t>NABARD CP RED 07-06-2023</t>
  </si>
  <si>
    <t>INE261F14JJ4</t>
  </si>
  <si>
    <t>SIDBI CP RED 22-06-2023**</t>
  </si>
  <si>
    <t>INE556F14IZ5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</si>
  <si>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</si>
  <si>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</si>
  <si>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</si>
  <si>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</si>
  <si>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</si>
  <si>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</si>
  <si>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</si>
  <si>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</si>
  <si>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</si>
  <si>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</si>
  <si>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</si>
  <si>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Direct Plan daily IDCW</t>
  </si>
  <si>
    <t>Retail Plan Daily IDCW</t>
  </si>
  <si>
    <t>Retail Plan Monthly IDCW</t>
  </si>
  <si>
    <t>Retail Plan Weekly IDCW</t>
  </si>
  <si>
    <t>Edelweiss Liquid Fund</t>
  </si>
  <si>
    <t>Liquid Fund</t>
  </si>
  <si>
    <t>PORTFOLIO STATEMENT OF EDELWEISS  ASEAN EQUITY OFF-SHORE FUND AS ON MARCH 31, 2023</t>
  </si>
  <si>
    <t>(An open ended fund of fund scheme investing in JPMorgan Funds – ASEAN Equity Fund)</t>
  </si>
  <si>
    <t>Foreign Securities and/or Overseas ETFs</t>
  </si>
  <si>
    <t>International  Mutual Fund Units</t>
  </si>
  <si>
    <t>JPM ASEAN EQUITY-I ACC USD</t>
  </si>
  <si>
    <t>LU0441852299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</si>
  <si>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</si>
  <si>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</si>
  <si>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Total value and percentage of Illiquiid Equity shares &amp; Equity related instruments</t>
  </si>
  <si>
    <t>Edelweiss ASEAN Equity Off-Shore Fund</t>
  </si>
  <si>
    <t>PORTFOLIO STATEMENT OF EDELWEISS  GREATER CHINA EQUITY OFF-SHORE FUND AS ON MARCH 31, 2023</t>
  </si>
  <si>
    <t>(An open ended fund of fund scheme investing in JPMorgan Funds – Greater China Fund)</t>
  </si>
  <si>
    <t>JPM GREATER CHINA-I-I2 USD</t>
  </si>
  <si>
    <t>LU1727356906</t>
  </si>
  <si>
    <t>Edelweiss Greater China Equity Off-Shore Fund</t>
  </si>
  <si>
    <t>PORTFOLIO STATEMENT OF EDELWEISS MSCI INDIA DOMESTIC &amp; WORLD HEALTHCARE 45 INDEX AS ON MARCH 31, 2023</t>
  </si>
  <si>
    <t>(An Open-ended Equity Scheme replicating MSCI India Domestic &amp; World Healthcare 45 Index)</t>
  </si>
  <si>
    <t xml:space="preserve">(c) Listed / Awaiting listing on International Stock Exchanges </t>
  </si>
  <si>
    <t>JOHNSON &amp; JOHNSON</t>
  </si>
  <si>
    <t>US4781601046</t>
  </si>
  <si>
    <t>Pharmaceuticals</t>
  </si>
  <si>
    <t>ABBVIE INC</t>
  </si>
  <si>
    <t>US00287Y1091</t>
  </si>
  <si>
    <t>Biotechnology</t>
  </si>
  <si>
    <t>ELI LILLY &amp; CO</t>
  </si>
  <si>
    <t>US5324571083</t>
  </si>
  <si>
    <t>MERCK &amp; CO.INC</t>
  </si>
  <si>
    <t>US58933Y1055</t>
  </si>
  <si>
    <t>PFIZER INC</t>
  </si>
  <si>
    <t>US7170811035</t>
  </si>
  <si>
    <t>THERMO FISHER SCIENTIFIC INC</t>
  </si>
  <si>
    <t>US8835561023</t>
  </si>
  <si>
    <t>Life Sciences Tools &amp; Services</t>
  </si>
  <si>
    <t>NOVARTIS AG</t>
  </si>
  <si>
    <t>US66987V1098</t>
  </si>
  <si>
    <t>ABBOTT LABORATORIES</t>
  </si>
  <si>
    <t>US0028241000</t>
  </si>
  <si>
    <t>Health Care Equipment &amp; Supplies</t>
  </si>
  <si>
    <t>DANAHER CORP</t>
  </si>
  <si>
    <t>US2358511028</t>
  </si>
  <si>
    <t>AMGEN INC</t>
  </si>
  <si>
    <t>US0311621009</t>
  </si>
  <si>
    <t>MEDTRONIC PLC</t>
  </si>
  <si>
    <t>IE00BTN1Y115</t>
  </si>
  <si>
    <t>GILEAD SCIENCES INC</t>
  </si>
  <si>
    <t>US3755581036</t>
  </si>
  <si>
    <t>STRYKER CORP</t>
  </si>
  <si>
    <t>US8636671013</t>
  </si>
  <si>
    <t>INTUITIVE SURGICAL INC</t>
  </si>
  <si>
    <t>US46120E6023</t>
  </si>
  <si>
    <t>VERTEX PHARMACEUTICALS INC</t>
  </si>
  <si>
    <t>US92532F1003</t>
  </si>
  <si>
    <t>BECTON DICKINSON AND CO</t>
  </si>
  <si>
    <t>US0758871091</t>
  </si>
  <si>
    <t>MODERNA INC</t>
  </si>
  <si>
    <t>US60770K1079</t>
  </si>
  <si>
    <t>PHARMACEUTICALS</t>
  </si>
  <si>
    <t>AGILENT TECHNOLOGIES INC</t>
  </si>
  <si>
    <t>US00846U1016</t>
  </si>
  <si>
    <t>IQVIA HOLDINGS INC</t>
  </si>
  <si>
    <t>US46266C1053</t>
  </si>
  <si>
    <t>ILLUMINA INC</t>
  </si>
  <si>
    <t>US4523271090</t>
  </si>
  <si>
    <t>Edelweiss MSCI India Domestic &amp; World Healthcare 45 Index Fund</t>
  </si>
  <si>
    <t>PORTFOLIO STATEMENT OF EDELWEISS  EUROPE DYNAMIC EQUITY OFF-SHORE FUND AS ON MARCH 31, 2023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</si>
  <si>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</si>
  <si>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</si>
  <si>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</si>
  <si>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</si>
  <si>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EMERGING MARKETS OPPORTUNITIES EQUITY OFF-SHORE FUND AS ON MARCH 31, 2023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</si>
  <si>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</si>
  <si>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</si>
  <si>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</si>
  <si>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</si>
  <si>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EDELWEISS  US VALUE EQUITY OFF-SHORE FUND AS ON MARCH 31, 2023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</si>
  <si>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</si>
  <si>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</si>
  <si>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</si>
  <si>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</si>
  <si>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 US TECHNOLOGY EQUITY FOF AS ON MARCH 31, 2023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</si>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</sst>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</numFmts>
  <fonts count="6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83">
    <xf numFmtId="0" fontId="0" fillId="0" borderId="0" xfId="0"/>
    <xf numFmtId="0" fontId="3" fillId="0" borderId="0" xfId="0" applyFont="1"/>
    <xf numFmtId="10" fontId="0" fillId="0" borderId="0" xfId="0" applyNumberFormat="1"/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right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4" fontId="3" fillId="0" borderId="4" xfId="0" applyNumberFormat="1" applyFont="1" applyBorder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0" fontId="4" fillId="0" borderId="0" xfId="1"/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0" fillId="0" borderId="7" xfId="0" applyBorder="1"/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0" fontId="0" fillId="0" borderId="7" xfId="0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10" fontId="2" fillId="0" borderId="9" xfId="0" applyNumberFormat="1" applyFont="1" applyBorder="1" applyAlignment="1">
      <alignment horizontal="center" vertical="center"/>
    </xf>
    <xf numFmtId="0" fontId="0" fillId="0" borderId="8" xfId="0" applyBorder="1"/>
    <xf numFmtId="10" fontId="0" fillId="0" borderId="9" xfId="0" applyNumberFormat="1" applyBorder="1"/>
    <xf numFmtId="0" fontId="3" fillId="0" borderId="10" xfId="0" applyFont="1" applyBorder="1"/>
    <xf numFmtId="10" fontId="0" fillId="0" borderId="11" xfId="0" applyNumberFormat="1" applyBorder="1"/>
    <xf numFmtId="0" fontId="0" fillId="0" borderId="10" xfId="0" applyBorder="1"/>
    <xf numFmtId="10" fontId="3" fillId="0" borderId="11" xfId="0" applyNumberFormat="1" applyFont="1" applyBorder="1"/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0" fontId="3" fillId="0" borderId="12" xfId="0" applyFont="1" applyBorder="1"/>
    <xf numFmtId="0" fontId="3" fillId="0" borderId="13" xfId="0" applyFont="1" applyBorder="1"/>
    <xf numFmtId="10" fontId="3" fillId="0" borderId="14" xfId="0" applyNumberFormat="1" applyFont="1" applyBorder="1"/>
    <xf numFmtId="0" fontId="0" fillId="0" borderId="15" xfId="0" applyBorder="1" applyAlignment="1">
      <alignment wrapText="1"/>
    </xf>
    <xf numFmtId="4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 vertical="center"/>
    </xf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10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22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46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92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95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415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415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262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147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C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112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workbookViewId="0">
      <selection activeCell="B3" sqref="B3"/>
    </sheetView>
  </sheetViews>
  <sheetFormatPr defaultRowHeight="14.4" x14ac:dyDescent="0.3"/>
  <cols>
    <col min="1" max="1" width="8.44140625" bestFit="1" customWidth="1"/>
    <col min="2" max="2" width="55.44140625" bestFit="1" customWidth="1"/>
    <col min="3" max="3" width="22" customWidth="1"/>
    <col min="4" max="4" width="45" bestFit="1" customWidth="1"/>
    <col min="5" max="5" width="21.44140625" bestFit="1" customWidth="1"/>
    <col min="6" max="6" width="55.21875" bestFit="1" customWidth="1"/>
    <col min="7" max="7" width="22" customWidth="1"/>
  </cols>
  <sheetData>
    <row r="1" spans="1:7" s="1" customFormat="1" x14ac:dyDescent="0.3">
      <c r="A1" s="79" t="s">
        <v>0</v>
      </c>
      <c r="B1" s="79"/>
    </row>
    <row r="2" spans="1:7" s="1" customFormat="1" x14ac:dyDescent="0.3">
      <c r="A2" s="79" t="s">
        <v>1</v>
      </c>
      <c r="B2" s="79"/>
    </row>
    <row r="3" spans="1:7" s="1" customFormat="1" x14ac:dyDescent="0.3">
      <c r="A3" s="1" t="s">
        <v>2</v>
      </c>
      <c r="B3" s="1" t="s">
        <v>3</v>
      </c>
      <c r="C3" s="77" t="s">
        <v>4</v>
      </c>
      <c r="D3" s="77" t="s">
        <v>5</v>
      </c>
      <c r="E3" s="77" t="s">
        <v>6</v>
      </c>
      <c r="F3" s="77" t="s">
        <v>5</v>
      </c>
      <c r="G3" s="77" t="s">
        <v>6</v>
      </c>
    </row>
    <row r="4" spans="1:7" ht="70.05" customHeight="1" x14ac:dyDescent="0.3">
      <c r="A4" t="s">
        <v>7</v>
      </c>
      <c r="B4" s="49" t="str">
        <f>HYPERLINK("[EDEL_Portfolio Monthly Notes 31-Mar-2023.xlsx]EDACBF!A1","Edelweiss Money Market Fund")</f>
        <v>Edelweiss Money Market Fund</v>
      </c>
      <c r="C4" s="77"/>
      <c r="D4" s="77" t="s">
        <v>8</v>
      </c>
      <c r="E4" s="77"/>
      <c r="F4" s="77" t="s">
        <v>9</v>
      </c>
      <c r="G4" s="77"/>
    </row>
    <row r="5" spans="1:7" ht="70.05" customHeight="1" x14ac:dyDescent="0.3">
      <c r="A5" t="s">
        <v>10</v>
      </c>
      <c r="B5" s="49" t="str">
        <f>HYPERLINK("[EDEL_Portfolio Monthly Notes 31-Mar-2023.xlsx]EDBE23!A1","BHARAT Bond ETF - April 2023")</f>
        <v>BHARAT Bond ETF - April 2023</v>
      </c>
      <c r="C5" s="77"/>
      <c r="D5" s="77" t="s">
        <v>11</v>
      </c>
      <c r="E5" s="77"/>
      <c r="F5" s="78" t="s">
        <v>12</v>
      </c>
      <c r="G5" s="78" t="s">
        <v>12</v>
      </c>
    </row>
    <row r="6" spans="1:7" ht="70.05" customHeight="1" x14ac:dyDescent="0.3">
      <c r="A6" t="s">
        <v>13</v>
      </c>
      <c r="B6" s="49" t="str">
        <f>HYPERLINK("[EDEL_Portfolio Monthly Notes 31-Mar-2023.xlsx]EDBE25!A1","BHARAT Bond ETF - April 2025")</f>
        <v>BHARAT Bond ETF - April 2025</v>
      </c>
      <c r="C6" s="77"/>
      <c r="D6" s="77" t="s">
        <v>14</v>
      </c>
      <c r="E6" s="77"/>
      <c r="F6" s="78" t="s">
        <v>12</v>
      </c>
      <c r="G6" s="78" t="s">
        <v>12</v>
      </c>
    </row>
    <row r="7" spans="1:7" ht="70.05" customHeight="1" x14ac:dyDescent="0.3">
      <c r="A7" t="s">
        <v>15</v>
      </c>
      <c r="B7" s="49" t="str">
        <f>HYPERLINK("[EDEL_Portfolio Monthly Notes 31-Mar-2023.xlsx]EDBE30!A1","BHARAT Bond ETF - April 2030")</f>
        <v>BHARAT Bond ETF - April 2030</v>
      </c>
      <c r="C7" s="77"/>
      <c r="D7" s="77" t="s">
        <v>16</v>
      </c>
      <c r="E7" s="77"/>
      <c r="F7" s="78" t="s">
        <v>12</v>
      </c>
      <c r="G7" s="78" t="s">
        <v>12</v>
      </c>
    </row>
    <row r="8" spans="1:7" ht="70.05" customHeight="1" x14ac:dyDescent="0.3">
      <c r="A8" t="s">
        <v>17</v>
      </c>
      <c r="B8" s="49" t="str">
        <f>HYPERLINK("[EDEL_Portfolio Monthly Notes 31-Mar-2023.xlsx]EDBE31!A1","BHARAT Bond ETF - April 2031")</f>
        <v>BHARAT Bond ETF - April 2031</v>
      </c>
      <c r="C8" s="77"/>
      <c r="D8" s="77" t="s">
        <v>18</v>
      </c>
      <c r="E8" s="77"/>
      <c r="F8" s="78" t="s">
        <v>12</v>
      </c>
      <c r="G8" s="78" t="s">
        <v>12</v>
      </c>
    </row>
    <row r="9" spans="1:7" ht="70.05" customHeight="1" x14ac:dyDescent="0.3">
      <c r="A9" t="s">
        <v>19</v>
      </c>
      <c r="B9" s="49" t="str">
        <f>HYPERLINK("[EDEL_Portfolio Monthly Notes 31-Mar-2023.xlsx]EDBE32!A1","BHARAT Bond ETF - April 2032")</f>
        <v>BHARAT Bond ETF - April 2032</v>
      </c>
      <c r="C9" s="77"/>
      <c r="D9" s="77" t="s">
        <v>20</v>
      </c>
      <c r="E9" s="77"/>
      <c r="F9" s="78" t="s">
        <v>12</v>
      </c>
      <c r="G9" s="78" t="s">
        <v>12</v>
      </c>
    </row>
    <row r="10" spans="1:7" ht="70.05" customHeight="1" x14ac:dyDescent="0.3">
      <c r="A10" t="s">
        <v>21</v>
      </c>
      <c r="B10" s="49" t="str">
        <f>HYPERLINK("[EDEL_Portfolio Monthly Notes 31-Mar-2023.xlsx]EDBE33!A1","BHARAT Bond ETF - April 2033")</f>
        <v>BHARAT Bond ETF - April 2033</v>
      </c>
      <c r="C10" s="77"/>
      <c r="D10" s="77" t="s">
        <v>22</v>
      </c>
      <c r="E10" s="77"/>
      <c r="F10" s="78" t="s">
        <v>12</v>
      </c>
      <c r="G10" s="78" t="s">
        <v>12</v>
      </c>
    </row>
    <row r="11" spans="1:7" ht="70.05" customHeight="1" x14ac:dyDescent="0.3">
      <c r="A11" t="s">
        <v>23</v>
      </c>
      <c r="B11" s="49" t="str">
        <f>HYPERLINK("[EDEL_Portfolio Monthly Notes 31-Mar-2023.xlsx]EDBPDF!A1","Edelweiss Banking and PSU Debt Fund")</f>
        <v>Edelweiss Banking and PSU Debt Fund</v>
      </c>
      <c r="C11" s="77"/>
      <c r="D11" s="77" t="s">
        <v>24</v>
      </c>
      <c r="E11" s="77"/>
      <c r="F11" s="77" t="s">
        <v>25</v>
      </c>
      <c r="G11" s="77"/>
    </row>
    <row r="12" spans="1:7" ht="70.05" customHeight="1" x14ac:dyDescent="0.3">
      <c r="A12" t="s">
        <v>26</v>
      </c>
      <c r="B12" s="49" t="str">
        <f>HYPERLINK("[EDEL_Portfolio Monthly Notes 31-Mar-2023.xlsx]EDCG27!A1","Edelweiss CRISIL IBX 50 50 Gilt Plus SDL June 2027 Index Fund")</f>
        <v>Edelweiss CRISIL IBX 50 50 Gilt Plus SDL June 2027 Index Fund</v>
      </c>
      <c r="C12" s="77"/>
      <c r="D12" s="77" t="s">
        <v>27</v>
      </c>
      <c r="E12" s="77"/>
      <c r="F12" s="78" t="s">
        <v>12</v>
      </c>
      <c r="G12" s="78" t="s">
        <v>12</v>
      </c>
    </row>
    <row r="13" spans="1:7" ht="70.05" customHeight="1" x14ac:dyDescent="0.3">
      <c r="A13" t="s">
        <v>28</v>
      </c>
      <c r="B13" s="49" t="str">
        <f>HYPERLINK("[EDEL_Portfolio Monthly Notes 31-Mar-2023.xlsx]EDCG28!A1","Edelweiss_CRISIL_IBX 50 50 Gilt Plus SDL Sep 2028 Index Fund")</f>
        <v>Edelweiss_CRISIL_IBX 50 50 Gilt Plus SDL Sep 2028 Index Fund</v>
      </c>
      <c r="C13" s="77"/>
      <c r="D13" s="77" t="s">
        <v>29</v>
      </c>
      <c r="E13" s="77"/>
      <c r="F13" s="78" t="s">
        <v>12</v>
      </c>
      <c r="G13" s="78" t="s">
        <v>12</v>
      </c>
    </row>
    <row r="14" spans="1:7" ht="70.05" customHeight="1" x14ac:dyDescent="0.3">
      <c r="A14" t="s">
        <v>30</v>
      </c>
      <c r="B14" s="49" t="str">
        <f>HYPERLINK("[EDEL_Portfolio Monthly Notes 31-Mar-2023.xlsx]EDCG37!A1","Edelweiss_CRISIL IBX 50 50 Gilt Plus SDL April 2037 Index Fund")</f>
        <v>Edelweiss_CRISIL IBX 50 50 Gilt Plus SDL April 2037 Index Fund</v>
      </c>
      <c r="C14" s="77"/>
      <c r="D14" s="77" t="s">
        <v>31</v>
      </c>
      <c r="E14" s="77"/>
      <c r="F14" s="78" t="s">
        <v>12</v>
      </c>
      <c r="G14" s="78" t="s">
        <v>12</v>
      </c>
    </row>
    <row r="15" spans="1:7" ht="70.05" customHeight="1" x14ac:dyDescent="0.3">
      <c r="A15" t="s">
        <v>32</v>
      </c>
      <c r="B15" s="49" t="str">
        <f>HYPERLINK("[EDEL_Portfolio Monthly Notes 31-Mar-2023.xlsx]EDCPSF!A1","Edelweiss CRL PSU PL SDL 50 50 Oct-25 FD")</f>
        <v>Edelweiss CRL PSU PL SDL 50 50 Oct-25 FD</v>
      </c>
      <c r="C15" s="77"/>
      <c r="D15" s="77" t="s">
        <v>33</v>
      </c>
      <c r="E15" s="77"/>
      <c r="F15" s="78" t="s">
        <v>12</v>
      </c>
      <c r="G15" s="78" t="s">
        <v>12</v>
      </c>
    </row>
    <row r="16" spans="1:7" ht="70.05" customHeight="1" x14ac:dyDescent="0.3">
      <c r="A16" t="s">
        <v>34</v>
      </c>
      <c r="B16" s="49" t="str">
        <f>HYPERLINK("[EDEL_Portfolio Monthly Notes 31-Mar-2023.xlsx]EDCSDF!A1","Edelweiss CRL IBX 50 50 Gilt Plus SDL Short Duration Index Fund")</f>
        <v>Edelweiss CRL IBX 50 50 Gilt Plus SDL Short Duration Index Fund</v>
      </c>
      <c r="C16" s="77"/>
      <c r="D16" s="77" t="s">
        <v>35</v>
      </c>
      <c r="E16" s="77"/>
      <c r="F16" s="78" t="s">
        <v>12</v>
      </c>
      <c r="G16" s="78" t="s">
        <v>12</v>
      </c>
    </row>
    <row r="17" spans="1:7" ht="70.05" customHeight="1" x14ac:dyDescent="0.3">
      <c r="A17" t="s">
        <v>36</v>
      </c>
      <c r="B17" s="49" t="str">
        <f>HYPERLINK("[EDEL_Portfolio Monthly Notes 31-Mar-2023.xlsx]EDFF23!A1","BHARAT Bond FOF - April 2023")</f>
        <v>BHARAT Bond FOF - April 2023</v>
      </c>
      <c r="C17" s="77"/>
      <c r="D17" s="77" t="s">
        <v>11</v>
      </c>
      <c r="E17" s="77"/>
      <c r="F17" s="78" t="s">
        <v>12</v>
      </c>
      <c r="G17" s="78" t="s">
        <v>12</v>
      </c>
    </row>
    <row r="18" spans="1:7" ht="70.05" customHeight="1" x14ac:dyDescent="0.3">
      <c r="A18" t="s">
        <v>37</v>
      </c>
      <c r="B18" s="49" t="str">
        <f>HYPERLINK("[EDEL_Portfolio Monthly Notes 31-Mar-2023.xlsx]EDFF25!A1","BHARAT Bond FOF - April 2025")</f>
        <v>BHARAT Bond FOF - April 2025</v>
      </c>
      <c r="C18" s="77"/>
      <c r="D18" s="77" t="s">
        <v>14</v>
      </c>
      <c r="E18" s="77"/>
      <c r="F18" s="78" t="s">
        <v>12</v>
      </c>
      <c r="G18" s="78" t="s">
        <v>12</v>
      </c>
    </row>
    <row r="19" spans="1:7" ht="70.05" customHeight="1" x14ac:dyDescent="0.3">
      <c r="A19" t="s">
        <v>38</v>
      </c>
      <c r="B19" s="49" t="str">
        <f>HYPERLINK("[EDEL_Portfolio Monthly Notes 31-Mar-2023.xlsx]EDFF30!A1","BHARAT Bond FOF - April 2030")</f>
        <v>BHARAT Bond FOF - April 2030</v>
      </c>
      <c r="C19" s="77"/>
      <c r="D19" s="77" t="s">
        <v>16</v>
      </c>
      <c r="E19" s="77"/>
      <c r="F19" s="78" t="s">
        <v>12</v>
      </c>
      <c r="G19" s="78" t="s">
        <v>12</v>
      </c>
    </row>
    <row r="20" spans="1:7" ht="70.05" customHeight="1" x14ac:dyDescent="0.3">
      <c r="A20" t="s">
        <v>39</v>
      </c>
      <c r="B20" s="49" t="str">
        <f>HYPERLINK("[EDEL_Portfolio Monthly Notes 31-Mar-2023.xlsx]EDFF31!A1","BHARAT Bond FOF - April 2031")</f>
        <v>BHARAT Bond FOF - April 2031</v>
      </c>
      <c r="C20" s="77"/>
      <c r="D20" s="77" t="s">
        <v>18</v>
      </c>
      <c r="E20" s="77"/>
      <c r="F20" s="78" t="s">
        <v>12</v>
      </c>
      <c r="G20" s="78" t="s">
        <v>12</v>
      </c>
    </row>
    <row r="21" spans="1:7" ht="70.05" customHeight="1" x14ac:dyDescent="0.3">
      <c r="A21" t="s">
        <v>40</v>
      </c>
      <c r="B21" s="49" t="str">
        <f>HYPERLINK("[EDEL_Portfolio Monthly Notes 31-Mar-2023.xlsx]EDFF32!A1","BHARAT Bond FOF - April 2032")</f>
        <v>BHARAT Bond FOF - April 2032</v>
      </c>
      <c r="C21" s="77"/>
      <c r="D21" s="77" t="s">
        <v>20</v>
      </c>
      <c r="E21" s="77"/>
      <c r="F21" s="78" t="s">
        <v>12</v>
      </c>
      <c r="G21" s="78" t="s">
        <v>12</v>
      </c>
    </row>
    <row r="22" spans="1:7" ht="70.05" customHeight="1" x14ac:dyDescent="0.3">
      <c r="A22" t="s">
        <v>41</v>
      </c>
      <c r="B22" s="49" t="str">
        <f>HYPERLINK("[EDEL_Portfolio Monthly Notes 31-Mar-2023.xlsx]EDFF33!A1","BHARAT Bond FOF - April 2033")</f>
        <v>BHARAT Bond FOF - April 2033</v>
      </c>
      <c r="C22" s="77"/>
      <c r="D22" s="77" t="s">
        <v>22</v>
      </c>
      <c r="E22" s="77"/>
      <c r="F22" s="78" t="s">
        <v>12</v>
      </c>
      <c r="G22" s="78" t="s">
        <v>12</v>
      </c>
    </row>
    <row r="23" spans="1:7" ht="70.05" customHeight="1" x14ac:dyDescent="0.3">
      <c r="A23" t="s">
        <v>42</v>
      </c>
      <c r="B23" s="49" t="str">
        <f>HYPERLINK("[EDEL_Portfolio Monthly Notes 31-Mar-2023.xlsx]EDGSEC!A1","Edelweiss Government Securities Fund")</f>
        <v>Edelweiss Government Securities Fund</v>
      </c>
      <c r="C23" s="77"/>
      <c r="D23" s="77" t="s">
        <v>43</v>
      </c>
      <c r="E23" s="77"/>
      <c r="F23" s="77" t="s">
        <v>44</v>
      </c>
      <c r="G23" s="77"/>
    </row>
    <row r="24" spans="1:7" ht="70.05" customHeight="1" x14ac:dyDescent="0.3">
      <c r="A24" t="s">
        <v>45</v>
      </c>
      <c r="B24" s="49" t="str">
        <f>HYPERLINK("[EDEL_Portfolio Monthly Notes 31-Mar-2023.xlsx]EDNP27!A1","Edelweiss Nifty PSU Bond Plus SDL Apr2027 50 50 Index")</f>
        <v>Edelweiss Nifty PSU Bond Plus SDL Apr2027 50 50 Index</v>
      </c>
      <c r="C24" s="77"/>
      <c r="D24" s="77" t="s">
        <v>46</v>
      </c>
      <c r="E24" s="77"/>
      <c r="F24" s="78" t="s">
        <v>12</v>
      </c>
      <c r="G24" s="78" t="s">
        <v>12</v>
      </c>
    </row>
    <row r="25" spans="1:7" ht="70.05" customHeight="1" x14ac:dyDescent="0.3">
      <c r="A25" t="s">
        <v>47</v>
      </c>
      <c r="B25" s="49" t="str">
        <f>HYPERLINK("[EDEL_Portfolio Monthly Notes 31-Mar-2023.xlsx]EDNPSF!A1","Edelweiss Nifty PSU Bond Plus SDL Apr2026 50 50 Index Fund")</f>
        <v>Edelweiss Nifty PSU Bond Plus SDL Apr2026 50 50 Index Fund</v>
      </c>
      <c r="C25" s="77"/>
      <c r="D25" s="77" t="s">
        <v>48</v>
      </c>
      <c r="E25" s="77"/>
      <c r="F25" s="78" t="s">
        <v>12</v>
      </c>
      <c r="G25" s="78" t="s">
        <v>12</v>
      </c>
    </row>
    <row r="26" spans="1:7" ht="70.05" customHeight="1" x14ac:dyDescent="0.3">
      <c r="A26" t="s">
        <v>49</v>
      </c>
      <c r="B26" s="49" t="str">
        <f>HYPERLINK("[EDEL_Portfolio Monthly Notes 31-Mar-2023.xlsx]EDONTF!A1","EDELWEISS OVERNIGHT FUND")</f>
        <v>EDELWEISS OVERNIGHT FUND</v>
      </c>
      <c r="C26" s="77"/>
      <c r="D26" s="77" t="s">
        <v>50</v>
      </c>
      <c r="E26" s="77"/>
      <c r="F26" s="78" t="s">
        <v>12</v>
      </c>
      <c r="G26" s="78" t="s">
        <v>12</v>
      </c>
    </row>
    <row r="27" spans="1:7" ht="70.05" customHeight="1" x14ac:dyDescent="0.3">
      <c r="A27" t="s">
        <v>51</v>
      </c>
      <c r="B27" s="49" t="str">
        <f>HYPERLINK("[EDEL_Portfolio Monthly Notes 31-Mar-2023.xlsx]EEARBF!A1","Edelweiss Arbitrage Fund")</f>
        <v>Edelweiss Arbitrage Fund</v>
      </c>
      <c r="C27" s="77"/>
      <c r="D27" s="77" t="s">
        <v>52</v>
      </c>
      <c r="E27" s="77"/>
      <c r="F27" s="78" t="s">
        <v>12</v>
      </c>
      <c r="G27" s="78" t="s">
        <v>12</v>
      </c>
    </row>
    <row r="28" spans="1:7" ht="70.05" customHeight="1" x14ac:dyDescent="0.3">
      <c r="A28" t="s">
        <v>53</v>
      </c>
      <c r="B28" s="49" t="str">
        <f>HYPERLINK("[EDEL_Portfolio Monthly Notes 31-Mar-2023.xlsx]EEARFD!A1","Edelweiss Balanced Advantage Fund")</f>
        <v>Edelweiss Balanced Advantage Fund</v>
      </c>
      <c r="C28" s="77"/>
      <c r="D28" s="77" t="s">
        <v>54</v>
      </c>
      <c r="E28" s="77"/>
      <c r="F28" s="78" t="s">
        <v>12</v>
      </c>
      <c r="G28" s="78" t="s">
        <v>12</v>
      </c>
    </row>
    <row r="29" spans="1:7" ht="70.05" customHeight="1" x14ac:dyDescent="0.3">
      <c r="A29" t="s">
        <v>55</v>
      </c>
      <c r="B29" s="49" t="str">
        <f>HYPERLINK("[EDEL_Portfolio Monthly Notes 31-Mar-2023.xlsx]EEDGEF!A1","Edelweiss Large Cap Fund")</f>
        <v>Edelweiss Large Cap Fund</v>
      </c>
      <c r="C29" s="77"/>
      <c r="D29" s="77" t="s">
        <v>56</v>
      </c>
      <c r="E29" s="77"/>
      <c r="F29" s="78" t="s">
        <v>12</v>
      </c>
      <c r="G29" s="78" t="s">
        <v>12</v>
      </c>
    </row>
    <row r="30" spans="1:7" ht="70.05" customHeight="1" x14ac:dyDescent="0.3">
      <c r="A30" t="s">
        <v>57</v>
      </c>
      <c r="B30" s="49" t="str">
        <f>HYPERLINK("[EDEL_Portfolio Monthly Notes 31-Mar-2023.xlsx]EEECRF!A1","Edelweiss Flexi-Cap Fund")</f>
        <v>Edelweiss Flexi-Cap Fund</v>
      </c>
      <c r="C30" s="77"/>
      <c r="D30" s="77" t="s">
        <v>58</v>
      </c>
      <c r="E30" s="77"/>
      <c r="F30" s="78" t="s">
        <v>12</v>
      </c>
      <c r="G30" s="78" t="s">
        <v>12</v>
      </c>
    </row>
    <row r="31" spans="1:7" ht="70.05" customHeight="1" x14ac:dyDescent="0.3">
      <c r="A31" t="s">
        <v>59</v>
      </c>
      <c r="B31" s="49" t="str">
        <f>HYPERLINK("[EDEL_Portfolio Monthly Notes 31-Mar-2023.xlsx]EEELSS!A1","Edelweiss Long Term Equity Fund")</f>
        <v>Edelweiss Long Term Equity Fund</v>
      </c>
      <c r="C31" s="77"/>
      <c r="D31" s="77" t="s">
        <v>58</v>
      </c>
      <c r="E31" s="77"/>
      <c r="F31" s="78" t="s">
        <v>12</v>
      </c>
      <c r="G31" s="78" t="s">
        <v>12</v>
      </c>
    </row>
    <row r="32" spans="1:7" ht="70.05" customHeight="1" x14ac:dyDescent="0.3">
      <c r="A32" t="s">
        <v>60</v>
      </c>
      <c r="B32" s="49" t="str">
        <f>HYPERLINK("[EDEL_Portfolio Monthly Notes 31-Mar-2023.xlsx]EEEQTF!A1","Edelweiss Large &amp; Mid Cap Fund")</f>
        <v>Edelweiss Large &amp; Mid Cap Fund</v>
      </c>
      <c r="C32" s="77"/>
      <c r="D32" s="77" t="s">
        <v>61</v>
      </c>
      <c r="E32" s="77"/>
      <c r="F32" s="78" t="s">
        <v>12</v>
      </c>
      <c r="G32" s="78" t="s">
        <v>12</v>
      </c>
    </row>
    <row r="33" spans="1:7" ht="70.05" customHeight="1" x14ac:dyDescent="0.3">
      <c r="A33" t="s">
        <v>62</v>
      </c>
      <c r="B33" s="49" t="str">
        <f>HYPERLINK("[EDEL_Portfolio Monthly Notes 31-Mar-2023.xlsx]EEESCF!A1","Edelweiss Small Cap Fund")</f>
        <v>Edelweiss Small Cap Fund</v>
      </c>
      <c r="C33" s="77"/>
      <c r="D33" s="77" t="s">
        <v>63</v>
      </c>
      <c r="E33" s="77"/>
      <c r="F33" s="78" t="s">
        <v>12</v>
      </c>
      <c r="G33" s="78" t="s">
        <v>12</v>
      </c>
    </row>
    <row r="34" spans="1:7" ht="70.05" customHeight="1" x14ac:dyDescent="0.3">
      <c r="A34" t="s">
        <v>64</v>
      </c>
      <c r="B34" s="49" t="str">
        <f>HYPERLINK("[EDEL_Portfolio Monthly Notes 31-Mar-2023.xlsx]EEESSF!A1","Edelweiss Equity Savings Fund")</f>
        <v>Edelweiss Equity Savings Fund</v>
      </c>
      <c r="C34" s="77"/>
      <c r="D34" s="77" t="s">
        <v>65</v>
      </c>
      <c r="E34" s="77"/>
      <c r="F34" s="78" t="s">
        <v>12</v>
      </c>
      <c r="G34" s="78" t="s">
        <v>12</v>
      </c>
    </row>
    <row r="35" spans="1:7" ht="70.05" customHeight="1" x14ac:dyDescent="0.3">
      <c r="A35" t="s">
        <v>66</v>
      </c>
      <c r="B35" s="49" t="str">
        <f>HYPERLINK("[EDEL_Portfolio Monthly Notes 31-Mar-2023.xlsx]EEFOCF!A1","Edelweiss Focused Equity Fund")</f>
        <v>Edelweiss Focused Equity Fund</v>
      </c>
      <c r="C35" s="77"/>
      <c r="D35" s="77" t="s">
        <v>58</v>
      </c>
      <c r="E35" s="77"/>
      <c r="F35" s="78" t="s">
        <v>12</v>
      </c>
      <c r="G35" s="78" t="s">
        <v>12</v>
      </c>
    </row>
    <row r="36" spans="1:7" ht="70.05" customHeight="1" x14ac:dyDescent="0.3">
      <c r="A36" t="s">
        <v>67</v>
      </c>
      <c r="B36" s="49" t="str">
        <f>HYPERLINK("[EDEL_Portfolio Monthly Notes 31-Mar-2023.xlsx]EEIF30!A1","Edelweiss Nifty 100 Quality 30 Index Fnd")</f>
        <v>Edelweiss Nifty 100 Quality 30 Index Fnd</v>
      </c>
      <c r="C36" s="77"/>
      <c r="D36" s="77" t="s">
        <v>68</v>
      </c>
      <c r="E36" s="77"/>
      <c r="F36" s="78" t="s">
        <v>12</v>
      </c>
      <c r="G36" s="78" t="s">
        <v>12</v>
      </c>
    </row>
    <row r="37" spans="1:7" ht="70.05" customHeight="1" x14ac:dyDescent="0.3">
      <c r="A37" t="s">
        <v>69</v>
      </c>
      <c r="B37" s="49" t="str">
        <f>HYPERLINK("[EDEL_Portfolio Monthly Notes 31-Mar-2023.xlsx]EEIF50!A1","Edelweiss Nifty 50 Index Fund")</f>
        <v>Edelweiss Nifty 50 Index Fund</v>
      </c>
      <c r="C37" s="77"/>
      <c r="D37" s="77" t="s">
        <v>70</v>
      </c>
      <c r="E37" s="77"/>
      <c r="F37" s="78" t="s">
        <v>12</v>
      </c>
      <c r="G37" s="78" t="s">
        <v>12</v>
      </c>
    </row>
    <row r="38" spans="1:7" ht="70.05" customHeight="1" x14ac:dyDescent="0.3">
      <c r="A38" t="s">
        <v>71</v>
      </c>
      <c r="B38" s="49" t="str">
        <f>HYPERLINK("[EDEL_Portfolio Monthly Notes 31-Mar-2023.xlsx]EELMIF!A1","Edelweiss NIFTY Large Mid Cap 250 Index Fund")</f>
        <v>Edelweiss NIFTY Large Mid Cap 250 Index Fund</v>
      </c>
      <c r="C38" s="77"/>
      <c r="D38" s="77" t="s">
        <v>61</v>
      </c>
      <c r="E38" s="77"/>
      <c r="F38" s="78" t="s">
        <v>12</v>
      </c>
      <c r="G38" s="78" t="s">
        <v>12</v>
      </c>
    </row>
    <row r="39" spans="1:7" ht="70.05" customHeight="1" x14ac:dyDescent="0.3">
      <c r="A39" t="s">
        <v>72</v>
      </c>
      <c r="B39" s="49" t="str">
        <f>HYPERLINK("[EDEL_Portfolio Monthly Notes 31-Mar-2023.xlsx]EEM150!A1","Edelweiss Nifty Midcap150 Momentum 50 Index Fund")</f>
        <v>Edelweiss Nifty Midcap150 Momentum 50 Index Fund</v>
      </c>
      <c r="C39" s="77"/>
      <c r="D39" s="77" t="s">
        <v>73</v>
      </c>
      <c r="E39" s="77"/>
      <c r="F39" s="78" t="s">
        <v>12</v>
      </c>
      <c r="G39" s="78" t="s">
        <v>12</v>
      </c>
    </row>
    <row r="40" spans="1:7" ht="70.05" customHeight="1" x14ac:dyDescent="0.3">
      <c r="A40" t="s">
        <v>74</v>
      </c>
      <c r="B40" s="49" t="str">
        <f>HYPERLINK("[EDEL_Portfolio Monthly Notes 31-Mar-2023.xlsx]EEMOF1!A1","EDELWEISS RECENTLY LISTED IPO FUND")</f>
        <v>EDELWEISS RECENTLY LISTED IPO FUND</v>
      </c>
      <c r="C40" s="77"/>
      <c r="D40" s="77" t="s">
        <v>75</v>
      </c>
      <c r="E40" s="77"/>
      <c r="F40" s="78" t="s">
        <v>12</v>
      </c>
      <c r="G40" s="78" t="s">
        <v>12</v>
      </c>
    </row>
    <row r="41" spans="1:7" ht="70.05" customHeight="1" x14ac:dyDescent="0.3">
      <c r="A41" t="s">
        <v>76</v>
      </c>
      <c r="B41" s="49" t="str">
        <f>HYPERLINK("[EDEL_Portfolio Monthly Notes 31-Mar-2023.xlsx]EENFBA!A1","Edelweiss ETF - Nifty Bank")</f>
        <v>Edelweiss ETF - Nifty Bank</v>
      </c>
      <c r="C41" s="77"/>
      <c r="D41" s="77" t="s">
        <v>77</v>
      </c>
      <c r="E41" s="77"/>
      <c r="F41" s="78" t="s">
        <v>12</v>
      </c>
      <c r="G41" s="78" t="s">
        <v>12</v>
      </c>
    </row>
    <row r="42" spans="1:7" ht="70.05" customHeight="1" x14ac:dyDescent="0.3">
      <c r="A42" t="s">
        <v>78</v>
      </c>
      <c r="B42" s="49" t="str">
        <f>HYPERLINK("[EDEL_Portfolio Monthly Notes 31-Mar-2023.xlsx]EENN50!A1","Edelweiss Nifty Next 50 Index Fund")</f>
        <v>Edelweiss Nifty Next 50 Index Fund</v>
      </c>
      <c r="C42" s="77"/>
      <c r="D42" s="77" t="s">
        <v>79</v>
      </c>
      <c r="E42" s="77"/>
      <c r="F42" s="78" t="s">
        <v>12</v>
      </c>
      <c r="G42" s="78" t="s">
        <v>12</v>
      </c>
    </row>
    <row r="43" spans="1:7" ht="70.05" customHeight="1" x14ac:dyDescent="0.3">
      <c r="A43" t="s">
        <v>80</v>
      </c>
      <c r="B43" s="49" t="str">
        <f>HYPERLINK("[EDEL_Portfolio Monthly Notes 31-Mar-2023.xlsx]EEPRUA!A1","Edelweiss Aggressive Hybrid Fund")</f>
        <v>Edelweiss Aggressive Hybrid Fund</v>
      </c>
      <c r="C43" s="77"/>
      <c r="D43" s="77" t="s">
        <v>81</v>
      </c>
      <c r="E43" s="77"/>
      <c r="F43" s="78" t="s">
        <v>12</v>
      </c>
      <c r="G43" s="78" t="s">
        <v>12</v>
      </c>
    </row>
    <row r="44" spans="1:7" ht="70.05" customHeight="1" x14ac:dyDescent="0.3">
      <c r="A44" t="s">
        <v>82</v>
      </c>
      <c r="B44" s="49" t="str">
        <f>HYPERLINK("[EDEL_Portfolio Monthly Notes 31-Mar-2023.xlsx]EES250!A1","Edelweiss Nifty Smallcap 250 Index Fund")</f>
        <v>Edelweiss Nifty Smallcap 250 Index Fund</v>
      </c>
      <c r="C44" s="77"/>
      <c r="D44" s="77" t="s">
        <v>83</v>
      </c>
      <c r="E44" s="77"/>
      <c r="F44" s="78" t="s">
        <v>12</v>
      </c>
      <c r="G44" s="78" t="s">
        <v>12</v>
      </c>
    </row>
    <row r="45" spans="1:7" ht="70.05" customHeight="1" x14ac:dyDescent="0.3">
      <c r="A45" t="s">
        <v>84</v>
      </c>
      <c r="B45" s="49" t="str">
        <f>HYPERLINK("[EDEL_Portfolio Monthly Notes 31-Mar-2023.xlsx]EESMCF!A1","Edelweiss Mid Cap Fund")</f>
        <v>Edelweiss Mid Cap Fund</v>
      </c>
      <c r="C45" s="77"/>
      <c r="D45" s="77" t="s">
        <v>85</v>
      </c>
      <c r="E45" s="77"/>
      <c r="F45" s="78" t="s">
        <v>12</v>
      </c>
      <c r="G45" s="78" t="s">
        <v>12</v>
      </c>
    </row>
    <row r="46" spans="1:7" ht="70.05" customHeight="1" x14ac:dyDescent="0.3">
      <c r="A46" t="s">
        <v>86</v>
      </c>
      <c r="B46" s="49" t="str">
        <f>HYPERLINK("[EDEL_Portfolio Monthly Notes 31-Mar-2023.xlsx]EGSFOF!A1","Edelweiss Gold and Silver ETF FOF")</f>
        <v>Edelweiss Gold and Silver ETF FOF</v>
      </c>
      <c r="C46" s="77"/>
      <c r="D46" s="77" t="s">
        <v>87</v>
      </c>
      <c r="E46" s="77"/>
      <c r="F46" s="78" t="s">
        <v>12</v>
      </c>
      <c r="G46" s="78" t="s">
        <v>12</v>
      </c>
    </row>
    <row r="47" spans="1:7" ht="70.05" customHeight="1" x14ac:dyDescent="0.3">
      <c r="A47" t="s">
        <v>88</v>
      </c>
      <c r="B47" s="49" t="str">
        <f>HYPERLINK("[EDEL_Portfolio Monthly Notes 31-Mar-2023.xlsx]ELLIQF!A1","Edelweiss Liquid Fund")</f>
        <v>Edelweiss Liquid Fund</v>
      </c>
      <c r="C47" s="77"/>
      <c r="D47" s="77" t="s">
        <v>89</v>
      </c>
      <c r="E47" s="77"/>
      <c r="F47" s="77" t="s">
        <v>90</v>
      </c>
      <c r="G47" s="77"/>
    </row>
    <row r="48" spans="1:7" ht="70.05" customHeight="1" x14ac:dyDescent="0.3">
      <c r="A48" t="s">
        <v>91</v>
      </c>
      <c r="B48" s="49" t="str">
        <f>HYPERLINK("[EDEL_Portfolio Monthly Notes 31-Mar-2023.xlsx]EOASEF!A1","Edelweiss ASEAN Equity Off-shore Fund")</f>
        <v>Edelweiss ASEAN Equity Off-shore Fund</v>
      </c>
      <c r="C48" s="77"/>
      <c r="D48" s="77" t="s">
        <v>92</v>
      </c>
      <c r="E48" s="77"/>
      <c r="F48" s="78" t="s">
        <v>12</v>
      </c>
      <c r="G48" s="78" t="s">
        <v>12</v>
      </c>
    </row>
    <row r="49" spans="1:7" ht="70.05" customHeight="1" x14ac:dyDescent="0.3">
      <c r="A49" t="s">
        <v>93</v>
      </c>
      <c r="B49" s="49" t="str">
        <f>HYPERLINK("[EDEL_Portfolio Monthly Notes 31-Mar-2023.xlsx]EOCHIF!A1","Edelweiss Greater China Equity Off-shore Fund")</f>
        <v>Edelweiss Greater China Equity Off-shore Fund</v>
      </c>
      <c r="C49" s="77"/>
      <c r="D49" s="77" t="s">
        <v>94</v>
      </c>
      <c r="E49" s="77"/>
      <c r="F49" s="78" t="s">
        <v>12</v>
      </c>
      <c r="G49" s="78" t="s">
        <v>12</v>
      </c>
    </row>
    <row r="50" spans="1:7" ht="70.05" customHeight="1" x14ac:dyDescent="0.3">
      <c r="A50" t="s">
        <v>95</v>
      </c>
      <c r="B50" s="49" t="str">
        <f>HYPERLINK("[EDEL_Portfolio Monthly Notes 31-Mar-2023.xlsx]EODWHF!A1","Edelweiss MSCI (I) DM &amp; WD HC 45 ID Fund")</f>
        <v>Edelweiss MSCI (I) DM &amp; WD HC 45 ID Fund</v>
      </c>
      <c r="C50" s="77"/>
      <c r="D50" s="77" t="s">
        <v>96</v>
      </c>
      <c r="E50" s="77"/>
      <c r="F50" s="78" t="s">
        <v>12</v>
      </c>
      <c r="G50" s="78" t="s">
        <v>12</v>
      </c>
    </row>
    <row r="51" spans="1:7" ht="70.05" customHeight="1" x14ac:dyDescent="0.3">
      <c r="A51" t="s">
        <v>97</v>
      </c>
      <c r="B51" s="49" t="str">
        <f>HYPERLINK("[EDEL_Portfolio Monthly Notes 31-Mar-2023.xlsx]EOEDOF!A1","Edelweiss Europe Dynamic Equity Offshore Fund")</f>
        <v>Edelweiss Europe Dynamic Equity Offshore Fund</v>
      </c>
      <c r="C51" s="77"/>
      <c r="D51" s="77" t="s">
        <v>98</v>
      </c>
      <c r="E51" s="77"/>
      <c r="F51" s="78" t="s">
        <v>12</v>
      </c>
      <c r="G51" s="78" t="s">
        <v>12</v>
      </c>
    </row>
    <row r="52" spans="1:7" ht="70.05" customHeight="1" x14ac:dyDescent="0.3">
      <c r="A52" t="s">
        <v>99</v>
      </c>
      <c r="B52" s="49" t="str">
        <f>HYPERLINK("[EDEL_Portfolio Monthly Notes 31-Mar-2023.xlsx]EOEMOP!A1","Edelweiss Emerging Markets Opportunities Equity Offshore Fund")</f>
        <v>Edelweiss Emerging Markets Opportunities Equity Offshore Fund</v>
      </c>
      <c r="C52" s="77"/>
      <c r="D52" s="77" t="s">
        <v>100</v>
      </c>
      <c r="E52" s="77"/>
      <c r="F52" s="78" t="s">
        <v>12</v>
      </c>
      <c r="G52" s="78" t="s">
        <v>12</v>
      </c>
    </row>
    <row r="53" spans="1:7" ht="70.05" customHeight="1" x14ac:dyDescent="0.3">
      <c r="A53" t="s">
        <v>101</v>
      </c>
      <c r="B53" s="49" t="str">
        <f>HYPERLINK("[EDEL_Portfolio Monthly Notes 31-Mar-2023.xlsx]EOUSEF!A1","Edelweiss US Value Equity Off-shore Fund")</f>
        <v>Edelweiss US Value Equity Off-shore Fund</v>
      </c>
      <c r="C53" s="77"/>
      <c r="D53" s="77" t="s">
        <v>102</v>
      </c>
      <c r="E53" s="77"/>
      <c r="F53" s="78" t="s">
        <v>12</v>
      </c>
      <c r="G53" s="78" t="s">
        <v>12</v>
      </c>
    </row>
    <row r="54" spans="1:7" ht="70.05" customHeight="1" x14ac:dyDescent="0.3">
      <c r="A54" t="s">
        <v>103</v>
      </c>
      <c r="B54" s="49" t="str">
        <f>HYPERLINK("[EDEL_Portfolio Monthly Notes 31-Mar-2023.xlsx]EOUSTF!A1","EDELWEISS US TECHNOLOGY EQUITY FOF")</f>
        <v>EDELWEISS US TECHNOLOGY EQUITY FOF</v>
      </c>
      <c r="C54" s="77"/>
      <c r="D54" s="77" t="s">
        <v>104</v>
      </c>
      <c r="E54" s="77"/>
      <c r="F54" s="78" t="s">
        <v>12</v>
      </c>
      <c r="G54" s="78" t="s">
        <v>12</v>
      </c>
    </row>
  </sheetData>
  <mergeCells count="2">
    <mergeCell ref="A1:B1"/>
    <mergeCell ref="A2:B2"/>
  </mergeCells>
  <pageMargins left="0.7" right="0.7" top="0.75" bottom="0.75" header="0.3" footer="0.3"/>
  <pageSetup orientation="portrait"/>
  <headerFooter>
    <oddHeader>&amp;L&amp;"Arial"&amp;1 &amp;K0078D7INTERNAL#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2"/>
  <sheetViews>
    <sheetView showGridLines="0" workbookViewId="0">
      <pane ySplit="4" topLeftCell="A5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648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649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6" t="s">
        <v>205</v>
      </c>
      <c r="B8" s="30"/>
      <c r="C8" s="30"/>
      <c r="D8" s="13"/>
      <c r="E8" s="14"/>
      <c r="F8" s="15"/>
      <c r="G8" s="15"/>
    </row>
    <row r="9" spans="1:8" x14ac:dyDescent="0.3">
      <c r="A9" s="16" t="s">
        <v>650</v>
      </c>
      <c r="B9" s="30"/>
      <c r="C9" s="30"/>
      <c r="D9" s="13"/>
      <c r="E9" s="14"/>
      <c r="F9" s="15"/>
      <c r="G9" s="15"/>
    </row>
    <row r="10" spans="1:8" x14ac:dyDescent="0.3">
      <c r="A10" s="16" t="s">
        <v>125</v>
      </c>
      <c r="B10" s="30"/>
      <c r="C10" s="30"/>
      <c r="D10" s="13"/>
      <c r="E10" s="37" t="s">
        <v>115</v>
      </c>
      <c r="F10" s="38" t="s">
        <v>115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457</v>
      </c>
      <c r="B12" s="30"/>
      <c r="C12" s="30"/>
      <c r="D12" s="13"/>
      <c r="E12" s="14"/>
      <c r="F12" s="15"/>
      <c r="G12" s="15"/>
    </row>
    <row r="13" spans="1:8" x14ac:dyDescent="0.3">
      <c r="A13" s="12" t="s">
        <v>624</v>
      </c>
      <c r="B13" s="30" t="s">
        <v>625</v>
      </c>
      <c r="C13" s="30" t="s">
        <v>120</v>
      </c>
      <c r="D13" s="13">
        <v>4000000</v>
      </c>
      <c r="E13" s="14">
        <v>4027.9</v>
      </c>
      <c r="F13" s="15">
        <v>0.43719999999999998</v>
      </c>
      <c r="G13" s="15">
        <v>7.3099169024999994E-2</v>
      </c>
    </row>
    <row r="14" spans="1:8" x14ac:dyDescent="0.3">
      <c r="A14" s="16" t="s">
        <v>125</v>
      </c>
      <c r="B14" s="31"/>
      <c r="C14" s="31"/>
      <c r="D14" s="17"/>
      <c r="E14" s="35">
        <v>4027.9</v>
      </c>
      <c r="F14" s="36">
        <v>0.43719999999999998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651</v>
      </c>
      <c r="B16" s="30"/>
      <c r="C16" s="30"/>
      <c r="D16" s="13"/>
      <c r="E16" s="14"/>
      <c r="F16" s="15"/>
      <c r="G16" s="15"/>
    </row>
    <row r="17" spans="1:7" x14ac:dyDescent="0.3">
      <c r="A17" s="12" t="s">
        <v>652</v>
      </c>
      <c r="B17" s="30" t="s">
        <v>653</v>
      </c>
      <c r="C17" s="30" t="s">
        <v>120</v>
      </c>
      <c r="D17" s="13">
        <v>2000000</v>
      </c>
      <c r="E17" s="14">
        <v>1988.62</v>
      </c>
      <c r="F17" s="15">
        <v>0.21590000000000001</v>
      </c>
      <c r="G17" s="15">
        <v>7.4645295801000003E-2</v>
      </c>
    </row>
    <row r="18" spans="1:7" x14ac:dyDescent="0.3">
      <c r="A18" s="12" t="s">
        <v>654</v>
      </c>
      <c r="B18" s="30" t="s">
        <v>655</v>
      </c>
      <c r="C18" s="30" t="s">
        <v>120</v>
      </c>
      <c r="D18" s="13">
        <v>1000000</v>
      </c>
      <c r="E18" s="14">
        <v>1012.59</v>
      </c>
      <c r="F18" s="15">
        <v>0.1099</v>
      </c>
      <c r="G18" s="15">
        <v>7.4659808963999999E-2</v>
      </c>
    </row>
    <row r="19" spans="1:7" x14ac:dyDescent="0.3">
      <c r="A19" s="12" t="s">
        <v>656</v>
      </c>
      <c r="B19" s="30" t="s">
        <v>657</v>
      </c>
      <c r="C19" s="30" t="s">
        <v>120</v>
      </c>
      <c r="D19" s="13">
        <v>500000</v>
      </c>
      <c r="E19" s="14">
        <v>503.28</v>
      </c>
      <c r="F19" s="15">
        <v>5.4600000000000003E-2</v>
      </c>
      <c r="G19" s="15">
        <v>7.4539560000000005E-2</v>
      </c>
    </row>
    <row r="20" spans="1:7" x14ac:dyDescent="0.3">
      <c r="A20" s="12" t="s">
        <v>658</v>
      </c>
      <c r="B20" s="30" t="s">
        <v>659</v>
      </c>
      <c r="C20" s="30" t="s">
        <v>120</v>
      </c>
      <c r="D20" s="13">
        <v>500000</v>
      </c>
      <c r="E20" s="14">
        <v>503.1</v>
      </c>
      <c r="F20" s="15">
        <v>5.4600000000000003E-2</v>
      </c>
      <c r="G20" s="15">
        <v>7.4746889999999996E-2</v>
      </c>
    </row>
    <row r="21" spans="1:7" x14ac:dyDescent="0.3">
      <c r="A21" s="12" t="s">
        <v>660</v>
      </c>
      <c r="B21" s="30" t="s">
        <v>661</v>
      </c>
      <c r="C21" s="30" t="s">
        <v>120</v>
      </c>
      <c r="D21" s="13">
        <v>500000</v>
      </c>
      <c r="E21" s="14">
        <v>502.28</v>
      </c>
      <c r="F21" s="15">
        <v>5.45E-2</v>
      </c>
      <c r="G21" s="15">
        <v>7.5226935691999994E-2</v>
      </c>
    </row>
    <row r="22" spans="1:7" x14ac:dyDescent="0.3">
      <c r="A22" s="12" t="s">
        <v>662</v>
      </c>
      <c r="B22" s="30" t="s">
        <v>663</v>
      </c>
      <c r="C22" s="30" t="s">
        <v>120</v>
      </c>
      <c r="D22" s="13">
        <v>200000</v>
      </c>
      <c r="E22" s="14">
        <v>201.94</v>
      </c>
      <c r="F22" s="15">
        <v>2.1899999999999999E-2</v>
      </c>
      <c r="G22" s="15">
        <v>7.5226935691999994E-2</v>
      </c>
    </row>
    <row r="23" spans="1:7" x14ac:dyDescent="0.3">
      <c r="A23" s="16" t="s">
        <v>125</v>
      </c>
      <c r="B23" s="31"/>
      <c r="C23" s="31"/>
      <c r="D23" s="17"/>
      <c r="E23" s="35">
        <v>4711.8100000000004</v>
      </c>
      <c r="F23" s="36">
        <v>0.51139999999999997</v>
      </c>
      <c r="G23" s="20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230</v>
      </c>
      <c r="B26" s="30"/>
      <c r="C26" s="30"/>
      <c r="D26" s="13"/>
      <c r="E26" s="14"/>
      <c r="F26" s="15"/>
      <c r="G26" s="15"/>
    </row>
    <row r="27" spans="1:7" x14ac:dyDescent="0.3">
      <c r="A27" s="16" t="s">
        <v>125</v>
      </c>
      <c r="B27" s="30"/>
      <c r="C27" s="30"/>
      <c r="D27" s="13"/>
      <c r="E27" s="37" t="s">
        <v>115</v>
      </c>
      <c r="F27" s="38" t="s">
        <v>115</v>
      </c>
      <c r="G27" s="15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16" t="s">
        <v>231</v>
      </c>
      <c r="B29" s="30"/>
      <c r="C29" s="30"/>
      <c r="D29" s="13"/>
      <c r="E29" s="14"/>
      <c r="F29" s="15"/>
      <c r="G29" s="15"/>
    </row>
    <row r="30" spans="1:7" x14ac:dyDescent="0.3">
      <c r="A30" s="16" t="s">
        <v>125</v>
      </c>
      <c r="B30" s="30"/>
      <c r="C30" s="30"/>
      <c r="D30" s="13"/>
      <c r="E30" s="37" t="s">
        <v>115</v>
      </c>
      <c r="F30" s="38" t="s">
        <v>115</v>
      </c>
      <c r="G30" s="15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54" t="s">
        <v>155</v>
      </c>
      <c r="B32" s="55"/>
      <c r="C32" s="55"/>
      <c r="D32" s="56"/>
      <c r="E32" s="35">
        <v>8739.7099999999991</v>
      </c>
      <c r="F32" s="36">
        <v>0.9486</v>
      </c>
      <c r="G32" s="20"/>
    </row>
    <row r="33" spans="1:7" x14ac:dyDescent="0.3">
      <c r="A33" s="12"/>
      <c r="B33" s="30"/>
      <c r="C33" s="30"/>
      <c r="D33" s="13"/>
      <c r="E33" s="14"/>
      <c r="F33" s="15"/>
      <c r="G33" s="15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16" t="s">
        <v>156</v>
      </c>
      <c r="B35" s="30"/>
      <c r="C35" s="30"/>
      <c r="D35" s="13"/>
      <c r="E35" s="14"/>
      <c r="F35" s="15"/>
      <c r="G35" s="15"/>
    </row>
    <row r="36" spans="1:7" x14ac:dyDescent="0.3">
      <c r="A36" s="12" t="s">
        <v>157</v>
      </c>
      <c r="B36" s="30"/>
      <c r="C36" s="30"/>
      <c r="D36" s="13"/>
      <c r="E36" s="14">
        <v>399.77</v>
      </c>
      <c r="F36" s="15">
        <v>4.3400000000000001E-2</v>
      </c>
      <c r="G36" s="15">
        <v>7.0344000000000004E-2</v>
      </c>
    </row>
    <row r="37" spans="1:7" x14ac:dyDescent="0.3">
      <c r="A37" s="16" t="s">
        <v>125</v>
      </c>
      <c r="B37" s="31"/>
      <c r="C37" s="31"/>
      <c r="D37" s="17"/>
      <c r="E37" s="35">
        <v>399.77</v>
      </c>
      <c r="F37" s="36">
        <v>4.3400000000000001E-2</v>
      </c>
      <c r="G37" s="20"/>
    </row>
    <row r="38" spans="1:7" x14ac:dyDescent="0.3">
      <c r="A38" s="12"/>
      <c r="B38" s="30"/>
      <c r="C38" s="30"/>
      <c r="D38" s="13"/>
      <c r="E38" s="14"/>
      <c r="F38" s="15"/>
      <c r="G38" s="15"/>
    </row>
    <row r="39" spans="1:7" x14ac:dyDescent="0.3">
      <c r="A39" s="54" t="s">
        <v>155</v>
      </c>
      <c r="B39" s="55"/>
      <c r="C39" s="55"/>
      <c r="D39" s="56"/>
      <c r="E39" s="35">
        <v>399.77</v>
      </c>
      <c r="F39" s="36">
        <v>4.3400000000000001E-2</v>
      </c>
      <c r="G39" s="20"/>
    </row>
    <row r="40" spans="1:7" x14ac:dyDescent="0.3">
      <c r="A40" s="12" t="s">
        <v>158</v>
      </c>
      <c r="B40" s="30"/>
      <c r="C40" s="30"/>
      <c r="D40" s="13"/>
      <c r="E40" s="14">
        <v>168.12123919999999</v>
      </c>
      <c r="F40" s="15">
        <v>1.8249999999999999E-2</v>
      </c>
      <c r="G40" s="15"/>
    </row>
    <row r="41" spans="1:7" x14ac:dyDescent="0.3">
      <c r="A41" s="12" t="s">
        <v>159</v>
      </c>
      <c r="B41" s="30"/>
      <c r="C41" s="30"/>
      <c r="D41" s="13"/>
      <c r="E41" s="23">
        <v>-95.541239200000007</v>
      </c>
      <c r="F41" s="24">
        <v>-1.025E-2</v>
      </c>
      <c r="G41" s="15">
        <v>7.0344000000000004E-2</v>
      </c>
    </row>
    <row r="42" spans="1:7" x14ac:dyDescent="0.3">
      <c r="A42" s="25" t="s">
        <v>160</v>
      </c>
      <c r="B42" s="33"/>
      <c r="C42" s="33"/>
      <c r="D42" s="26"/>
      <c r="E42" s="27">
        <v>9212.06</v>
      </c>
      <c r="F42" s="28">
        <v>1</v>
      </c>
      <c r="G42" s="28"/>
    </row>
    <row r="44" spans="1:7" x14ac:dyDescent="0.3">
      <c r="A44" s="1" t="s">
        <v>162</v>
      </c>
    </row>
    <row r="47" spans="1:7" x14ac:dyDescent="0.3">
      <c r="A47" s="1" t="s">
        <v>163</v>
      </c>
    </row>
    <row r="48" spans="1:7" x14ac:dyDescent="0.3">
      <c r="A48" s="45" t="s">
        <v>164</v>
      </c>
      <c r="B48" s="34" t="s">
        <v>115</v>
      </c>
    </row>
    <row r="49" spans="1:5" x14ac:dyDescent="0.3">
      <c r="A49" t="s">
        <v>165</v>
      </c>
    </row>
    <row r="50" spans="1:5" x14ac:dyDescent="0.3">
      <c r="A50" t="s">
        <v>166</v>
      </c>
      <c r="B50" t="s">
        <v>167</v>
      </c>
      <c r="C50" t="s">
        <v>167</v>
      </c>
    </row>
    <row r="51" spans="1:5" x14ac:dyDescent="0.3">
      <c r="B51" s="46">
        <v>44985</v>
      </c>
      <c r="C51" s="46">
        <v>45016</v>
      </c>
    </row>
    <row r="52" spans="1:5" x14ac:dyDescent="0.3">
      <c r="A52" t="s">
        <v>664</v>
      </c>
      <c r="B52">
        <v>10.2445</v>
      </c>
      <c r="C52">
        <v>10.3874</v>
      </c>
      <c r="E52" s="2"/>
    </row>
    <row r="53" spans="1:5" x14ac:dyDescent="0.3">
      <c r="A53" t="s">
        <v>172</v>
      </c>
      <c r="B53">
        <v>10.2446</v>
      </c>
      <c r="C53">
        <v>10.3864</v>
      </c>
      <c r="E53" s="2"/>
    </row>
    <row r="54" spans="1:5" x14ac:dyDescent="0.3">
      <c r="A54" t="s">
        <v>665</v>
      </c>
      <c r="B54">
        <v>10.235300000000001</v>
      </c>
      <c r="C54">
        <v>10.3758</v>
      </c>
      <c r="E54" s="2"/>
    </row>
    <row r="55" spans="1:5" x14ac:dyDescent="0.3">
      <c r="A55" t="s">
        <v>631</v>
      </c>
      <c r="B55">
        <v>10.2355</v>
      </c>
      <c r="C55">
        <v>10.375999999999999</v>
      </c>
      <c r="E55" s="2"/>
    </row>
    <row r="56" spans="1:5" x14ac:dyDescent="0.3">
      <c r="E56" s="2"/>
    </row>
    <row r="57" spans="1:5" x14ac:dyDescent="0.3">
      <c r="A57" t="s">
        <v>182</v>
      </c>
      <c r="B57" s="34" t="s">
        <v>115</v>
      </c>
    </row>
    <row r="58" spans="1:5" x14ac:dyDescent="0.3">
      <c r="A58" t="s">
        <v>183</v>
      </c>
      <c r="B58" s="34" t="s">
        <v>115</v>
      </c>
    </row>
    <row r="59" spans="1:5" ht="28.95" customHeight="1" x14ac:dyDescent="0.3">
      <c r="A59" s="45" t="s">
        <v>184</v>
      </c>
      <c r="B59" s="34" t="s">
        <v>115</v>
      </c>
    </row>
    <row r="60" spans="1:5" ht="28.95" customHeight="1" x14ac:dyDescent="0.3">
      <c r="A60" s="45" t="s">
        <v>185</v>
      </c>
      <c r="B60" s="34" t="s">
        <v>115</v>
      </c>
    </row>
    <row r="61" spans="1:5" x14ac:dyDescent="0.3">
      <c r="A61" t="s">
        <v>186</v>
      </c>
      <c r="B61" s="47">
        <f>B77</f>
        <v>3.936090143023967</v>
      </c>
    </row>
    <row r="62" spans="1:5" ht="43.5" customHeight="1" x14ac:dyDescent="0.3">
      <c r="A62" s="45" t="s">
        <v>187</v>
      </c>
      <c r="B62" s="34" t="s">
        <v>115</v>
      </c>
    </row>
    <row r="63" spans="1:5" ht="28.95" customHeight="1" x14ac:dyDescent="0.3">
      <c r="A63" s="45" t="s">
        <v>188</v>
      </c>
      <c r="B63" s="34" t="s">
        <v>115</v>
      </c>
    </row>
    <row r="64" spans="1:5" ht="28.95" customHeight="1" x14ac:dyDescent="0.3">
      <c r="A64" s="45" t="s">
        <v>189</v>
      </c>
      <c r="B64" s="34" t="s">
        <v>115</v>
      </c>
    </row>
    <row r="65" spans="1:2" x14ac:dyDescent="0.3">
      <c r="A65" t="s">
        <v>190</v>
      </c>
      <c r="B65" s="34" t="s">
        <v>115</v>
      </c>
    </row>
    <row r="66" spans="1:2" x14ac:dyDescent="0.3">
      <c r="A66" t="s">
        <v>191</v>
      </c>
      <c r="B66" s="34" t="s">
        <v>115</v>
      </c>
    </row>
    <row r="70" spans="1:2" x14ac:dyDescent="0.3">
      <c r="A70" t="s">
        <v>192</v>
      </c>
    </row>
    <row r="71" spans="1:2" ht="58.05" customHeight="1" x14ac:dyDescent="0.3">
      <c r="A71" s="57" t="s">
        <v>193</v>
      </c>
      <c r="B71" s="61" t="s">
        <v>666</v>
      </c>
    </row>
    <row r="72" spans="1:2" ht="43.5" customHeight="1" x14ac:dyDescent="0.3">
      <c r="A72" s="57" t="s">
        <v>195</v>
      </c>
      <c r="B72" s="61" t="s">
        <v>667</v>
      </c>
    </row>
    <row r="73" spans="1:2" x14ac:dyDescent="0.3">
      <c r="A73" s="57"/>
      <c r="B73" s="57"/>
    </row>
    <row r="74" spans="1:2" x14ac:dyDescent="0.3">
      <c r="A74" s="57" t="s">
        <v>197</v>
      </c>
      <c r="B74" s="58">
        <v>7.3846860798471177</v>
      </c>
    </row>
    <row r="75" spans="1:2" x14ac:dyDescent="0.3">
      <c r="A75" s="57"/>
      <c r="B75" s="57"/>
    </row>
    <row r="76" spans="1:2" x14ac:dyDescent="0.3">
      <c r="A76" s="57" t="s">
        <v>198</v>
      </c>
      <c r="B76" s="59">
        <v>3.4047000000000001</v>
      </c>
    </row>
    <row r="77" spans="1:2" x14ac:dyDescent="0.3">
      <c r="A77" s="57" t="s">
        <v>199</v>
      </c>
      <c r="B77" s="59">
        <v>3.936090143023967</v>
      </c>
    </row>
    <row r="78" spans="1:2" x14ac:dyDescent="0.3">
      <c r="A78" s="57"/>
      <c r="B78" s="57"/>
    </row>
    <row r="79" spans="1:2" x14ac:dyDescent="0.3">
      <c r="A79" s="57" t="s">
        <v>200</v>
      </c>
      <c r="B79" s="60">
        <v>45016</v>
      </c>
    </row>
    <row r="81" spans="1:4" ht="70.05" customHeight="1" x14ac:dyDescent="0.3">
      <c r="A81" s="77" t="s">
        <v>201</v>
      </c>
      <c r="B81" s="77" t="s">
        <v>202</v>
      </c>
      <c r="C81" s="77" t="s">
        <v>5</v>
      </c>
      <c r="D81" s="77" t="s">
        <v>6</v>
      </c>
    </row>
    <row r="82" spans="1:4" ht="70.05" customHeight="1" x14ac:dyDescent="0.3">
      <c r="A82" s="77" t="s">
        <v>668</v>
      </c>
      <c r="B82" s="77"/>
      <c r="C82" s="77" t="s">
        <v>27</v>
      </c>
      <c r="D82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2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669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670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6" t="s">
        <v>205</v>
      </c>
      <c r="B8" s="30"/>
      <c r="C8" s="30"/>
      <c r="D8" s="13"/>
      <c r="E8" s="14"/>
      <c r="F8" s="15"/>
      <c r="G8" s="15"/>
    </row>
    <row r="9" spans="1:8" x14ac:dyDescent="0.3">
      <c r="A9" s="16" t="s">
        <v>650</v>
      </c>
      <c r="B9" s="30"/>
      <c r="C9" s="30"/>
      <c r="D9" s="13"/>
      <c r="E9" s="14"/>
      <c r="F9" s="15"/>
      <c r="G9" s="15"/>
    </row>
    <row r="10" spans="1:8" x14ac:dyDescent="0.3">
      <c r="A10" s="16" t="s">
        <v>125</v>
      </c>
      <c r="B10" s="30"/>
      <c r="C10" s="30"/>
      <c r="D10" s="13"/>
      <c r="E10" s="37" t="s">
        <v>115</v>
      </c>
      <c r="F10" s="38" t="s">
        <v>115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457</v>
      </c>
      <c r="B12" s="30"/>
      <c r="C12" s="30"/>
      <c r="D12" s="13"/>
      <c r="E12" s="14"/>
      <c r="F12" s="15"/>
      <c r="G12" s="15"/>
    </row>
    <row r="13" spans="1:8" x14ac:dyDescent="0.3">
      <c r="A13" s="12" t="s">
        <v>624</v>
      </c>
      <c r="B13" s="30" t="s">
        <v>625</v>
      </c>
      <c r="C13" s="30" t="s">
        <v>120</v>
      </c>
      <c r="D13" s="13">
        <v>8250000</v>
      </c>
      <c r="E13" s="14">
        <v>8307.5400000000009</v>
      </c>
      <c r="F13" s="15">
        <v>0.46050000000000002</v>
      </c>
      <c r="G13" s="15">
        <v>7.3099169024999994E-2</v>
      </c>
    </row>
    <row r="14" spans="1:8" x14ac:dyDescent="0.3">
      <c r="A14" s="12" t="s">
        <v>671</v>
      </c>
      <c r="B14" s="30" t="s">
        <v>672</v>
      </c>
      <c r="C14" s="30" t="s">
        <v>120</v>
      </c>
      <c r="D14" s="13">
        <v>2000000</v>
      </c>
      <c r="E14" s="14">
        <v>1997.8</v>
      </c>
      <c r="F14" s="15">
        <v>0.11070000000000001</v>
      </c>
      <c r="G14" s="15">
        <v>7.3230732992000003E-2</v>
      </c>
    </row>
    <row r="15" spans="1:8" x14ac:dyDescent="0.3">
      <c r="A15" s="12" t="s">
        <v>673</v>
      </c>
      <c r="B15" s="30" t="s">
        <v>674</v>
      </c>
      <c r="C15" s="30" t="s">
        <v>120</v>
      </c>
      <c r="D15" s="13">
        <v>500000</v>
      </c>
      <c r="E15" s="14">
        <v>477.86</v>
      </c>
      <c r="F15" s="15">
        <v>2.6499999999999999E-2</v>
      </c>
      <c r="G15" s="15">
        <v>7.2947932224000006E-2</v>
      </c>
    </row>
    <row r="16" spans="1:8" x14ac:dyDescent="0.3">
      <c r="A16" s="16" t="s">
        <v>125</v>
      </c>
      <c r="B16" s="31"/>
      <c r="C16" s="31"/>
      <c r="D16" s="17"/>
      <c r="E16" s="35">
        <v>10783.2</v>
      </c>
      <c r="F16" s="36">
        <v>0.59770000000000001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16" t="s">
        <v>651</v>
      </c>
      <c r="B18" s="30"/>
      <c r="C18" s="30"/>
      <c r="D18" s="13"/>
      <c r="E18" s="14"/>
      <c r="F18" s="15"/>
      <c r="G18" s="15"/>
    </row>
    <row r="19" spans="1:7" x14ac:dyDescent="0.3">
      <c r="A19" s="12" t="s">
        <v>675</v>
      </c>
      <c r="B19" s="30" t="s">
        <v>676</v>
      </c>
      <c r="C19" s="30" t="s">
        <v>120</v>
      </c>
      <c r="D19" s="13">
        <v>5000000</v>
      </c>
      <c r="E19" s="14">
        <v>5213.58</v>
      </c>
      <c r="F19" s="15">
        <v>0.28899999999999998</v>
      </c>
      <c r="G19" s="15">
        <v>7.6292128025000003E-2</v>
      </c>
    </row>
    <row r="20" spans="1:7" x14ac:dyDescent="0.3">
      <c r="A20" s="12" t="s">
        <v>677</v>
      </c>
      <c r="B20" s="30" t="s">
        <v>678</v>
      </c>
      <c r="C20" s="30" t="s">
        <v>120</v>
      </c>
      <c r="D20" s="13">
        <v>2000000</v>
      </c>
      <c r="E20" s="14">
        <v>2054.9</v>
      </c>
      <c r="F20" s="15">
        <v>0.1139</v>
      </c>
      <c r="G20" s="15">
        <v>7.6303539949999999E-2</v>
      </c>
    </row>
    <row r="21" spans="1:7" x14ac:dyDescent="0.3">
      <c r="A21" s="12" t="s">
        <v>679</v>
      </c>
      <c r="B21" s="30" t="s">
        <v>680</v>
      </c>
      <c r="C21" s="30" t="s">
        <v>120</v>
      </c>
      <c r="D21" s="13">
        <v>1000000</v>
      </c>
      <c r="E21" s="14">
        <v>1023.79</v>
      </c>
      <c r="F21" s="15">
        <v>5.6800000000000003E-2</v>
      </c>
      <c r="G21" s="15">
        <v>7.5687382562E-2</v>
      </c>
    </row>
    <row r="22" spans="1:7" x14ac:dyDescent="0.3">
      <c r="A22" s="12" t="s">
        <v>681</v>
      </c>
      <c r="B22" s="30" t="s">
        <v>682</v>
      </c>
      <c r="C22" s="30" t="s">
        <v>120</v>
      </c>
      <c r="D22" s="13">
        <v>500000</v>
      </c>
      <c r="E22" s="14">
        <v>513.95000000000005</v>
      </c>
      <c r="F22" s="15">
        <v>2.8500000000000001E-2</v>
      </c>
      <c r="G22" s="15">
        <v>7.6295240362E-2</v>
      </c>
    </row>
    <row r="23" spans="1:7" x14ac:dyDescent="0.3">
      <c r="A23" s="16" t="s">
        <v>125</v>
      </c>
      <c r="B23" s="31"/>
      <c r="C23" s="31"/>
      <c r="D23" s="17"/>
      <c r="E23" s="35">
        <v>8806.2199999999993</v>
      </c>
      <c r="F23" s="36">
        <v>0.48820000000000002</v>
      </c>
      <c r="G23" s="20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230</v>
      </c>
      <c r="B26" s="30"/>
      <c r="C26" s="30"/>
      <c r="D26" s="13"/>
      <c r="E26" s="14"/>
      <c r="F26" s="15"/>
      <c r="G26" s="15"/>
    </row>
    <row r="27" spans="1:7" x14ac:dyDescent="0.3">
      <c r="A27" s="16" t="s">
        <v>125</v>
      </c>
      <c r="B27" s="30"/>
      <c r="C27" s="30"/>
      <c r="D27" s="13"/>
      <c r="E27" s="37" t="s">
        <v>115</v>
      </c>
      <c r="F27" s="38" t="s">
        <v>115</v>
      </c>
      <c r="G27" s="15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16" t="s">
        <v>231</v>
      </c>
      <c r="B29" s="30"/>
      <c r="C29" s="30"/>
      <c r="D29" s="13"/>
      <c r="E29" s="14"/>
      <c r="F29" s="15"/>
      <c r="G29" s="15"/>
    </row>
    <row r="30" spans="1:7" x14ac:dyDescent="0.3">
      <c r="A30" s="16" t="s">
        <v>125</v>
      </c>
      <c r="B30" s="30"/>
      <c r="C30" s="30"/>
      <c r="D30" s="13"/>
      <c r="E30" s="37" t="s">
        <v>115</v>
      </c>
      <c r="F30" s="38" t="s">
        <v>115</v>
      </c>
      <c r="G30" s="15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54" t="s">
        <v>155</v>
      </c>
      <c r="B32" s="55"/>
      <c r="C32" s="55"/>
      <c r="D32" s="56"/>
      <c r="E32" s="35">
        <v>19589.419999999998</v>
      </c>
      <c r="F32" s="36">
        <v>1.0859000000000001</v>
      </c>
      <c r="G32" s="20"/>
    </row>
    <row r="33" spans="1:7" x14ac:dyDescent="0.3">
      <c r="A33" s="12"/>
      <c r="B33" s="30"/>
      <c r="C33" s="30"/>
      <c r="D33" s="13"/>
      <c r="E33" s="14"/>
      <c r="F33" s="15"/>
      <c r="G33" s="15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16" t="s">
        <v>156</v>
      </c>
      <c r="B35" s="30"/>
      <c r="C35" s="30"/>
      <c r="D35" s="13"/>
      <c r="E35" s="14"/>
      <c r="F35" s="15"/>
      <c r="G35" s="15"/>
    </row>
    <row r="36" spans="1:7" x14ac:dyDescent="0.3">
      <c r="A36" s="12" t="s">
        <v>157</v>
      </c>
      <c r="B36" s="30"/>
      <c r="C36" s="30"/>
      <c r="D36" s="13"/>
      <c r="E36" s="14">
        <v>3178.16</v>
      </c>
      <c r="F36" s="15">
        <v>0.1762</v>
      </c>
      <c r="G36" s="15">
        <v>7.0344000000000004E-2</v>
      </c>
    </row>
    <row r="37" spans="1:7" x14ac:dyDescent="0.3">
      <c r="A37" s="16" t="s">
        <v>125</v>
      </c>
      <c r="B37" s="31"/>
      <c r="C37" s="31"/>
      <c r="D37" s="17"/>
      <c r="E37" s="35">
        <v>3178.16</v>
      </c>
      <c r="F37" s="36">
        <v>0.1762</v>
      </c>
      <c r="G37" s="20"/>
    </row>
    <row r="38" spans="1:7" x14ac:dyDescent="0.3">
      <c r="A38" s="12"/>
      <c r="B38" s="30"/>
      <c r="C38" s="30"/>
      <c r="D38" s="13"/>
      <c r="E38" s="14"/>
      <c r="F38" s="15"/>
      <c r="G38" s="15"/>
    </row>
    <row r="39" spans="1:7" x14ac:dyDescent="0.3">
      <c r="A39" s="54" t="s">
        <v>155</v>
      </c>
      <c r="B39" s="55"/>
      <c r="C39" s="55"/>
      <c r="D39" s="56"/>
      <c r="E39" s="35">
        <v>3178.16</v>
      </c>
      <c r="F39" s="36">
        <v>0.1762</v>
      </c>
      <c r="G39" s="20"/>
    </row>
    <row r="40" spans="1:7" x14ac:dyDescent="0.3">
      <c r="A40" s="12" t="s">
        <v>158</v>
      </c>
      <c r="B40" s="30"/>
      <c r="C40" s="30"/>
      <c r="D40" s="13"/>
      <c r="E40" s="14">
        <v>356.73139479999998</v>
      </c>
      <c r="F40" s="15">
        <v>1.9774E-2</v>
      </c>
      <c r="G40" s="15"/>
    </row>
    <row r="41" spans="1:7" x14ac:dyDescent="0.3">
      <c r="A41" s="12" t="s">
        <v>159</v>
      </c>
      <c r="B41" s="30"/>
      <c r="C41" s="30"/>
      <c r="D41" s="13"/>
      <c r="E41" s="23">
        <v>-5084.7313948000001</v>
      </c>
      <c r="F41" s="24">
        <v>-0.28187400000000001</v>
      </c>
      <c r="G41" s="15">
        <v>7.0344000000000004E-2</v>
      </c>
    </row>
    <row r="42" spans="1:7" x14ac:dyDescent="0.3">
      <c r="A42" s="25" t="s">
        <v>160</v>
      </c>
      <c r="B42" s="33"/>
      <c r="C42" s="33"/>
      <c r="D42" s="26"/>
      <c r="E42" s="27">
        <v>18039.580000000002</v>
      </c>
      <c r="F42" s="28">
        <v>1</v>
      </c>
      <c r="G42" s="28"/>
    </row>
    <row r="44" spans="1:7" x14ac:dyDescent="0.3">
      <c r="A44" s="1" t="s">
        <v>162</v>
      </c>
    </row>
    <row r="47" spans="1:7" x14ac:dyDescent="0.3">
      <c r="A47" s="1" t="s">
        <v>163</v>
      </c>
    </row>
    <row r="48" spans="1:7" x14ac:dyDescent="0.3">
      <c r="A48" s="45" t="s">
        <v>164</v>
      </c>
      <c r="B48" s="34" t="s">
        <v>115</v>
      </c>
    </row>
    <row r="49" spans="1:5" x14ac:dyDescent="0.3">
      <c r="A49" t="s">
        <v>165</v>
      </c>
    </row>
    <row r="50" spans="1:5" x14ac:dyDescent="0.3">
      <c r="A50" t="s">
        <v>166</v>
      </c>
      <c r="B50" t="s">
        <v>167</v>
      </c>
      <c r="C50" t="s">
        <v>167</v>
      </c>
    </row>
    <row r="51" spans="1:5" x14ac:dyDescent="0.3">
      <c r="B51" s="46">
        <v>44985</v>
      </c>
      <c r="C51" s="46">
        <v>45016</v>
      </c>
    </row>
    <row r="52" spans="1:5" x14ac:dyDescent="0.3">
      <c r="A52" t="s">
        <v>664</v>
      </c>
      <c r="B52">
        <v>10.2201</v>
      </c>
      <c r="C52">
        <v>10.3568</v>
      </c>
      <c r="E52" s="2"/>
    </row>
    <row r="53" spans="1:5" x14ac:dyDescent="0.3">
      <c r="A53" t="s">
        <v>172</v>
      </c>
      <c r="B53">
        <v>10.2202</v>
      </c>
      <c r="C53">
        <v>10.356999999999999</v>
      </c>
      <c r="E53" s="2"/>
    </row>
    <row r="54" spans="1:5" x14ac:dyDescent="0.3">
      <c r="A54" t="s">
        <v>665</v>
      </c>
      <c r="B54">
        <v>10.2119</v>
      </c>
      <c r="C54">
        <v>10.345800000000001</v>
      </c>
      <c r="E54" s="2"/>
    </row>
    <row r="55" spans="1:5" x14ac:dyDescent="0.3">
      <c r="A55" t="s">
        <v>631</v>
      </c>
      <c r="B55">
        <v>10.212</v>
      </c>
      <c r="C55">
        <v>10.3459</v>
      </c>
      <c r="E55" s="2"/>
    </row>
    <row r="56" spans="1:5" x14ac:dyDescent="0.3">
      <c r="E56" s="2"/>
    </row>
    <row r="57" spans="1:5" x14ac:dyDescent="0.3">
      <c r="A57" t="s">
        <v>182</v>
      </c>
      <c r="B57" s="34" t="s">
        <v>115</v>
      </c>
    </row>
    <row r="58" spans="1:5" x14ac:dyDescent="0.3">
      <c r="A58" t="s">
        <v>183</v>
      </c>
      <c r="B58" s="34" t="s">
        <v>115</v>
      </c>
    </row>
    <row r="59" spans="1:5" ht="28.95" customHeight="1" x14ac:dyDescent="0.3">
      <c r="A59" s="45" t="s">
        <v>184</v>
      </c>
      <c r="B59" s="34" t="s">
        <v>115</v>
      </c>
    </row>
    <row r="60" spans="1:5" ht="28.95" customHeight="1" x14ac:dyDescent="0.3">
      <c r="A60" s="45" t="s">
        <v>185</v>
      </c>
      <c r="B60" s="34" t="s">
        <v>115</v>
      </c>
    </row>
    <row r="61" spans="1:5" x14ac:dyDescent="0.3">
      <c r="A61" t="s">
        <v>186</v>
      </c>
      <c r="B61" s="47">
        <f>B77</f>
        <v>5.2626237194942576</v>
      </c>
    </row>
    <row r="62" spans="1:5" ht="43.5" customHeight="1" x14ac:dyDescent="0.3">
      <c r="A62" s="45" t="s">
        <v>187</v>
      </c>
      <c r="B62" s="34" t="s">
        <v>115</v>
      </c>
    </row>
    <row r="63" spans="1:5" ht="28.95" customHeight="1" x14ac:dyDescent="0.3">
      <c r="A63" s="45" t="s">
        <v>188</v>
      </c>
      <c r="B63" s="34" t="s">
        <v>115</v>
      </c>
    </row>
    <row r="64" spans="1:5" ht="28.95" customHeight="1" x14ac:dyDescent="0.3">
      <c r="A64" s="45" t="s">
        <v>189</v>
      </c>
      <c r="B64" s="47">
        <v>2071.2564372000002</v>
      </c>
    </row>
    <row r="65" spans="1:2" x14ac:dyDescent="0.3">
      <c r="A65" t="s">
        <v>190</v>
      </c>
      <c r="B65" s="34" t="s">
        <v>115</v>
      </c>
    </row>
    <row r="66" spans="1:2" x14ac:dyDescent="0.3">
      <c r="A66" t="s">
        <v>191</v>
      </c>
      <c r="B66" s="34" t="s">
        <v>115</v>
      </c>
    </row>
    <row r="67" spans="1:2" x14ac:dyDescent="0.3">
      <c r="A67" s="45"/>
      <c r="B67" s="34"/>
    </row>
    <row r="70" spans="1:2" x14ac:dyDescent="0.3">
      <c r="A70" t="s">
        <v>192</v>
      </c>
    </row>
    <row r="71" spans="1:2" ht="58.05" customHeight="1" x14ac:dyDescent="0.3">
      <c r="A71" s="57" t="s">
        <v>193</v>
      </c>
      <c r="B71" s="61" t="s">
        <v>683</v>
      </c>
    </row>
    <row r="72" spans="1:2" ht="43.5" customHeight="1" x14ac:dyDescent="0.3">
      <c r="A72" s="57" t="s">
        <v>195</v>
      </c>
      <c r="B72" s="61" t="s">
        <v>684</v>
      </c>
    </row>
    <row r="73" spans="1:2" x14ac:dyDescent="0.3">
      <c r="A73" s="57"/>
      <c r="B73" s="57"/>
    </row>
    <row r="74" spans="1:2" x14ac:dyDescent="0.3">
      <c r="A74" s="57" t="s">
        <v>197</v>
      </c>
      <c r="B74" s="58">
        <v>7.4954313182855143</v>
      </c>
    </row>
    <row r="75" spans="1:2" x14ac:dyDescent="0.3">
      <c r="A75" s="57"/>
      <c r="B75" s="57"/>
    </row>
    <row r="76" spans="1:2" x14ac:dyDescent="0.3">
      <c r="A76" s="57" t="s">
        <v>198</v>
      </c>
      <c r="B76" s="59">
        <v>4.4161999999999999</v>
      </c>
    </row>
    <row r="77" spans="1:2" x14ac:dyDescent="0.3">
      <c r="A77" s="57" t="s">
        <v>199</v>
      </c>
      <c r="B77" s="59">
        <v>5.2626237194942576</v>
      </c>
    </row>
    <row r="78" spans="1:2" x14ac:dyDescent="0.3">
      <c r="A78" s="57"/>
      <c r="B78" s="57"/>
    </row>
    <row r="79" spans="1:2" x14ac:dyDescent="0.3">
      <c r="A79" s="57" t="s">
        <v>200</v>
      </c>
      <c r="B79" s="60">
        <v>45016</v>
      </c>
    </row>
    <row r="81" spans="1:4" ht="70.05" customHeight="1" x14ac:dyDescent="0.3">
      <c r="A81" s="77" t="s">
        <v>201</v>
      </c>
      <c r="B81" s="77" t="s">
        <v>202</v>
      </c>
      <c r="C81" s="77" t="s">
        <v>5</v>
      </c>
      <c r="D81" s="77" t="s">
        <v>6</v>
      </c>
    </row>
    <row r="82" spans="1:4" ht="70.05" customHeight="1" x14ac:dyDescent="0.3">
      <c r="A82" s="77" t="s">
        <v>685</v>
      </c>
      <c r="B82" s="77"/>
      <c r="C82" s="77" t="s">
        <v>29</v>
      </c>
      <c r="D82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83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686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687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6" t="s">
        <v>205</v>
      </c>
      <c r="B8" s="30"/>
      <c r="C8" s="30"/>
      <c r="D8" s="13"/>
      <c r="E8" s="14"/>
      <c r="F8" s="15"/>
      <c r="G8" s="15"/>
    </row>
    <row r="9" spans="1:8" x14ac:dyDescent="0.3">
      <c r="A9" s="16" t="s">
        <v>650</v>
      </c>
      <c r="B9" s="30"/>
      <c r="C9" s="30"/>
      <c r="D9" s="13"/>
      <c r="E9" s="14"/>
      <c r="F9" s="15"/>
      <c r="G9" s="15"/>
    </row>
    <row r="10" spans="1:8" x14ac:dyDescent="0.3">
      <c r="A10" s="16" t="s">
        <v>125</v>
      </c>
      <c r="B10" s="30"/>
      <c r="C10" s="30"/>
      <c r="D10" s="13"/>
      <c r="E10" s="37" t="s">
        <v>115</v>
      </c>
      <c r="F10" s="38" t="s">
        <v>115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457</v>
      </c>
      <c r="B12" s="30"/>
      <c r="C12" s="30"/>
      <c r="D12" s="13"/>
      <c r="E12" s="14"/>
      <c r="F12" s="15"/>
      <c r="G12" s="15"/>
    </row>
    <row r="13" spans="1:8" x14ac:dyDescent="0.3">
      <c r="A13" s="12" t="s">
        <v>688</v>
      </c>
      <c r="B13" s="30" t="s">
        <v>689</v>
      </c>
      <c r="C13" s="30" t="s">
        <v>120</v>
      </c>
      <c r="D13" s="13">
        <v>27500000</v>
      </c>
      <c r="E13" s="14">
        <v>27590.59</v>
      </c>
      <c r="F13" s="15">
        <v>0.43130000000000002</v>
      </c>
      <c r="G13" s="15">
        <v>7.5052738256000007E-2</v>
      </c>
    </row>
    <row r="14" spans="1:8" x14ac:dyDescent="0.3">
      <c r="A14" s="12" t="s">
        <v>690</v>
      </c>
      <c r="B14" s="30" t="s">
        <v>691</v>
      </c>
      <c r="C14" s="30" t="s">
        <v>120</v>
      </c>
      <c r="D14" s="13">
        <v>20000000</v>
      </c>
      <c r="E14" s="14">
        <v>20260.68</v>
      </c>
      <c r="F14" s="15">
        <v>0.31669999999999998</v>
      </c>
      <c r="G14" s="15">
        <v>7.5179237371999996E-2</v>
      </c>
    </row>
    <row r="15" spans="1:8" x14ac:dyDescent="0.3">
      <c r="A15" s="16" t="s">
        <v>125</v>
      </c>
      <c r="B15" s="31"/>
      <c r="C15" s="31"/>
      <c r="D15" s="17"/>
      <c r="E15" s="35">
        <v>47851.27</v>
      </c>
      <c r="F15" s="36">
        <v>0.748</v>
      </c>
      <c r="G15" s="20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651</v>
      </c>
      <c r="B17" s="30"/>
      <c r="C17" s="30"/>
      <c r="D17" s="13"/>
      <c r="E17" s="14"/>
      <c r="F17" s="15"/>
      <c r="G17" s="15"/>
    </row>
    <row r="18" spans="1:7" x14ac:dyDescent="0.3">
      <c r="A18" s="12" t="s">
        <v>692</v>
      </c>
      <c r="B18" s="30" t="s">
        <v>693</v>
      </c>
      <c r="C18" s="30" t="s">
        <v>120</v>
      </c>
      <c r="D18" s="13">
        <v>5000000</v>
      </c>
      <c r="E18" s="14">
        <v>5145.41</v>
      </c>
      <c r="F18" s="15">
        <v>8.0399999999999999E-2</v>
      </c>
      <c r="G18" s="15">
        <v>7.8223679000000004E-2</v>
      </c>
    </row>
    <row r="19" spans="1:7" x14ac:dyDescent="0.3">
      <c r="A19" s="12" t="s">
        <v>694</v>
      </c>
      <c r="B19" s="30" t="s">
        <v>695</v>
      </c>
      <c r="C19" s="30" t="s">
        <v>120</v>
      </c>
      <c r="D19" s="13">
        <v>5000000</v>
      </c>
      <c r="E19" s="14">
        <v>5090.63</v>
      </c>
      <c r="F19" s="15">
        <v>7.9600000000000004E-2</v>
      </c>
      <c r="G19" s="15">
        <v>7.8187336164000004E-2</v>
      </c>
    </row>
    <row r="20" spans="1:7" x14ac:dyDescent="0.3">
      <c r="A20" s="12" t="s">
        <v>696</v>
      </c>
      <c r="B20" s="30" t="s">
        <v>697</v>
      </c>
      <c r="C20" s="30" t="s">
        <v>120</v>
      </c>
      <c r="D20" s="13">
        <v>3598700</v>
      </c>
      <c r="E20" s="14">
        <v>3607.48</v>
      </c>
      <c r="F20" s="15">
        <v>5.6399999999999999E-2</v>
      </c>
      <c r="G20" s="15">
        <v>7.8591295256000004E-2</v>
      </c>
    </row>
    <row r="21" spans="1:7" x14ac:dyDescent="0.3">
      <c r="A21" s="12" t="s">
        <v>698</v>
      </c>
      <c r="B21" s="30" t="s">
        <v>699</v>
      </c>
      <c r="C21" s="30" t="s">
        <v>120</v>
      </c>
      <c r="D21" s="13">
        <v>2500000</v>
      </c>
      <c r="E21" s="14">
        <v>2532.69</v>
      </c>
      <c r="F21" s="15">
        <v>3.9600000000000003E-2</v>
      </c>
      <c r="G21" s="15">
        <v>7.8198758132000001E-2</v>
      </c>
    </row>
    <row r="22" spans="1:7" x14ac:dyDescent="0.3">
      <c r="A22" s="12" t="s">
        <v>700</v>
      </c>
      <c r="B22" s="30" t="s">
        <v>701</v>
      </c>
      <c r="C22" s="30" t="s">
        <v>120</v>
      </c>
      <c r="D22" s="13">
        <v>2000000</v>
      </c>
      <c r="E22" s="14">
        <v>2027.31</v>
      </c>
      <c r="F22" s="15">
        <v>3.1699999999999999E-2</v>
      </c>
      <c r="G22" s="15">
        <v>7.8198758132000001E-2</v>
      </c>
    </row>
    <row r="23" spans="1:7" x14ac:dyDescent="0.3">
      <c r="A23" s="12" t="s">
        <v>702</v>
      </c>
      <c r="B23" s="30" t="s">
        <v>703</v>
      </c>
      <c r="C23" s="30" t="s">
        <v>120</v>
      </c>
      <c r="D23" s="13">
        <v>500000</v>
      </c>
      <c r="E23" s="14">
        <v>512.11</v>
      </c>
      <c r="F23" s="15">
        <v>8.0000000000000002E-3</v>
      </c>
      <c r="G23" s="15">
        <v>7.8223679000000004E-2</v>
      </c>
    </row>
    <row r="24" spans="1:7" x14ac:dyDescent="0.3">
      <c r="A24" s="16" t="s">
        <v>125</v>
      </c>
      <c r="B24" s="31"/>
      <c r="C24" s="31"/>
      <c r="D24" s="17"/>
      <c r="E24" s="35">
        <v>18915.63</v>
      </c>
      <c r="F24" s="36">
        <v>0.29570000000000002</v>
      </c>
      <c r="G24" s="20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2"/>
      <c r="B26" s="30"/>
      <c r="C26" s="30"/>
      <c r="D26" s="13"/>
      <c r="E26" s="14"/>
      <c r="F26" s="15"/>
      <c r="G26" s="15"/>
    </row>
    <row r="27" spans="1:7" x14ac:dyDescent="0.3">
      <c r="A27" s="16" t="s">
        <v>230</v>
      </c>
      <c r="B27" s="30"/>
      <c r="C27" s="30"/>
      <c r="D27" s="13"/>
      <c r="E27" s="14"/>
      <c r="F27" s="15"/>
      <c r="G27" s="15"/>
    </row>
    <row r="28" spans="1:7" x14ac:dyDescent="0.3">
      <c r="A28" s="16" t="s">
        <v>125</v>
      </c>
      <c r="B28" s="30"/>
      <c r="C28" s="30"/>
      <c r="D28" s="13"/>
      <c r="E28" s="37" t="s">
        <v>115</v>
      </c>
      <c r="F28" s="38" t="s">
        <v>115</v>
      </c>
      <c r="G28" s="15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16" t="s">
        <v>231</v>
      </c>
      <c r="B30" s="30"/>
      <c r="C30" s="30"/>
      <c r="D30" s="13"/>
      <c r="E30" s="14"/>
      <c r="F30" s="15"/>
      <c r="G30" s="15"/>
    </row>
    <row r="31" spans="1:7" x14ac:dyDescent="0.3">
      <c r="A31" s="16" t="s">
        <v>125</v>
      </c>
      <c r="B31" s="30"/>
      <c r="C31" s="30"/>
      <c r="D31" s="13"/>
      <c r="E31" s="37" t="s">
        <v>115</v>
      </c>
      <c r="F31" s="38" t="s">
        <v>115</v>
      </c>
      <c r="G31" s="15"/>
    </row>
    <row r="32" spans="1:7" x14ac:dyDescent="0.3">
      <c r="A32" s="12"/>
      <c r="B32" s="30"/>
      <c r="C32" s="30"/>
      <c r="D32" s="13"/>
      <c r="E32" s="14"/>
      <c r="F32" s="15"/>
      <c r="G32" s="15"/>
    </row>
    <row r="33" spans="1:7" x14ac:dyDescent="0.3">
      <c r="A33" s="54" t="s">
        <v>155</v>
      </c>
      <c r="B33" s="55"/>
      <c r="C33" s="55"/>
      <c r="D33" s="56"/>
      <c r="E33" s="35">
        <v>66766.899999999994</v>
      </c>
      <c r="F33" s="36">
        <v>1.0437000000000001</v>
      </c>
      <c r="G33" s="20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16" t="s">
        <v>156</v>
      </c>
      <c r="B36" s="30"/>
      <c r="C36" s="30"/>
      <c r="D36" s="13"/>
      <c r="E36" s="14"/>
      <c r="F36" s="15"/>
      <c r="G36" s="15"/>
    </row>
    <row r="37" spans="1:7" x14ac:dyDescent="0.3">
      <c r="A37" s="12" t="s">
        <v>157</v>
      </c>
      <c r="B37" s="30"/>
      <c r="C37" s="30"/>
      <c r="D37" s="13"/>
      <c r="E37" s="14">
        <v>13445.23</v>
      </c>
      <c r="F37" s="15">
        <v>0.2102</v>
      </c>
      <c r="G37" s="15">
        <v>7.0344000000000004E-2</v>
      </c>
    </row>
    <row r="38" spans="1:7" x14ac:dyDescent="0.3">
      <c r="A38" s="16" t="s">
        <v>125</v>
      </c>
      <c r="B38" s="31"/>
      <c r="C38" s="31"/>
      <c r="D38" s="17"/>
      <c r="E38" s="35">
        <v>13445.23</v>
      </c>
      <c r="F38" s="36">
        <v>0.2102</v>
      </c>
      <c r="G38" s="20"/>
    </row>
    <row r="39" spans="1:7" x14ac:dyDescent="0.3">
      <c r="A39" s="12"/>
      <c r="B39" s="30"/>
      <c r="C39" s="30"/>
      <c r="D39" s="13"/>
      <c r="E39" s="14"/>
      <c r="F39" s="15"/>
      <c r="G39" s="15"/>
    </row>
    <row r="40" spans="1:7" x14ac:dyDescent="0.3">
      <c r="A40" s="54" t="s">
        <v>155</v>
      </c>
      <c r="B40" s="55"/>
      <c r="C40" s="55"/>
      <c r="D40" s="56"/>
      <c r="E40" s="35">
        <v>13445.23</v>
      </c>
      <c r="F40" s="36">
        <v>0.2102</v>
      </c>
      <c r="G40" s="20"/>
    </row>
    <row r="41" spans="1:7" x14ac:dyDescent="0.3">
      <c r="A41" s="12" t="s">
        <v>158</v>
      </c>
      <c r="B41" s="30"/>
      <c r="C41" s="30"/>
      <c r="D41" s="13"/>
      <c r="E41" s="14">
        <v>1508.9571252999999</v>
      </c>
      <c r="F41" s="15">
        <v>2.3585999999999999E-2</v>
      </c>
      <c r="G41" s="15"/>
    </row>
    <row r="42" spans="1:7" x14ac:dyDescent="0.3">
      <c r="A42" s="12" t="s">
        <v>159</v>
      </c>
      <c r="B42" s="30"/>
      <c r="C42" s="30"/>
      <c r="D42" s="13"/>
      <c r="E42" s="23">
        <v>-17746.257125299999</v>
      </c>
      <c r="F42" s="24">
        <v>-0.27748600000000001</v>
      </c>
      <c r="G42" s="15">
        <v>7.0344000000000004E-2</v>
      </c>
    </row>
    <row r="43" spans="1:7" x14ac:dyDescent="0.3">
      <c r="A43" s="25" t="s">
        <v>160</v>
      </c>
      <c r="B43" s="33"/>
      <c r="C43" s="33"/>
      <c r="D43" s="26"/>
      <c r="E43" s="27">
        <v>63974.83</v>
      </c>
      <c r="F43" s="28">
        <v>1</v>
      </c>
      <c r="G43" s="28"/>
    </row>
    <row r="45" spans="1:7" x14ac:dyDescent="0.3">
      <c r="A45" s="1" t="s">
        <v>162</v>
      </c>
    </row>
    <row r="48" spans="1:7" x14ac:dyDescent="0.3">
      <c r="A48" s="1" t="s">
        <v>163</v>
      </c>
    </row>
    <row r="49" spans="1:5" x14ac:dyDescent="0.3">
      <c r="A49" s="45" t="s">
        <v>164</v>
      </c>
      <c r="B49" s="34" t="s">
        <v>115</v>
      </c>
    </row>
    <row r="50" spans="1:5" x14ac:dyDescent="0.3">
      <c r="A50" t="s">
        <v>165</v>
      </c>
    </row>
    <row r="51" spans="1:5" x14ac:dyDescent="0.3">
      <c r="A51" t="s">
        <v>166</v>
      </c>
      <c r="B51" t="s">
        <v>167</v>
      </c>
      <c r="C51" t="s">
        <v>167</v>
      </c>
    </row>
    <row r="52" spans="1:5" x14ac:dyDescent="0.3">
      <c r="B52" s="46">
        <v>44985</v>
      </c>
      <c r="C52" s="46">
        <v>45016</v>
      </c>
    </row>
    <row r="53" spans="1:5" x14ac:dyDescent="0.3">
      <c r="A53" t="s">
        <v>664</v>
      </c>
      <c r="B53">
        <v>10.3626</v>
      </c>
      <c r="C53">
        <v>10.4712</v>
      </c>
      <c r="E53" s="2"/>
    </row>
    <row r="54" spans="1:5" x14ac:dyDescent="0.3">
      <c r="A54" t="s">
        <v>172</v>
      </c>
      <c r="B54">
        <v>10.3626</v>
      </c>
      <c r="C54">
        <v>10.4711</v>
      </c>
      <c r="E54" s="2"/>
    </row>
    <row r="55" spans="1:5" x14ac:dyDescent="0.3">
      <c r="A55" t="s">
        <v>665</v>
      </c>
      <c r="B55">
        <v>10.3521</v>
      </c>
      <c r="C55">
        <v>10.4572</v>
      </c>
      <c r="E55" s="2"/>
    </row>
    <row r="56" spans="1:5" x14ac:dyDescent="0.3">
      <c r="A56" t="s">
        <v>631</v>
      </c>
      <c r="B56">
        <v>10.351900000000001</v>
      </c>
      <c r="C56">
        <v>10.457100000000001</v>
      </c>
      <c r="E56" s="2"/>
    </row>
    <row r="57" spans="1:5" x14ac:dyDescent="0.3">
      <c r="E57" s="2"/>
    </row>
    <row r="58" spans="1:5" x14ac:dyDescent="0.3">
      <c r="A58" t="s">
        <v>182</v>
      </c>
      <c r="B58" s="34" t="s">
        <v>115</v>
      </c>
    </row>
    <row r="59" spans="1:5" x14ac:dyDescent="0.3">
      <c r="A59" t="s">
        <v>183</v>
      </c>
      <c r="B59" s="34" t="s">
        <v>115</v>
      </c>
    </row>
    <row r="60" spans="1:5" ht="28.95" customHeight="1" x14ac:dyDescent="0.3">
      <c r="A60" s="45" t="s">
        <v>184</v>
      </c>
      <c r="B60" s="34" t="s">
        <v>115</v>
      </c>
    </row>
    <row r="61" spans="1:5" ht="28.95" customHeight="1" x14ac:dyDescent="0.3">
      <c r="A61" s="45" t="s">
        <v>185</v>
      </c>
      <c r="B61" s="34" t="s">
        <v>115</v>
      </c>
    </row>
    <row r="62" spans="1:5" x14ac:dyDescent="0.3">
      <c r="A62" t="s">
        <v>186</v>
      </c>
      <c r="B62" s="47">
        <f>B78</f>
        <v>14.40682943159627</v>
      </c>
    </row>
    <row r="63" spans="1:5" ht="43.5" customHeight="1" x14ac:dyDescent="0.3">
      <c r="A63" s="45" t="s">
        <v>187</v>
      </c>
      <c r="B63" s="34" t="s">
        <v>115</v>
      </c>
    </row>
    <row r="64" spans="1:5" ht="28.95" customHeight="1" x14ac:dyDescent="0.3">
      <c r="A64" s="45" t="s">
        <v>188</v>
      </c>
      <c r="B64" s="34" t="s">
        <v>115</v>
      </c>
    </row>
    <row r="65" spans="1:2" ht="28.95" customHeight="1" x14ac:dyDescent="0.3">
      <c r="A65" s="45" t="s">
        <v>189</v>
      </c>
      <c r="B65" s="34" t="s">
        <v>115</v>
      </c>
    </row>
    <row r="66" spans="1:2" x14ac:dyDescent="0.3">
      <c r="A66" t="s">
        <v>190</v>
      </c>
      <c r="B66" s="34" t="s">
        <v>115</v>
      </c>
    </row>
    <row r="67" spans="1:2" x14ac:dyDescent="0.3">
      <c r="A67" t="s">
        <v>191</v>
      </c>
      <c r="B67" s="34" t="s">
        <v>115</v>
      </c>
    </row>
    <row r="68" spans="1:2" x14ac:dyDescent="0.3">
      <c r="A68" s="45"/>
      <c r="B68" s="34"/>
    </row>
    <row r="71" spans="1:2" x14ac:dyDescent="0.3">
      <c r="A71" t="s">
        <v>192</v>
      </c>
    </row>
    <row r="72" spans="1:2" ht="58.05" customHeight="1" x14ac:dyDescent="0.3">
      <c r="A72" s="57" t="s">
        <v>193</v>
      </c>
      <c r="B72" s="61" t="s">
        <v>704</v>
      </c>
    </row>
    <row r="73" spans="1:2" ht="43.5" customHeight="1" x14ac:dyDescent="0.3">
      <c r="A73" s="57" t="s">
        <v>195</v>
      </c>
      <c r="B73" s="61" t="s">
        <v>705</v>
      </c>
    </row>
    <row r="74" spans="1:2" x14ac:dyDescent="0.3">
      <c r="A74" s="57"/>
      <c r="B74" s="57"/>
    </row>
    <row r="75" spans="1:2" x14ac:dyDescent="0.3">
      <c r="A75" s="57" t="s">
        <v>197</v>
      </c>
      <c r="B75" s="58">
        <v>7.6413012148380037</v>
      </c>
    </row>
    <row r="76" spans="1:2" x14ac:dyDescent="0.3">
      <c r="A76" s="57"/>
      <c r="B76" s="57"/>
    </row>
    <row r="77" spans="1:2" x14ac:dyDescent="0.3">
      <c r="A77" s="57" t="s">
        <v>198</v>
      </c>
      <c r="B77" s="59">
        <v>9.0815999999999999</v>
      </c>
    </row>
    <row r="78" spans="1:2" x14ac:dyDescent="0.3">
      <c r="A78" s="57" t="s">
        <v>199</v>
      </c>
      <c r="B78" s="59">
        <v>14.40682943159627</v>
      </c>
    </row>
    <row r="79" spans="1:2" x14ac:dyDescent="0.3">
      <c r="A79" s="57"/>
      <c r="B79" s="57"/>
    </row>
    <row r="80" spans="1:2" x14ac:dyDescent="0.3">
      <c r="A80" s="57" t="s">
        <v>200</v>
      </c>
      <c r="B80" s="60">
        <v>45016</v>
      </c>
    </row>
    <row r="82" spans="1:4" ht="70.05" customHeight="1" x14ac:dyDescent="0.3">
      <c r="A82" s="77" t="s">
        <v>201</v>
      </c>
      <c r="B82" s="77" t="s">
        <v>202</v>
      </c>
      <c r="C82" s="77" t="s">
        <v>5</v>
      </c>
      <c r="D82" s="77" t="s">
        <v>6</v>
      </c>
    </row>
    <row r="83" spans="1:4" ht="70.05" customHeight="1" x14ac:dyDescent="0.3">
      <c r="A83" s="77" t="s">
        <v>706</v>
      </c>
      <c r="B83" s="77"/>
      <c r="C83" s="77" t="s">
        <v>31</v>
      </c>
      <c r="D83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03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707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708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205</v>
      </c>
      <c r="B9" s="30"/>
      <c r="C9" s="30"/>
      <c r="D9" s="13"/>
      <c r="E9" s="14"/>
      <c r="F9" s="15"/>
      <c r="G9" s="15"/>
    </row>
    <row r="10" spans="1:8" x14ac:dyDescent="0.3">
      <c r="A10" s="16" t="s">
        <v>206</v>
      </c>
      <c r="B10" s="30"/>
      <c r="C10" s="30"/>
      <c r="D10" s="13"/>
      <c r="E10" s="14"/>
      <c r="F10" s="15"/>
      <c r="G10" s="15"/>
    </row>
    <row r="11" spans="1:8" x14ac:dyDescent="0.3">
      <c r="A11" s="12" t="s">
        <v>709</v>
      </c>
      <c r="B11" s="30" t="s">
        <v>710</v>
      </c>
      <c r="C11" s="30" t="s">
        <v>209</v>
      </c>
      <c r="D11" s="13">
        <v>6000000</v>
      </c>
      <c r="E11" s="14">
        <v>5968.51</v>
      </c>
      <c r="F11" s="15">
        <v>7.3300000000000004E-2</v>
      </c>
      <c r="G11" s="15">
        <v>7.4499999999999997E-2</v>
      </c>
    </row>
    <row r="12" spans="1:8" x14ac:dyDescent="0.3">
      <c r="A12" s="12" t="s">
        <v>711</v>
      </c>
      <c r="B12" s="30" t="s">
        <v>712</v>
      </c>
      <c r="C12" s="30" t="s">
        <v>209</v>
      </c>
      <c r="D12" s="13">
        <v>5000000</v>
      </c>
      <c r="E12" s="14">
        <v>5052</v>
      </c>
      <c r="F12" s="15">
        <v>6.2E-2</v>
      </c>
      <c r="G12" s="15">
        <v>7.6149999999999995E-2</v>
      </c>
    </row>
    <row r="13" spans="1:8" x14ac:dyDescent="0.3">
      <c r="A13" s="12" t="s">
        <v>713</v>
      </c>
      <c r="B13" s="30" t="s">
        <v>714</v>
      </c>
      <c r="C13" s="30" t="s">
        <v>212</v>
      </c>
      <c r="D13" s="13">
        <v>5000000</v>
      </c>
      <c r="E13" s="14">
        <v>4959.13</v>
      </c>
      <c r="F13" s="15">
        <v>6.0900000000000003E-2</v>
      </c>
      <c r="G13" s="15">
        <v>7.6165999999999998E-2</v>
      </c>
    </row>
    <row r="14" spans="1:8" x14ac:dyDescent="0.3">
      <c r="A14" s="12" t="s">
        <v>715</v>
      </c>
      <c r="B14" s="30" t="s">
        <v>716</v>
      </c>
      <c r="C14" s="30" t="s">
        <v>209</v>
      </c>
      <c r="D14" s="13">
        <v>5000000</v>
      </c>
      <c r="E14" s="14">
        <v>4794.3999999999996</v>
      </c>
      <c r="F14" s="15">
        <v>5.8900000000000001E-2</v>
      </c>
      <c r="G14" s="15">
        <v>7.6700000000000004E-2</v>
      </c>
    </row>
    <row r="15" spans="1:8" x14ac:dyDescent="0.3">
      <c r="A15" s="12" t="s">
        <v>717</v>
      </c>
      <c r="B15" s="30" t="s">
        <v>718</v>
      </c>
      <c r="C15" s="30" t="s">
        <v>209</v>
      </c>
      <c r="D15" s="13">
        <v>4000000</v>
      </c>
      <c r="E15" s="14">
        <v>3986.29</v>
      </c>
      <c r="F15" s="15">
        <v>4.9000000000000002E-2</v>
      </c>
      <c r="G15" s="15">
        <v>7.4999999999999997E-2</v>
      </c>
    </row>
    <row r="16" spans="1:8" x14ac:dyDescent="0.3">
      <c r="A16" s="12" t="s">
        <v>719</v>
      </c>
      <c r="B16" s="30" t="s">
        <v>720</v>
      </c>
      <c r="C16" s="30" t="s">
        <v>209</v>
      </c>
      <c r="D16" s="13">
        <v>3000000</v>
      </c>
      <c r="E16" s="14">
        <v>2925.26</v>
      </c>
      <c r="F16" s="15">
        <v>3.5900000000000001E-2</v>
      </c>
      <c r="G16" s="15">
        <v>7.6200000000000004E-2</v>
      </c>
    </row>
    <row r="17" spans="1:7" x14ac:dyDescent="0.3">
      <c r="A17" s="12" t="s">
        <v>721</v>
      </c>
      <c r="B17" s="30" t="s">
        <v>722</v>
      </c>
      <c r="C17" s="30" t="s">
        <v>212</v>
      </c>
      <c r="D17" s="13">
        <v>2500000</v>
      </c>
      <c r="E17" s="14">
        <v>2500.46</v>
      </c>
      <c r="F17" s="15">
        <v>3.0700000000000002E-2</v>
      </c>
      <c r="G17" s="15">
        <v>7.4614E-2</v>
      </c>
    </row>
    <row r="18" spans="1:7" x14ac:dyDescent="0.3">
      <c r="A18" s="12" t="s">
        <v>723</v>
      </c>
      <c r="B18" s="30" t="s">
        <v>724</v>
      </c>
      <c r="C18" s="30" t="s">
        <v>212</v>
      </c>
      <c r="D18" s="13">
        <v>2500000</v>
      </c>
      <c r="E18" s="14">
        <v>2472.5700000000002</v>
      </c>
      <c r="F18" s="15">
        <v>3.04E-2</v>
      </c>
      <c r="G18" s="15">
        <v>7.6700000000000004E-2</v>
      </c>
    </row>
    <row r="19" spans="1:7" x14ac:dyDescent="0.3">
      <c r="A19" s="12" t="s">
        <v>725</v>
      </c>
      <c r="B19" s="30" t="s">
        <v>726</v>
      </c>
      <c r="C19" s="30" t="s">
        <v>209</v>
      </c>
      <c r="D19" s="13">
        <v>2000000</v>
      </c>
      <c r="E19" s="14">
        <v>1982.19</v>
      </c>
      <c r="F19" s="15">
        <v>2.4299999999999999E-2</v>
      </c>
      <c r="G19" s="15">
        <v>7.6200000000000004E-2</v>
      </c>
    </row>
    <row r="20" spans="1:7" x14ac:dyDescent="0.3">
      <c r="A20" s="12" t="s">
        <v>727</v>
      </c>
      <c r="B20" s="30" t="s">
        <v>728</v>
      </c>
      <c r="C20" s="30" t="s">
        <v>209</v>
      </c>
      <c r="D20" s="13">
        <v>2000000</v>
      </c>
      <c r="E20" s="14">
        <v>1980.11</v>
      </c>
      <c r="F20" s="15">
        <v>2.4299999999999999E-2</v>
      </c>
      <c r="G20" s="15">
        <v>7.5800000000000006E-2</v>
      </c>
    </row>
    <row r="21" spans="1:7" x14ac:dyDescent="0.3">
      <c r="A21" s="12" t="s">
        <v>729</v>
      </c>
      <c r="B21" s="30" t="s">
        <v>730</v>
      </c>
      <c r="C21" s="30" t="s">
        <v>209</v>
      </c>
      <c r="D21" s="13">
        <v>1500000</v>
      </c>
      <c r="E21" s="14">
        <v>1486.05</v>
      </c>
      <c r="F21" s="15">
        <v>1.83E-2</v>
      </c>
      <c r="G21" s="15">
        <v>7.6700000000000004E-2</v>
      </c>
    </row>
    <row r="22" spans="1:7" x14ac:dyDescent="0.3">
      <c r="A22" s="12" t="s">
        <v>731</v>
      </c>
      <c r="B22" s="30" t="s">
        <v>732</v>
      </c>
      <c r="C22" s="30" t="s">
        <v>209</v>
      </c>
      <c r="D22" s="13">
        <v>500000</v>
      </c>
      <c r="E22" s="14">
        <v>511.05</v>
      </c>
      <c r="F22" s="15">
        <v>6.3E-3</v>
      </c>
      <c r="G22" s="15">
        <v>7.6249999999999998E-2</v>
      </c>
    </row>
    <row r="23" spans="1:7" x14ac:dyDescent="0.3">
      <c r="A23" s="12" t="s">
        <v>733</v>
      </c>
      <c r="B23" s="30" t="s">
        <v>734</v>
      </c>
      <c r="C23" s="30" t="s">
        <v>209</v>
      </c>
      <c r="D23" s="13">
        <v>500000</v>
      </c>
      <c r="E23" s="14">
        <v>507.63</v>
      </c>
      <c r="F23" s="15">
        <v>6.1999999999999998E-3</v>
      </c>
      <c r="G23" s="15">
        <v>7.5850000000000001E-2</v>
      </c>
    </row>
    <row r="24" spans="1:7" x14ac:dyDescent="0.3">
      <c r="A24" s="16" t="s">
        <v>125</v>
      </c>
      <c r="B24" s="31"/>
      <c r="C24" s="31"/>
      <c r="D24" s="17"/>
      <c r="E24" s="35">
        <v>39125.65</v>
      </c>
      <c r="F24" s="36">
        <v>0.48049999999999998</v>
      </c>
      <c r="G24" s="20"/>
    </row>
    <row r="25" spans="1:7" x14ac:dyDescent="0.3">
      <c r="A25" s="16" t="s">
        <v>651</v>
      </c>
      <c r="B25" s="30"/>
      <c r="C25" s="30"/>
      <c r="D25" s="13"/>
      <c r="E25" s="14"/>
      <c r="F25" s="15"/>
      <c r="G25" s="15"/>
    </row>
    <row r="26" spans="1:7" x14ac:dyDescent="0.3">
      <c r="A26" s="12" t="s">
        <v>735</v>
      </c>
      <c r="B26" s="30" t="s">
        <v>736</v>
      </c>
      <c r="C26" s="30" t="s">
        <v>120</v>
      </c>
      <c r="D26" s="13">
        <v>7000000</v>
      </c>
      <c r="E26" s="14">
        <v>7107.02</v>
      </c>
      <c r="F26" s="15">
        <v>8.7300000000000003E-2</v>
      </c>
      <c r="G26" s="15">
        <v>7.4297009289000002E-2</v>
      </c>
    </row>
    <row r="27" spans="1:7" x14ac:dyDescent="0.3">
      <c r="A27" s="12" t="s">
        <v>737</v>
      </c>
      <c r="B27" s="30" t="s">
        <v>738</v>
      </c>
      <c r="C27" s="30" t="s">
        <v>120</v>
      </c>
      <c r="D27" s="13">
        <v>5000000</v>
      </c>
      <c r="E27" s="14">
        <v>5093.2700000000004</v>
      </c>
      <c r="F27" s="15">
        <v>6.2600000000000003E-2</v>
      </c>
      <c r="G27" s="15">
        <v>7.40213225E-2</v>
      </c>
    </row>
    <row r="28" spans="1:7" x14ac:dyDescent="0.3">
      <c r="A28" s="12" t="s">
        <v>739</v>
      </c>
      <c r="B28" s="30" t="s">
        <v>740</v>
      </c>
      <c r="C28" s="30" t="s">
        <v>120</v>
      </c>
      <c r="D28" s="13">
        <v>2500000</v>
      </c>
      <c r="E28" s="14">
        <v>2549.5700000000002</v>
      </c>
      <c r="F28" s="15">
        <v>3.1300000000000001E-2</v>
      </c>
      <c r="G28" s="15">
        <v>7.4950092804000001E-2</v>
      </c>
    </row>
    <row r="29" spans="1:7" x14ac:dyDescent="0.3">
      <c r="A29" s="12" t="s">
        <v>741</v>
      </c>
      <c r="B29" s="30" t="s">
        <v>742</v>
      </c>
      <c r="C29" s="30" t="s">
        <v>120</v>
      </c>
      <c r="D29" s="13">
        <v>2500000</v>
      </c>
      <c r="E29" s="14">
        <v>2549.2600000000002</v>
      </c>
      <c r="F29" s="15">
        <v>3.1300000000000001E-2</v>
      </c>
      <c r="G29" s="15">
        <v>7.4745853299999998E-2</v>
      </c>
    </row>
    <row r="30" spans="1:7" x14ac:dyDescent="0.3">
      <c r="A30" s="12" t="s">
        <v>743</v>
      </c>
      <c r="B30" s="30" t="s">
        <v>744</v>
      </c>
      <c r="C30" s="30" t="s">
        <v>120</v>
      </c>
      <c r="D30" s="13">
        <v>2500000</v>
      </c>
      <c r="E30" s="14">
        <v>2547.64</v>
      </c>
      <c r="F30" s="15">
        <v>3.1300000000000001E-2</v>
      </c>
      <c r="G30" s="15">
        <v>7.5222787969999996E-2</v>
      </c>
    </row>
    <row r="31" spans="1:7" x14ac:dyDescent="0.3">
      <c r="A31" s="12" t="s">
        <v>745</v>
      </c>
      <c r="B31" s="30" t="s">
        <v>746</v>
      </c>
      <c r="C31" s="30" t="s">
        <v>120</v>
      </c>
      <c r="D31" s="13">
        <v>2500000</v>
      </c>
      <c r="E31" s="14">
        <v>2545.09</v>
      </c>
      <c r="F31" s="15">
        <v>3.1300000000000001E-2</v>
      </c>
      <c r="G31" s="15">
        <v>7.4436939049999998E-2</v>
      </c>
    </row>
    <row r="32" spans="1:7" x14ac:dyDescent="0.3">
      <c r="A32" s="12" t="s">
        <v>747</v>
      </c>
      <c r="B32" s="30" t="s">
        <v>748</v>
      </c>
      <c r="C32" s="30" t="s">
        <v>120</v>
      </c>
      <c r="D32" s="13">
        <v>2500000</v>
      </c>
      <c r="E32" s="14">
        <v>2539.3200000000002</v>
      </c>
      <c r="F32" s="15">
        <v>3.1199999999999999E-2</v>
      </c>
      <c r="G32" s="15">
        <v>7.4384075625000004E-2</v>
      </c>
    </row>
    <row r="33" spans="1:7" x14ac:dyDescent="0.3">
      <c r="A33" s="12" t="s">
        <v>749</v>
      </c>
      <c r="B33" s="30" t="s">
        <v>750</v>
      </c>
      <c r="C33" s="30" t="s">
        <v>120</v>
      </c>
      <c r="D33" s="13">
        <v>2500000</v>
      </c>
      <c r="E33" s="14">
        <v>2530.14</v>
      </c>
      <c r="F33" s="15">
        <v>3.1099999999999999E-2</v>
      </c>
      <c r="G33" s="15">
        <v>7.3917689999999994E-2</v>
      </c>
    </row>
    <row r="34" spans="1:7" x14ac:dyDescent="0.3">
      <c r="A34" s="12" t="s">
        <v>751</v>
      </c>
      <c r="B34" s="30" t="s">
        <v>752</v>
      </c>
      <c r="C34" s="30" t="s">
        <v>120</v>
      </c>
      <c r="D34" s="13">
        <v>2000000</v>
      </c>
      <c r="E34" s="14">
        <v>2036.47</v>
      </c>
      <c r="F34" s="15">
        <v>2.5000000000000001E-2</v>
      </c>
      <c r="G34" s="15">
        <v>7.4207873600000002E-2</v>
      </c>
    </row>
    <row r="35" spans="1:7" x14ac:dyDescent="0.3">
      <c r="A35" s="12" t="s">
        <v>753</v>
      </c>
      <c r="B35" s="30" t="s">
        <v>754</v>
      </c>
      <c r="C35" s="30" t="s">
        <v>120</v>
      </c>
      <c r="D35" s="13">
        <v>2000000</v>
      </c>
      <c r="E35" s="14">
        <v>2036.37</v>
      </c>
      <c r="F35" s="15">
        <v>2.5000000000000001E-2</v>
      </c>
      <c r="G35" s="15">
        <v>7.4259696225000005E-2</v>
      </c>
    </row>
    <row r="36" spans="1:7" x14ac:dyDescent="0.3">
      <c r="A36" s="12" t="s">
        <v>755</v>
      </c>
      <c r="B36" s="30" t="s">
        <v>756</v>
      </c>
      <c r="C36" s="30" t="s">
        <v>120</v>
      </c>
      <c r="D36" s="13">
        <v>2000000</v>
      </c>
      <c r="E36" s="14">
        <v>2029.74</v>
      </c>
      <c r="F36" s="15">
        <v>2.4899999999999999E-2</v>
      </c>
      <c r="G36" s="15">
        <v>7.4384075625000004E-2</v>
      </c>
    </row>
    <row r="37" spans="1:7" x14ac:dyDescent="0.3">
      <c r="A37" s="12" t="s">
        <v>757</v>
      </c>
      <c r="B37" s="30" t="s">
        <v>758</v>
      </c>
      <c r="C37" s="30" t="s">
        <v>120</v>
      </c>
      <c r="D37" s="13">
        <v>1000000</v>
      </c>
      <c r="E37" s="14">
        <v>1020.81</v>
      </c>
      <c r="F37" s="15">
        <v>1.2500000000000001E-2</v>
      </c>
      <c r="G37" s="15">
        <v>7.4817386755999998E-2</v>
      </c>
    </row>
    <row r="38" spans="1:7" x14ac:dyDescent="0.3">
      <c r="A38" s="12" t="s">
        <v>759</v>
      </c>
      <c r="B38" s="30" t="s">
        <v>760</v>
      </c>
      <c r="C38" s="30" t="s">
        <v>120</v>
      </c>
      <c r="D38" s="13">
        <v>1000000</v>
      </c>
      <c r="E38" s="14">
        <v>1019.1</v>
      </c>
      <c r="F38" s="15">
        <v>1.2500000000000001E-2</v>
      </c>
      <c r="G38" s="15">
        <v>7.4151906569000003E-2</v>
      </c>
    </row>
    <row r="39" spans="1:7" x14ac:dyDescent="0.3">
      <c r="A39" s="12" t="s">
        <v>761</v>
      </c>
      <c r="B39" s="30" t="s">
        <v>762</v>
      </c>
      <c r="C39" s="30" t="s">
        <v>120</v>
      </c>
      <c r="D39" s="13">
        <v>1000000</v>
      </c>
      <c r="E39" s="14">
        <v>1018.81</v>
      </c>
      <c r="F39" s="15">
        <v>1.2500000000000001E-2</v>
      </c>
      <c r="G39" s="15">
        <v>7.4487730624999998E-2</v>
      </c>
    </row>
    <row r="40" spans="1:7" x14ac:dyDescent="0.3">
      <c r="A40" s="12" t="s">
        <v>763</v>
      </c>
      <c r="B40" s="30" t="s">
        <v>764</v>
      </c>
      <c r="C40" s="30" t="s">
        <v>120</v>
      </c>
      <c r="D40" s="13">
        <v>1000000</v>
      </c>
      <c r="E40" s="14">
        <v>975.03</v>
      </c>
      <c r="F40" s="15">
        <v>1.2E-2</v>
      </c>
      <c r="G40" s="15">
        <v>7.3696969441999993E-2</v>
      </c>
    </row>
    <row r="41" spans="1:7" x14ac:dyDescent="0.3">
      <c r="A41" s="12" t="s">
        <v>765</v>
      </c>
      <c r="B41" s="30" t="s">
        <v>766</v>
      </c>
      <c r="C41" s="30" t="s">
        <v>120</v>
      </c>
      <c r="D41" s="13">
        <v>500000</v>
      </c>
      <c r="E41" s="14">
        <v>510.07</v>
      </c>
      <c r="F41" s="15">
        <v>6.3E-3</v>
      </c>
      <c r="G41" s="15">
        <v>7.4487730624999998E-2</v>
      </c>
    </row>
    <row r="42" spans="1:7" x14ac:dyDescent="0.3">
      <c r="A42" s="12" t="s">
        <v>767</v>
      </c>
      <c r="B42" s="30" t="s">
        <v>768</v>
      </c>
      <c r="C42" s="30" t="s">
        <v>120</v>
      </c>
      <c r="D42" s="13">
        <v>500000</v>
      </c>
      <c r="E42" s="14">
        <v>509.91</v>
      </c>
      <c r="F42" s="15">
        <v>6.3E-3</v>
      </c>
      <c r="G42" s="15">
        <v>7.4745853299999998E-2</v>
      </c>
    </row>
    <row r="43" spans="1:7" x14ac:dyDescent="0.3">
      <c r="A43" s="12" t="s">
        <v>769</v>
      </c>
      <c r="B43" s="30" t="s">
        <v>770</v>
      </c>
      <c r="C43" s="30" t="s">
        <v>120</v>
      </c>
      <c r="D43" s="13">
        <v>500000</v>
      </c>
      <c r="E43" s="14">
        <v>508.08</v>
      </c>
      <c r="F43" s="15">
        <v>6.1999999999999998E-3</v>
      </c>
      <c r="G43" s="15">
        <v>7.4298045771999999E-2</v>
      </c>
    </row>
    <row r="44" spans="1:7" x14ac:dyDescent="0.3">
      <c r="A44" s="16" t="s">
        <v>125</v>
      </c>
      <c r="B44" s="31"/>
      <c r="C44" s="31"/>
      <c r="D44" s="17"/>
      <c r="E44" s="35">
        <v>39125.699999999997</v>
      </c>
      <c r="F44" s="36">
        <v>0.48060000000000003</v>
      </c>
      <c r="G44" s="20"/>
    </row>
    <row r="45" spans="1:7" x14ac:dyDescent="0.3">
      <c r="A45" s="12"/>
      <c r="B45" s="30"/>
      <c r="C45" s="30"/>
      <c r="D45" s="13"/>
      <c r="E45" s="14"/>
      <c r="F45" s="15"/>
      <c r="G45" s="15"/>
    </row>
    <row r="46" spans="1:7" x14ac:dyDescent="0.3">
      <c r="A46" s="12"/>
      <c r="B46" s="30"/>
      <c r="C46" s="30"/>
      <c r="D46" s="13"/>
      <c r="E46" s="14"/>
      <c r="F46" s="15"/>
      <c r="G46" s="15"/>
    </row>
    <row r="47" spans="1:7" x14ac:dyDescent="0.3">
      <c r="A47" s="16" t="s">
        <v>230</v>
      </c>
      <c r="B47" s="30"/>
      <c r="C47" s="30"/>
      <c r="D47" s="13"/>
      <c r="E47" s="14"/>
      <c r="F47" s="15"/>
      <c r="G47" s="15"/>
    </row>
    <row r="48" spans="1:7" x14ac:dyDescent="0.3">
      <c r="A48" s="16" t="s">
        <v>125</v>
      </c>
      <c r="B48" s="30"/>
      <c r="C48" s="30"/>
      <c r="D48" s="13"/>
      <c r="E48" s="37" t="s">
        <v>115</v>
      </c>
      <c r="F48" s="38" t="s">
        <v>115</v>
      </c>
      <c r="G48" s="15"/>
    </row>
    <row r="49" spans="1:7" x14ac:dyDescent="0.3">
      <c r="A49" s="12"/>
      <c r="B49" s="30"/>
      <c r="C49" s="30"/>
      <c r="D49" s="13"/>
      <c r="E49" s="14"/>
      <c r="F49" s="15"/>
      <c r="G49" s="15"/>
    </row>
    <row r="50" spans="1:7" x14ac:dyDescent="0.3">
      <c r="A50" s="16" t="s">
        <v>231</v>
      </c>
      <c r="B50" s="30"/>
      <c r="C50" s="30"/>
      <c r="D50" s="13"/>
      <c r="E50" s="14"/>
      <c r="F50" s="15"/>
      <c r="G50" s="15"/>
    </row>
    <row r="51" spans="1:7" x14ac:dyDescent="0.3">
      <c r="A51" s="16" t="s">
        <v>125</v>
      </c>
      <c r="B51" s="30"/>
      <c r="C51" s="30"/>
      <c r="D51" s="13"/>
      <c r="E51" s="37" t="s">
        <v>115</v>
      </c>
      <c r="F51" s="38" t="s">
        <v>115</v>
      </c>
      <c r="G51" s="15"/>
    </row>
    <row r="52" spans="1:7" x14ac:dyDescent="0.3">
      <c r="A52" s="12"/>
      <c r="B52" s="30"/>
      <c r="C52" s="30"/>
      <c r="D52" s="13"/>
      <c r="E52" s="14"/>
      <c r="F52" s="15"/>
      <c r="G52" s="15"/>
    </row>
    <row r="53" spans="1:7" x14ac:dyDescent="0.3">
      <c r="A53" s="54" t="s">
        <v>155</v>
      </c>
      <c r="B53" s="55"/>
      <c r="C53" s="55"/>
      <c r="D53" s="56"/>
      <c r="E53" s="35">
        <v>78251.350000000006</v>
      </c>
      <c r="F53" s="36">
        <v>0.96109999999999995</v>
      </c>
      <c r="G53" s="20"/>
    </row>
    <row r="54" spans="1:7" x14ac:dyDescent="0.3">
      <c r="A54" s="12"/>
      <c r="B54" s="30"/>
      <c r="C54" s="30"/>
      <c r="D54" s="13"/>
      <c r="E54" s="14"/>
      <c r="F54" s="15"/>
      <c r="G54" s="15"/>
    </row>
    <row r="55" spans="1:7" x14ac:dyDescent="0.3">
      <c r="A55" s="12"/>
      <c r="B55" s="30"/>
      <c r="C55" s="30"/>
      <c r="D55" s="13"/>
      <c r="E55" s="14"/>
      <c r="F55" s="15"/>
      <c r="G55" s="15"/>
    </row>
    <row r="56" spans="1:7" x14ac:dyDescent="0.3">
      <c r="A56" s="16" t="s">
        <v>156</v>
      </c>
      <c r="B56" s="30"/>
      <c r="C56" s="30"/>
      <c r="D56" s="13"/>
      <c r="E56" s="14"/>
      <c r="F56" s="15"/>
      <c r="G56" s="15"/>
    </row>
    <row r="57" spans="1:7" x14ac:dyDescent="0.3">
      <c r="A57" s="12" t="s">
        <v>157</v>
      </c>
      <c r="B57" s="30"/>
      <c r="C57" s="30"/>
      <c r="D57" s="13"/>
      <c r="E57" s="14">
        <v>285.83</v>
      </c>
      <c r="F57" s="15">
        <v>3.5000000000000001E-3</v>
      </c>
      <c r="G57" s="15">
        <v>7.0344000000000004E-2</v>
      </c>
    </row>
    <row r="58" spans="1:7" x14ac:dyDescent="0.3">
      <c r="A58" s="16" t="s">
        <v>125</v>
      </c>
      <c r="B58" s="31"/>
      <c r="C58" s="31"/>
      <c r="D58" s="17"/>
      <c r="E58" s="35">
        <v>285.83</v>
      </c>
      <c r="F58" s="36">
        <v>3.5000000000000001E-3</v>
      </c>
      <c r="G58" s="20"/>
    </row>
    <row r="59" spans="1:7" x14ac:dyDescent="0.3">
      <c r="A59" s="12"/>
      <c r="B59" s="30"/>
      <c r="C59" s="30"/>
      <c r="D59" s="13"/>
      <c r="E59" s="14"/>
      <c r="F59" s="15"/>
      <c r="G59" s="15"/>
    </row>
    <row r="60" spans="1:7" x14ac:dyDescent="0.3">
      <c r="A60" s="54" t="s">
        <v>155</v>
      </c>
      <c r="B60" s="55"/>
      <c r="C60" s="55"/>
      <c r="D60" s="56"/>
      <c r="E60" s="35">
        <v>285.83</v>
      </c>
      <c r="F60" s="36">
        <v>3.5000000000000001E-3</v>
      </c>
      <c r="G60" s="20"/>
    </row>
    <row r="61" spans="1:7" x14ac:dyDescent="0.3">
      <c r="A61" s="12" t="s">
        <v>158</v>
      </c>
      <c r="B61" s="30"/>
      <c r="C61" s="30"/>
      <c r="D61" s="13"/>
      <c r="E61" s="14">
        <v>2826.0435249000002</v>
      </c>
      <c r="F61" s="15">
        <v>3.4707000000000002E-2</v>
      </c>
      <c r="G61" s="15"/>
    </row>
    <row r="62" spans="1:7" x14ac:dyDescent="0.3">
      <c r="A62" s="12" t="s">
        <v>159</v>
      </c>
      <c r="B62" s="30"/>
      <c r="C62" s="30"/>
      <c r="D62" s="13"/>
      <c r="E62" s="14">
        <v>61.716475099999997</v>
      </c>
      <c r="F62" s="15">
        <v>6.9300000000000004E-4</v>
      </c>
      <c r="G62" s="15">
        <v>7.0344000000000004E-2</v>
      </c>
    </row>
    <row r="63" spans="1:7" x14ac:dyDescent="0.3">
      <c r="A63" s="25" t="s">
        <v>160</v>
      </c>
      <c r="B63" s="33"/>
      <c r="C63" s="33"/>
      <c r="D63" s="26"/>
      <c r="E63" s="27">
        <v>81424.94</v>
      </c>
      <c r="F63" s="28">
        <v>1</v>
      </c>
      <c r="G63" s="28"/>
    </row>
    <row r="65" spans="1:5" x14ac:dyDescent="0.3">
      <c r="A65" s="1" t="s">
        <v>162</v>
      </c>
    </row>
    <row r="68" spans="1:5" x14ac:dyDescent="0.3">
      <c r="A68" s="1" t="s">
        <v>163</v>
      </c>
    </row>
    <row r="69" spans="1:5" x14ac:dyDescent="0.3">
      <c r="A69" s="45" t="s">
        <v>164</v>
      </c>
      <c r="B69" s="34" t="s">
        <v>115</v>
      </c>
    </row>
    <row r="70" spans="1:5" x14ac:dyDescent="0.3">
      <c r="A70" t="s">
        <v>165</v>
      </c>
    </row>
    <row r="71" spans="1:5" x14ac:dyDescent="0.3">
      <c r="A71" t="s">
        <v>166</v>
      </c>
      <c r="B71" t="s">
        <v>167</v>
      </c>
      <c r="C71" t="s">
        <v>167</v>
      </c>
    </row>
    <row r="72" spans="1:5" x14ac:dyDescent="0.3">
      <c r="B72" s="46">
        <v>44985</v>
      </c>
      <c r="C72" s="46">
        <v>45016</v>
      </c>
    </row>
    <row r="73" spans="1:5" x14ac:dyDescent="0.3">
      <c r="A73" t="s">
        <v>664</v>
      </c>
      <c r="B73">
        <v>10.2502</v>
      </c>
      <c r="C73">
        <v>10.3605</v>
      </c>
      <c r="E73" s="2"/>
    </row>
    <row r="74" spans="1:5" x14ac:dyDescent="0.3">
      <c r="A74" t="s">
        <v>172</v>
      </c>
      <c r="B74">
        <v>10.2508</v>
      </c>
      <c r="C74">
        <v>10.361000000000001</v>
      </c>
      <c r="E74" s="2"/>
    </row>
    <row r="75" spans="1:5" x14ac:dyDescent="0.3">
      <c r="A75" t="s">
        <v>665</v>
      </c>
      <c r="B75">
        <v>10.230600000000001</v>
      </c>
      <c r="C75">
        <v>10.339</v>
      </c>
      <c r="E75" s="2"/>
    </row>
    <row r="76" spans="1:5" x14ac:dyDescent="0.3">
      <c r="A76" t="s">
        <v>631</v>
      </c>
      <c r="B76">
        <v>10.231</v>
      </c>
      <c r="C76">
        <v>10.339399999999999</v>
      </c>
      <c r="E76" s="2"/>
    </row>
    <row r="77" spans="1:5" x14ac:dyDescent="0.3">
      <c r="E77" s="2"/>
    </row>
    <row r="78" spans="1:5" x14ac:dyDescent="0.3">
      <c r="A78" t="s">
        <v>182</v>
      </c>
      <c r="B78" s="34" t="s">
        <v>115</v>
      </c>
    </row>
    <row r="79" spans="1:5" x14ac:dyDescent="0.3">
      <c r="A79" t="s">
        <v>183</v>
      </c>
      <c r="B79" s="34" t="s">
        <v>115</v>
      </c>
    </row>
    <row r="80" spans="1:5" ht="28.95" customHeight="1" x14ac:dyDescent="0.3">
      <c r="A80" s="45" t="s">
        <v>184</v>
      </c>
      <c r="B80" s="34" t="s">
        <v>115</v>
      </c>
    </row>
    <row r="81" spans="1:2" ht="28.95" customHeight="1" x14ac:dyDescent="0.3">
      <c r="A81" s="45" t="s">
        <v>185</v>
      </c>
      <c r="B81" s="34" t="s">
        <v>115</v>
      </c>
    </row>
    <row r="82" spans="1:2" x14ac:dyDescent="0.3">
      <c r="A82" t="s">
        <v>186</v>
      </c>
      <c r="B82" s="47">
        <f>B98</f>
        <v>2.3404715429225198</v>
      </c>
    </row>
    <row r="83" spans="1:2" ht="43.5" customHeight="1" x14ac:dyDescent="0.3">
      <c r="A83" s="45" t="s">
        <v>187</v>
      </c>
      <c r="B83" s="34" t="s">
        <v>115</v>
      </c>
    </row>
    <row r="84" spans="1:2" ht="28.95" customHeight="1" x14ac:dyDescent="0.3">
      <c r="A84" s="45" t="s">
        <v>188</v>
      </c>
      <c r="B84" s="34" t="s">
        <v>115</v>
      </c>
    </row>
    <row r="85" spans="1:2" ht="28.95" customHeight="1" x14ac:dyDescent="0.3">
      <c r="A85" s="45" t="s">
        <v>189</v>
      </c>
      <c r="B85" s="34" t="s">
        <v>115</v>
      </c>
    </row>
    <row r="86" spans="1:2" x14ac:dyDescent="0.3">
      <c r="A86" t="s">
        <v>190</v>
      </c>
      <c r="B86" s="34" t="s">
        <v>115</v>
      </c>
    </row>
    <row r="87" spans="1:2" x14ac:dyDescent="0.3">
      <c r="A87" t="s">
        <v>191</v>
      </c>
      <c r="B87" s="34" t="s">
        <v>115</v>
      </c>
    </row>
    <row r="88" spans="1:2" x14ac:dyDescent="0.3">
      <c r="A88" s="45"/>
      <c r="B88" s="34"/>
    </row>
    <row r="91" spans="1:2" x14ac:dyDescent="0.3">
      <c r="A91" t="s">
        <v>192</v>
      </c>
    </row>
    <row r="92" spans="1:2" x14ac:dyDescent="0.3">
      <c r="A92" s="57" t="s">
        <v>193</v>
      </c>
      <c r="B92" s="57" t="s">
        <v>771</v>
      </c>
    </row>
    <row r="93" spans="1:2" x14ac:dyDescent="0.3">
      <c r="A93" s="57" t="s">
        <v>195</v>
      </c>
      <c r="B93" s="57" t="s">
        <v>772</v>
      </c>
    </row>
    <row r="94" spans="1:2" x14ac:dyDescent="0.3">
      <c r="A94" s="57"/>
      <c r="B94" s="57"/>
    </row>
    <row r="95" spans="1:2" x14ac:dyDescent="0.3">
      <c r="A95" s="57" t="s">
        <v>197</v>
      </c>
      <c r="B95" s="58">
        <v>7.5074827000192048</v>
      </c>
    </row>
    <row r="96" spans="1:2" x14ac:dyDescent="0.3">
      <c r="A96" s="57"/>
      <c r="B96" s="57"/>
    </row>
    <row r="97" spans="1:4" x14ac:dyDescent="0.3">
      <c r="A97" s="57" t="s">
        <v>198</v>
      </c>
      <c r="B97" s="59">
        <v>2.1328</v>
      </c>
    </row>
    <row r="98" spans="1:4" x14ac:dyDescent="0.3">
      <c r="A98" s="57" t="s">
        <v>199</v>
      </c>
      <c r="B98" s="59">
        <v>2.3404715429225198</v>
      </c>
    </row>
    <row r="99" spans="1:4" x14ac:dyDescent="0.3">
      <c r="A99" s="57"/>
      <c r="B99" s="57"/>
    </row>
    <row r="100" spans="1:4" x14ac:dyDescent="0.3">
      <c r="A100" s="57" t="s">
        <v>200</v>
      </c>
      <c r="B100" s="60">
        <v>45016</v>
      </c>
    </row>
    <row r="102" spans="1:4" ht="70.05" customHeight="1" x14ac:dyDescent="0.3">
      <c r="A102" s="77" t="s">
        <v>201</v>
      </c>
      <c r="B102" s="77" t="s">
        <v>202</v>
      </c>
      <c r="C102" s="77" t="s">
        <v>5</v>
      </c>
      <c r="D102" s="77" t="s">
        <v>6</v>
      </c>
    </row>
    <row r="103" spans="1:4" ht="70.05" customHeight="1" x14ac:dyDescent="0.3">
      <c r="A103" s="77" t="s">
        <v>773</v>
      </c>
      <c r="B103" s="77"/>
      <c r="C103" s="77" t="s">
        <v>33</v>
      </c>
      <c r="D103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81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774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775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6" t="s">
        <v>205</v>
      </c>
      <c r="B8" s="30"/>
      <c r="C8" s="30"/>
      <c r="D8" s="13"/>
      <c r="E8" s="14"/>
      <c r="F8" s="15"/>
      <c r="G8" s="15"/>
    </row>
    <row r="9" spans="1:8" x14ac:dyDescent="0.3">
      <c r="A9" s="16" t="s">
        <v>650</v>
      </c>
      <c r="B9" s="30"/>
      <c r="C9" s="30"/>
      <c r="D9" s="13"/>
      <c r="E9" s="14"/>
      <c r="F9" s="15"/>
      <c r="G9" s="15"/>
    </row>
    <row r="10" spans="1:8" x14ac:dyDescent="0.3">
      <c r="A10" s="16" t="s">
        <v>125</v>
      </c>
      <c r="B10" s="30"/>
      <c r="C10" s="30"/>
      <c r="D10" s="13"/>
      <c r="E10" s="37" t="s">
        <v>115</v>
      </c>
      <c r="F10" s="38" t="s">
        <v>115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457</v>
      </c>
      <c r="B12" s="30"/>
      <c r="C12" s="30"/>
      <c r="D12" s="13"/>
      <c r="E12" s="14"/>
      <c r="F12" s="15"/>
      <c r="G12" s="15"/>
    </row>
    <row r="13" spans="1:8" x14ac:dyDescent="0.3">
      <c r="A13" s="12" t="s">
        <v>776</v>
      </c>
      <c r="B13" s="30" t="s">
        <v>777</v>
      </c>
      <c r="C13" s="30" t="s">
        <v>120</v>
      </c>
      <c r="D13" s="13">
        <v>9000000</v>
      </c>
      <c r="E13" s="14">
        <v>8975.15</v>
      </c>
      <c r="F13" s="15">
        <v>0.42120000000000002</v>
      </c>
      <c r="G13" s="15">
        <v>7.1721857599999994E-2</v>
      </c>
    </row>
    <row r="14" spans="1:8" x14ac:dyDescent="0.3">
      <c r="A14" s="12" t="s">
        <v>624</v>
      </c>
      <c r="B14" s="30" t="s">
        <v>625</v>
      </c>
      <c r="C14" s="30" t="s">
        <v>120</v>
      </c>
      <c r="D14" s="13">
        <v>6500000</v>
      </c>
      <c r="E14" s="14">
        <v>6545.33</v>
      </c>
      <c r="F14" s="15">
        <v>0.30719999999999997</v>
      </c>
      <c r="G14" s="15">
        <v>7.3099169024999994E-2</v>
      </c>
    </row>
    <row r="15" spans="1:8" x14ac:dyDescent="0.3">
      <c r="A15" s="16" t="s">
        <v>125</v>
      </c>
      <c r="B15" s="31"/>
      <c r="C15" s="31"/>
      <c r="D15" s="17"/>
      <c r="E15" s="35">
        <v>15520.48</v>
      </c>
      <c r="F15" s="36">
        <v>0.72840000000000005</v>
      </c>
      <c r="G15" s="20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651</v>
      </c>
      <c r="B17" s="30"/>
      <c r="C17" s="30"/>
      <c r="D17" s="13"/>
      <c r="E17" s="14"/>
      <c r="F17" s="15"/>
      <c r="G17" s="15"/>
    </row>
    <row r="18" spans="1:7" x14ac:dyDescent="0.3">
      <c r="A18" s="12" t="s">
        <v>778</v>
      </c>
      <c r="B18" s="30" t="s">
        <v>779</v>
      </c>
      <c r="C18" s="30" t="s">
        <v>120</v>
      </c>
      <c r="D18" s="13">
        <v>3000000</v>
      </c>
      <c r="E18" s="14">
        <v>3025.34</v>
      </c>
      <c r="F18" s="15">
        <v>0.14199999999999999</v>
      </c>
      <c r="G18" s="15">
        <v>7.4659808963999999E-2</v>
      </c>
    </row>
    <row r="19" spans="1:7" x14ac:dyDescent="0.3">
      <c r="A19" s="12" t="s">
        <v>780</v>
      </c>
      <c r="B19" s="30" t="s">
        <v>781</v>
      </c>
      <c r="C19" s="30" t="s">
        <v>120</v>
      </c>
      <c r="D19" s="13">
        <v>2500000</v>
      </c>
      <c r="E19" s="14">
        <v>2522.5100000000002</v>
      </c>
      <c r="F19" s="15">
        <v>0.11840000000000001</v>
      </c>
      <c r="G19" s="15">
        <v>7.4487730624999998E-2</v>
      </c>
    </row>
    <row r="20" spans="1:7" x14ac:dyDescent="0.3">
      <c r="A20" s="16" t="s">
        <v>125</v>
      </c>
      <c r="B20" s="31"/>
      <c r="C20" s="31"/>
      <c r="D20" s="17"/>
      <c r="E20" s="35">
        <v>5547.85</v>
      </c>
      <c r="F20" s="36">
        <v>0.26040000000000002</v>
      </c>
      <c r="G20" s="20"/>
    </row>
    <row r="21" spans="1:7" x14ac:dyDescent="0.3">
      <c r="A21" s="12"/>
      <c r="B21" s="30"/>
      <c r="C21" s="30"/>
      <c r="D21" s="13"/>
      <c r="E21" s="14"/>
      <c r="F21" s="15"/>
      <c r="G21" s="15"/>
    </row>
    <row r="22" spans="1:7" x14ac:dyDescent="0.3">
      <c r="A22" s="12"/>
      <c r="B22" s="30"/>
      <c r="C22" s="30"/>
      <c r="D22" s="13"/>
      <c r="E22" s="14"/>
      <c r="F22" s="15"/>
      <c r="G22" s="15"/>
    </row>
    <row r="23" spans="1:7" x14ac:dyDescent="0.3">
      <c r="A23" s="16" t="s">
        <v>230</v>
      </c>
      <c r="B23" s="30"/>
      <c r="C23" s="30"/>
      <c r="D23" s="13"/>
      <c r="E23" s="14"/>
      <c r="F23" s="15"/>
      <c r="G23" s="15"/>
    </row>
    <row r="24" spans="1:7" x14ac:dyDescent="0.3">
      <c r="A24" s="16" t="s">
        <v>125</v>
      </c>
      <c r="B24" s="30"/>
      <c r="C24" s="30"/>
      <c r="D24" s="13"/>
      <c r="E24" s="37" t="s">
        <v>115</v>
      </c>
      <c r="F24" s="38" t="s">
        <v>115</v>
      </c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231</v>
      </c>
      <c r="B26" s="30"/>
      <c r="C26" s="30"/>
      <c r="D26" s="13"/>
      <c r="E26" s="14"/>
      <c r="F26" s="15"/>
      <c r="G26" s="15"/>
    </row>
    <row r="27" spans="1:7" x14ac:dyDescent="0.3">
      <c r="A27" s="16" t="s">
        <v>125</v>
      </c>
      <c r="B27" s="30"/>
      <c r="C27" s="30"/>
      <c r="D27" s="13"/>
      <c r="E27" s="37" t="s">
        <v>115</v>
      </c>
      <c r="F27" s="38" t="s">
        <v>115</v>
      </c>
      <c r="G27" s="15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54" t="s">
        <v>155</v>
      </c>
      <c r="B29" s="55"/>
      <c r="C29" s="55"/>
      <c r="D29" s="56"/>
      <c r="E29" s="35">
        <v>21068.33</v>
      </c>
      <c r="F29" s="36">
        <v>0.98880000000000001</v>
      </c>
      <c r="G29" s="20"/>
    </row>
    <row r="30" spans="1:7" x14ac:dyDescent="0.3">
      <c r="A30" s="12"/>
      <c r="B30" s="30"/>
      <c r="C30" s="30"/>
      <c r="D30" s="13"/>
      <c r="E30" s="14"/>
      <c r="F30" s="15"/>
      <c r="G30" s="15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6" t="s">
        <v>156</v>
      </c>
      <c r="B32" s="30"/>
      <c r="C32" s="30"/>
      <c r="D32" s="13"/>
      <c r="E32" s="14"/>
      <c r="F32" s="15"/>
      <c r="G32" s="15"/>
    </row>
    <row r="33" spans="1:7" x14ac:dyDescent="0.3">
      <c r="A33" s="12" t="s">
        <v>157</v>
      </c>
      <c r="B33" s="30"/>
      <c r="C33" s="30"/>
      <c r="D33" s="13"/>
      <c r="E33" s="14">
        <v>4328.5</v>
      </c>
      <c r="F33" s="15">
        <v>0.2031</v>
      </c>
      <c r="G33" s="15">
        <v>7.0344000000000004E-2</v>
      </c>
    </row>
    <row r="34" spans="1:7" x14ac:dyDescent="0.3">
      <c r="A34" s="16" t="s">
        <v>125</v>
      </c>
      <c r="B34" s="31"/>
      <c r="C34" s="31"/>
      <c r="D34" s="17"/>
      <c r="E34" s="35">
        <v>4328.5</v>
      </c>
      <c r="F34" s="36">
        <v>0.2031</v>
      </c>
      <c r="G34" s="20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54" t="s">
        <v>155</v>
      </c>
      <c r="B36" s="55"/>
      <c r="C36" s="55"/>
      <c r="D36" s="56"/>
      <c r="E36" s="35">
        <v>4328.5</v>
      </c>
      <c r="F36" s="36">
        <v>0.2031</v>
      </c>
      <c r="G36" s="20"/>
    </row>
    <row r="37" spans="1:7" x14ac:dyDescent="0.3">
      <c r="A37" s="12" t="s">
        <v>158</v>
      </c>
      <c r="B37" s="30"/>
      <c r="C37" s="30"/>
      <c r="D37" s="13"/>
      <c r="E37" s="14">
        <v>319.5578132</v>
      </c>
      <c r="F37" s="15">
        <v>1.4997E-2</v>
      </c>
      <c r="G37" s="15"/>
    </row>
    <row r="38" spans="1:7" x14ac:dyDescent="0.3">
      <c r="A38" s="12" t="s">
        <v>159</v>
      </c>
      <c r="B38" s="30"/>
      <c r="C38" s="30"/>
      <c r="D38" s="13"/>
      <c r="E38" s="23">
        <v>-4409.3778131999998</v>
      </c>
      <c r="F38" s="24">
        <v>-0.206897</v>
      </c>
      <c r="G38" s="15">
        <v>7.0344000000000004E-2</v>
      </c>
    </row>
    <row r="39" spans="1:7" x14ac:dyDescent="0.3">
      <c r="A39" s="25" t="s">
        <v>160</v>
      </c>
      <c r="B39" s="33"/>
      <c r="C39" s="33"/>
      <c r="D39" s="26"/>
      <c r="E39" s="27">
        <v>21307.01</v>
      </c>
      <c r="F39" s="28">
        <v>1</v>
      </c>
      <c r="G39" s="28"/>
    </row>
    <row r="41" spans="1:7" x14ac:dyDescent="0.3">
      <c r="A41" s="1" t="s">
        <v>162</v>
      </c>
    </row>
    <row r="44" spans="1:7" x14ac:dyDescent="0.3">
      <c r="A44" s="1" t="s">
        <v>163</v>
      </c>
    </row>
    <row r="45" spans="1:7" x14ac:dyDescent="0.3">
      <c r="A45" s="45" t="s">
        <v>164</v>
      </c>
      <c r="B45" s="34" t="s">
        <v>115</v>
      </c>
    </row>
    <row r="46" spans="1:7" x14ac:dyDescent="0.3">
      <c r="A46" t="s">
        <v>165</v>
      </c>
    </row>
    <row r="47" spans="1:7" x14ac:dyDescent="0.3">
      <c r="A47" t="s">
        <v>166</v>
      </c>
      <c r="B47" t="s">
        <v>167</v>
      </c>
      <c r="C47" t="s">
        <v>167</v>
      </c>
    </row>
    <row r="48" spans="1:7" x14ac:dyDescent="0.3">
      <c r="B48" s="46">
        <v>44985</v>
      </c>
      <c r="C48" s="46">
        <v>45016</v>
      </c>
    </row>
    <row r="49" spans="1:5" x14ac:dyDescent="0.3">
      <c r="A49" t="s">
        <v>664</v>
      </c>
      <c r="B49">
        <v>10.0075</v>
      </c>
      <c r="C49">
        <v>10.1381</v>
      </c>
      <c r="E49" s="2"/>
    </row>
    <row r="50" spans="1:5" x14ac:dyDescent="0.3">
      <c r="A50" t="s">
        <v>172</v>
      </c>
      <c r="B50">
        <v>10.0076</v>
      </c>
      <c r="C50">
        <v>10.138199999999999</v>
      </c>
      <c r="E50" s="2"/>
    </row>
    <row r="51" spans="1:5" x14ac:dyDescent="0.3">
      <c r="A51" t="s">
        <v>665</v>
      </c>
      <c r="B51">
        <v>10.005599999999999</v>
      </c>
      <c r="C51">
        <v>10.1318</v>
      </c>
      <c r="E51" s="2"/>
    </row>
    <row r="52" spans="1:5" x14ac:dyDescent="0.3">
      <c r="A52" t="s">
        <v>631</v>
      </c>
      <c r="B52">
        <v>10.005599999999999</v>
      </c>
      <c r="C52">
        <v>10.1319</v>
      </c>
      <c r="E52" s="2"/>
    </row>
    <row r="53" spans="1:5" x14ac:dyDescent="0.3">
      <c r="E53" s="2"/>
    </row>
    <row r="54" spans="1:5" x14ac:dyDescent="0.3">
      <c r="A54" t="s">
        <v>182</v>
      </c>
      <c r="B54" s="34" t="s">
        <v>115</v>
      </c>
    </row>
    <row r="55" spans="1:5" x14ac:dyDescent="0.3">
      <c r="A55" t="s">
        <v>183</v>
      </c>
      <c r="B55" s="34" t="s">
        <v>115</v>
      </c>
    </row>
    <row r="56" spans="1:5" ht="28.95" customHeight="1" x14ac:dyDescent="0.3">
      <c r="A56" s="45" t="s">
        <v>184</v>
      </c>
      <c r="B56" s="34" t="s">
        <v>115</v>
      </c>
    </row>
    <row r="57" spans="1:5" ht="28.95" customHeight="1" x14ac:dyDescent="0.3">
      <c r="A57" s="45" t="s">
        <v>185</v>
      </c>
      <c r="B57" s="34" t="s">
        <v>115</v>
      </c>
    </row>
    <row r="58" spans="1:5" x14ac:dyDescent="0.3">
      <c r="A58" t="s">
        <v>186</v>
      </c>
      <c r="B58" s="47">
        <f>B76</f>
        <v>3.1110784240807399</v>
      </c>
    </row>
    <row r="59" spans="1:5" ht="43.5" customHeight="1" x14ac:dyDescent="0.3">
      <c r="A59" s="45" t="s">
        <v>187</v>
      </c>
      <c r="B59" s="34" t="s">
        <v>115</v>
      </c>
    </row>
    <row r="60" spans="1:5" ht="28.95" customHeight="1" x14ac:dyDescent="0.3">
      <c r="A60" s="45" t="s">
        <v>188</v>
      </c>
      <c r="B60" s="34" t="s">
        <v>115</v>
      </c>
    </row>
    <row r="61" spans="1:5" ht="28.95" customHeight="1" x14ac:dyDescent="0.3">
      <c r="A61" s="45" t="s">
        <v>189</v>
      </c>
      <c r="B61" s="47">
        <v>4055.0372480999999</v>
      </c>
    </row>
    <row r="62" spans="1:5" x14ac:dyDescent="0.3">
      <c r="A62" t="s">
        <v>190</v>
      </c>
      <c r="B62" s="34" t="s">
        <v>115</v>
      </c>
    </row>
    <row r="63" spans="1:5" x14ac:dyDescent="0.3">
      <c r="A63" t="s">
        <v>191</v>
      </c>
      <c r="B63" s="34" t="s">
        <v>115</v>
      </c>
    </row>
    <row r="64" spans="1:5" x14ac:dyDescent="0.3">
      <c r="A64" s="45"/>
      <c r="B64" s="34"/>
    </row>
    <row r="65" spans="1:4" x14ac:dyDescent="0.3">
      <c r="A65" s="45"/>
      <c r="B65" s="34"/>
    </row>
    <row r="69" spans="1:4" x14ac:dyDescent="0.3">
      <c r="A69" t="s">
        <v>192</v>
      </c>
    </row>
    <row r="70" spans="1:4" ht="28.95" customHeight="1" x14ac:dyDescent="0.3">
      <c r="A70" s="57" t="s">
        <v>193</v>
      </c>
      <c r="B70" s="61" t="s">
        <v>782</v>
      </c>
    </row>
    <row r="71" spans="1:4" x14ac:dyDescent="0.3">
      <c r="A71" s="57" t="s">
        <v>195</v>
      </c>
      <c r="B71" s="57" t="s">
        <v>783</v>
      </c>
    </row>
    <row r="72" spans="1:4" x14ac:dyDescent="0.3">
      <c r="A72" s="57"/>
      <c r="B72" s="57"/>
    </row>
    <row r="73" spans="1:4" x14ac:dyDescent="0.3">
      <c r="A73" s="57" t="s">
        <v>197</v>
      </c>
      <c r="B73" s="58">
        <v>7.2908984143119859</v>
      </c>
    </row>
    <row r="74" spans="1:4" x14ac:dyDescent="0.3">
      <c r="A74" s="57"/>
      <c r="B74" s="57"/>
    </row>
    <row r="75" spans="1:4" x14ac:dyDescent="0.3">
      <c r="A75" s="57" t="s">
        <v>198</v>
      </c>
      <c r="B75" s="59">
        <v>2.7559999999999998</v>
      </c>
    </row>
    <row r="76" spans="1:4" x14ac:dyDescent="0.3">
      <c r="A76" s="57" t="s">
        <v>199</v>
      </c>
      <c r="B76" s="59">
        <v>3.1110784240807399</v>
      </c>
    </row>
    <row r="77" spans="1:4" x14ac:dyDescent="0.3">
      <c r="A77" s="57"/>
      <c r="B77" s="57"/>
    </row>
    <row r="78" spans="1:4" x14ac:dyDescent="0.3">
      <c r="A78" s="57" t="s">
        <v>200</v>
      </c>
      <c r="B78" s="60">
        <v>45016</v>
      </c>
    </row>
    <row r="80" spans="1:4" ht="70.05" customHeight="1" x14ac:dyDescent="0.3">
      <c r="A80" s="77" t="s">
        <v>201</v>
      </c>
      <c r="B80" s="77" t="s">
        <v>202</v>
      </c>
      <c r="C80" s="77" t="s">
        <v>5</v>
      </c>
      <c r="D80" s="77" t="s">
        <v>6</v>
      </c>
    </row>
    <row r="81" spans="1:4" ht="70.05" customHeight="1" x14ac:dyDescent="0.3">
      <c r="A81" s="77" t="s">
        <v>784</v>
      </c>
      <c r="B81" s="77"/>
      <c r="C81" s="77" t="s">
        <v>35</v>
      </c>
      <c r="D81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64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6.5546875" bestFit="1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785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786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787</v>
      </c>
      <c r="B10" s="30"/>
      <c r="C10" s="30"/>
      <c r="D10" s="13"/>
      <c r="E10" s="14"/>
      <c r="F10" s="15"/>
      <c r="G10" s="15"/>
    </row>
    <row r="11" spans="1:8" x14ac:dyDescent="0.3">
      <c r="A11" s="12" t="s">
        <v>788</v>
      </c>
      <c r="B11" s="30" t="s">
        <v>789</v>
      </c>
      <c r="C11" s="30"/>
      <c r="D11" s="13">
        <v>25806999</v>
      </c>
      <c r="E11" s="14">
        <v>315965.40999999997</v>
      </c>
      <c r="F11" s="15">
        <v>0.98850000000000005</v>
      </c>
      <c r="G11" s="15"/>
    </row>
    <row r="12" spans="1:8" x14ac:dyDescent="0.3">
      <c r="A12" s="16" t="s">
        <v>125</v>
      </c>
      <c r="B12" s="31"/>
      <c r="C12" s="31"/>
      <c r="D12" s="17"/>
      <c r="E12" s="35">
        <v>315965.40999999997</v>
      </c>
      <c r="F12" s="36">
        <v>0.98850000000000005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54" t="s">
        <v>155</v>
      </c>
      <c r="B14" s="55"/>
      <c r="C14" s="55"/>
      <c r="D14" s="56"/>
      <c r="E14" s="35">
        <v>315965.40999999997</v>
      </c>
      <c r="F14" s="36">
        <v>0.98850000000000005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156</v>
      </c>
      <c r="B16" s="30"/>
      <c r="C16" s="30"/>
      <c r="D16" s="13"/>
      <c r="E16" s="14"/>
      <c r="F16" s="15"/>
      <c r="G16" s="15"/>
    </row>
    <row r="17" spans="1:7" x14ac:dyDescent="0.3">
      <c r="A17" s="12" t="s">
        <v>157</v>
      </c>
      <c r="B17" s="30"/>
      <c r="C17" s="30"/>
      <c r="D17" s="13"/>
      <c r="E17" s="14">
        <v>3155.18</v>
      </c>
      <c r="F17" s="15">
        <v>9.9000000000000008E-3</v>
      </c>
      <c r="G17" s="15">
        <v>7.0344000000000004E-2</v>
      </c>
    </row>
    <row r="18" spans="1:7" x14ac:dyDescent="0.3">
      <c r="A18" s="16" t="s">
        <v>125</v>
      </c>
      <c r="B18" s="31"/>
      <c r="C18" s="31"/>
      <c r="D18" s="17"/>
      <c r="E18" s="35">
        <v>3155.18</v>
      </c>
      <c r="F18" s="36">
        <v>9.9000000000000008E-3</v>
      </c>
      <c r="G18" s="20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54" t="s">
        <v>155</v>
      </c>
      <c r="B20" s="55"/>
      <c r="C20" s="55"/>
      <c r="D20" s="56"/>
      <c r="E20" s="35">
        <v>3155.18</v>
      </c>
      <c r="F20" s="36">
        <v>9.9000000000000008E-3</v>
      </c>
      <c r="G20" s="20"/>
    </row>
    <row r="21" spans="1:7" x14ac:dyDescent="0.3">
      <c r="A21" s="12" t="s">
        <v>158</v>
      </c>
      <c r="B21" s="30"/>
      <c r="C21" s="30"/>
      <c r="D21" s="13"/>
      <c r="E21" s="14">
        <v>0.60807580000000006</v>
      </c>
      <c r="F21" s="15">
        <v>9.9999999999999995E-7</v>
      </c>
      <c r="G21" s="15"/>
    </row>
    <row r="22" spans="1:7" x14ac:dyDescent="0.3">
      <c r="A22" s="12" t="s">
        <v>159</v>
      </c>
      <c r="B22" s="30"/>
      <c r="C22" s="30"/>
      <c r="D22" s="13"/>
      <c r="E22" s="14">
        <v>509.16192419999999</v>
      </c>
      <c r="F22" s="15">
        <v>1.5989999999999999E-3</v>
      </c>
      <c r="G22" s="15">
        <v>7.0344000000000004E-2</v>
      </c>
    </row>
    <row r="23" spans="1:7" x14ac:dyDescent="0.3">
      <c r="A23" s="25" t="s">
        <v>160</v>
      </c>
      <c r="B23" s="33"/>
      <c r="C23" s="33"/>
      <c r="D23" s="26"/>
      <c r="E23" s="27">
        <v>319630.36</v>
      </c>
      <c r="F23" s="28">
        <v>1</v>
      </c>
      <c r="G23" s="28"/>
    </row>
    <row r="28" spans="1:7" x14ac:dyDescent="0.3">
      <c r="A28" s="1" t="s">
        <v>163</v>
      </c>
    </row>
    <row r="29" spans="1:7" x14ac:dyDescent="0.3">
      <c r="A29" s="45" t="s">
        <v>164</v>
      </c>
      <c r="B29" s="34" t="s">
        <v>115</v>
      </c>
    </row>
    <row r="30" spans="1:7" x14ac:dyDescent="0.3">
      <c r="A30" t="s">
        <v>165</v>
      </c>
    </row>
    <row r="31" spans="1:7" x14ac:dyDescent="0.3">
      <c r="A31" t="s">
        <v>166</v>
      </c>
      <c r="B31" t="s">
        <v>167</v>
      </c>
      <c r="C31" t="s">
        <v>167</v>
      </c>
    </row>
    <row r="32" spans="1:7" x14ac:dyDescent="0.3">
      <c r="B32" s="46">
        <v>44985</v>
      </c>
      <c r="C32" s="46">
        <v>45016</v>
      </c>
    </row>
    <row r="33" spans="1:5" x14ac:dyDescent="0.3">
      <c r="A33" t="s">
        <v>171</v>
      </c>
      <c r="B33">
        <v>12.2066</v>
      </c>
      <c r="C33">
        <v>12.2203</v>
      </c>
      <c r="E33" s="2"/>
    </row>
    <row r="34" spans="1:5" x14ac:dyDescent="0.3">
      <c r="A34" t="s">
        <v>172</v>
      </c>
      <c r="B34">
        <v>12.2066</v>
      </c>
      <c r="C34">
        <v>12.2203</v>
      </c>
      <c r="E34" s="2"/>
    </row>
    <row r="35" spans="1:5" x14ac:dyDescent="0.3">
      <c r="A35" t="s">
        <v>630</v>
      </c>
      <c r="B35">
        <v>12.2066</v>
      </c>
      <c r="C35">
        <v>12.2203</v>
      </c>
      <c r="E35" s="2"/>
    </row>
    <row r="36" spans="1:5" x14ac:dyDescent="0.3">
      <c r="A36" t="s">
        <v>631</v>
      </c>
      <c r="B36">
        <v>12.2066</v>
      </c>
      <c r="C36">
        <v>12.2203</v>
      </c>
      <c r="E36" s="2"/>
    </row>
    <row r="37" spans="1:5" x14ac:dyDescent="0.3">
      <c r="E37" s="2"/>
    </row>
    <row r="38" spans="1:5" x14ac:dyDescent="0.3">
      <c r="A38" t="s">
        <v>182</v>
      </c>
      <c r="B38" s="34" t="s">
        <v>115</v>
      </c>
    </row>
    <row r="39" spans="1:5" x14ac:dyDescent="0.3">
      <c r="A39" t="s">
        <v>183</v>
      </c>
      <c r="B39" s="34" t="s">
        <v>115</v>
      </c>
    </row>
    <row r="40" spans="1:5" ht="28.95" customHeight="1" x14ac:dyDescent="0.3">
      <c r="A40" s="45" t="s">
        <v>184</v>
      </c>
      <c r="B40" s="34" t="s">
        <v>115</v>
      </c>
    </row>
    <row r="41" spans="1:5" ht="28.95" customHeight="1" x14ac:dyDescent="0.3">
      <c r="A41" s="45" t="s">
        <v>185</v>
      </c>
      <c r="B41" s="34" t="s">
        <v>115</v>
      </c>
    </row>
    <row r="42" spans="1:5" x14ac:dyDescent="0.3">
      <c r="A42" t="s">
        <v>186</v>
      </c>
      <c r="B42" s="47">
        <f>B59</f>
        <v>1E-4</v>
      </c>
    </row>
    <row r="43" spans="1:5" ht="28.95" customHeight="1" x14ac:dyDescent="0.3">
      <c r="A43" s="45" t="s">
        <v>187</v>
      </c>
      <c r="B43" s="34" t="s">
        <v>115</v>
      </c>
    </row>
    <row r="44" spans="1:5" ht="28.95" customHeight="1" x14ac:dyDescent="0.3">
      <c r="A44" s="45" t="s">
        <v>188</v>
      </c>
      <c r="B44" s="34" t="s">
        <v>115</v>
      </c>
    </row>
    <row r="45" spans="1:5" ht="28.95" customHeight="1" x14ac:dyDescent="0.3">
      <c r="A45" s="45" t="s">
        <v>189</v>
      </c>
      <c r="B45" s="34" t="s">
        <v>115</v>
      </c>
    </row>
    <row r="46" spans="1:5" x14ac:dyDescent="0.3">
      <c r="A46" t="s">
        <v>190</v>
      </c>
      <c r="B46" s="34" t="s">
        <v>115</v>
      </c>
    </row>
    <row r="47" spans="1:5" x14ac:dyDescent="0.3">
      <c r="A47" t="s">
        <v>191</v>
      </c>
      <c r="B47" s="34" t="s">
        <v>115</v>
      </c>
    </row>
    <row r="48" spans="1:5" x14ac:dyDescent="0.3">
      <c r="A48" s="45"/>
      <c r="B48" s="34"/>
    </row>
    <row r="49" spans="1:4" x14ac:dyDescent="0.3">
      <c r="A49" s="45"/>
      <c r="B49" s="34"/>
    </row>
    <row r="52" spans="1:4" x14ac:dyDescent="0.3">
      <c r="A52" t="s">
        <v>192</v>
      </c>
    </row>
    <row r="53" spans="1:4" x14ac:dyDescent="0.3">
      <c r="A53" s="57" t="s">
        <v>193</v>
      </c>
      <c r="B53" s="57" t="s">
        <v>790</v>
      </c>
    </row>
    <row r="54" spans="1:4" x14ac:dyDescent="0.3">
      <c r="A54" s="57" t="s">
        <v>195</v>
      </c>
      <c r="B54" s="57" t="s">
        <v>791</v>
      </c>
    </row>
    <row r="55" spans="1:4" x14ac:dyDescent="0.3">
      <c r="A55" s="57"/>
      <c r="B55" s="57"/>
    </row>
    <row r="56" spans="1:4" x14ac:dyDescent="0.3">
      <c r="A56" s="57" t="s">
        <v>197</v>
      </c>
      <c r="B56" s="58">
        <v>7.3692647937259856</v>
      </c>
    </row>
    <row r="57" spans="1:4" x14ac:dyDescent="0.3">
      <c r="A57" s="57"/>
      <c r="B57" s="57"/>
    </row>
    <row r="58" spans="1:4" x14ac:dyDescent="0.3">
      <c r="A58" s="57" t="s">
        <v>198</v>
      </c>
      <c r="B58" s="59">
        <v>3.1302345637007629E-2</v>
      </c>
    </row>
    <row r="59" spans="1:4" x14ac:dyDescent="0.3">
      <c r="A59" s="57" t="s">
        <v>199</v>
      </c>
      <c r="B59" s="59">
        <v>1E-4</v>
      </c>
    </row>
    <row r="60" spans="1:4" x14ac:dyDescent="0.3">
      <c r="A60" s="57"/>
      <c r="B60" s="57"/>
    </row>
    <row r="61" spans="1:4" x14ac:dyDescent="0.3">
      <c r="A61" s="57" t="s">
        <v>200</v>
      </c>
      <c r="B61" s="60">
        <v>45016</v>
      </c>
    </row>
    <row r="63" spans="1:4" ht="70.05" customHeight="1" x14ac:dyDescent="0.3">
      <c r="A63" s="77" t="s">
        <v>201</v>
      </c>
      <c r="B63" s="77" t="s">
        <v>202</v>
      </c>
      <c r="C63" s="77" t="s">
        <v>5</v>
      </c>
      <c r="D63" s="77" t="s">
        <v>6</v>
      </c>
    </row>
    <row r="64" spans="1:4" ht="70.05" customHeight="1" x14ac:dyDescent="0.3">
      <c r="A64" s="77" t="s">
        <v>790</v>
      </c>
      <c r="B64" s="77"/>
      <c r="C64" s="77" t="s">
        <v>11</v>
      </c>
      <c r="D64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4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792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793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787</v>
      </c>
      <c r="B10" s="30"/>
      <c r="C10" s="30"/>
      <c r="D10" s="13"/>
      <c r="E10" s="14"/>
      <c r="F10" s="15"/>
      <c r="G10" s="15"/>
    </row>
    <row r="11" spans="1:8" x14ac:dyDescent="0.3">
      <c r="A11" s="12" t="s">
        <v>794</v>
      </c>
      <c r="B11" s="30" t="s">
        <v>795</v>
      </c>
      <c r="C11" s="30"/>
      <c r="D11" s="13">
        <v>34214511</v>
      </c>
      <c r="E11" s="14">
        <v>380721.97</v>
      </c>
      <c r="F11" s="15">
        <v>0.99960000000000004</v>
      </c>
      <c r="G11" s="15"/>
    </row>
    <row r="12" spans="1:8" x14ac:dyDescent="0.3">
      <c r="A12" s="16" t="s">
        <v>125</v>
      </c>
      <c r="B12" s="31"/>
      <c r="C12" s="31"/>
      <c r="D12" s="17"/>
      <c r="E12" s="35">
        <v>380721.97</v>
      </c>
      <c r="F12" s="36">
        <v>0.99960000000000004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54" t="s">
        <v>155</v>
      </c>
      <c r="B14" s="55"/>
      <c r="C14" s="55"/>
      <c r="D14" s="56"/>
      <c r="E14" s="35">
        <v>380721.97</v>
      </c>
      <c r="F14" s="36">
        <v>0.99960000000000004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156</v>
      </c>
      <c r="B16" s="30"/>
      <c r="C16" s="30"/>
      <c r="D16" s="13"/>
      <c r="E16" s="14"/>
      <c r="F16" s="15"/>
      <c r="G16" s="15"/>
    </row>
    <row r="17" spans="1:7" x14ac:dyDescent="0.3">
      <c r="A17" s="12" t="s">
        <v>157</v>
      </c>
      <c r="B17" s="30"/>
      <c r="C17" s="30"/>
      <c r="D17" s="13"/>
      <c r="E17" s="14">
        <v>699.6</v>
      </c>
      <c r="F17" s="15">
        <v>1.8E-3</v>
      </c>
      <c r="G17" s="15">
        <v>7.0344000000000004E-2</v>
      </c>
    </row>
    <row r="18" spans="1:7" x14ac:dyDescent="0.3">
      <c r="A18" s="16" t="s">
        <v>125</v>
      </c>
      <c r="B18" s="31"/>
      <c r="C18" s="31"/>
      <c r="D18" s="17"/>
      <c r="E18" s="35">
        <v>699.6</v>
      </c>
      <c r="F18" s="36">
        <v>1.8E-3</v>
      </c>
      <c r="G18" s="20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54" t="s">
        <v>155</v>
      </c>
      <c r="B20" s="55"/>
      <c r="C20" s="55"/>
      <c r="D20" s="56"/>
      <c r="E20" s="35">
        <v>699.6</v>
      </c>
      <c r="F20" s="36">
        <v>1.8E-3</v>
      </c>
      <c r="G20" s="20"/>
    </row>
    <row r="21" spans="1:7" x14ac:dyDescent="0.3">
      <c r="A21" s="12" t="s">
        <v>158</v>
      </c>
      <c r="B21" s="30"/>
      <c r="C21" s="30"/>
      <c r="D21" s="13"/>
      <c r="E21" s="14">
        <v>0.13482830000000001</v>
      </c>
      <c r="F21" s="15">
        <v>0</v>
      </c>
      <c r="G21" s="15"/>
    </row>
    <row r="22" spans="1:7" x14ac:dyDescent="0.3">
      <c r="A22" s="12" t="s">
        <v>159</v>
      </c>
      <c r="B22" s="30"/>
      <c r="C22" s="30"/>
      <c r="D22" s="13"/>
      <c r="E22" s="23">
        <v>-535.03482829999996</v>
      </c>
      <c r="F22" s="24">
        <v>-1.4E-3</v>
      </c>
      <c r="G22" s="15">
        <v>7.0344000000000004E-2</v>
      </c>
    </row>
    <row r="23" spans="1:7" x14ac:dyDescent="0.3">
      <c r="A23" s="25" t="s">
        <v>160</v>
      </c>
      <c r="B23" s="33"/>
      <c r="C23" s="33"/>
      <c r="D23" s="26"/>
      <c r="E23" s="27">
        <v>380886.67</v>
      </c>
      <c r="F23" s="28">
        <v>1</v>
      </c>
      <c r="G23" s="28"/>
    </row>
    <row r="28" spans="1:7" x14ac:dyDescent="0.3">
      <c r="A28" s="1" t="s">
        <v>163</v>
      </c>
    </row>
    <row r="29" spans="1:7" x14ac:dyDescent="0.3">
      <c r="A29" s="45" t="s">
        <v>164</v>
      </c>
      <c r="B29" s="34" t="s">
        <v>115</v>
      </c>
    </row>
    <row r="30" spans="1:7" x14ac:dyDescent="0.3">
      <c r="A30" t="s">
        <v>165</v>
      </c>
    </row>
    <row r="31" spans="1:7" x14ac:dyDescent="0.3">
      <c r="A31" t="s">
        <v>166</v>
      </c>
      <c r="B31" t="s">
        <v>167</v>
      </c>
      <c r="C31" t="s">
        <v>167</v>
      </c>
    </row>
    <row r="32" spans="1:7" x14ac:dyDescent="0.3">
      <c r="B32" s="46">
        <v>44985</v>
      </c>
      <c r="C32" s="46">
        <v>45016</v>
      </c>
    </row>
    <row r="33" spans="1:5" x14ac:dyDescent="0.3">
      <c r="A33" t="s">
        <v>171</v>
      </c>
      <c r="B33">
        <v>11.025700000000001</v>
      </c>
      <c r="C33">
        <v>11.1021</v>
      </c>
      <c r="E33" s="2"/>
    </row>
    <row r="34" spans="1:5" x14ac:dyDescent="0.3">
      <c r="A34" t="s">
        <v>172</v>
      </c>
      <c r="B34">
        <v>11.025700000000001</v>
      </c>
      <c r="C34">
        <v>11.1021</v>
      </c>
      <c r="E34" s="2"/>
    </row>
    <row r="35" spans="1:5" x14ac:dyDescent="0.3">
      <c r="A35" t="s">
        <v>630</v>
      </c>
      <c r="B35">
        <v>11.025700000000001</v>
      </c>
      <c r="C35">
        <v>11.1021</v>
      </c>
      <c r="E35" s="2"/>
    </row>
    <row r="36" spans="1:5" x14ac:dyDescent="0.3">
      <c r="A36" t="s">
        <v>631</v>
      </c>
      <c r="B36">
        <v>11.025700000000001</v>
      </c>
      <c r="C36">
        <v>11.1021</v>
      </c>
      <c r="E36" s="2"/>
    </row>
    <row r="37" spans="1:5" x14ac:dyDescent="0.3">
      <c r="E37" s="2"/>
    </row>
    <row r="38" spans="1:5" x14ac:dyDescent="0.3">
      <c r="A38" t="s">
        <v>182</v>
      </c>
      <c r="B38" s="34" t="s">
        <v>115</v>
      </c>
    </row>
    <row r="39" spans="1:5" x14ac:dyDescent="0.3">
      <c r="A39" t="s">
        <v>183</v>
      </c>
      <c r="B39" s="34" t="s">
        <v>115</v>
      </c>
    </row>
    <row r="40" spans="1:5" ht="28.95" customHeight="1" x14ac:dyDescent="0.3">
      <c r="A40" s="45" t="s">
        <v>184</v>
      </c>
      <c r="B40" s="34" t="s">
        <v>115</v>
      </c>
    </row>
    <row r="41" spans="1:5" ht="28.95" customHeight="1" x14ac:dyDescent="0.3">
      <c r="A41" s="45" t="s">
        <v>185</v>
      </c>
      <c r="B41" s="34" t="s">
        <v>115</v>
      </c>
    </row>
    <row r="42" spans="1:5" x14ac:dyDescent="0.3">
      <c r="A42" t="s">
        <v>186</v>
      </c>
      <c r="B42" s="47">
        <f>B59</f>
        <v>1.93529594216533</v>
      </c>
    </row>
    <row r="43" spans="1:5" ht="43.5" customHeight="1" x14ac:dyDescent="0.3">
      <c r="A43" s="45" t="s">
        <v>187</v>
      </c>
      <c r="B43" s="34" t="s">
        <v>115</v>
      </c>
    </row>
    <row r="44" spans="1:5" ht="28.95" customHeight="1" x14ac:dyDescent="0.3">
      <c r="A44" s="45" t="s">
        <v>188</v>
      </c>
      <c r="B44" s="34" t="s">
        <v>115</v>
      </c>
    </row>
    <row r="45" spans="1:5" ht="28.95" customHeight="1" x14ac:dyDescent="0.3">
      <c r="A45" s="45" t="s">
        <v>189</v>
      </c>
      <c r="B45" s="34" t="s">
        <v>115</v>
      </c>
    </row>
    <row r="46" spans="1:5" x14ac:dyDescent="0.3">
      <c r="A46" t="s">
        <v>190</v>
      </c>
      <c r="B46" s="34" t="s">
        <v>115</v>
      </c>
    </row>
    <row r="47" spans="1:5" x14ac:dyDescent="0.3">
      <c r="A47" t="s">
        <v>191</v>
      </c>
      <c r="B47" s="34" t="s">
        <v>115</v>
      </c>
    </row>
    <row r="52" spans="1:4" x14ac:dyDescent="0.3">
      <c r="A52" t="s">
        <v>192</v>
      </c>
    </row>
    <row r="53" spans="1:4" x14ac:dyDescent="0.3">
      <c r="A53" s="57" t="s">
        <v>193</v>
      </c>
      <c r="B53" s="57" t="s">
        <v>796</v>
      </c>
    </row>
    <row r="54" spans="1:4" x14ac:dyDescent="0.3">
      <c r="A54" s="57" t="s">
        <v>195</v>
      </c>
      <c r="B54" s="57" t="s">
        <v>791</v>
      </c>
    </row>
    <row r="55" spans="1:4" x14ac:dyDescent="0.3">
      <c r="A55" s="57"/>
      <c r="B55" s="57"/>
    </row>
    <row r="56" spans="1:4" x14ac:dyDescent="0.3">
      <c r="A56" s="57" t="s">
        <v>197</v>
      </c>
      <c r="B56" s="58">
        <v>7.5879586357878459</v>
      </c>
    </row>
    <row r="57" spans="1:4" x14ac:dyDescent="0.3">
      <c r="A57" s="57"/>
      <c r="B57" s="57"/>
    </row>
    <row r="58" spans="1:4" x14ac:dyDescent="0.3">
      <c r="A58" s="57" t="s">
        <v>198</v>
      </c>
      <c r="B58" s="59">
        <v>0</v>
      </c>
    </row>
    <row r="59" spans="1:4" x14ac:dyDescent="0.3">
      <c r="A59" s="57" t="s">
        <v>199</v>
      </c>
      <c r="B59" s="59">
        <v>1.93529594216533</v>
      </c>
    </row>
    <row r="60" spans="1:4" x14ac:dyDescent="0.3">
      <c r="A60" s="57"/>
      <c r="B60" s="57"/>
    </row>
    <row r="61" spans="1:4" x14ac:dyDescent="0.3">
      <c r="A61" s="57" t="s">
        <v>200</v>
      </c>
      <c r="B61" s="60">
        <v>45016</v>
      </c>
    </row>
    <row r="63" spans="1:4" ht="70.05" customHeight="1" x14ac:dyDescent="0.3">
      <c r="A63" s="77" t="s">
        <v>201</v>
      </c>
      <c r="B63" s="77" t="s">
        <v>202</v>
      </c>
      <c r="C63" s="77" t="s">
        <v>5</v>
      </c>
      <c r="D63" s="77" t="s">
        <v>6</v>
      </c>
    </row>
    <row r="64" spans="1:4" ht="70.05" customHeight="1" x14ac:dyDescent="0.3">
      <c r="A64" s="77" t="s">
        <v>796</v>
      </c>
      <c r="B64" s="77"/>
      <c r="C64" s="77" t="s">
        <v>14</v>
      </c>
      <c r="D64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62"/>
  <sheetViews>
    <sheetView showGridLines="0" workbookViewId="0">
      <pane ySplit="4" topLeftCell="A5" activePane="bottomLeft" state="frozen"/>
      <selection pane="bottomLeft" activeCell="B12" sqref="B12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797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798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787</v>
      </c>
      <c r="B10" s="30"/>
      <c r="C10" s="30"/>
      <c r="D10" s="13"/>
      <c r="E10" s="14"/>
      <c r="F10" s="15"/>
      <c r="G10" s="15"/>
    </row>
    <row r="11" spans="1:8" x14ac:dyDescent="0.3">
      <c r="A11" s="12" t="s">
        <v>799</v>
      </c>
      <c r="B11" s="30" t="s">
        <v>800</v>
      </c>
      <c r="C11" s="30"/>
      <c r="D11" s="13">
        <v>48427264.002100013</v>
      </c>
      <c r="E11" s="14">
        <v>607035.75</v>
      </c>
      <c r="F11" s="15">
        <v>0.99770000000000003</v>
      </c>
      <c r="G11" s="15"/>
    </row>
    <row r="12" spans="1:8" x14ac:dyDescent="0.3">
      <c r="A12" s="16" t="s">
        <v>125</v>
      </c>
      <c r="B12" s="31"/>
      <c r="C12" s="31"/>
      <c r="D12" s="17"/>
      <c r="E12" s="35">
        <v>607035.75</v>
      </c>
      <c r="F12" s="36">
        <v>0.99770000000000003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54" t="s">
        <v>155</v>
      </c>
      <c r="B14" s="55"/>
      <c r="C14" s="55"/>
      <c r="D14" s="56"/>
      <c r="E14" s="35">
        <v>607035.75</v>
      </c>
      <c r="F14" s="36">
        <v>0.99770000000000003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156</v>
      </c>
      <c r="B16" s="30"/>
      <c r="C16" s="30"/>
      <c r="D16" s="13"/>
      <c r="E16" s="14"/>
      <c r="F16" s="15"/>
      <c r="G16" s="15"/>
    </row>
    <row r="17" spans="1:7" x14ac:dyDescent="0.3">
      <c r="A17" s="12" t="s">
        <v>157</v>
      </c>
      <c r="B17" s="30"/>
      <c r="C17" s="30"/>
      <c r="D17" s="13"/>
      <c r="E17" s="14">
        <v>15390.1</v>
      </c>
      <c r="F17" s="15">
        <v>2.53E-2</v>
      </c>
      <c r="G17" s="15">
        <v>7.0344000000000004E-2</v>
      </c>
    </row>
    <row r="18" spans="1:7" x14ac:dyDescent="0.3">
      <c r="A18" s="16" t="s">
        <v>125</v>
      </c>
      <c r="B18" s="31"/>
      <c r="C18" s="31"/>
      <c r="D18" s="17"/>
      <c r="E18" s="35">
        <v>15390.1</v>
      </c>
      <c r="F18" s="36">
        <v>2.53E-2</v>
      </c>
      <c r="G18" s="20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54" t="s">
        <v>155</v>
      </c>
      <c r="B20" s="55"/>
      <c r="C20" s="55"/>
      <c r="D20" s="56"/>
      <c r="E20" s="35">
        <v>15390.1</v>
      </c>
      <c r="F20" s="36">
        <v>2.53E-2</v>
      </c>
      <c r="G20" s="20"/>
    </row>
    <row r="21" spans="1:7" x14ac:dyDescent="0.3">
      <c r="A21" s="12" t="s">
        <v>158</v>
      </c>
      <c r="B21" s="30"/>
      <c r="C21" s="30"/>
      <c r="D21" s="13"/>
      <c r="E21" s="14">
        <v>2.9660310000000001</v>
      </c>
      <c r="F21" s="15">
        <v>3.9999999999999998E-6</v>
      </c>
      <c r="G21" s="15"/>
    </row>
    <row r="22" spans="1:7" x14ac:dyDescent="0.3">
      <c r="A22" s="12" t="s">
        <v>159</v>
      </c>
      <c r="B22" s="30"/>
      <c r="C22" s="30"/>
      <c r="D22" s="13"/>
      <c r="E22" s="23">
        <v>-14008.726031</v>
      </c>
      <c r="F22" s="24">
        <v>-2.3004E-2</v>
      </c>
      <c r="G22" s="15">
        <v>7.0344000000000004E-2</v>
      </c>
    </row>
    <row r="23" spans="1:7" x14ac:dyDescent="0.3">
      <c r="A23" s="25" t="s">
        <v>160</v>
      </c>
      <c r="B23" s="33"/>
      <c r="C23" s="33"/>
      <c r="D23" s="26"/>
      <c r="E23" s="27">
        <v>608420.09</v>
      </c>
      <c r="F23" s="28">
        <v>1</v>
      </c>
      <c r="G23" s="28"/>
    </row>
    <row r="28" spans="1:7" x14ac:dyDescent="0.3">
      <c r="A28" s="1" t="s">
        <v>163</v>
      </c>
    </row>
    <row r="29" spans="1:7" x14ac:dyDescent="0.3">
      <c r="A29" s="45" t="s">
        <v>164</v>
      </c>
      <c r="B29" s="34" t="s">
        <v>115</v>
      </c>
    </row>
    <row r="30" spans="1:7" x14ac:dyDescent="0.3">
      <c r="A30" t="s">
        <v>165</v>
      </c>
    </row>
    <row r="31" spans="1:7" x14ac:dyDescent="0.3">
      <c r="A31" t="s">
        <v>166</v>
      </c>
      <c r="B31" t="s">
        <v>167</v>
      </c>
      <c r="C31" t="s">
        <v>167</v>
      </c>
    </row>
    <row r="32" spans="1:7" x14ac:dyDescent="0.3">
      <c r="B32" s="46">
        <v>44985</v>
      </c>
      <c r="C32" s="46">
        <v>45016</v>
      </c>
    </row>
    <row r="33" spans="1:5" x14ac:dyDescent="0.3">
      <c r="A33" t="s">
        <v>171</v>
      </c>
      <c r="B33">
        <v>12.356400000000001</v>
      </c>
      <c r="C33">
        <v>12.5113</v>
      </c>
      <c r="E33" s="2"/>
    </row>
    <row r="34" spans="1:5" x14ac:dyDescent="0.3">
      <c r="A34" t="s">
        <v>172</v>
      </c>
      <c r="B34">
        <v>12.356400000000001</v>
      </c>
      <c r="C34">
        <v>12.5113</v>
      </c>
      <c r="E34" s="2"/>
    </row>
    <row r="35" spans="1:5" x14ac:dyDescent="0.3">
      <c r="A35" t="s">
        <v>630</v>
      </c>
      <c r="B35">
        <v>12.356400000000001</v>
      </c>
      <c r="C35">
        <v>12.5113</v>
      </c>
      <c r="E35" s="2"/>
    </row>
    <row r="36" spans="1:5" x14ac:dyDescent="0.3">
      <c r="A36" t="s">
        <v>631</v>
      </c>
      <c r="B36">
        <v>12.356400000000001</v>
      </c>
      <c r="C36">
        <v>12.5113</v>
      </c>
      <c r="E36" s="2"/>
    </row>
    <row r="37" spans="1:5" x14ac:dyDescent="0.3">
      <c r="E37" s="2"/>
    </row>
    <row r="38" spans="1:5" x14ac:dyDescent="0.3">
      <c r="A38" t="s">
        <v>182</v>
      </c>
      <c r="B38" s="34" t="s">
        <v>115</v>
      </c>
    </row>
    <row r="39" spans="1:5" x14ac:dyDescent="0.3">
      <c r="A39" t="s">
        <v>183</v>
      </c>
      <c r="B39" s="34" t="s">
        <v>115</v>
      </c>
    </row>
    <row r="40" spans="1:5" ht="28.95" customHeight="1" x14ac:dyDescent="0.3">
      <c r="A40" s="45" t="s">
        <v>184</v>
      </c>
      <c r="B40" s="34" t="s">
        <v>115</v>
      </c>
    </row>
    <row r="41" spans="1:5" ht="28.95" customHeight="1" x14ac:dyDescent="0.3">
      <c r="A41" s="45" t="s">
        <v>185</v>
      </c>
      <c r="B41" s="34" t="s">
        <v>115</v>
      </c>
    </row>
    <row r="42" spans="1:5" x14ac:dyDescent="0.3">
      <c r="A42" t="s">
        <v>186</v>
      </c>
      <c r="B42" s="47">
        <f>B57</f>
        <v>6.4963781147993691</v>
      </c>
    </row>
    <row r="43" spans="1:5" ht="43.5" customHeight="1" x14ac:dyDescent="0.3">
      <c r="A43" s="45" t="s">
        <v>187</v>
      </c>
      <c r="B43" s="34" t="s">
        <v>115</v>
      </c>
    </row>
    <row r="44" spans="1:5" ht="28.95" customHeight="1" x14ac:dyDescent="0.3">
      <c r="A44" s="45" t="s">
        <v>188</v>
      </c>
      <c r="B44" s="34" t="s">
        <v>115</v>
      </c>
    </row>
    <row r="45" spans="1:5" ht="28.95" customHeight="1" x14ac:dyDescent="0.3">
      <c r="A45" s="45" t="s">
        <v>189</v>
      </c>
      <c r="B45" s="34" t="s">
        <v>115</v>
      </c>
    </row>
    <row r="46" spans="1:5" x14ac:dyDescent="0.3">
      <c r="A46" t="s">
        <v>190</v>
      </c>
      <c r="B46" s="34" t="s">
        <v>115</v>
      </c>
    </row>
    <row r="47" spans="1:5" x14ac:dyDescent="0.3">
      <c r="A47" t="s">
        <v>191</v>
      </c>
      <c r="B47" s="34" t="s">
        <v>115</v>
      </c>
    </row>
    <row r="50" spans="1:4" x14ac:dyDescent="0.3">
      <c r="A50" t="s">
        <v>192</v>
      </c>
    </row>
    <row r="51" spans="1:4" x14ac:dyDescent="0.3">
      <c r="A51" s="57" t="s">
        <v>193</v>
      </c>
      <c r="B51" s="57" t="s">
        <v>801</v>
      </c>
    </row>
    <row r="52" spans="1:4" x14ac:dyDescent="0.3">
      <c r="A52" s="57" t="s">
        <v>195</v>
      </c>
      <c r="B52" s="57" t="s">
        <v>791</v>
      </c>
    </row>
    <row r="53" spans="1:4" x14ac:dyDescent="0.3">
      <c r="A53" s="57"/>
      <c r="B53" s="57"/>
    </row>
    <row r="54" spans="1:4" x14ac:dyDescent="0.3">
      <c r="A54" s="57" t="s">
        <v>197</v>
      </c>
      <c r="B54" s="58">
        <v>7.5716647415171927</v>
      </c>
    </row>
    <row r="55" spans="1:4" x14ac:dyDescent="0.3">
      <c r="A55" s="57"/>
      <c r="B55" s="57"/>
    </row>
    <row r="56" spans="1:4" x14ac:dyDescent="0.3">
      <c r="A56" s="57" t="s">
        <v>198</v>
      </c>
      <c r="B56" s="59">
        <v>0</v>
      </c>
    </row>
    <row r="57" spans="1:4" x14ac:dyDescent="0.3">
      <c r="A57" s="57" t="s">
        <v>199</v>
      </c>
      <c r="B57" s="59">
        <v>6.4963781147993691</v>
      </c>
    </row>
    <row r="58" spans="1:4" x14ac:dyDescent="0.3">
      <c r="A58" s="57"/>
      <c r="B58" s="57"/>
    </row>
    <row r="59" spans="1:4" x14ac:dyDescent="0.3">
      <c r="A59" s="57" t="s">
        <v>200</v>
      </c>
      <c r="B59" s="60">
        <v>45016</v>
      </c>
    </row>
    <row r="61" spans="1:4" ht="70.05" customHeight="1" x14ac:dyDescent="0.3">
      <c r="A61" s="77" t="s">
        <v>201</v>
      </c>
      <c r="B61" s="77" t="s">
        <v>202</v>
      </c>
      <c r="C61" s="77" t="s">
        <v>5</v>
      </c>
      <c r="D61" s="77" t="s">
        <v>6</v>
      </c>
    </row>
    <row r="62" spans="1:4" ht="70.05" customHeight="1" x14ac:dyDescent="0.3">
      <c r="A62" s="77" t="s">
        <v>801</v>
      </c>
      <c r="B62" s="77"/>
      <c r="C62" s="77" t="s">
        <v>16</v>
      </c>
      <c r="D62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3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802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803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787</v>
      </c>
      <c r="B10" s="30"/>
      <c r="C10" s="30"/>
      <c r="D10" s="13"/>
      <c r="E10" s="14"/>
      <c r="F10" s="15"/>
      <c r="G10" s="15"/>
    </row>
    <row r="11" spans="1:8" x14ac:dyDescent="0.3">
      <c r="A11" s="12" t="s">
        <v>804</v>
      </c>
      <c r="B11" s="30" t="s">
        <v>805</v>
      </c>
      <c r="C11" s="30"/>
      <c r="D11" s="13">
        <v>36560889</v>
      </c>
      <c r="E11" s="14">
        <v>408015.87</v>
      </c>
      <c r="F11" s="15">
        <v>0.99760000000000004</v>
      </c>
      <c r="G11" s="15"/>
    </row>
    <row r="12" spans="1:8" x14ac:dyDescent="0.3">
      <c r="A12" s="16" t="s">
        <v>125</v>
      </c>
      <c r="B12" s="31"/>
      <c r="C12" s="31"/>
      <c r="D12" s="17"/>
      <c r="E12" s="35">
        <v>408015.87</v>
      </c>
      <c r="F12" s="36">
        <v>0.99760000000000004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54" t="s">
        <v>155</v>
      </c>
      <c r="B14" s="55"/>
      <c r="C14" s="55"/>
      <c r="D14" s="56"/>
      <c r="E14" s="35">
        <v>408015.87</v>
      </c>
      <c r="F14" s="36">
        <v>0.99760000000000004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156</v>
      </c>
      <c r="B16" s="30"/>
      <c r="C16" s="30"/>
      <c r="D16" s="13"/>
      <c r="E16" s="14"/>
      <c r="F16" s="15"/>
      <c r="G16" s="15"/>
    </row>
    <row r="17" spans="1:7" x14ac:dyDescent="0.3">
      <c r="A17" s="12" t="s">
        <v>157</v>
      </c>
      <c r="B17" s="30"/>
      <c r="C17" s="30"/>
      <c r="D17" s="13"/>
      <c r="E17" s="14">
        <v>7183.85</v>
      </c>
      <c r="F17" s="15">
        <v>1.7600000000000001E-2</v>
      </c>
      <c r="G17" s="15">
        <v>7.0344000000000004E-2</v>
      </c>
    </row>
    <row r="18" spans="1:7" x14ac:dyDescent="0.3">
      <c r="A18" s="16" t="s">
        <v>125</v>
      </c>
      <c r="B18" s="31"/>
      <c r="C18" s="31"/>
      <c r="D18" s="17"/>
      <c r="E18" s="35">
        <v>7183.85</v>
      </c>
      <c r="F18" s="36">
        <v>1.7600000000000001E-2</v>
      </c>
      <c r="G18" s="20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54" t="s">
        <v>155</v>
      </c>
      <c r="B20" s="55"/>
      <c r="C20" s="55"/>
      <c r="D20" s="56"/>
      <c r="E20" s="35">
        <v>7183.85</v>
      </c>
      <c r="F20" s="36">
        <v>1.7600000000000001E-2</v>
      </c>
      <c r="G20" s="20"/>
    </row>
    <row r="21" spans="1:7" x14ac:dyDescent="0.3">
      <c r="A21" s="12" t="s">
        <v>158</v>
      </c>
      <c r="B21" s="30"/>
      <c r="C21" s="30"/>
      <c r="D21" s="13"/>
      <c r="E21" s="14">
        <v>1.3844945</v>
      </c>
      <c r="F21" s="15">
        <v>3.0000000000000001E-6</v>
      </c>
      <c r="G21" s="15"/>
    </row>
    <row r="22" spans="1:7" x14ac:dyDescent="0.3">
      <c r="A22" s="12" t="s">
        <v>159</v>
      </c>
      <c r="B22" s="30"/>
      <c r="C22" s="30"/>
      <c r="D22" s="13"/>
      <c r="E22" s="23">
        <v>-6189.4144944999998</v>
      </c>
      <c r="F22" s="24">
        <v>-1.5203E-2</v>
      </c>
      <c r="G22" s="15">
        <v>7.0344000000000004E-2</v>
      </c>
    </row>
    <row r="23" spans="1:7" x14ac:dyDescent="0.3">
      <c r="A23" s="25" t="s">
        <v>160</v>
      </c>
      <c r="B23" s="33"/>
      <c r="C23" s="33"/>
      <c r="D23" s="26"/>
      <c r="E23" s="27">
        <v>409011.69</v>
      </c>
      <c r="F23" s="28">
        <v>1</v>
      </c>
      <c r="G23" s="28"/>
    </row>
    <row r="28" spans="1:7" x14ac:dyDescent="0.3">
      <c r="A28" s="1" t="s">
        <v>163</v>
      </c>
    </row>
    <row r="29" spans="1:7" x14ac:dyDescent="0.3">
      <c r="A29" s="45" t="s">
        <v>164</v>
      </c>
      <c r="B29" s="34" t="s">
        <v>115</v>
      </c>
    </row>
    <row r="30" spans="1:7" x14ac:dyDescent="0.3">
      <c r="A30" t="s">
        <v>165</v>
      </c>
    </row>
    <row r="31" spans="1:7" x14ac:dyDescent="0.3">
      <c r="A31" t="s">
        <v>166</v>
      </c>
      <c r="B31" t="s">
        <v>167</v>
      </c>
      <c r="C31" t="s">
        <v>167</v>
      </c>
    </row>
    <row r="32" spans="1:7" x14ac:dyDescent="0.3">
      <c r="B32" s="46">
        <v>44985</v>
      </c>
      <c r="C32" s="46">
        <v>45016</v>
      </c>
    </row>
    <row r="33" spans="1:5" x14ac:dyDescent="0.3">
      <c r="A33" t="s">
        <v>171</v>
      </c>
      <c r="B33">
        <v>11.060700000000001</v>
      </c>
      <c r="C33">
        <v>11.1441</v>
      </c>
      <c r="E33" s="2"/>
    </row>
    <row r="34" spans="1:5" x14ac:dyDescent="0.3">
      <c r="A34" t="s">
        <v>172</v>
      </c>
      <c r="B34">
        <v>11.060700000000001</v>
      </c>
      <c r="C34">
        <v>11.1441</v>
      </c>
      <c r="E34" s="2"/>
    </row>
    <row r="35" spans="1:5" x14ac:dyDescent="0.3">
      <c r="A35" t="s">
        <v>630</v>
      </c>
      <c r="B35">
        <v>11.060700000000001</v>
      </c>
      <c r="C35">
        <v>11.1441</v>
      </c>
      <c r="E35" s="2"/>
    </row>
    <row r="36" spans="1:5" x14ac:dyDescent="0.3">
      <c r="A36" t="s">
        <v>631</v>
      </c>
      <c r="B36">
        <v>11.060700000000001</v>
      </c>
      <c r="C36">
        <v>11.1441</v>
      </c>
      <c r="E36" s="2"/>
    </row>
    <row r="37" spans="1:5" x14ac:dyDescent="0.3">
      <c r="E37" s="2"/>
    </row>
    <row r="38" spans="1:5" x14ac:dyDescent="0.3">
      <c r="A38" t="s">
        <v>182</v>
      </c>
      <c r="B38" s="34" t="s">
        <v>115</v>
      </c>
    </row>
    <row r="39" spans="1:5" x14ac:dyDescent="0.3">
      <c r="A39" t="s">
        <v>183</v>
      </c>
      <c r="B39" s="34" t="s">
        <v>115</v>
      </c>
    </row>
    <row r="40" spans="1:5" ht="28.95" customHeight="1" x14ac:dyDescent="0.3">
      <c r="A40" s="45" t="s">
        <v>184</v>
      </c>
      <c r="B40" s="34" t="s">
        <v>115</v>
      </c>
    </row>
    <row r="41" spans="1:5" ht="28.95" customHeight="1" x14ac:dyDescent="0.3">
      <c r="A41" s="45" t="s">
        <v>185</v>
      </c>
      <c r="B41" s="34" t="s">
        <v>115</v>
      </c>
    </row>
    <row r="42" spans="1:5" x14ac:dyDescent="0.3">
      <c r="A42" t="s">
        <v>186</v>
      </c>
      <c r="B42" s="47">
        <f>B58</f>
        <v>7.6524038175754967</v>
      </c>
    </row>
    <row r="43" spans="1:5" ht="43.5" customHeight="1" x14ac:dyDescent="0.3">
      <c r="A43" s="45" t="s">
        <v>187</v>
      </c>
      <c r="B43" s="34" t="s">
        <v>115</v>
      </c>
    </row>
    <row r="44" spans="1:5" ht="28.95" customHeight="1" x14ac:dyDescent="0.3">
      <c r="A44" s="45" t="s">
        <v>188</v>
      </c>
      <c r="B44" s="34" t="s">
        <v>115</v>
      </c>
    </row>
    <row r="45" spans="1:5" ht="28.95" customHeight="1" x14ac:dyDescent="0.3">
      <c r="A45" s="45" t="s">
        <v>189</v>
      </c>
      <c r="B45" s="34" t="s">
        <v>115</v>
      </c>
    </row>
    <row r="46" spans="1:5" x14ac:dyDescent="0.3">
      <c r="A46" t="s">
        <v>190</v>
      </c>
      <c r="B46" s="34" t="s">
        <v>115</v>
      </c>
    </row>
    <row r="47" spans="1:5" x14ac:dyDescent="0.3">
      <c r="A47" t="s">
        <v>191</v>
      </c>
      <c r="B47" s="34" t="s">
        <v>115</v>
      </c>
    </row>
    <row r="51" spans="1:4" x14ac:dyDescent="0.3">
      <c r="A51" t="s">
        <v>192</v>
      </c>
    </row>
    <row r="52" spans="1:4" x14ac:dyDescent="0.3">
      <c r="A52" s="57" t="s">
        <v>193</v>
      </c>
      <c r="B52" s="57" t="s">
        <v>806</v>
      </c>
    </row>
    <row r="53" spans="1:4" x14ac:dyDescent="0.3">
      <c r="A53" s="57" t="s">
        <v>195</v>
      </c>
      <c r="B53" s="57" t="s">
        <v>791</v>
      </c>
    </row>
    <row r="54" spans="1:4" x14ac:dyDescent="0.3">
      <c r="A54" s="57"/>
      <c r="B54" s="57"/>
    </row>
    <row r="55" spans="1:4" x14ac:dyDescent="0.3">
      <c r="A55" s="57" t="s">
        <v>197</v>
      </c>
      <c r="B55" s="58">
        <v>7.609884698160692</v>
      </c>
    </row>
    <row r="56" spans="1:4" x14ac:dyDescent="0.3">
      <c r="A56" s="57"/>
      <c r="B56" s="57"/>
    </row>
    <row r="57" spans="1:4" x14ac:dyDescent="0.3">
      <c r="A57" s="57" t="s">
        <v>198</v>
      </c>
      <c r="B57" s="59">
        <v>0</v>
      </c>
    </row>
    <row r="58" spans="1:4" x14ac:dyDescent="0.3">
      <c r="A58" s="57" t="s">
        <v>199</v>
      </c>
      <c r="B58" s="59">
        <v>7.6524038175754967</v>
      </c>
    </row>
    <row r="59" spans="1:4" x14ac:dyDescent="0.3">
      <c r="A59" s="57"/>
      <c r="B59" s="57"/>
    </row>
    <row r="60" spans="1:4" x14ac:dyDescent="0.3">
      <c r="A60" s="57" t="s">
        <v>200</v>
      </c>
      <c r="B60" s="60">
        <v>45016</v>
      </c>
    </row>
    <row r="62" spans="1:4" ht="70.05" customHeight="1" x14ac:dyDescent="0.3">
      <c r="A62" s="77" t="s">
        <v>201</v>
      </c>
      <c r="B62" s="77" t="s">
        <v>202</v>
      </c>
      <c r="C62" s="77" t="s">
        <v>5</v>
      </c>
      <c r="D62" s="77" t="s">
        <v>6</v>
      </c>
    </row>
    <row r="63" spans="1:4" ht="70.05" customHeight="1" x14ac:dyDescent="0.3">
      <c r="A63" s="77" t="s">
        <v>806</v>
      </c>
      <c r="B63" s="77"/>
      <c r="C63" s="77" t="s">
        <v>18</v>
      </c>
      <c r="D63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79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807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808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6" t="s">
        <v>205</v>
      </c>
      <c r="B8" s="30"/>
      <c r="C8" s="30"/>
      <c r="D8" s="13"/>
      <c r="E8" s="14"/>
      <c r="F8" s="15"/>
      <c r="G8" s="15"/>
    </row>
    <row r="9" spans="1:8" x14ac:dyDescent="0.3">
      <c r="A9" s="16" t="s">
        <v>650</v>
      </c>
      <c r="B9" s="30"/>
      <c r="C9" s="30"/>
      <c r="D9" s="13"/>
      <c r="E9" s="14"/>
      <c r="F9" s="15"/>
      <c r="G9" s="15"/>
    </row>
    <row r="10" spans="1:8" x14ac:dyDescent="0.3">
      <c r="A10" s="16" t="s">
        <v>125</v>
      </c>
      <c r="B10" s="30"/>
      <c r="C10" s="30"/>
      <c r="D10" s="13"/>
      <c r="E10" s="37" t="s">
        <v>115</v>
      </c>
      <c r="F10" s="38" t="s">
        <v>115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457</v>
      </c>
      <c r="B12" s="30"/>
      <c r="C12" s="30"/>
      <c r="D12" s="13"/>
      <c r="E12" s="14"/>
      <c r="F12" s="15"/>
      <c r="G12" s="15"/>
    </row>
    <row r="13" spans="1:8" x14ac:dyDescent="0.3">
      <c r="A13" s="12" t="s">
        <v>624</v>
      </c>
      <c r="B13" s="30" t="s">
        <v>625</v>
      </c>
      <c r="C13" s="30" t="s">
        <v>120</v>
      </c>
      <c r="D13" s="13">
        <v>65000000</v>
      </c>
      <c r="E13" s="14">
        <v>65453.31</v>
      </c>
      <c r="F13" s="15">
        <v>0.18129999999999999</v>
      </c>
      <c r="G13" s="15">
        <v>7.3099169024999994E-2</v>
      </c>
    </row>
    <row r="14" spans="1:8" x14ac:dyDescent="0.3">
      <c r="A14" s="16" t="s">
        <v>125</v>
      </c>
      <c r="B14" s="31"/>
      <c r="C14" s="31"/>
      <c r="D14" s="17"/>
      <c r="E14" s="35">
        <v>65453.31</v>
      </c>
      <c r="F14" s="36">
        <v>0.18129999999999999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230</v>
      </c>
      <c r="B17" s="30"/>
      <c r="C17" s="30"/>
      <c r="D17" s="13"/>
      <c r="E17" s="14"/>
      <c r="F17" s="15"/>
      <c r="G17" s="15"/>
    </row>
    <row r="18" spans="1:7" x14ac:dyDescent="0.3">
      <c r="A18" s="16" t="s">
        <v>125</v>
      </c>
      <c r="B18" s="30"/>
      <c r="C18" s="30"/>
      <c r="D18" s="13"/>
      <c r="E18" s="37" t="s">
        <v>115</v>
      </c>
      <c r="F18" s="38" t="s">
        <v>115</v>
      </c>
      <c r="G18" s="15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16" t="s">
        <v>231</v>
      </c>
      <c r="B20" s="30"/>
      <c r="C20" s="30"/>
      <c r="D20" s="13"/>
      <c r="E20" s="14"/>
      <c r="F20" s="15"/>
      <c r="G20" s="15"/>
    </row>
    <row r="21" spans="1:7" x14ac:dyDescent="0.3">
      <c r="A21" s="16" t="s">
        <v>125</v>
      </c>
      <c r="B21" s="30"/>
      <c r="C21" s="30"/>
      <c r="D21" s="13"/>
      <c r="E21" s="37" t="s">
        <v>115</v>
      </c>
      <c r="F21" s="38" t="s">
        <v>115</v>
      </c>
      <c r="G21" s="15"/>
    </row>
    <row r="22" spans="1:7" x14ac:dyDescent="0.3">
      <c r="A22" s="12"/>
      <c r="B22" s="30"/>
      <c r="C22" s="30"/>
      <c r="D22" s="13"/>
      <c r="E22" s="14"/>
      <c r="F22" s="15"/>
      <c r="G22" s="15"/>
    </row>
    <row r="23" spans="1:7" x14ac:dyDescent="0.3">
      <c r="A23" s="54" t="s">
        <v>155</v>
      </c>
      <c r="B23" s="55"/>
      <c r="C23" s="55"/>
      <c r="D23" s="56"/>
      <c r="E23" s="35">
        <v>65453.31</v>
      </c>
      <c r="F23" s="36">
        <v>0.18129999999999999</v>
      </c>
      <c r="G23" s="20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787</v>
      </c>
      <c r="B26" s="30"/>
      <c r="C26" s="30"/>
      <c r="D26" s="13"/>
      <c r="E26" s="14"/>
      <c r="F26" s="15"/>
      <c r="G26" s="15"/>
    </row>
    <row r="27" spans="1:7" x14ac:dyDescent="0.3">
      <c r="A27" s="12" t="s">
        <v>809</v>
      </c>
      <c r="B27" s="30" t="s">
        <v>810</v>
      </c>
      <c r="C27" s="30"/>
      <c r="D27" s="13">
        <v>30329535</v>
      </c>
      <c r="E27" s="14">
        <v>316940.61</v>
      </c>
      <c r="F27" s="15">
        <v>0.87809999999999999</v>
      </c>
      <c r="G27" s="15"/>
    </row>
    <row r="28" spans="1:7" x14ac:dyDescent="0.3">
      <c r="A28" s="16" t="s">
        <v>125</v>
      </c>
      <c r="B28" s="31"/>
      <c r="C28" s="31"/>
      <c r="D28" s="17"/>
      <c r="E28" s="35">
        <v>316940.61</v>
      </c>
      <c r="F28" s="36">
        <v>0.87809999999999999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54" t="s">
        <v>155</v>
      </c>
      <c r="B30" s="55"/>
      <c r="C30" s="55"/>
      <c r="D30" s="56"/>
      <c r="E30" s="35">
        <v>316940.61</v>
      </c>
      <c r="F30" s="36">
        <v>0.87809999999999999</v>
      </c>
      <c r="G30" s="20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6" t="s">
        <v>156</v>
      </c>
      <c r="B32" s="30"/>
      <c r="C32" s="30"/>
      <c r="D32" s="13"/>
      <c r="E32" s="14"/>
      <c r="F32" s="15"/>
      <c r="G32" s="15"/>
    </row>
    <row r="33" spans="1:7" x14ac:dyDescent="0.3">
      <c r="A33" s="12" t="s">
        <v>157</v>
      </c>
      <c r="B33" s="30"/>
      <c r="C33" s="30"/>
      <c r="D33" s="13"/>
      <c r="E33" s="14">
        <v>68725.27</v>
      </c>
      <c r="F33" s="15">
        <v>0.19040000000000001</v>
      </c>
      <c r="G33" s="15">
        <v>7.0344000000000004E-2</v>
      </c>
    </row>
    <row r="34" spans="1:7" x14ac:dyDescent="0.3">
      <c r="A34" s="16" t="s">
        <v>125</v>
      </c>
      <c r="B34" s="31"/>
      <c r="C34" s="31"/>
      <c r="D34" s="17"/>
      <c r="E34" s="35">
        <v>68725.27</v>
      </c>
      <c r="F34" s="36">
        <v>0.19040000000000001</v>
      </c>
      <c r="G34" s="20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54" t="s">
        <v>155</v>
      </c>
      <c r="B36" s="55"/>
      <c r="C36" s="55"/>
      <c r="D36" s="56"/>
      <c r="E36" s="35">
        <v>68725.27</v>
      </c>
      <c r="F36" s="36">
        <v>0.19040000000000001</v>
      </c>
      <c r="G36" s="20"/>
    </row>
    <row r="37" spans="1:7" x14ac:dyDescent="0.3">
      <c r="A37" s="12" t="s">
        <v>158</v>
      </c>
      <c r="B37" s="30"/>
      <c r="C37" s="30"/>
      <c r="D37" s="13"/>
      <c r="E37" s="14">
        <v>1385.719959</v>
      </c>
      <c r="F37" s="15">
        <v>3.839E-3</v>
      </c>
      <c r="G37" s="15"/>
    </row>
    <row r="38" spans="1:7" x14ac:dyDescent="0.3">
      <c r="A38" s="12" t="s">
        <v>159</v>
      </c>
      <c r="B38" s="30"/>
      <c r="C38" s="30"/>
      <c r="D38" s="13"/>
      <c r="E38" s="23">
        <v>-91563.809959000006</v>
      </c>
      <c r="F38" s="24">
        <v>-0.253639</v>
      </c>
      <c r="G38" s="15">
        <v>7.0344000000000004E-2</v>
      </c>
    </row>
    <row r="39" spans="1:7" x14ac:dyDescent="0.3">
      <c r="A39" s="25" t="s">
        <v>160</v>
      </c>
      <c r="B39" s="33"/>
      <c r="C39" s="33"/>
      <c r="D39" s="26"/>
      <c r="E39" s="27">
        <v>360941.1</v>
      </c>
      <c r="F39" s="28">
        <v>1</v>
      </c>
      <c r="G39" s="28"/>
    </row>
    <row r="41" spans="1:7" x14ac:dyDescent="0.3">
      <c r="A41" s="1" t="s">
        <v>162</v>
      </c>
    </row>
    <row r="44" spans="1:7" x14ac:dyDescent="0.3">
      <c r="A44" s="1" t="s">
        <v>163</v>
      </c>
    </row>
    <row r="45" spans="1:7" x14ac:dyDescent="0.3">
      <c r="A45" s="45" t="s">
        <v>164</v>
      </c>
      <c r="B45" s="34" t="s">
        <v>115</v>
      </c>
    </row>
    <row r="46" spans="1:7" x14ac:dyDescent="0.3">
      <c r="A46" t="s">
        <v>165</v>
      </c>
    </row>
    <row r="47" spans="1:7" x14ac:dyDescent="0.3">
      <c r="A47" t="s">
        <v>166</v>
      </c>
      <c r="B47" t="s">
        <v>167</v>
      </c>
      <c r="C47" t="s">
        <v>167</v>
      </c>
    </row>
    <row r="48" spans="1:7" x14ac:dyDescent="0.3">
      <c r="B48" s="46">
        <v>44985</v>
      </c>
      <c r="C48" s="46">
        <v>45016</v>
      </c>
    </row>
    <row r="49" spans="1:5" x14ac:dyDescent="0.3">
      <c r="A49" t="s">
        <v>171</v>
      </c>
      <c r="B49">
        <v>10.397500000000001</v>
      </c>
      <c r="C49">
        <v>10.4617</v>
      </c>
      <c r="E49" s="2"/>
    </row>
    <row r="50" spans="1:5" x14ac:dyDescent="0.3">
      <c r="A50" t="s">
        <v>172</v>
      </c>
      <c r="B50">
        <v>10.397500000000001</v>
      </c>
      <c r="C50">
        <v>10.4617</v>
      </c>
      <c r="E50" s="2"/>
    </row>
    <row r="51" spans="1:5" x14ac:dyDescent="0.3">
      <c r="A51" t="s">
        <v>630</v>
      </c>
      <c r="B51">
        <v>10.397500000000001</v>
      </c>
      <c r="C51">
        <v>10.4617</v>
      </c>
      <c r="E51" s="2"/>
    </row>
    <row r="52" spans="1:5" x14ac:dyDescent="0.3">
      <c r="A52" t="s">
        <v>631</v>
      </c>
      <c r="B52">
        <v>10.397500000000001</v>
      </c>
      <c r="C52">
        <v>10.4617</v>
      </c>
      <c r="E52" s="2"/>
    </row>
    <row r="53" spans="1:5" x14ac:dyDescent="0.3">
      <c r="E53" s="2"/>
    </row>
    <row r="54" spans="1:5" x14ac:dyDescent="0.3">
      <c r="A54" t="s">
        <v>182</v>
      </c>
      <c r="B54" s="34" t="s">
        <v>115</v>
      </c>
    </row>
    <row r="55" spans="1:5" x14ac:dyDescent="0.3">
      <c r="A55" t="s">
        <v>183</v>
      </c>
      <c r="B55" s="34" t="s">
        <v>115</v>
      </c>
    </row>
    <row r="56" spans="1:5" ht="28.95" customHeight="1" x14ac:dyDescent="0.3">
      <c r="A56" s="45" t="s">
        <v>184</v>
      </c>
      <c r="B56" s="34" t="s">
        <v>115</v>
      </c>
    </row>
    <row r="57" spans="1:5" ht="28.95" customHeight="1" x14ac:dyDescent="0.3">
      <c r="A57" s="45" t="s">
        <v>185</v>
      </c>
      <c r="B57" s="34" t="s">
        <v>115</v>
      </c>
    </row>
    <row r="58" spans="1:5" x14ac:dyDescent="0.3">
      <c r="A58" t="s">
        <v>186</v>
      </c>
      <c r="B58" s="47">
        <f>B74</f>
        <v>8.6111580156156933</v>
      </c>
    </row>
    <row r="59" spans="1:5" ht="43.5" customHeight="1" x14ac:dyDescent="0.3">
      <c r="A59" s="45" t="s">
        <v>187</v>
      </c>
      <c r="B59" s="34" t="s">
        <v>115</v>
      </c>
    </row>
    <row r="60" spans="1:5" ht="28.95" customHeight="1" x14ac:dyDescent="0.3">
      <c r="A60" s="45" t="s">
        <v>188</v>
      </c>
      <c r="B60" s="34" t="s">
        <v>115</v>
      </c>
    </row>
    <row r="61" spans="1:5" ht="28.95" customHeight="1" x14ac:dyDescent="0.3">
      <c r="A61" s="45" t="s">
        <v>189</v>
      </c>
      <c r="B61" s="34" t="s">
        <v>115</v>
      </c>
    </row>
    <row r="62" spans="1:5" x14ac:dyDescent="0.3">
      <c r="A62" t="s">
        <v>190</v>
      </c>
      <c r="B62" s="34" t="s">
        <v>115</v>
      </c>
    </row>
    <row r="63" spans="1:5" x14ac:dyDescent="0.3">
      <c r="A63" t="s">
        <v>191</v>
      </c>
      <c r="B63" s="34" t="s">
        <v>115</v>
      </c>
    </row>
    <row r="64" spans="1:5" x14ac:dyDescent="0.3">
      <c r="A64" s="45"/>
      <c r="B64" s="34"/>
    </row>
    <row r="65" spans="1:4" x14ac:dyDescent="0.3">
      <c r="A65" s="45"/>
      <c r="B65" s="34"/>
    </row>
    <row r="67" spans="1:4" x14ac:dyDescent="0.3">
      <c r="A67" t="s">
        <v>192</v>
      </c>
    </row>
    <row r="68" spans="1:4" x14ac:dyDescent="0.3">
      <c r="A68" s="57" t="s">
        <v>193</v>
      </c>
      <c r="B68" s="57" t="s">
        <v>811</v>
      </c>
    </row>
    <row r="69" spans="1:4" x14ac:dyDescent="0.3">
      <c r="A69" s="57" t="s">
        <v>195</v>
      </c>
      <c r="B69" s="57" t="s">
        <v>791</v>
      </c>
    </row>
    <row r="70" spans="1:4" x14ac:dyDescent="0.3">
      <c r="A70" s="57"/>
      <c r="B70" s="57"/>
    </row>
    <row r="71" spans="1:4" x14ac:dyDescent="0.3">
      <c r="A71" s="57" t="s">
        <v>197</v>
      </c>
      <c r="B71" s="58">
        <v>7.5741887230060394</v>
      </c>
    </row>
    <row r="72" spans="1:4" x14ac:dyDescent="0.3">
      <c r="A72" s="57"/>
      <c r="B72" s="57"/>
    </row>
    <row r="73" spans="1:4" x14ac:dyDescent="0.3">
      <c r="A73" s="57" t="s">
        <v>198</v>
      </c>
      <c r="B73" s="59">
        <v>0.67190000000000005</v>
      </c>
    </row>
    <row r="74" spans="1:4" x14ac:dyDescent="0.3">
      <c r="A74" s="57" t="s">
        <v>199</v>
      </c>
      <c r="B74" s="59">
        <v>8.6111580156156933</v>
      </c>
    </row>
    <row r="75" spans="1:4" x14ac:dyDescent="0.3">
      <c r="A75" s="57"/>
      <c r="B75" s="57"/>
    </row>
    <row r="76" spans="1:4" x14ac:dyDescent="0.3">
      <c r="A76" s="57" t="s">
        <v>200</v>
      </c>
      <c r="B76" s="60">
        <v>45016</v>
      </c>
    </row>
    <row r="78" spans="1:4" ht="70.05" customHeight="1" x14ac:dyDescent="0.3">
      <c r="A78" s="77" t="s">
        <v>201</v>
      </c>
      <c r="B78" s="77" t="s">
        <v>202</v>
      </c>
      <c r="C78" s="77" t="s">
        <v>5</v>
      </c>
      <c r="D78" s="77" t="s">
        <v>6</v>
      </c>
    </row>
    <row r="79" spans="1:4" ht="70.05" customHeight="1" x14ac:dyDescent="0.3">
      <c r="A79" s="77" t="s">
        <v>812</v>
      </c>
      <c r="B79" s="77"/>
      <c r="C79" s="77" t="s">
        <v>20</v>
      </c>
      <c r="D79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3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105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106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116</v>
      </c>
      <c r="B9" s="30"/>
      <c r="C9" s="30"/>
      <c r="D9" s="13"/>
      <c r="E9" s="14"/>
      <c r="F9" s="15"/>
      <c r="G9" s="15"/>
    </row>
    <row r="10" spans="1:8" x14ac:dyDescent="0.3">
      <c r="A10" s="12"/>
      <c r="B10" s="30"/>
      <c r="C10" s="30"/>
      <c r="D10" s="13"/>
      <c r="E10" s="14"/>
      <c r="F10" s="15"/>
      <c r="G10" s="15"/>
    </row>
    <row r="11" spans="1:8" x14ac:dyDescent="0.3">
      <c r="A11" s="16" t="s">
        <v>117</v>
      </c>
      <c r="B11" s="30"/>
      <c r="C11" s="30"/>
      <c r="D11" s="13"/>
      <c r="E11" s="14"/>
      <c r="F11" s="15"/>
      <c r="G11" s="15"/>
    </row>
    <row r="12" spans="1:8" x14ac:dyDescent="0.3">
      <c r="A12" s="12" t="s">
        <v>118</v>
      </c>
      <c r="B12" s="30" t="s">
        <v>119</v>
      </c>
      <c r="C12" s="30" t="s">
        <v>120</v>
      </c>
      <c r="D12" s="13">
        <v>2500000</v>
      </c>
      <c r="E12" s="14">
        <v>2449.2199999999998</v>
      </c>
      <c r="F12" s="15">
        <v>7.1800000000000003E-2</v>
      </c>
      <c r="G12" s="15">
        <v>6.88E-2</v>
      </c>
    </row>
    <row r="13" spans="1:8" x14ac:dyDescent="0.3">
      <c r="A13" s="12" t="s">
        <v>121</v>
      </c>
      <c r="B13" s="30" t="s">
        <v>122</v>
      </c>
      <c r="C13" s="30" t="s">
        <v>120</v>
      </c>
      <c r="D13" s="13">
        <v>1000000</v>
      </c>
      <c r="E13" s="14">
        <v>953.28</v>
      </c>
      <c r="F13" s="15">
        <v>2.8000000000000001E-2</v>
      </c>
      <c r="G13" s="15">
        <v>7.1550000000000002E-2</v>
      </c>
    </row>
    <row r="14" spans="1:8" x14ac:dyDescent="0.3">
      <c r="A14" s="12" t="s">
        <v>123</v>
      </c>
      <c r="B14" s="30" t="s">
        <v>124</v>
      </c>
      <c r="C14" s="30" t="s">
        <v>120</v>
      </c>
      <c r="D14" s="13">
        <v>1000000</v>
      </c>
      <c r="E14" s="14">
        <v>949.56</v>
      </c>
      <c r="F14" s="15">
        <v>2.7799999999999998E-2</v>
      </c>
      <c r="G14" s="15">
        <v>7.1550000000000002E-2</v>
      </c>
    </row>
    <row r="15" spans="1:8" x14ac:dyDescent="0.3">
      <c r="A15" s="16" t="s">
        <v>125</v>
      </c>
      <c r="B15" s="31"/>
      <c r="C15" s="31"/>
      <c r="D15" s="17"/>
      <c r="E15" s="35">
        <v>4352.0600000000004</v>
      </c>
      <c r="F15" s="36">
        <v>0.12759999999999999</v>
      </c>
      <c r="G15" s="20"/>
    </row>
    <row r="16" spans="1:8" x14ac:dyDescent="0.3">
      <c r="A16" s="16" t="s">
        <v>126</v>
      </c>
      <c r="B16" s="30"/>
      <c r="C16" s="30"/>
      <c r="D16" s="13"/>
      <c r="E16" s="14"/>
      <c r="F16" s="15"/>
      <c r="G16" s="15"/>
    </row>
    <row r="17" spans="1:7" x14ac:dyDescent="0.3">
      <c r="A17" s="12" t="s">
        <v>127</v>
      </c>
      <c r="B17" s="30" t="s">
        <v>128</v>
      </c>
      <c r="C17" s="30" t="s">
        <v>129</v>
      </c>
      <c r="D17" s="13">
        <v>2500000</v>
      </c>
      <c r="E17" s="14">
        <v>2432.77</v>
      </c>
      <c r="F17" s="15">
        <v>7.1300000000000002E-2</v>
      </c>
      <c r="G17" s="15">
        <v>7.3099999999999998E-2</v>
      </c>
    </row>
    <row r="18" spans="1:7" x14ac:dyDescent="0.3">
      <c r="A18" s="12" t="s">
        <v>130</v>
      </c>
      <c r="B18" s="30" t="s">
        <v>131</v>
      </c>
      <c r="C18" s="30" t="s">
        <v>132</v>
      </c>
      <c r="D18" s="13">
        <v>2500000</v>
      </c>
      <c r="E18" s="14">
        <v>2431.98</v>
      </c>
      <c r="F18" s="15">
        <v>7.1300000000000002E-2</v>
      </c>
      <c r="G18" s="15">
        <v>7.3976E-2</v>
      </c>
    </row>
    <row r="19" spans="1:7" x14ac:dyDescent="0.3">
      <c r="A19" s="12" t="s">
        <v>133</v>
      </c>
      <c r="B19" s="30" t="s">
        <v>134</v>
      </c>
      <c r="C19" s="30" t="s">
        <v>129</v>
      </c>
      <c r="D19" s="13">
        <v>2500000</v>
      </c>
      <c r="E19" s="14">
        <v>2431.59</v>
      </c>
      <c r="F19" s="15">
        <v>7.1300000000000002E-2</v>
      </c>
      <c r="G19" s="15">
        <v>7.3879E-2</v>
      </c>
    </row>
    <row r="20" spans="1:7" x14ac:dyDescent="0.3">
      <c r="A20" s="12" t="s">
        <v>135</v>
      </c>
      <c r="B20" s="30" t="s">
        <v>136</v>
      </c>
      <c r="C20" s="30" t="s">
        <v>129</v>
      </c>
      <c r="D20" s="13">
        <v>2500000</v>
      </c>
      <c r="E20" s="14">
        <v>2427.7399999999998</v>
      </c>
      <c r="F20" s="15">
        <v>7.1199999999999999E-2</v>
      </c>
      <c r="G20" s="15">
        <v>7.4924000000000004E-2</v>
      </c>
    </row>
    <row r="21" spans="1:7" x14ac:dyDescent="0.3">
      <c r="A21" s="12" t="s">
        <v>137</v>
      </c>
      <c r="B21" s="30" t="s">
        <v>138</v>
      </c>
      <c r="C21" s="30" t="s">
        <v>129</v>
      </c>
      <c r="D21" s="13">
        <v>2500000</v>
      </c>
      <c r="E21" s="14">
        <v>2421.98</v>
      </c>
      <c r="F21" s="15">
        <v>7.0999999999999994E-2</v>
      </c>
      <c r="G21" s="15">
        <v>7.3950000000000002E-2</v>
      </c>
    </row>
    <row r="22" spans="1:7" x14ac:dyDescent="0.3">
      <c r="A22" s="12" t="s">
        <v>139</v>
      </c>
      <c r="B22" s="30" t="s">
        <v>140</v>
      </c>
      <c r="C22" s="30" t="s">
        <v>132</v>
      </c>
      <c r="D22" s="13">
        <v>2500000</v>
      </c>
      <c r="E22" s="14">
        <v>2421.13</v>
      </c>
      <c r="F22" s="15">
        <v>7.0999999999999994E-2</v>
      </c>
      <c r="G22" s="15">
        <v>7.2500999999999996E-2</v>
      </c>
    </row>
    <row r="23" spans="1:7" x14ac:dyDescent="0.3">
      <c r="A23" s="12" t="s">
        <v>141</v>
      </c>
      <c r="B23" s="30" t="s">
        <v>142</v>
      </c>
      <c r="C23" s="30" t="s">
        <v>129</v>
      </c>
      <c r="D23" s="13">
        <v>2500000</v>
      </c>
      <c r="E23" s="14">
        <v>2419.8200000000002</v>
      </c>
      <c r="F23" s="15">
        <v>7.0999999999999994E-2</v>
      </c>
      <c r="G23" s="15">
        <v>7.3749999999999996E-2</v>
      </c>
    </row>
    <row r="24" spans="1:7" x14ac:dyDescent="0.3">
      <c r="A24" s="12" t="s">
        <v>143</v>
      </c>
      <c r="B24" s="30" t="s">
        <v>144</v>
      </c>
      <c r="C24" s="30" t="s">
        <v>145</v>
      </c>
      <c r="D24" s="13">
        <v>2500000</v>
      </c>
      <c r="E24" s="14">
        <v>2419.58</v>
      </c>
      <c r="F24" s="15">
        <v>7.0900000000000005E-2</v>
      </c>
      <c r="G24" s="15">
        <v>7.3972999999999997E-2</v>
      </c>
    </row>
    <row r="25" spans="1:7" x14ac:dyDescent="0.3">
      <c r="A25" s="12" t="s">
        <v>146</v>
      </c>
      <c r="B25" s="30" t="s">
        <v>147</v>
      </c>
      <c r="C25" s="30" t="s">
        <v>129</v>
      </c>
      <c r="D25" s="13">
        <v>2500000</v>
      </c>
      <c r="E25" s="14">
        <v>2387.71</v>
      </c>
      <c r="F25" s="15">
        <v>7.0000000000000007E-2</v>
      </c>
      <c r="G25" s="15">
        <v>7.5951000000000005E-2</v>
      </c>
    </row>
    <row r="26" spans="1:7" x14ac:dyDescent="0.3">
      <c r="A26" s="12" t="s">
        <v>148</v>
      </c>
      <c r="B26" s="30" t="s">
        <v>149</v>
      </c>
      <c r="C26" s="30" t="s">
        <v>129</v>
      </c>
      <c r="D26" s="13">
        <v>2500000</v>
      </c>
      <c r="E26" s="14">
        <v>2355.2199999999998</v>
      </c>
      <c r="F26" s="15">
        <v>6.9099999999999995E-2</v>
      </c>
      <c r="G26" s="15">
        <v>7.5550000000000006E-2</v>
      </c>
    </row>
    <row r="27" spans="1:7" x14ac:dyDescent="0.3">
      <c r="A27" s="16" t="s">
        <v>125</v>
      </c>
      <c r="B27" s="31"/>
      <c r="C27" s="31"/>
      <c r="D27" s="17"/>
      <c r="E27" s="35">
        <v>24149.52</v>
      </c>
      <c r="F27" s="36">
        <v>0.70809999999999995</v>
      </c>
      <c r="G27" s="20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16" t="s">
        <v>150</v>
      </c>
      <c r="B29" s="30"/>
      <c r="C29" s="30"/>
      <c r="D29" s="13"/>
      <c r="E29" s="14"/>
      <c r="F29" s="15"/>
      <c r="G29" s="15"/>
    </row>
    <row r="30" spans="1:7" x14ac:dyDescent="0.3">
      <c r="A30" s="12" t="s">
        <v>151</v>
      </c>
      <c r="B30" s="30" t="s">
        <v>152</v>
      </c>
      <c r="C30" s="30" t="s">
        <v>129</v>
      </c>
      <c r="D30" s="13">
        <v>2500000</v>
      </c>
      <c r="E30" s="14">
        <v>2410.88</v>
      </c>
      <c r="F30" s="15">
        <v>7.0699999999999999E-2</v>
      </c>
      <c r="G30" s="15">
        <v>7.4550000000000005E-2</v>
      </c>
    </row>
    <row r="31" spans="1:7" x14ac:dyDescent="0.3">
      <c r="A31" s="12" t="s">
        <v>153</v>
      </c>
      <c r="B31" s="30" t="s">
        <v>154</v>
      </c>
      <c r="C31" s="30" t="s">
        <v>129</v>
      </c>
      <c r="D31" s="13">
        <v>2500000</v>
      </c>
      <c r="E31" s="14">
        <v>2368.64</v>
      </c>
      <c r="F31" s="15">
        <v>6.9400000000000003E-2</v>
      </c>
      <c r="G31" s="15">
        <v>7.6674999999999993E-2</v>
      </c>
    </row>
    <row r="32" spans="1:7" x14ac:dyDescent="0.3">
      <c r="A32" s="16" t="s">
        <v>125</v>
      </c>
      <c r="B32" s="31"/>
      <c r="C32" s="31"/>
      <c r="D32" s="17"/>
      <c r="E32" s="35">
        <v>4779.5200000000004</v>
      </c>
      <c r="F32" s="36">
        <v>0.1401</v>
      </c>
      <c r="G32" s="20"/>
    </row>
    <row r="33" spans="1:7" x14ac:dyDescent="0.3">
      <c r="A33" s="12"/>
      <c r="B33" s="30"/>
      <c r="C33" s="30"/>
      <c r="D33" s="13"/>
      <c r="E33" s="14"/>
      <c r="F33" s="15"/>
      <c r="G33" s="15"/>
    </row>
    <row r="34" spans="1:7" x14ac:dyDescent="0.3">
      <c r="A34" s="54" t="s">
        <v>155</v>
      </c>
      <c r="B34" s="55"/>
      <c r="C34" s="55"/>
      <c r="D34" s="56"/>
      <c r="E34" s="35">
        <v>33281.1</v>
      </c>
      <c r="F34" s="36">
        <v>0.9758</v>
      </c>
      <c r="G34" s="20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12"/>
      <c r="B36" s="30"/>
      <c r="C36" s="30"/>
      <c r="D36" s="13"/>
      <c r="E36" s="14"/>
      <c r="F36" s="15"/>
      <c r="G36" s="15"/>
    </row>
    <row r="37" spans="1:7" x14ac:dyDescent="0.3">
      <c r="A37" s="16" t="s">
        <v>156</v>
      </c>
      <c r="B37" s="30"/>
      <c r="C37" s="30"/>
      <c r="D37" s="13"/>
      <c r="E37" s="14"/>
      <c r="F37" s="15"/>
      <c r="G37" s="15"/>
    </row>
    <row r="38" spans="1:7" x14ac:dyDescent="0.3">
      <c r="A38" s="12" t="s">
        <v>157</v>
      </c>
      <c r="B38" s="30"/>
      <c r="C38" s="30"/>
      <c r="D38" s="13"/>
      <c r="E38" s="14">
        <v>952.45</v>
      </c>
      <c r="F38" s="15">
        <v>2.7900000000000001E-2</v>
      </c>
      <c r="G38" s="15">
        <v>7.0344000000000004E-2</v>
      </c>
    </row>
    <row r="39" spans="1:7" x14ac:dyDescent="0.3">
      <c r="A39" s="16" t="s">
        <v>125</v>
      </c>
      <c r="B39" s="31"/>
      <c r="C39" s="31"/>
      <c r="D39" s="17"/>
      <c r="E39" s="35">
        <v>952.45</v>
      </c>
      <c r="F39" s="36">
        <v>2.7900000000000001E-2</v>
      </c>
      <c r="G39" s="20"/>
    </row>
    <row r="40" spans="1:7" x14ac:dyDescent="0.3">
      <c r="A40" s="12"/>
      <c r="B40" s="30"/>
      <c r="C40" s="30"/>
      <c r="D40" s="13"/>
      <c r="E40" s="14"/>
      <c r="F40" s="15"/>
      <c r="G40" s="15"/>
    </row>
    <row r="41" spans="1:7" x14ac:dyDescent="0.3">
      <c r="A41" s="54" t="s">
        <v>155</v>
      </c>
      <c r="B41" s="55"/>
      <c r="C41" s="55"/>
      <c r="D41" s="56"/>
      <c r="E41" s="35">
        <v>952.45</v>
      </c>
      <c r="F41" s="36">
        <v>2.7900000000000001E-2</v>
      </c>
      <c r="G41" s="20"/>
    </row>
    <row r="42" spans="1:7" x14ac:dyDescent="0.3">
      <c r="A42" s="12" t="s">
        <v>158</v>
      </c>
      <c r="B42" s="30"/>
      <c r="C42" s="30"/>
      <c r="D42" s="13"/>
      <c r="E42" s="14">
        <v>0.18355920000000001</v>
      </c>
      <c r="F42" s="15">
        <v>5.0000000000000004E-6</v>
      </c>
      <c r="G42" s="15"/>
    </row>
    <row r="43" spans="1:7" x14ac:dyDescent="0.3">
      <c r="A43" s="12" t="s">
        <v>159</v>
      </c>
      <c r="B43" s="30"/>
      <c r="C43" s="30"/>
      <c r="D43" s="13"/>
      <c r="E43" s="23">
        <v>-127.91355919999999</v>
      </c>
      <c r="F43" s="24">
        <v>-3.705E-3</v>
      </c>
      <c r="G43" s="15">
        <v>7.0344000000000004E-2</v>
      </c>
    </row>
    <row r="44" spans="1:7" x14ac:dyDescent="0.3">
      <c r="A44" s="25" t="s">
        <v>160</v>
      </c>
      <c r="B44" s="33"/>
      <c r="C44" s="33"/>
      <c r="D44" s="26"/>
      <c r="E44" s="27">
        <v>34105.82</v>
      </c>
      <c r="F44" s="28">
        <v>1</v>
      </c>
      <c r="G44" s="28"/>
    </row>
    <row r="46" spans="1:7" x14ac:dyDescent="0.3">
      <c r="A46" s="1" t="s">
        <v>161</v>
      </c>
    </row>
    <row r="47" spans="1:7" x14ac:dyDescent="0.3">
      <c r="A47" s="1" t="s">
        <v>162</v>
      </c>
    </row>
    <row r="49" spans="1:5" x14ac:dyDescent="0.3">
      <c r="A49" s="1" t="s">
        <v>163</v>
      </c>
    </row>
    <row r="50" spans="1:5" x14ac:dyDescent="0.3">
      <c r="A50" s="45" t="s">
        <v>164</v>
      </c>
      <c r="B50" s="34" t="s">
        <v>115</v>
      </c>
    </row>
    <row r="51" spans="1:5" x14ac:dyDescent="0.3">
      <c r="A51" t="s">
        <v>165</v>
      </c>
    </row>
    <row r="52" spans="1:5" x14ac:dyDescent="0.3">
      <c r="A52" t="s">
        <v>166</v>
      </c>
      <c r="B52" t="s">
        <v>167</v>
      </c>
      <c r="C52" t="s">
        <v>167</v>
      </c>
    </row>
    <row r="53" spans="1:5" x14ac:dyDescent="0.3">
      <c r="B53" s="46">
        <v>44985</v>
      </c>
      <c r="C53" s="46">
        <v>45016</v>
      </c>
    </row>
    <row r="54" spans="1:5" x14ac:dyDescent="0.3">
      <c r="A54" t="s">
        <v>168</v>
      </c>
      <c r="B54">
        <v>26.349599999999999</v>
      </c>
      <c r="C54">
        <v>26.546600000000002</v>
      </c>
      <c r="E54" s="2"/>
    </row>
    <row r="55" spans="1:5" x14ac:dyDescent="0.3">
      <c r="A55" t="s">
        <v>169</v>
      </c>
      <c r="B55" t="s">
        <v>170</v>
      </c>
      <c r="C55" t="s">
        <v>170</v>
      </c>
      <c r="E55" s="2"/>
    </row>
    <row r="56" spans="1:5" x14ac:dyDescent="0.3">
      <c r="A56" t="s">
        <v>171</v>
      </c>
      <c r="B56">
        <v>26.352900000000002</v>
      </c>
      <c r="C56">
        <v>26.55</v>
      </c>
      <c r="E56" s="2"/>
    </row>
    <row r="57" spans="1:5" x14ac:dyDescent="0.3">
      <c r="A57" t="s">
        <v>172</v>
      </c>
      <c r="B57">
        <v>24.5749</v>
      </c>
      <c r="C57">
        <v>24.758700000000001</v>
      </c>
      <c r="E57" s="2"/>
    </row>
    <row r="58" spans="1:5" x14ac:dyDescent="0.3">
      <c r="A58" t="s">
        <v>173</v>
      </c>
      <c r="B58" t="s">
        <v>170</v>
      </c>
      <c r="C58" t="s">
        <v>170</v>
      </c>
      <c r="E58" s="2"/>
    </row>
    <row r="59" spans="1:5" x14ac:dyDescent="0.3">
      <c r="A59" t="s">
        <v>174</v>
      </c>
      <c r="B59">
        <v>20.786899999999999</v>
      </c>
      <c r="C59">
        <v>20.929300000000001</v>
      </c>
      <c r="E59" s="2"/>
    </row>
    <row r="60" spans="1:5" x14ac:dyDescent="0.3">
      <c r="A60" t="s">
        <v>175</v>
      </c>
      <c r="B60" t="s">
        <v>170</v>
      </c>
      <c r="C60" t="s">
        <v>170</v>
      </c>
      <c r="E60" s="2"/>
    </row>
    <row r="61" spans="1:5" x14ac:dyDescent="0.3">
      <c r="A61" t="s">
        <v>176</v>
      </c>
      <c r="B61">
        <v>24.0871</v>
      </c>
      <c r="C61">
        <v>24.252300000000002</v>
      </c>
      <c r="E61" s="2"/>
    </row>
    <row r="62" spans="1:5" x14ac:dyDescent="0.3">
      <c r="A62" t="s">
        <v>177</v>
      </c>
      <c r="B62" t="s">
        <v>170</v>
      </c>
      <c r="C62" t="s">
        <v>170</v>
      </c>
      <c r="E62" s="2"/>
    </row>
    <row r="63" spans="1:5" x14ac:dyDescent="0.3">
      <c r="A63" t="s">
        <v>178</v>
      </c>
      <c r="B63">
        <v>24.289100000000001</v>
      </c>
      <c r="C63">
        <v>24.455500000000001</v>
      </c>
      <c r="E63" s="2"/>
    </row>
    <row r="64" spans="1:5" x14ac:dyDescent="0.3">
      <c r="A64" t="s">
        <v>179</v>
      </c>
      <c r="B64">
        <v>22.847200000000001</v>
      </c>
      <c r="C64">
        <v>23.003799999999998</v>
      </c>
      <c r="E64" s="2"/>
    </row>
    <row r="65" spans="1:5" x14ac:dyDescent="0.3">
      <c r="A65" t="s">
        <v>180</v>
      </c>
      <c r="B65" t="s">
        <v>170</v>
      </c>
      <c r="C65" t="s">
        <v>170</v>
      </c>
      <c r="E65" s="2"/>
    </row>
    <row r="66" spans="1:5" x14ac:dyDescent="0.3">
      <c r="A66" t="s">
        <v>181</v>
      </c>
      <c r="E66" s="2"/>
    </row>
    <row r="68" spans="1:5" x14ac:dyDescent="0.3">
      <c r="A68" t="s">
        <v>182</v>
      </c>
      <c r="B68" s="34" t="s">
        <v>115</v>
      </c>
    </row>
    <row r="69" spans="1:5" x14ac:dyDescent="0.3">
      <c r="A69" t="s">
        <v>183</v>
      </c>
      <c r="B69" s="34" t="s">
        <v>115</v>
      </c>
    </row>
    <row r="70" spans="1:5" ht="28.95" customHeight="1" x14ac:dyDescent="0.3">
      <c r="A70" s="45" t="s">
        <v>184</v>
      </c>
      <c r="B70" s="34" t="s">
        <v>115</v>
      </c>
    </row>
    <row r="71" spans="1:5" ht="28.95" customHeight="1" x14ac:dyDescent="0.3">
      <c r="A71" s="45" t="s">
        <v>185</v>
      </c>
      <c r="B71" s="34" t="s">
        <v>115</v>
      </c>
    </row>
    <row r="72" spans="1:5" x14ac:dyDescent="0.3">
      <c r="A72" t="s">
        <v>186</v>
      </c>
      <c r="B72" s="47">
        <f>B88</f>
        <v>0.48234778519859839</v>
      </c>
    </row>
    <row r="73" spans="1:5" ht="43.5" customHeight="1" x14ac:dyDescent="0.3">
      <c r="A73" s="45" t="s">
        <v>187</v>
      </c>
      <c r="B73" s="34" t="s">
        <v>115</v>
      </c>
    </row>
    <row r="74" spans="1:5" ht="28.95" customHeight="1" x14ac:dyDescent="0.3">
      <c r="A74" s="45" t="s">
        <v>188</v>
      </c>
      <c r="B74" s="34" t="s">
        <v>115</v>
      </c>
    </row>
    <row r="75" spans="1:5" ht="28.95" customHeight="1" x14ac:dyDescent="0.3">
      <c r="A75" s="45" t="s">
        <v>189</v>
      </c>
      <c r="B75" s="34" t="s">
        <v>115</v>
      </c>
    </row>
    <row r="76" spans="1:5" x14ac:dyDescent="0.3">
      <c r="A76" t="s">
        <v>190</v>
      </c>
      <c r="B76" s="34" t="s">
        <v>115</v>
      </c>
    </row>
    <row r="77" spans="1:5" x14ac:dyDescent="0.3">
      <c r="A77" t="s">
        <v>191</v>
      </c>
      <c r="B77" s="34" t="s">
        <v>115</v>
      </c>
    </row>
    <row r="78" spans="1:5" x14ac:dyDescent="0.3">
      <c r="A78" s="45"/>
      <c r="B78" s="34"/>
    </row>
    <row r="81" spans="1:6" x14ac:dyDescent="0.3">
      <c r="A81" t="s">
        <v>192</v>
      </c>
    </row>
    <row r="82" spans="1:6" x14ac:dyDescent="0.3">
      <c r="A82" s="57" t="s">
        <v>193</v>
      </c>
      <c r="B82" s="57" t="s">
        <v>194</v>
      </c>
    </row>
    <row r="83" spans="1:6" x14ac:dyDescent="0.3">
      <c r="A83" s="57" t="s">
        <v>195</v>
      </c>
      <c r="B83" s="57" t="s">
        <v>196</v>
      </c>
    </row>
    <row r="84" spans="1:6" x14ac:dyDescent="0.3">
      <c r="A84" s="57"/>
      <c r="B84" s="57"/>
    </row>
    <row r="85" spans="1:6" x14ac:dyDescent="0.3">
      <c r="A85" s="57" t="s">
        <v>197</v>
      </c>
      <c r="B85" s="58">
        <v>7.3730314954547884</v>
      </c>
    </row>
    <row r="86" spans="1:6" x14ac:dyDescent="0.3">
      <c r="A86" s="57"/>
      <c r="B86" s="57"/>
    </row>
    <row r="87" spans="1:6" x14ac:dyDescent="0.3">
      <c r="A87" s="57" t="s">
        <v>198</v>
      </c>
      <c r="B87" s="59">
        <v>0.48509999999999998</v>
      </c>
    </row>
    <row r="88" spans="1:6" x14ac:dyDescent="0.3">
      <c r="A88" s="57" t="s">
        <v>199</v>
      </c>
      <c r="B88" s="59">
        <v>0.48234778519859839</v>
      </c>
    </row>
    <row r="89" spans="1:6" x14ac:dyDescent="0.3">
      <c r="A89" s="57"/>
      <c r="B89" s="57"/>
    </row>
    <row r="90" spans="1:6" x14ac:dyDescent="0.3">
      <c r="A90" s="57" t="s">
        <v>200</v>
      </c>
      <c r="B90" s="60">
        <v>45016</v>
      </c>
    </row>
    <row r="92" spans="1:6" ht="70.05" customHeight="1" x14ac:dyDescent="0.3">
      <c r="A92" s="77" t="s">
        <v>201</v>
      </c>
      <c r="B92" s="77" t="s">
        <v>202</v>
      </c>
      <c r="C92" s="77" t="s">
        <v>5</v>
      </c>
      <c r="D92" s="77" t="s">
        <v>6</v>
      </c>
      <c r="E92" s="77" t="s">
        <v>5</v>
      </c>
      <c r="F92" s="77" t="s">
        <v>6</v>
      </c>
    </row>
    <row r="93" spans="1:6" ht="70.05" customHeight="1" x14ac:dyDescent="0.3">
      <c r="A93" s="77" t="s">
        <v>194</v>
      </c>
      <c r="B93" s="77"/>
      <c r="C93" s="77" t="s">
        <v>8</v>
      </c>
      <c r="D93" s="77"/>
      <c r="E93" s="77" t="s">
        <v>9</v>
      </c>
      <c r="F93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81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813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814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6" t="s">
        <v>205</v>
      </c>
      <c r="B8" s="30"/>
      <c r="C8" s="30"/>
      <c r="D8" s="13"/>
      <c r="E8" s="14"/>
      <c r="F8" s="15"/>
      <c r="G8" s="15"/>
    </row>
    <row r="9" spans="1:8" x14ac:dyDescent="0.3">
      <c r="A9" s="16" t="s">
        <v>650</v>
      </c>
      <c r="B9" s="30"/>
      <c r="C9" s="30"/>
      <c r="D9" s="13"/>
      <c r="E9" s="14"/>
      <c r="F9" s="15"/>
      <c r="G9" s="15"/>
    </row>
    <row r="10" spans="1:8" x14ac:dyDescent="0.3">
      <c r="A10" s="16" t="s">
        <v>125</v>
      </c>
      <c r="B10" s="30"/>
      <c r="C10" s="30"/>
      <c r="D10" s="13"/>
      <c r="E10" s="37" t="s">
        <v>115</v>
      </c>
      <c r="F10" s="38" t="s">
        <v>115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457</v>
      </c>
      <c r="B12" s="30"/>
      <c r="C12" s="30"/>
      <c r="D12" s="13"/>
      <c r="E12" s="14"/>
      <c r="F12" s="15"/>
      <c r="G12" s="15"/>
    </row>
    <row r="13" spans="1:8" x14ac:dyDescent="0.3">
      <c r="A13" s="12" t="s">
        <v>602</v>
      </c>
      <c r="B13" s="30" t="s">
        <v>603</v>
      </c>
      <c r="C13" s="30" t="s">
        <v>120</v>
      </c>
      <c r="D13" s="13">
        <v>64000000</v>
      </c>
      <c r="E13" s="14">
        <v>63758.53</v>
      </c>
      <c r="F13" s="15">
        <v>0.61229999999999996</v>
      </c>
      <c r="G13" s="15">
        <v>7.4483584328999999E-2</v>
      </c>
    </row>
    <row r="14" spans="1:8" x14ac:dyDescent="0.3">
      <c r="A14" s="12" t="s">
        <v>604</v>
      </c>
      <c r="B14" s="30" t="s">
        <v>605</v>
      </c>
      <c r="C14" s="30" t="s">
        <v>120</v>
      </c>
      <c r="D14" s="13">
        <v>30000000</v>
      </c>
      <c r="E14" s="14">
        <v>29891.64</v>
      </c>
      <c r="F14" s="15">
        <v>0.28710000000000002</v>
      </c>
      <c r="G14" s="15">
        <v>7.4436939049999998E-2</v>
      </c>
    </row>
    <row r="15" spans="1:8" x14ac:dyDescent="0.3">
      <c r="A15" s="16" t="s">
        <v>125</v>
      </c>
      <c r="B15" s="31"/>
      <c r="C15" s="31"/>
      <c r="D15" s="17"/>
      <c r="E15" s="35">
        <v>93650.17</v>
      </c>
      <c r="F15" s="36">
        <v>0.89939999999999998</v>
      </c>
      <c r="G15" s="20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16" t="s">
        <v>230</v>
      </c>
      <c r="B18" s="30"/>
      <c r="C18" s="30"/>
      <c r="D18" s="13"/>
      <c r="E18" s="14"/>
      <c r="F18" s="15"/>
      <c r="G18" s="15"/>
    </row>
    <row r="19" spans="1:7" x14ac:dyDescent="0.3">
      <c r="A19" s="16" t="s">
        <v>125</v>
      </c>
      <c r="B19" s="30"/>
      <c r="C19" s="30"/>
      <c r="D19" s="13"/>
      <c r="E19" s="37" t="s">
        <v>115</v>
      </c>
      <c r="F19" s="38" t="s">
        <v>115</v>
      </c>
      <c r="G19" s="15"/>
    </row>
    <row r="20" spans="1:7" x14ac:dyDescent="0.3">
      <c r="A20" s="12"/>
      <c r="B20" s="30"/>
      <c r="C20" s="30"/>
      <c r="D20" s="13"/>
      <c r="E20" s="14"/>
      <c r="F20" s="15"/>
      <c r="G20" s="15"/>
    </row>
    <row r="21" spans="1:7" x14ac:dyDescent="0.3">
      <c r="A21" s="16" t="s">
        <v>231</v>
      </c>
      <c r="B21" s="30"/>
      <c r="C21" s="30"/>
      <c r="D21" s="13"/>
      <c r="E21" s="14"/>
      <c r="F21" s="15"/>
      <c r="G21" s="15"/>
    </row>
    <row r="22" spans="1:7" x14ac:dyDescent="0.3">
      <c r="A22" s="16" t="s">
        <v>125</v>
      </c>
      <c r="B22" s="30"/>
      <c r="C22" s="30"/>
      <c r="D22" s="13"/>
      <c r="E22" s="37" t="s">
        <v>115</v>
      </c>
      <c r="F22" s="38" t="s">
        <v>115</v>
      </c>
      <c r="G22" s="15"/>
    </row>
    <row r="23" spans="1:7" x14ac:dyDescent="0.3">
      <c r="A23" s="12"/>
      <c r="B23" s="30"/>
      <c r="C23" s="30"/>
      <c r="D23" s="13"/>
      <c r="E23" s="14"/>
      <c r="F23" s="15"/>
      <c r="G23" s="15"/>
    </row>
    <row r="24" spans="1:7" x14ac:dyDescent="0.3">
      <c r="A24" s="54" t="s">
        <v>155</v>
      </c>
      <c r="B24" s="55"/>
      <c r="C24" s="55"/>
      <c r="D24" s="56"/>
      <c r="E24" s="35">
        <v>93650.17</v>
      </c>
      <c r="F24" s="36">
        <v>0.89939999999999998</v>
      </c>
      <c r="G24" s="20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2"/>
      <c r="B26" s="30"/>
      <c r="C26" s="30"/>
      <c r="D26" s="13"/>
      <c r="E26" s="14"/>
      <c r="F26" s="15"/>
      <c r="G26" s="15"/>
    </row>
    <row r="27" spans="1:7" x14ac:dyDescent="0.3">
      <c r="A27" s="16" t="s">
        <v>787</v>
      </c>
      <c r="B27" s="30"/>
      <c r="C27" s="30"/>
      <c r="D27" s="13"/>
      <c r="E27" s="14"/>
      <c r="F27" s="15"/>
      <c r="G27" s="15"/>
    </row>
    <row r="28" spans="1:7" x14ac:dyDescent="0.3">
      <c r="A28" s="12" t="s">
        <v>815</v>
      </c>
      <c r="B28" s="30" t="s">
        <v>816</v>
      </c>
      <c r="C28" s="30"/>
      <c r="D28" s="13">
        <v>6240725</v>
      </c>
      <c r="E28" s="14">
        <v>63418.87</v>
      </c>
      <c r="F28" s="15">
        <v>0.60899999999999999</v>
      </c>
      <c r="G28" s="15"/>
    </row>
    <row r="29" spans="1:7" x14ac:dyDescent="0.3">
      <c r="A29" s="16" t="s">
        <v>125</v>
      </c>
      <c r="B29" s="31"/>
      <c r="C29" s="31"/>
      <c r="D29" s="17"/>
      <c r="E29" s="35">
        <v>63418.87</v>
      </c>
      <c r="F29" s="36">
        <v>0.60899999999999999</v>
      </c>
      <c r="G29" s="20"/>
    </row>
    <row r="30" spans="1:7" x14ac:dyDescent="0.3">
      <c r="A30" s="12"/>
      <c r="B30" s="30"/>
      <c r="C30" s="30"/>
      <c r="D30" s="13"/>
      <c r="E30" s="14"/>
      <c r="F30" s="15"/>
      <c r="G30" s="15"/>
    </row>
    <row r="31" spans="1:7" x14ac:dyDescent="0.3">
      <c r="A31" s="54" t="s">
        <v>155</v>
      </c>
      <c r="B31" s="55"/>
      <c r="C31" s="55"/>
      <c r="D31" s="56"/>
      <c r="E31" s="35">
        <v>63418.87</v>
      </c>
      <c r="F31" s="36">
        <v>0.60899999999999999</v>
      </c>
      <c r="G31" s="20"/>
    </row>
    <row r="32" spans="1:7" x14ac:dyDescent="0.3">
      <c r="A32" s="12"/>
      <c r="B32" s="30"/>
      <c r="C32" s="30"/>
      <c r="D32" s="13"/>
      <c r="E32" s="14"/>
      <c r="F32" s="15"/>
      <c r="G32" s="15"/>
    </row>
    <row r="33" spans="1:7" x14ac:dyDescent="0.3">
      <c r="A33" s="16" t="s">
        <v>156</v>
      </c>
      <c r="B33" s="30"/>
      <c r="C33" s="30"/>
      <c r="D33" s="13"/>
      <c r="E33" s="14"/>
      <c r="F33" s="15"/>
      <c r="G33" s="15"/>
    </row>
    <row r="34" spans="1:7" x14ac:dyDescent="0.3">
      <c r="A34" s="12" t="s">
        <v>157</v>
      </c>
      <c r="B34" s="30"/>
      <c r="C34" s="30"/>
      <c r="D34" s="13"/>
      <c r="E34" s="14">
        <v>73433.539999999994</v>
      </c>
      <c r="F34" s="15">
        <v>0.70520000000000005</v>
      </c>
      <c r="G34" s="15">
        <v>7.0344000000000004E-2</v>
      </c>
    </row>
    <row r="35" spans="1:7" x14ac:dyDescent="0.3">
      <c r="A35" s="16" t="s">
        <v>125</v>
      </c>
      <c r="B35" s="31"/>
      <c r="C35" s="31"/>
      <c r="D35" s="17"/>
      <c r="E35" s="35">
        <v>73433.539999999994</v>
      </c>
      <c r="F35" s="36">
        <v>0.70520000000000005</v>
      </c>
      <c r="G35" s="20"/>
    </row>
    <row r="36" spans="1:7" x14ac:dyDescent="0.3">
      <c r="A36" s="12"/>
      <c r="B36" s="30"/>
      <c r="C36" s="30"/>
      <c r="D36" s="13"/>
      <c r="E36" s="14"/>
      <c r="F36" s="15"/>
      <c r="G36" s="15"/>
    </row>
    <row r="37" spans="1:7" x14ac:dyDescent="0.3">
      <c r="A37" s="54" t="s">
        <v>155</v>
      </c>
      <c r="B37" s="55"/>
      <c r="C37" s="55"/>
      <c r="D37" s="56"/>
      <c r="E37" s="35">
        <v>73433.539999999994</v>
      </c>
      <c r="F37" s="36">
        <v>0.70520000000000005</v>
      </c>
      <c r="G37" s="20"/>
    </row>
    <row r="38" spans="1:7" x14ac:dyDescent="0.3">
      <c r="A38" s="12" t="s">
        <v>158</v>
      </c>
      <c r="B38" s="30"/>
      <c r="C38" s="30"/>
      <c r="D38" s="13"/>
      <c r="E38" s="14">
        <v>879.50402039999994</v>
      </c>
      <c r="F38" s="15">
        <v>8.4460000000000004E-3</v>
      </c>
      <c r="G38" s="15"/>
    </row>
    <row r="39" spans="1:7" x14ac:dyDescent="0.3">
      <c r="A39" s="12" t="s">
        <v>159</v>
      </c>
      <c r="B39" s="30"/>
      <c r="C39" s="30"/>
      <c r="D39" s="13"/>
      <c r="E39" s="23">
        <v>-127252.1340204</v>
      </c>
      <c r="F39" s="24">
        <v>-1.222046</v>
      </c>
      <c r="G39" s="15">
        <v>7.0344000000000004E-2</v>
      </c>
    </row>
    <row r="40" spans="1:7" x14ac:dyDescent="0.3">
      <c r="A40" s="25" t="s">
        <v>160</v>
      </c>
      <c r="B40" s="33"/>
      <c r="C40" s="33"/>
      <c r="D40" s="26"/>
      <c r="E40" s="27">
        <v>104129.95</v>
      </c>
      <c r="F40" s="28">
        <v>1</v>
      </c>
      <c r="G40" s="28"/>
    </row>
    <row r="42" spans="1:7" x14ac:dyDescent="0.3">
      <c r="A42" s="1" t="s">
        <v>162</v>
      </c>
    </row>
    <row r="45" spans="1:7" x14ac:dyDescent="0.3">
      <c r="A45" s="1" t="s">
        <v>163</v>
      </c>
    </row>
    <row r="46" spans="1:7" x14ac:dyDescent="0.3">
      <c r="A46" s="45" t="s">
        <v>164</v>
      </c>
      <c r="B46" s="34" t="s">
        <v>115</v>
      </c>
    </row>
    <row r="47" spans="1:7" x14ac:dyDescent="0.3">
      <c r="A47" t="s">
        <v>165</v>
      </c>
    </row>
    <row r="48" spans="1:7" x14ac:dyDescent="0.3">
      <c r="A48" t="s">
        <v>166</v>
      </c>
      <c r="B48" t="s">
        <v>167</v>
      </c>
      <c r="C48" t="s">
        <v>167</v>
      </c>
    </row>
    <row r="49" spans="1:5" x14ac:dyDescent="0.3">
      <c r="B49" s="46">
        <v>44985</v>
      </c>
      <c r="C49" s="46">
        <v>45016</v>
      </c>
    </row>
    <row r="50" spans="1:5" x14ac:dyDescent="0.3">
      <c r="A50" t="s">
        <v>664</v>
      </c>
      <c r="B50">
        <v>10.0802</v>
      </c>
      <c r="C50">
        <v>10.1798</v>
      </c>
      <c r="E50" s="2"/>
    </row>
    <row r="51" spans="1:5" x14ac:dyDescent="0.3">
      <c r="A51" t="s">
        <v>172</v>
      </c>
      <c r="B51">
        <v>10.0802</v>
      </c>
      <c r="C51">
        <v>10.1798</v>
      </c>
      <c r="E51" s="2"/>
    </row>
    <row r="52" spans="1:5" x14ac:dyDescent="0.3">
      <c r="A52" t="s">
        <v>665</v>
      </c>
      <c r="B52">
        <v>10.0802</v>
      </c>
      <c r="C52">
        <v>10.1798</v>
      </c>
      <c r="E52" s="2"/>
    </row>
    <row r="53" spans="1:5" x14ac:dyDescent="0.3">
      <c r="A53" t="s">
        <v>631</v>
      </c>
      <c r="B53">
        <v>10.0802</v>
      </c>
      <c r="C53">
        <v>10.1798</v>
      </c>
      <c r="E53" s="2"/>
    </row>
    <row r="54" spans="1:5" x14ac:dyDescent="0.3">
      <c r="E54" s="2"/>
    </row>
    <row r="55" spans="1:5" x14ac:dyDescent="0.3">
      <c r="A55" t="s">
        <v>182</v>
      </c>
      <c r="B55" s="34" t="s">
        <v>115</v>
      </c>
    </row>
    <row r="56" spans="1:5" x14ac:dyDescent="0.3">
      <c r="A56" t="s">
        <v>183</v>
      </c>
      <c r="B56" s="34" t="s">
        <v>115</v>
      </c>
    </row>
    <row r="57" spans="1:5" ht="28.95" customHeight="1" x14ac:dyDescent="0.3">
      <c r="A57" s="45" t="s">
        <v>184</v>
      </c>
      <c r="B57" s="34" t="s">
        <v>115</v>
      </c>
    </row>
    <row r="58" spans="1:5" ht="28.95" customHeight="1" x14ac:dyDescent="0.3">
      <c r="A58" s="45" t="s">
        <v>185</v>
      </c>
      <c r="B58" s="34" t="s">
        <v>115</v>
      </c>
    </row>
    <row r="59" spans="1:5" x14ac:dyDescent="0.3">
      <c r="A59" t="s">
        <v>186</v>
      </c>
      <c r="B59" s="47">
        <f>B76</f>
        <v>14.630131937474619</v>
      </c>
    </row>
    <row r="60" spans="1:5" ht="43.5" customHeight="1" x14ac:dyDescent="0.3">
      <c r="A60" s="45" t="s">
        <v>187</v>
      </c>
      <c r="B60" s="34" t="s">
        <v>115</v>
      </c>
    </row>
    <row r="61" spans="1:5" ht="28.95" customHeight="1" x14ac:dyDescent="0.3">
      <c r="A61" s="45" t="s">
        <v>188</v>
      </c>
      <c r="B61" s="34" t="s">
        <v>115</v>
      </c>
    </row>
    <row r="62" spans="1:5" ht="28.95" customHeight="1" x14ac:dyDescent="0.3">
      <c r="A62" s="45" t="s">
        <v>189</v>
      </c>
      <c r="B62" s="34" t="s">
        <v>115</v>
      </c>
    </row>
    <row r="63" spans="1:5" x14ac:dyDescent="0.3">
      <c r="A63" t="s">
        <v>190</v>
      </c>
      <c r="B63" s="34" t="s">
        <v>115</v>
      </c>
    </row>
    <row r="64" spans="1:5" x14ac:dyDescent="0.3">
      <c r="A64" t="s">
        <v>191</v>
      </c>
      <c r="B64" s="34" t="s">
        <v>115</v>
      </c>
    </row>
    <row r="69" spans="1:4" x14ac:dyDescent="0.3">
      <c r="A69" t="s">
        <v>192</v>
      </c>
    </row>
    <row r="70" spans="1:4" x14ac:dyDescent="0.3">
      <c r="A70" s="57" t="s">
        <v>193</v>
      </c>
      <c r="B70" s="57" t="s">
        <v>817</v>
      </c>
    </row>
    <row r="71" spans="1:4" x14ac:dyDescent="0.3">
      <c r="A71" s="57" t="s">
        <v>195</v>
      </c>
      <c r="B71" s="57" t="s">
        <v>791</v>
      </c>
    </row>
    <row r="72" spans="1:4" x14ac:dyDescent="0.3">
      <c r="A72" s="57"/>
      <c r="B72" s="57"/>
    </row>
    <row r="73" spans="1:4" x14ac:dyDescent="0.3">
      <c r="A73" s="57" t="s">
        <v>197</v>
      </c>
      <c r="B73" s="58">
        <v>7.7494381624925017</v>
      </c>
    </row>
    <row r="74" spans="1:4" x14ac:dyDescent="0.3">
      <c r="A74" s="57"/>
      <c r="B74" s="57"/>
    </row>
    <row r="75" spans="1:4" x14ac:dyDescent="0.3">
      <c r="A75" s="57" t="s">
        <v>198</v>
      </c>
      <c r="B75" s="59">
        <v>6.3292999999999999</v>
      </c>
    </row>
    <row r="76" spans="1:4" x14ac:dyDescent="0.3">
      <c r="A76" s="57" t="s">
        <v>199</v>
      </c>
      <c r="B76" s="59">
        <v>14.630131937474619</v>
      </c>
    </row>
    <row r="77" spans="1:4" x14ac:dyDescent="0.3">
      <c r="A77" s="57"/>
      <c r="B77" s="57"/>
    </row>
    <row r="78" spans="1:4" x14ac:dyDescent="0.3">
      <c r="A78" s="57" t="s">
        <v>200</v>
      </c>
      <c r="B78" s="60">
        <v>45016</v>
      </c>
    </row>
    <row r="80" spans="1:4" ht="70.05" customHeight="1" x14ac:dyDescent="0.3">
      <c r="A80" s="77" t="s">
        <v>201</v>
      </c>
      <c r="B80" s="77" t="s">
        <v>202</v>
      </c>
      <c r="C80" s="77" t="s">
        <v>5</v>
      </c>
      <c r="D80" s="77" t="s">
        <v>6</v>
      </c>
    </row>
    <row r="81" spans="1:4" ht="70.05" customHeight="1" x14ac:dyDescent="0.3">
      <c r="A81" s="77" t="s">
        <v>818</v>
      </c>
      <c r="B81" s="77"/>
      <c r="C81" s="77" t="s">
        <v>22</v>
      </c>
      <c r="D81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96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819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820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6" t="s">
        <v>205</v>
      </c>
      <c r="B8" s="30"/>
      <c r="C8" s="30"/>
      <c r="D8" s="13"/>
      <c r="E8" s="14"/>
      <c r="F8" s="15"/>
      <c r="G8" s="15"/>
    </row>
    <row r="9" spans="1:8" x14ac:dyDescent="0.3">
      <c r="A9" s="16" t="s">
        <v>650</v>
      </c>
      <c r="B9" s="30"/>
      <c r="C9" s="30"/>
      <c r="D9" s="13"/>
      <c r="E9" s="14"/>
      <c r="F9" s="15"/>
      <c r="G9" s="15"/>
    </row>
    <row r="10" spans="1:8" x14ac:dyDescent="0.3">
      <c r="A10" s="16" t="s">
        <v>125</v>
      </c>
      <c r="B10" s="30"/>
      <c r="C10" s="30"/>
      <c r="D10" s="13"/>
      <c r="E10" s="37" t="s">
        <v>115</v>
      </c>
      <c r="F10" s="38" t="s">
        <v>115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457</v>
      </c>
      <c r="B12" s="30"/>
      <c r="C12" s="30"/>
      <c r="D12" s="13"/>
      <c r="E12" s="14"/>
      <c r="F12" s="15"/>
      <c r="G12" s="15"/>
    </row>
    <row r="13" spans="1:8" x14ac:dyDescent="0.3">
      <c r="A13" s="12" t="s">
        <v>624</v>
      </c>
      <c r="B13" s="30" t="s">
        <v>625</v>
      </c>
      <c r="C13" s="30" t="s">
        <v>120</v>
      </c>
      <c r="D13" s="13">
        <v>8750000</v>
      </c>
      <c r="E13" s="14">
        <v>8811.02</v>
      </c>
      <c r="F13" s="15">
        <v>0.69669999999999999</v>
      </c>
      <c r="G13" s="15">
        <v>7.3099169024999994E-2</v>
      </c>
    </row>
    <row r="14" spans="1:8" x14ac:dyDescent="0.3">
      <c r="A14" s="12" t="s">
        <v>602</v>
      </c>
      <c r="B14" s="30" t="s">
        <v>603</v>
      </c>
      <c r="C14" s="30" t="s">
        <v>120</v>
      </c>
      <c r="D14" s="13">
        <v>2500000</v>
      </c>
      <c r="E14" s="14">
        <v>2490.5700000000002</v>
      </c>
      <c r="F14" s="15">
        <v>0.19689999999999999</v>
      </c>
      <c r="G14" s="15">
        <v>7.4483584328999999E-2</v>
      </c>
    </row>
    <row r="15" spans="1:8" x14ac:dyDescent="0.3">
      <c r="A15" s="16" t="s">
        <v>125</v>
      </c>
      <c r="B15" s="31"/>
      <c r="C15" s="31"/>
      <c r="D15" s="17"/>
      <c r="E15" s="35">
        <v>11301.59</v>
      </c>
      <c r="F15" s="36">
        <v>0.89359999999999995</v>
      </c>
      <c r="G15" s="20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651</v>
      </c>
      <c r="B17" s="30"/>
      <c r="C17" s="30"/>
      <c r="D17" s="13"/>
      <c r="E17" s="14"/>
      <c r="F17" s="15"/>
      <c r="G17" s="15"/>
    </row>
    <row r="18" spans="1:7" x14ac:dyDescent="0.3">
      <c r="A18" s="12" t="s">
        <v>821</v>
      </c>
      <c r="B18" s="30" t="s">
        <v>822</v>
      </c>
      <c r="C18" s="30" t="s">
        <v>120</v>
      </c>
      <c r="D18" s="13">
        <v>9100</v>
      </c>
      <c r="E18" s="14">
        <v>9.44</v>
      </c>
      <c r="F18" s="15">
        <v>6.9999999999999999E-4</v>
      </c>
      <c r="G18" s="15">
        <v>7.7267547224999997E-2</v>
      </c>
    </row>
    <row r="19" spans="1:7" x14ac:dyDescent="0.3">
      <c r="A19" s="16" t="s">
        <v>125</v>
      </c>
      <c r="B19" s="31"/>
      <c r="C19" s="31"/>
      <c r="D19" s="17"/>
      <c r="E19" s="35">
        <v>9.44</v>
      </c>
      <c r="F19" s="36">
        <v>6.9999999999999999E-4</v>
      </c>
      <c r="G19" s="20"/>
    </row>
    <row r="20" spans="1:7" x14ac:dyDescent="0.3">
      <c r="A20" s="12"/>
      <c r="B20" s="30"/>
      <c r="C20" s="30"/>
      <c r="D20" s="13"/>
      <c r="E20" s="14"/>
      <c r="F20" s="15"/>
      <c r="G20" s="15"/>
    </row>
    <row r="21" spans="1:7" x14ac:dyDescent="0.3">
      <c r="A21" s="12"/>
      <c r="B21" s="30"/>
      <c r="C21" s="30"/>
      <c r="D21" s="13"/>
      <c r="E21" s="14"/>
      <c r="F21" s="15"/>
      <c r="G21" s="15"/>
    </row>
    <row r="22" spans="1:7" x14ac:dyDescent="0.3">
      <c r="A22" s="16" t="s">
        <v>230</v>
      </c>
      <c r="B22" s="30"/>
      <c r="C22" s="30"/>
      <c r="D22" s="13"/>
      <c r="E22" s="14"/>
      <c r="F22" s="15"/>
      <c r="G22" s="15"/>
    </row>
    <row r="23" spans="1:7" x14ac:dyDescent="0.3">
      <c r="A23" s="16" t="s">
        <v>125</v>
      </c>
      <c r="B23" s="30"/>
      <c r="C23" s="30"/>
      <c r="D23" s="13"/>
      <c r="E23" s="37" t="s">
        <v>115</v>
      </c>
      <c r="F23" s="38" t="s">
        <v>115</v>
      </c>
      <c r="G23" s="15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6" t="s">
        <v>231</v>
      </c>
      <c r="B25" s="30"/>
      <c r="C25" s="30"/>
      <c r="D25" s="13"/>
      <c r="E25" s="14"/>
      <c r="F25" s="15"/>
      <c r="G25" s="15"/>
    </row>
    <row r="26" spans="1:7" x14ac:dyDescent="0.3">
      <c r="A26" s="16" t="s">
        <v>125</v>
      </c>
      <c r="B26" s="30"/>
      <c r="C26" s="30"/>
      <c r="D26" s="13"/>
      <c r="E26" s="37" t="s">
        <v>115</v>
      </c>
      <c r="F26" s="38" t="s">
        <v>115</v>
      </c>
      <c r="G26" s="15"/>
    </row>
    <row r="27" spans="1:7" x14ac:dyDescent="0.3">
      <c r="A27" s="12"/>
      <c r="B27" s="30"/>
      <c r="C27" s="30"/>
      <c r="D27" s="13"/>
      <c r="E27" s="14"/>
      <c r="F27" s="15"/>
      <c r="G27" s="15"/>
    </row>
    <row r="28" spans="1:7" x14ac:dyDescent="0.3">
      <c r="A28" s="54" t="s">
        <v>155</v>
      </c>
      <c r="B28" s="55"/>
      <c r="C28" s="55"/>
      <c r="D28" s="56"/>
      <c r="E28" s="35">
        <v>11311.03</v>
      </c>
      <c r="F28" s="36">
        <v>0.89429999999999998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12"/>
      <c r="B30" s="30"/>
      <c r="C30" s="30"/>
      <c r="D30" s="13"/>
      <c r="E30" s="14"/>
      <c r="F30" s="15"/>
      <c r="G30" s="15"/>
    </row>
    <row r="31" spans="1:7" x14ac:dyDescent="0.3">
      <c r="A31" s="16" t="s">
        <v>156</v>
      </c>
      <c r="B31" s="30"/>
      <c r="C31" s="30"/>
      <c r="D31" s="13"/>
      <c r="E31" s="14"/>
      <c r="F31" s="15"/>
      <c r="G31" s="15"/>
    </row>
    <row r="32" spans="1:7" x14ac:dyDescent="0.3">
      <c r="A32" s="12" t="s">
        <v>157</v>
      </c>
      <c r="B32" s="30"/>
      <c r="C32" s="30"/>
      <c r="D32" s="13"/>
      <c r="E32" s="14">
        <v>1169.32</v>
      </c>
      <c r="F32" s="15">
        <v>9.2499999999999999E-2</v>
      </c>
      <c r="G32" s="15">
        <v>7.0344000000000004E-2</v>
      </c>
    </row>
    <row r="33" spans="1:7" x14ac:dyDescent="0.3">
      <c r="A33" s="16" t="s">
        <v>125</v>
      </c>
      <c r="B33" s="31"/>
      <c r="C33" s="31"/>
      <c r="D33" s="17"/>
      <c r="E33" s="35">
        <v>1169.32</v>
      </c>
      <c r="F33" s="36">
        <v>9.2499999999999999E-2</v>
      </c>
      <c r="G33" s="20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54" t="s">
        <v>155</v>
      </c>
      <c r="B35" s="55"/>
      <c r="C35" s="55"/>
      <c r="D35" s="56"/>
      <c r="E35" s="35">
        <v>1169.32</v>
      </c>
      <c r="F35" s="36">
        <v>9.2499999999999999E-2</v>
      </c>
      <c r="G35" s="20"/>
    </row>
    <row r="36" spans="1:7" x14ac:dyDescent="0.3">
      <c r="A36" s="12" t="s">
        <v>158</v>
      </c>
      <c r="B36" s="30"/>
      <c r="C36" s="30"/>
      <c r="D36" s="13"/>
      <c r="E36" s="14">
        <v>201.1286274</v>
      </c>
      <c r="F36" s="15">
        <v>1.5903E-2</v>
      </c>
      <c r="G36" s="15"/>
    </row>
    <row r="37" spans="1:7" x14ac:dyDescent="0.3">
      <c r="A37" s="12" t="s">
        <v>159</v>
      </c>
      <c r="B37" s="30"/>
      <c r="C37" s="30"/>
      <c r="D37" s="13"/>
      <c r="E37" s="23">
        <v>-34.398627400000002</v>
      </c>
      <c r="F37" s="24">
        <v>-2.7030000000000001E-3</v>
      </c>
      <c r="G37" s="15">
        <v>7.0344000000000004E-2</v>
      </c>
    </row>
    <row r="38" spans="1:7" x14ac:dyDescent="0.3">
      <c r="A38" s="25" t="s">
        <v>160</v>
      </c>
      <c r="B38" s="33"/>
      <c r="C38" s="33"/>
      <c r="D38" s="26"/>
      <c r="E38" s="27">
        <v>12647.08</v>
      </c>
      <c r="F38" s="28">
        <v>1</v>
      </c>
      <c r="G38" s="28"/>
    </row>
    <row r="40" spans="1:7" x14ac:dyDescent="0.3">
      <c r="A40" s="1" t="s">
        <v>162</v>
      </c>
    </row>
    <row r="43" spans="1:7" x14ac:dyDescent="0.3">
      <c r="A43" s="1" t="s">
        <v>163</v>
      </c>
    </row>
    <row r="44" spans="1:7" x14ac:dyDescent="0.3">
      <c r="A44" s="45" t="s">
        <v>164</v>
      </c>
      <c r="B44" s="34" t="s">
        <v>115</v>
      </c>
    </row>
    <row r="45" spans="1:7" x14ac:dyDescent="0.3">
      <c r="A45" t="s">
        <v>165</v>
      </c>
    </row>
    <row r="46" spans="1:7" x14ac:dyDescent="0.3">
      <c r="A46" t="s">
        <v>166</v>
      </c>
      <c r="B46" t="s">
        <v>167</v>
      </c>
      <c r="C46" t="s">
        <v>167</v>
      </c>
    </row>
    <row r="47" spans="1:7" x14ac:dyDescent="0.3">
      <c r="B47" s="46">
        <v>44985</v>
      </c>
      <c r="C47" s="46">
        <v>45016</v>
      </c>
    </row>
    <row r="48" spans="1:7" x14ac:dyDescent="0.3">
      <c r="A48" t="s">
        <v>168</v>
      </c>
      <c r="B48" t="s">
        <v>170</v>
      </c>
      <c r="C48" t="s">
        <v>170</v>
      </c>
      <c r="E48" s="2"/>
    </row>
    <row r="49" spans="1:5" x14ac:dyDescent="0.3">
      <c r="A49" t="s">
        <v>169</v>
      </c>
      <c r="B49" t="s">
        <v>170</v>
      </c>
      <c r="C49" t="s">
        <v>170</v>
      </c>
      <c r="E49" s="2"/>
    </row>
    <row r="50" spans="1:5" x14ac:dyDescent="0.3">
      <c r="A50" t="s">
        <v>626</v>
      </c>
      <c r="B50" t="s">
        <v>170</v>
      </c>
      <c r="C50" t="s">
        <v>170</v>
      </c>
      <c r="E50" s="2"/>
    </row>
    <row r="51" spans="1:5" x14ac:dyDescent="0.3">
      <c r="A51" t="s">
        <v>171</v>
      </c>
      <c r="B51">
        <v>21.351900000000001</v>
      </c>
      <c r="C51">
        <v>21.634599999999999</v>
      </c>
      <c r="E51" s="2"/>
    </row>
    <row r="52" spans="1:5" x14ac:dyDescent="0.3">
      <c r="A52" t="s">
        <v>172</v>
      </c>
      <c r="B52">
        <v>21.2667</v>
      </c>
      <c r="C52">
        <v>21.548400000000001</v>
      </c>
      <c r="E52" s="2"/>
    </row>
    <row r="53" spans="1:5" x14ac:dyDescent="0.3">
      <c r="A53" t="s">
        <v>627</v>
      </c>
      <c r="B53">
        <v>16.635899999999999</v>
      </c>
      <c r="C53">
        <v>16.667899999999999</v>
      </c>
      <c r="E53" s="2"/>
    </row>
    <row r="54" spans="1:5" x14ac:dyDescent="0.3">
      <c r="A54" t="s">
        <v>628</v>
      </c>
      <c r="B54">
        <v>15.9346</v>
      </c>
      <c r="C54">
        <v>15.923400000000001</v>
      </c>
      <c r="E54" s="2"/>
    </row>
    <row r="55" spans="1:5" x14ac:dyDescent="0.3">
      <c r="A55" t="s">
        <v>176</v>
      </c>
      <c r="B55">
        <v>20.3902</v>
      </c>
      <c r="C55">
        <v>20.648199999999999</v>
      </c>
      <c r="E55" s="2"/>
    </row>
    <row r="56" spans="1:5" x14ac:dyDescent="0.3">
      <c r="A56" t="s">
        <v>180</v>
      </c>
      <c r="B56" t="s">
        <v>170</v>
      </c>
      <c r="C56" t="s">
        <v>170</v>
      </c>
      <c r="E56" s="2"/>
    </row>
    <row r="57" spans="1:5" x14ac:dyDescent="0.3">
      <c r="A57" t="s">
        <v>629</v>
      </c>
      <c r="B57">
        <v>19.422999999999998</v>
      </c>
      <c r="C57" t="s">
        <v>170</v>
      </c>
      <c r="E57" s="2"/>
    </row>
    <row r="58" spans="1:5" x14ac:dyDescent="0.3">
      <c r="A58" t="s">
        <v>630</v>
      </c>
      <c r="B58">
        <v>20.3811</v>
      </c>
      <c r="C58">
        <v>20.639099999999999</v>
      </c>
      <c r="E58" s="2"/>
    </row>
    <row r="59" spans="1:5" x14ac:dyDescent="0.3">
      <c r="A59" t="s">
        <v>631</v>
      </c>
      <c r="B59">
        <v>20.394600000000001</v>
      </c>
      <c r="C59">
        <v>20.652699999999999</v>
      </c>
      <c r="E59" s="2"/>
    </row>
    <row r="60" spans="1:5" x14ac:dyDescent="0.3">
      <c r="A60" t="s">
        <v>632</v>
      </c>
      <c r="B60">
        <v>10.3827</v>
      </c>
      <c r="C60">
        <v>10.392200000000001</v>
      </c>
      <c r="E60" s="2"/>
    </row>
    <row r="61" spans="1:5" x14ac:dyDescent="0.3">
      <c r="A61" t="s">
        <v>633</v>
      </c>
      <c r="B61">
        <v>10.2424</v>
      </c>
      <c r="C61">
        <v>10.3005</v>
      </c>
      <c r="E61" s="2"/>
    </row>
    <row r="62" spans="1:5" x14ac:dyDescent="0.3">
      <c r="A62" t="s">
        <v>181</v>
      </c>
      <c r="E62" s="2"/>
    </row>
    <row r="64" spans="1:5" x14ac:dyDescent="0.3">
      <c r="A64" t="s">
        <v>634</v>
      </c>
    </row>
    <row r="66" spans="1:4" x14ac:dyDescent="0.3">
      <c r="A66" s="48" t="s">
        <v>635</v>
      </c>
      <c r="B66" s="48" t="s">
        <v>636</v>
      </c>
      <c r="C66" s="48" t="s">
        <v>637</v>
      </c>
      <c r="D66" s="48" t="s">
        <v>638</v>
      </c>
    </row>
    <row r="67" spans="1:4" x14ac:dyDescent="0.3">
      <c r="A67" s="48" t="s">
        <v>640</v>
      </c>
      <c r="B67" s="48"/>
      <c r="C67" s="48">
        <v>0.18817610000000001</v>
      </c>
      <c r="D67" s="48">
        <v>0.18817610000000001</v>
      </c>
    </row>
    <row r="68" spans="1:4" x14ac:dyDescent="0.3">
      <c r="A68" s="48" t="s">
        <v>641</v>
      </c>
      <c r="B68" s="48"/>
      <c r="C68" s="48">
        <v>0.2211747</v>
      </c>
      <c r="D68" s="48">
        <v>0.2211747</v>
      </c>
    </row>
    <row r="69" spans="1:4" x14ac:dyDescent="0.3">
      <c r="A69" s="48" t="s">
        <v>643</v>
      </c>
      <c r="B69" s="48"/>
      <c r="C69" s="48">
        <v>0.12181740000000001</v>
      </c>
      <c r="D69" s="48">
        <v>0.12181740000000001</v>
      </c>
    </row>
    <row r="70" spans="1:4" x14ac:dyDescent="0.3">
      <c r="A70" s="48" t="s">
        <v>644</v>
      </c>
      <c r="B70" s="48"/>
      <c r="C70" s="48">
        <v>7.1368000000000001E-2</v>
      </c>
      <c r="D70" s="48">
        <v>7.1368000000000001E-2</v>
      </c>
    </row>
    <row r="72" spans="1:4" x14ac:dyDescent="0.3">
      <c r="A72" t="s">
        <v>183</v>
      </c>
      <c r="B72" s="34" t="s">
        <v>115</v>
      </c>
    </row>
    <row r="73" spans="1:4" ht="28.95" customHeight="1" x14ac:dyDescent="0.3">
      <c r="A73" s="45" t="s">
        <v>184</v>
      </c>
      <c r="B73" s="34" t="s">
        <v>115</v>
      </c>
    </row>
    <row r="74" spans="1:4" ht="28.95" customHeight="1" x14ac:dyDescent="0.3">
      <c r="A74" s="45" t="s">
        <v>185</v>
      </c>
      <c r="B74" s="34" t="s">
        <v>115</v>
      </c>
    </row>
    <row r="75" spans="1:4" x14ac:dyDescent="0.3">
      <c r="A75" t="s">
        <v>186</v>
      </c>
      <c r="B75" s="47">
        <f>B91</f>
        <v>4.8724969433790903</v>
      </c>
    </row>
    <row r="76" spans="1:4" ht="43.5" customHeight="1" x14ac:dyDescent="0.3">
      <c r="A76" s="45" t="s">
        <v>187</v>
      </c>
      <c r="B76" s="34" t="s">
        <v>115</v>
      </c>
    </row>
    <row r="77" spans="1:4" ht="28.95" customHeight="1" x14ac:dyDescent="0.3">
      <c r="A77" s="45" t="s">
        <v>188</v>
      </c>
      <c r="B77" s="34" t="s">
        <v>115</v>
      </c>
    </row>
    <row r="78" spans="1:4" ht="28.95" customHeight="1" x14ac:dyDescent="0.3">
      <c r="A78" s="45" t="s">
        <v>189</v>
      </c>
      <c r="B78" s="34" t="s">
        <v>115</v>
      </c>
    </row>
    <row r="79" spans="1:4" x14ac:dyDescent="0.3">
      <c r="A79" t="s">
        <v>190</v>
      </c>
      <c r="B79" s="34" t="s">
        <v>115</v>
      </c>
    </row>
    <row r="80" spans="1:4" x14ac:dyDescent="0.3">
      <c r="A80" t="s">
        <v>191</v>
      </c>
      <c r="B80" s="34" t="s">
        <v>115</v>
      </c>
    </row>
    <row r="84" spans="1:6" x14ac:dyDescent="0.3">
      <c r="A84" t="s">
        <v>192</v>
      </c>
    </row>
    <row r="85" spans="1:6" x14ac:dyDescent="0.3">
      <c r="A85" s="57" t="s">
        <v>193</v>
      </c>
      <c r="B85" s="57" t="s">
        <v>823</v>
      </c>
    </row>
    <row r="86" spans="1:6" x14ac:dyDescent="0.3">
      <c r="A86" s="57" t="s">
        <v>195</v>
      </c>
      <c r="B86" s="57" t="s">
        <v>824</v>
      </c>
    </row>
    <row r="87" spans="1:6" x14ac:dyDescent="0.3">
      <c r="A87" s="57"/>
      <c r="B87" s="57"/>
    </row>
    <row r="88" spans="1:6" x14ac:dyDescent="0.3">
      <c r="A88" s="57" t="s">
        <v>197</v>
      </c>
      <c r="B88" s="58">
        <v>7.3129719644955751</v>
      </c>
    </row>
    <row r="89" spans="1:6" x14ac:dyDescent="0.3">
      <c r="A89" s="57"/>
      <c r="B89" s="57"/>
    </row>
    <row r="90" spans="1:6" x14ac:dyDescent="0.3">
      <c r="A90" s="57" t="s">
        <v>198</v>
      </c>
      <c r="B90" s="59">
        <v>3.9582999999999999</v>
      </c>
    </row>
    <row r="91" spans="1:6" x14ac:dyDescent="0.3">
      <c r="A91" s="57" t="s">
        <v>199</v>
      </c>
      <c r="B91" s="37">
        <v>4.8724969433790903</v>
      </c>
    </row>
    <row r="92" spans="1:6" x14ac:dyDescent="0.3">
      <c r="A92" s="57"/>
      <c r="B92" s="57"/>
    </row>
    <row r="93" spans="1:6" x14ac:dyDescent="0.3">
      <c r="A93" s="57" t="s">
        <v>200</v>
      </c>
      <c r="B93" s="60">
        <v>45016</v>
      </c>
    </row>
    <row r="95" spans="1:6" ht="70.05" customHeight="1" x14ac:dyDescent="0.3">
      <c r="A95" s="77" t="s">
        <v>201</v>
      </c>
      <c r="B95" s="77" t="s">
        <v>202</v>
      </c>
      <c r="C95" s="77" t="s">
        <v>5</v>
      </c>
      <c r="D95" s="77" t="s">
        <v>6</v>
      </c>
      <c r="E95" s="77" t="s">
        <v>5</v>
      </c>
      <c r="F95" s="77" t="s">
        <v>6</v>
      </c>
    </row>
    <row r="96" spans="1:6" ht="70.05" customHeight="1" x14ac:dyDescent="0.3">
      <c r="A96" s="77" t="s">
        <v>823</v>
      </c>
      <c r="B96" s="77"/>
      <c r="C96" s="77" t="s">
        <v>43</v>
      </c>
      <c r="D96" s="77"/>
      <c r="E96" s="77" t="s">
        <v>44</v>
      </c>
      <c r="F96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22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825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826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205</v>
      </c>
      <c r="B9" s="30"/>
      <c r="C9" s="30"/>
      <c r="D9" s="13"/>
      <c r="E9" s="14"/>
      <c r="F9" s="15"/>
      <c r="G9" s="15"/>
    </row>
    <row r="10" spans="1:8" x14ac:dyDescent="0.3">
      <c r="A10" s="16" t="s">
        <v>206</v>
      </c>
      <c r="B10" s="30"/>
      <c r="C10" s="30"/>
      <c r="D10" s="13"/>
      <c r="E10" s="14"/>
      <c r="F10" s="15"/>
      <c r="G10" s="15"/>
    </row>
    <row r="11" spans="1:8" x14ac:dyDescent="0.3">
      <c r="A11" s="12" t="s">
        <v>827</v>
      </c>
      <c r="B11" s="30" t="s">
        <v>828</v>
      </c>
      <c r="C11" s="30" t="s">
        <v>209</v>
      </c>
      <c r="D11" s="13">
        <v>20000000</v>
      </c>
      <c r="E11" s="14">
        <v>19898.560000000001</v>
      </c>
      <c r="F11" s="15">
        <v>6.13E-2</v>
      </c>
      <c r="G11" s="15">
        <v>7.4899999999999994E-2</v>
      </c>
    </row>
    <row r="12" spans="1:8" x14ac:dyDescent="0.3">
      <c r="A12" s="12" t="s">
        <v>829</v>
      </c>
      <c r="B12" s="30" t="s">
        <v>830</v>
      </c>
      <c r="C12" s="30" t="s">
        <v>209</v>
      </c>
      <c r="D12" s="13">
        <v>19500000</v>
      </c>
      <c r="E12" s="14">
        <v>19700.48</v>
      </c>
      <c r="F12" s="15">
        <v>6.0699999999999997E-2</v>
      </c>
      <c r="G12" s="15">
        <v>7.5149999999999995E-2</v>
      </c>
    </row>
    <row r="13" spans="1:8" x14ac:dyDescent="0.3">
      <c r="A13" s="12" t="s">
        <v>831</v>
      </c>
      <c r="B13" s="30" t="s">
        <v>832</v>
      </c>
      <c r="C13" s="30" t="s">
        <v>209</v>
      </c>
      <c r="D13" s="13">
        <v>17500000</v>
      </c>
      <c r="E13" s="14">
        <v>16674.490000000002</v>
      </c>
      <c r="F13" s="15">
        <v>5.1400000000000001E-2</v>
      </c>
      <c r="G13" s="15">
        <v>7.5800000000000006E-2</v>
      </c>
    </row>
    <row r="14" spans="1:8" x14ac:dyDescent="0.3">
      <c r="A14" s="12" t="s">
        <v>833</v>
      </c>
      <c r="B14" s="30" t="s">
        <v>834</v>
      </c>
      <c r="C14" s="30" t="s">
        <v>209</v>
      </c>
      <c r="D14" s="13">
        <v>16000000</v>
      </c>
      <c r="E14" s="14">
        <v>15903.68</v>
      </c>
      <c r="F14" s="15">
        <v>4.9000000000000002E-2</v>
      </c>
      <c r="G14" s="15">
        <v>7.4950000000000003E-2</v>
      </c>
    </row>
    <row r="15" spans="1:8" x14ac:dyDescent="0.3">
      <c r="A15" s="12" t="s">
        <v>835</v>
      </c>
      <c r="B15" s="30" t="s">
        <v>836</v>
      </c>
      <c r="C15" s="30" t="s">
        <v>209</v>
      </c>
      <c r="D15" s="13">
        <v>15000000</v>
      </c>
      <c r="E15" s="14">
        <v>15198.05</v>
      </c>
      <c r="F15" s="15">
        <v>4.6899999999999997E-2</v>
      </c>
      <c r="G15" s="15">
        <v>7.4937000000000004E-2</v>
      </c>
    </row>
    <row r="16" spans="1:8" x14ac:dyDescent="0.3">
      <c r="A16" s="12" t="s">
        <v>837</v>
      </c>
      <c r="B16" s="30" t="s">
        <v>838</v>
      </c>
      <c r="C16" s="30" t="s">
        <v>209</v>
      </c>
      <c r="D16" s="13">
        <v>11000000</v>
      </c>
      <c r="E16" s="14">
        <v>11132.58</v>
      </c>
      <c r="F16" s="15">
        <v>3.4299999999999997E-2</v>
      </c>
      <c r="G16" s="15">
        <v>7.5200000000000003E-2</v>
      </c>
    </row>
    <row r="17" spans="1:7" x14ac:dyDescent="0.3">
      <c r="A17" s="12" t="s">
        <v>839</v>
      </c>
      <c r="B17" s="30" t="s">
        <v>840</v>
      </c>
      <c r="C17" s="30" t="s">
        <v>209</v>
      </c>
      <c r="D17" s="13">
        <v>8200000</v>
      </c>
      <c r="E17" s="14">
        <v>8336.5499999999993</v>
      </c>
      <c r="F17" s="15">
        <v>2.5700000000000001E-2</v>
      </c>
      <c r="G17" s="15">
        <v>7.4499999999999997E-2</v>
      </c>
    </row>
    <row r="18" spans="1:7" x14ac:dyDescent="0.3">
      <c r="A18" s="12" t="s">
        <v>841</v>
      </c>
      <c r="B18" s="30" t="s">
        <v>842</v>
      </c>
      <c r="C18" s="30" t="s">
        <v>209</v>
      </c>
      <c r="D18" s="13">
        <v>4000000</v>
      </c>
      <c r="E18" s="14">
        <v>3992.29</v>
      </c>
      <c r="F18" s="15">
        <v>1.23E-2</v>
      </c>
      <c r="G18" s="15">
        <v>7.5850000000000001E-2</v>
      </c>
    </row>
    <row r="19" spans="1:7" x14ac:dyDescent="0.3">
      <c r="A19" s="12" t="s">
        <v>843</v>
      </c>
      <c r="B19" s="30" t="s">
        <v>844</v>
      </c>
      <c r="C19" s="30" t="s">
        <v>209</v>
      </c>
      <c r="D19" s="13">
        <v>3000000</v>
      </c>
      <c r="E19" s="14">
        <v>2971.81</v>
      </c>
      <c r="F19" s="15">
        <v>9.1999999999999998E-3</v>
      </c>
      <c r="G19" s="15">
        <v>7.5300000000000006E-2</v>
      </c>
    </row>
    <row r="20" spans="1:7" x14ac:dyDescent="0.3">
      <c r="A20" s="12" t="s">
        <v>845</v>
      </c>
      <c r="B20" s="30" t="s">
        <v>846</v>
      </c>
      <c r="C20" s="30" t="s">
        <v>221</v>
      </c>
      <c r="D20" s="13">
        <v>3000000</v>
      </c>
      <c r="E20" s="14">
        <v>2959.01</v>
      </c>
      <c r="F20" s="15">
        <v>9.1000000000000004E-3</v>
      </c>
      <c r="G20" s="15">
        <v>7.5413999999999995E-2</v>
      </c>
    </row>
    <row r="21" spans="1:7" x14ac:dyDescent="0.3">
      <c r="A21" s="12" t="s">
        <v>847</v>
      </c>
      <c r="B21" s="30" t="s">
        <v>848</v>
      </c>
      <c r="C21" s="30" t="s">
        <v>209</v>
      </c>
      <c r="D21" s="13">
        <v>2700000</v>
      </c>
      <c r="E21" s="14">
        <v>2755.83</v>
      </c>
      <c r="F21" s="15">
        <v>8.5000000000000006E-3</v>
      </c>
      <c r="G21" s="15">
        <v>7.6702000000000006E-2</v>
      </c>
    </row>
    <row r="22" spans="1:7" x14ac:dyDescent="0.3">
      <c r="A22" s="12" t="s">
        <v>849</v>
      </c>
      <c r="B22" s="30" t="s">
        <v>850</v>
      </c>
      <c r="C22" s="30" t="s">
        <v>209</v>
      </c>
      <c r="D22" s="13">
        <v>2500000</v>
      </c>
      <c r="E22" s="14">
        <v>2596.44</v>
      </c>
      <c r="F22" s="15">
        <v>8.0000000000000002E-3</v>
      </c>
      <c r="G22" s="15">
        <v>7.5450000000000003E-2</v>
      </c>
    </row>
    <row r="23" spans="1:7" x14ac:dyDescent="0.3">
      <c r="A23" s="12" t="s">
        <v>851</v>
      </c>
      <c r="B23" s="30" t="s">
        <v>852</v>
      </c>
      <c r="C23" s="30" t="s">
        <v>209</v>
      </c>
      <c r="D23" s="13">
        <v>2500000</v>
      </c>
      <c r="E23" s="14">
        <v>2493.83</v>
      </c>
      <c r="F23" s="15">
        <v>7.7000000000000002E-3</v>
      </c>
      <c r="G23" s="15">
        <v>7.5850000000000001E-2</v>
      </c>
    </row>
    <row r="24" spans="1:7" x14ac:dyDescent="0.3">
      <c r="A24" s="12" t="s">
        <v>853</v>
      </c>
      <c r="B24" s="30" t="s">
        <v>854</v>
      </c>
      <c r="C24" s="30" t="s">
        <v>212</v>
      </c>
      <c r="D24" s="13">
        <v>2000000</v>
      </c>
      <c r="E24" s="14">
        <v>2001.87</v>
      </c>
      <c r="F24" s="15">
        <v>6.1999999999999998E-3</v>
      </c>
      <c r="G24" s="15">
        <v>7.4464000000000002E-2</v>
      </c>
    </row>
    <row r="25" spans="1:7" x14ac:dyDescent="0.3">
      <c r="A25" s="12" t="s">
        <v>855</v>
      </c>
      <c r="B25" s="30" t="s">
        <v>856</v>
      </c>
      <c r="C25" s="30" t="s">
        <v>212</v>
      </c>
      <c r="D25" s="13">
        <v>1500000</v>
      </c>
      <c r="E25" s="14">
        <v>1585.41</v>
      </c>
      <c r="F25" s="15">
        <v>4.8999999999999998E-3</v>
      </c>
      <c r="G25" s="15">
        <v>7.5200000000000003E-2</v>
      </c>
    </row>
    <row r="26" spans="1:7" x14ac:dyDescent="0.3">
      <c r="A26" s="12" t="s">
        <v>857</v>
      </c>
      <c r="B26" s="30" t="s">
        <v>858</v>
      </c>
      <c r="C26" s="30" t="s">
        <v>209</v>
      </c>
      <c r="D26" s="13">
        <v>500000</v>
      </c>
      <c r="E26" s="14">
        <v>476.15</v>
      </c>
      <c r="F26" s="15">
        <v>1.5E-3</v>
      </c>
      <c r="G26" s="15">
        <v>7.5399999999999995E-2</v>
      </c>
    </row>
    <row r="27" spans="1:7" x14ac:dyDescent="0.3">
      <c r="A27" s="16" t="s">
        <v>125</v>
      </c>
      <c r="B27" s="31"/>
      <c r="C27" s="31"/>
      <c r="D27" s="17"/>
      <c r="E27" s="35">
        <v>128677.03</v>
      </c>
      <c r="F27" s="36">
        <v>0.3967</v>
      </c>
      <c r="G27" s="20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16" t="s">
        <v>457</v>
      </c>
      <c r="B29" s="30"/>
      <c r="C29" s="30"/>
      <c r="D29" s="13"/>
      <c r="E29" s="14"/>
      <c r="F29" s="15"/>
      <c r="G29" s="15"/>
    </row>
    <row r="30" spans="1:7" x14ac:dyDescent="0.3">
      <c r="A30" s="12" t="s">
        <v>859</v>
      </c>
      <c r="B30" s="30" t="s">
        <v>860</v>
      </c>
      <c r="C30" s="30" t="s">
        <v>120</v>
      </c>
      <c r="D30" s="13">
        <v>17000000</v>
      </c>
      <c r="E30" s="14">
        <v>16232.38</v>
      </c>
      <c r="F30" s="15">
        <v>0.05</v>
      </c>
      <c r="G30" s="15">
        <v>7.3033908002000006E-2</v>
      </c>
    </row>
    <row r="31" spans="1:7" x14ac:dyDescent="0.3">
      <c r="A31" s="16" t="s">
        <v>125</v>
      </c>
      <c r="B31" s="31"/>
      <c r="C31" s="31"/>
      <c r="D31" s="17"/>
      <c r="E31" s="35">
        <v>16232.38</v>
      </c>
      <c r="F31" s="36">
        <v>0.05</v>
      </c>
      <c r="G31" s="20"/>
    </row>
    <row r="32" spans="1:7" x14ac:dyDescent="0.3">
      <c r="A32" s="16" t="s">
        <v>651</v>
      </c>
      <c r="B32" s="30"/>
      <c r="C32" s="30"/>
      <c r="D32" s="13"/>
      <c r="E32" s="14"/>
      <c r="F32" s="15"/>
      <c r="G32" s="15"/>
    </row>
    <row r="33" spans="1:7" x14ac:dyDescent="0.3">
      <c r="A33" s="12" t="s">
        <v>861</v>
      </c>
      <c r="B33" s="30" t="s">
        <v>862</v>
      </c>
      <c r="C33" s="30" t="s">
        <v>120</v>
      </c>
      <c r="D33" s="13">
        <v>23000000</v>
      </c>
      <c r="E33" s="14">
        <v>22425.64</v>
      </c>
      <c r="F33" s="15">
        <v>6.9099999999999995E-2</v>
      </c>
      <c r="G33" s="15">
        <v>7.4452487363999995E-2</v>
      </c>
    </row>
    <row r="34" spans="1:7" x14ac:dyDescent="0.3">
      <c r="A34" s="12" t="s">
        <v>863</v>
      </c>
      <c r="B34" s="30" t="s">
        <v>864</v>
      </c>
      <c r="C34" s="30" t="s">
        <v>120</v>
      </c>
      <c r="D34" s="13">
        <v>10500000</v>
      </c>
      <c r="E34" s="14">
        <v>10644.83</v>
      </c>
      <c r="F34" s="15">
        <v>3.2800000000000003E-2</v>
      </c>
      <c r="G34" s="15">
        <v>7.5009191101999995E-2</v>
      </c>
    </row>
    <row r="35" spans="1:7" x14ac:dyDescent="0.3">
      <c r="A35" s="12" t="s">
        <v>865</v>
      </c>
      <c r="B35" s="30" t="s">
        <v>866</v>
      </c>
      <c r="C35" s="30" t="s">
        <v>120</v>
      </c>
      <c r="D35" s="13">
        <v>10000000</v>
      </c>
      <c r="E35" s="14">
        <v>9942.64</v>
      </c>
      <c r="F35" s="15">
        <v>3.0599999999999999E-2</v>
      </c>
      <c r="G35" s="15">
        <v>7.5063106756000003E-2</v>
      </c>
    </row>
    <row r="36" spans="1:7" x14ac:dyDescent="0.3">
      <c r="A36" s="12" t="s">
        <v>867</v>
      </c>
      <c r="B36" s="30" t="s">
        <v>868</v>
      </c>
      <c r="C36" s="30" t="s">
        <v>120</v>
      </c>
      <c r="D36" s="13">
        <v>9500000</v>
      </c>
      <c r="E36" s="14">
        <v>9639.94</v>
      </c>
      <c r="F36" s="15">
        <v>2.9700000000000001E-2</v>
      </c>
      <c r="G36" s="15">
        <v>7.4978086531999999E-2</v>
      </c>
    </row>
    <row r="37" spans="1:7" x14ac:dyDescent="0.3">
      <c r="A37" s="12" t="s">
        <v>869</v>
      </c>
      <c r="B37" s="30" t="s">
        <v>870</v>
      </c>
      <c r="C37" s="30" t="s">
        <v>120</v>
      </c>
      <c r="D37" s="13">
        <v>9000000</v>
      </c>
      <c r="E37" s="14">
        <v>9164.93</v>
      </c>
      <c r="F37" s="15">
        <v>2.8299999999999999E-2</v>
      </c>
      <c r="G37" s="15">
        <v>7.4502242723999995E-2</v>
      </c>
    </row>
    <row r="38" spans="1:7" x14ac:dyDescent="0.3">
      <c r="A38" s="12" t="s">
        <v>871</v>
      </c>
      <c r="B38" s="30" t="s">
        <v>872</v>
      </c>
      <c r="C38" s="30" t="s">
        <v>120</v>
      </c>
      <c r="D38" s="13">
        <v>7500000</v>
      </c>
      <c r="E38" s="14">
        <v>7747.97</v>
      </c>
      <c r="F38" s="15">
        <v>2.3900000000000001E-2</v>
      </c>
      <c r="G38" s="15">
        <v>7.4791468562000002E-2</v>
      </c>
    </row>
    <row r="39" spans="1:7" x14ac:dyDescent="0.3">
      <c r="A39" s="12" t="s">
        <v>873</v>
      </c>
      <c r="B39" s="30" t="s">
        <v>874</v>
      </c>
      <c r="C39" s="30" t="s">
        <v>120</v>
      </c>
      <c r="D39" s="13">
        <v>7500000</v>
      </c>
      <c r="E39" s="14">
        <v>7607.41</v>
      </c>
      <c r="F39" s="15">
        <v>2.35E-2</v>
      </c>
      <c r="G39" s="15">
        <v>7.4539560000000005E-2</v>
      </c>
    </row>
    <row r="40" spans="1:7" x14ac:dyDescent="0.3">
      <c r="A40" s="12" t="s">
        <v>875</v>
      </c>
      <c r="B40" s="30" t="s">
        <v>876</v>
      </c>
      <c r="C40" s="30" t="s">
        <v>120</v>
      </c>
      <c r="D40" s="13">
        <v>6500000</v>
      </c>
      <c r="E40" s="14">
        <v>6624.04</v>
      </c>
      <c r="F40" s="15">
        <v>2.0400000000000001E-2</v>
      </c>
      <c r="G40" s="15">
        <v>7.4887885823999994E-2</v>
      </c>
    </row>
    <row r="41" spans="1:7" x14ac:dyDescent="0.3">
      <c r="A41" s="12" t="s">
        <v>877</v>
      </c>
      <c r="B41" s="30" t="s">
        <v>878</v>
      </c>
      <c r="C41" s="30" t="s">
        <v>120</v>
      </c>
      <c r="D41" s="13">
        <v>6000000</v>
      </c>
      <c r="E41" s="14">
        <v>6085.14</v>
      </c>
      <c r="F41" s="15">
        <v>1.8800000000000001E-2</v>
      </c>
      <c r="G41" s="15">
        <v>7.4887885823999994E-2</v>
      </c>
    </row>
    <row r="42" spans="1:7" x14ac:dyDescent="0.3">
      <c r="A42" s="12" t="s">
        <v>778</v>
      </c>
      <c r="B42" s="30" t="s">
        <v>779</v>
      </c>
      <c r="C42" s="30" t="s">
        <v>120</v>
      </c>
      <c r="D42" s="13">
        <v>6000000</v>
      </c>
      <c r="E42" s="14">
        <v>6050.67</v>
      </c>
      <c r="F42" s="15">
        <v>1.8700000000000001E-2</v>
      </c>
      <c r="G42" s="15">
        <v>7.4659808963999999E-2</v>
      </c>
    </row>
    <row r="43" spans="1:7" x14ac:dyDescent="0.3">
      <c r="A43" s="12" t="s">
        <v>879</v>
      </c>
      <c r="B43" s="30" t="s">
        <v>880</v>
      </c>
      <c r="C43" s="30" t="s">
        <v>120</v>
      </c>
      <c r="D43" s="13">
        <v>5500000</v>
      </c>
      <c r="E43" s="14">
        <v>5553.98</v>
      </c>
      <c r="F43" s="15">
        <v>1.7100000000000001E-2</v>
      </c>
      <c r="G43" s="15">
        <v>7.4441085256000003E-2</v>
      </c>
    </row>
    <row r="44" spans="1:7" x14ac:dyDescent="0.3">
      <c r="A44" s="12" t="s">
        <v>881</v>
      </c>
      <c r="B44" s="30" t="s">
        <v>882</v>
      </c>
      <c r="C44" s="30" t="s">
        <v>120</v>
      </c>
      <c r="D44" s="13">
        <v>5500000</v>
      </c>
      <c r="E44" s="14">
        <v>5543.69</v>
      </c>
      <c r="F44" s="15">
        <v>1.7100000000000001E-2</v>
      </c>
      <c r="G44" s="15">
        <v>7.4815313288999999E-2</v>
      </c>
    </row>
    <row r="45" spans="1:7" x14ac:dyDescent="0.3">
      <c r="A45" s="12" t="s">
        <v>883</v>
      </c>
      <c r="B45" s="30" t="s">
        <v>884</v>
      </c>
      <c r="C45" s="30" t="s">
        <v>120</v>
      </c>
      <c r="D45" s="13">
        <v>5000000</v>
      </c>
      <c r="E45" s="14">
        <v>5067.3500000000004</v>
      </c>
      <c r="F45" s="15">
        <v>1.5599999999999999E-2</v>
      </c>
      <c r="G45" s="15">
        <v>7.4697128976000005E-2</v>
      </c>
    </row>
    <row r="46" spans="1:7" x14ac:dyDescent="0.3">
      <c r="A46" s="12" t="s">
        <v>885</v>
      </c>
      <c r="B46" s="30" t="s">
        <v>886</v>
      </c>
      <c r="C46" s="30" t="s">
        <v>120</v>
      </c>
      <c r="D46" s="13">
        <v>5000000</v>
      </c>
      <c r="E46" s="14">
        <v>5053.3999999999996</v>
      </c>
      <c r="F46" s="15">
        <v>1.5599999999999999E-2</v>
      </c>
      <c r="G46" s="15">
        <v>7.4607976689000002E-2</v>
      </c>
    </row>
    <row r="47" spans="1:7" x14ac:dyDescent="0.3">
      <c r="A47" s="12" t="s">
        <v>887</v>
      </c>
      <c r="B47" s="30" t="s">
        <v>888</v>
      </c>
      <c r="C47" s="30" t="s">
        <v>120</v>
      </c>
      <c r="D47" s="13">
        <v>5000000</v>
      </c>
      <c r="E47" s="14">
        <v>5043.07</v>
      </c>
      <c r="F47" s="15">
        <v>1.55E-2</v>
      </c>
      <c r="G47" s="15">
        <v>7.4607976689000002E-2</v>
      </c>
    </row>
    <row r="48" spans="1:7" x14ac:dyDescent="0.3">
      <c r="A48" s="12" t="s">
        <v>889</v>
      </c>
      <c r="B48" s="30" t="s">
        <v>890</v>
      </c>
      <c r="C48" s="30" t="s">
        <v>120</v>
      </c>
      <c r="D48" s="13">
        <v>5000000</v>
      </c>
      <c r="E48" s="14">
        <v>5042.95</v>
      </c>
      <c r="F48" s="15">
        <v>1.55E-2</v>
      </c>
      <c r="G48" s="15">
        <v>7.4821533696000003E-2</v>
      </c>
    </row>
    <row r="49" spans="1:7" x14ac:dyDescent="0.3">
      <c r="A49" s="12" t="s">
        <v>891</v>
      </c>
      <c r="B49" s="30" t="s">
        <v>892</v>
      </c>
      <c r="C49" s="30" t="s">
        <v>120</v>
      </c>
      <c r="D49" s="13">
        <v>5000000</v>
      </c>
      <c r="E49" s="14">
        <v>5036.78</v>
      </c>
      <c r="F49" s="15">
        <v>1.55E-2</v>
      </c>
      <c r="G49" s="15">
        <v>7.4648405756E-2</v>
      </c>
    </row>
    <row r="50" spans="1:7" x14ac:dyDescent="0.3">
      <c r="A50" s="12" t="s">
        <v>893</v>
      </c>
      <c r="B50" s="30" t="s">
        <v>894</v>
      </c>
      <c r="C50" s="30" t="s">
        <v>120</v>
      </c>
      <c r="D50" s="13">
        <v>5000000</v>
      </c>
      <c r="E50" s="14">
        <v>5009.71</v>
      </c>
      <c r="F50" s="15">
        <v>1.54E-2</v>
      </c>
      <c r="G50" s="15">
        <v>7.4583097641000004E-2</v>
      </c>
    </row>
    <row r="51" spans="1:7" x14ac:dyDescent="0.3">
      <c r="A51" s="12" t="s">
        <v>895</v>
      </c>
      <c r="B51" s="30" t="s">
        <v>896</v>
      </c>
      <c r="C51" s="30" t="s">
        <v>120</v>
      </c>
      <c r="D51" s="13">
        <v>4500000</v>
      </c>
      <c r="E51" s="14">
        <v>4532.95</v>
      </c>
      <c r="F51" s="15">
        <v>1.4E-2</v>
      </c>
      <c r="G51" s="15">
        <v>7.5009191101999995E-2</v>
      </c>
    </row>
    <row r="52" spans="1:7" x14ac:dyDescent="0.3">
      <c r="A52" s="12" t="s">
        <v>897</v>
      </c>
      <c r="B52" s="30" t="s">
        <v>898</v>
      </c>
      <c r="C52" s="30" t="s">
        <v>120</v>
      </c>
      <c r="D52" s="13">
        <v>4500000</v>
      </c>
      <c r="E52" s="14">
        <v>4404.74</v>
      </c>
      <c r="F52" s="15">
        <v>1.3599999999999999E-2</v>
      </c>
      <c r="G52" s="15">
        <v>7.4770734231999994E-2</v>
      </c>
    </row>
    <row r="53" spans="1:7" x14ac:dyDescent="0.3">
      <c r="A53" s="12" t="s">
        <v>899</v>
      </c>
      <c r="B53" s="30" t="s">
        <v>900</v>
      </c>
      <c r="C53" s="30" t="s">
        <v>120</v>
      </c>
      <c r="D53" s="13">
        <v>4000000</v>
      </c>
      <c r="E53" s="14">
        <v>4031.9</v>
      </c>
      <c r="F53" s="15">
        <v>1.24E-2</v>
      </c>
      <c r="G53" s="15">
        <v>7.5114950006000006E-2</v>
      </c>
    </row>
    <row r="54" spans="1:7" x14ac:dyDescent="0.3">
      <c r="A54" s="12" t="s">
        <v>901</v>
      </c>
      <c r="B54" s="30" t="s">
        <v>902</v>
      </c>
      <c r="C54" s="30" t="s">
        <v>120</v>
      </c>
      <c r="D54" s="13">
        <v>2500000</v>
      </c>
      <c r="E54" s="14">
        <v>2543.36</v>
      </c>
      <c r="F54" s="15">
        <v>7.7999999999999996E-3</v>
      </c>
      <c r="G54" s="15">
        <v>7.4697128976000005E-2</v>
      </c>
    </row>
    <row r="55" spans="1:7" x14ac:dyDescent="0.3">
      <c r="A55" s="12" t="s">
        <v>903</v>
      </c>
      <c r="B55" s="30" t="s">
        <v>904</v>
      </c>
      <c r="C55" s="30" t="s">
        <v>120</v>
      </c>
      <c r="D55" s="13">
        <v>2500000</v>
      </c>
      <c r="E55" s="14">
        <v>2523.31</v>
      </c>
      <c r="F55" s="15">
        <v>7.7999999999999996E-3</v>
      </c>
      <c r="G55" s="15">
        <v>7.4502242723999995E-2</v>
      </c>
    </row>
    <row r="56" spans="1:7" x14ac:dyDescent="0.3">
      <c r="A56" s="12" t="s">
        <v>905</v>
      </c>
      <c r="B56" s="30" t="s">
        <v>906</v>
      </c>
      <c r="C56" s="30" t="s">
        <v>120</v>
      </c>
      <c r="D56" s="13">
        <v>2500000</v>
      </c>
      <c r="E56" s="14">
        <v>2483.33</v>
      </c>
      <c r="F56" s="15">
        <v>7.7000000000000002E-3</v>
      </c>
      <c r="G56" s="15">
        <v>7.5063106756000003E-2</v>
      </c>
    </row>
    <row r="57" spans="1:7" x14ac:dyDescent="0.3">
      <c r="A57" s="12" t="s">
        <v>907</v>
      </c>
      <c r="B57" s="30" t="s">
        <v>908</v>
      </c>
      <c r="C57" s="30" t="s">
        <v>120</v>
      </c>
      <c r="D57" s="13">
        <v>2500000</v>
      </c>
      <c r="E57" s="14">
        <v>2482.7800000000002</v>
      </c>
      <c r="F57" s="15">
        <v>7.7000000000000002E-3</v>
      </c>
      <c r="G57" s="15">
        <v>7.4926246582000006E-2</v>
      </c>
    </row>
    <row r="58" spans="1:7" x14ac:dyDescent="0.3">
      <c r="A58" s="12" t="s">
        <v>909</v>
      </c>
      <c r="B58" s="30" t="s">
        <v>910</v>
      </c>
      <c r="C58" s="30" t="s">
        <v>120</v>
      </c>
      <c r="D58" s="13">
        <v>2000000</v>
      </c>
      <c r="E58" s="14">
        <v>1990.62</v>
      </c>
      <c r="F58" s="15">
        <v>6.1000000000000004E-3</v>
      </c>
      <c r="G58" s="15">
        <v>7.4836048049000001E-2</v>
      </c>
    </row>
    <row r="59" spans="1:7" x14ac:dyDescent="0.3">
      <c r="A59" s="12" t="s">
        <v>652</v>
      </c>
      <c r="B59" s="30" t="s">
        <v>653</v>
      </c>
      <c r="C59" s="30" t="s">
        <v>120</v>
      </c>
      <c r="D59" s="13">
        <v>2000000</v>
      </c>
      <c r="E59" s="14">
        <v>1988.62</v>
      </c>
      <c r="F59" s="15">
        <v>6.1000000000000004E-3</v>
      </c>
      <c r="G59" s="15">
        <v>7.4645295801000003E-2</v>
      </c>
    </row>
    <row r="60" spans="1:7" x14ac:dyDescent="0.3">
      <c r="A60" s="12" t="s">
        <v>911</v>
      </c>
      <c r="B60" s="30" t="s">
        <v>912</v>
      </c>
      <c r="C60" s="30" t="s">
        <v>120</v>
      </c>
      <c r="D60" s="13">
        <v>1500000</v>
      </c>
      <c r="E60" s="14">
        <v>1514.55</v>
      </c>
      <c r="F60" s="15">
        <v>4.7000000000000002E-3</v>
      </c>
      <c r="G60" s="15">
        <v>7.4697128976000005E-2</v>
      </c>
    </row>
    <row r="61" spans="1:7" x14ac:dyDescent="0.3">
      <c r="A61" s="12" t="s">
        <v>913</v>
      </c>
      <c r="B61" s="30" t="s">
        <v>914</v>
      </c>
      <c r="C61" s="30" t="s">
        <v>120</v>
      </c>
      <c r="D61" s="13">
        <v>1500000</v>
      </c>
      <c r="E61" s="14">
        <v>1489.91</v>
      </c>
      <c r="F61" s="15">
        <v>4.5999999999999999E-3</v>
      </c>
      <c r="G61" s="15">
        <v>7.4769697521000003E-2</v>
      </c>
    </row>
    <row r="62" spans="1:7" x14ac:dyDescent="0.3">
      <c r="A62" s="12" t="s">
        <v>915</v>
      </c>
      <c r="B62" s="30" t="s">
        <v>916</v>
      </c>
      <c r="C62" s="30" t="s">
        <v>120</v>
      </c>
      <c r="D62" s="13">
        <v>1000000</v>
      </c>
      <c r="E62" s="14">
        <v>1009.75</v>
      </c>
      <c r="F62" s="15">
        <v>3.0999999999999999E-3</v>
      </c>
      <c r="G62" s="15">
        <v>7.4887885823999994E-2</v>
      </c>
    </row>
    <row r="63" spans="1:7" x14ac:dyDescent="0.3">
      <c r="A63" s="16" t="s">
        <v>125</v>
      </c>
      <c r="B63" s="31"/>
      <c r="C63" s="31"/>
      <c r="D63" s="17"/>
      <c r="E63" s="35">
        <v>168279.96</v>
      </c>
      <c r="F63" s="36">
        <v>0.51870000000000005</v>
      </c>
      <c r="G63" s="20"/>
    </row>
    <row r="64" spans="1:7" x14ac:dyDescent="0.3">
      <c r="A64" s="12"/>
      <c r="B64" s="30"/>
      <c r="C64" s="30"/>
      <c r="D64" s="13"/>
      <c r="E64" s="14"/>
      <c r="F64" s="15"/>
      <c r="G64" s="15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16" t="s">
        <v>230</v>
      </c>
      <c r="B66" s="30"/>
      <c r="C66" s="30"/>
      <c r="D66" s="13"/>
      <c r="E66" s="14"/>
      <c r="F66" s="15"/>
      <c r="G66" s="15"/>
    </row>
    <row r="67" spans="1:7" x14ac:dyDescent="0.3">
      <c r="A67" s="16" t="s">
        <v>125</v>
      </c>
      <c r="B67" s="30"/>
      <c r="C67" s="30"/>
      <c r="D67" s="13"/>
      <c r="E67" s="37" t="s">
        <v>115</v>
      </c>
      <c r="F67" s="38" t="s">
        <v>115</v>
      </c>
      <c r="G67" s="15"/>
    </row>
    <row r="68" spans="1:7" x14ac:dyDescent="0.3">
      <c r="A68" s="12"/>
      <c r="B68" s="30"/>
      <c r="C68" s="30"/>
      <c r="D68" s="13"/>
      <c r="E68" s="14"/>
      <c r="F68" s="15"/>
      <c r="G68" s="15"/>
    </row>
    <row r="69" spans="1:7" x14ac:dyDescent="0.3">
      <c r="A69" s="16" t="s">
        <v>231</v>
      </c>
      <c r="B69" s="30"/>
      <c r="C69" s="30"/>
      <c r="D69" s="13"/>
      <c r="E69" s="14"/>
      <c r="F69" s="15"/>
      <c r="G69" s="15"/>
    </row>
    <row r="70" spans="1:7" x14ac:dyDescent="0.3">
      <c r="A70" s="16" t="s">
        <v>125</v>
      </c>
      <c r="B70" s="30"/>
      <c r="C70" s="30"/>
      <c r="D70" s="13"/>
      <c r="E70" s="37" t="s">
        <v>115</v>
      </c>
      <c r="F70" s="38" t="s">
        <v>115</v>
      </c>
      <c r="G70" s="15"/>
    </row>
    <row r="71" spans="1:7" x14ac:dyDescent="0.3">
      <c r="A71" s="12"/>
      <c r="B71" s="30"/>
      <c r="C71" s="30"/>
      <c r="D71" s="13"/>
      <c r="E71" s="14"/>
      <c r="F71" s="15"/>
      <c r="G71" s="15"/>
    </row>
    <row r="72" spans="1:7" x14ac:dyDescent="0.3">
      <c r="A72" s="54" t="s">
        <v>155</v>
      </c>
      <c r="B72" s="55"/>
      <c r="C72" s="55"/>
      <c r="D72" s="56"/>
      <c r="E72" s="35">
        <v>313189.37</v>
      </c>
      <c r="F72" s="36">
        <v>0.96540000000000004</v>
      </c>
      <c r="G72" s="20"/>
    </row>
    <row r="73" spans="1:7" x14ac:dyDescent="0.3">
      <c r="A73" s="12"/>
      <c r="B73" s="30"/>
      <c r="C73" s="30"/>
      <c r="D73" s="13"/>
      <c r="E73" s="14"/>
      <c r="F73" s="15"/>
      <c r="G73" s="15"/>
    </row>
    <row r="74" spans="1:7" x14ac:dyDescent="0.3">
      <c r="A74" s="12"/>
      <c r="B74" s="30"/>
      <c r="C74" s="30"/>
      <c r="D74" s="13"/>
      <c r="E74" s="14"/>
      <c r="F74" s="15"/>
      <c r="G74" s="15"/>
    </row>
    <row r="75" spans="1:7" x14ac:dyDescent="0.3">
      <c r="A75" s="16" t="s">
        <v>156</v>
      </c>
      <c r="B75" s="30"/>
      <c r="C75" s="30"/>
      <c r="D75" s="13"/>
      <c r="E75" s="14"/>
      <c r="F75" s="15"/>
      <c r="G75" s="15"/>
    </row>
    <row r="76" spans="1:7" x14ac:dyDescent="0.3">
      <c r="A76" s="12" t="s">
        <v>157</v>
      </c>
      <c r="B76" s="30"/>
      <c r="C76" s="30"/>
      <c r="D76" s="13"/>
      <c r="E76" s="14">
        <v>13237.35</v>
      </c>
      <c r="F76" s="15">
        <v>4.0800000000000003E-2</v>
      </c>
      <c r="G76" s="15">
        <v>7.0344000000000004E-2</v>
      </c>
    </row>
    <row r="77" spans="1:7" x14ac:dyDescent="0.3">
      <c r="A77" s="16" t="s">
        <v>125</v>
      </c>
      <c r="B77" s="31"/>
      <c r="C77" s="31"/>
      <c r="D77" s="17"/>
      <c r="E77" s="35">
        <v>13237.35</v>
      </c>
      <c r="F77" s="36">
        <v>4.0800000000000003E-2</v>
      </c>
      <c r="G77" s="20"/>
    </row>
    <row r="78" spans="1:7" x14ac:dyDescent="0.3">
      <c r="A78" s="12"/>
      <c r="B78" s="30"/>
      <c r="C78" s="30"/>
      <c r="D78" s="13"/>
      <c r="E78" s="14"/>
      <c r="F78" s="15"/>
      <c r="G78" s="15"/>
    </row>
    <row r="79" spans="1:7" x14ac:dyDescent="0.3">
      <c r="A79" s="54" t="s">
        <v>155</v>
      </c>
      <c r="B79" s="55"/>
      <c r="C79" s="55"/>
      <c r="D79" s="56"/>
      <c r="E79" s="35">
        <v>13237.35</v>
      </c>
      <c r="F79" s="36">
        <v>4.0800000000000003E-2</v>
      </c>
      <c r="G79" s="20"/>
    </row>
    <row r="80" spans="1:7" x14ac:dyDescent="0.3">
      <c r="A80" s="12" t="s">
        <v>158</v>
      </c>
      <c r="B80" s="30"/>
      <c r="C80" s="30"/>
      <c r="D80" s="13"/>
      <c r="E80" s="14">
        <v>4631.0846159000002</v>
      </c>
      <c r="F80" s="15">
        <v>1.4274999999999999E-2</v>
      </c>
      <c r="G80" s="15"/>
    </row>
    <row r="81" spans="1:7" x14ac:dyDescent="0.3">
      <c r="A81" s="12" t="s">
        <v>159</v>
      </c>
      <c r="B81" s="30"/>
      <c r="C81" s="30"/>
      <c r="D81" s="13"/>
      <c r="E81" s="23">
        <v>-6660.2546159000003</v>
      </c>
      <c r="F81" s="24">
        <v>-2.0475E-2</v>
      </c>
      <c r="G81" s="15">
        <v>7.0344000000000004E-2</v>
      </c>
    </row>
    <row r="82" spans="1:7" x14ac:dyDescent="0.3">
      <c r="A82" s="25" t="s">
        <v>160</v>
      </c>
      <c r="B82" s="33"/>
      <c r="C82" s="33"/>
      <c r="D82" s="26"/>
      <c r="E82" s="27">
        <v>324397.55</v>
      </c>
      <c r="F82" s="28">
        <v>1</v>
      </c>
      <c r="G82" s="28"/>
    </row>
    <row r="84" spans="1:7" x14ac:dyDescent="0.3">
      <c r="A84" s="1" t="s">
        <v>162</v>
      </c>
    </row>
    <row r="87" spans="1:7" x14ac:dyDescent="0.3">
      <c r="A87" s="1" t="s">
        <v>163</v>
      </c>
    </row>
    <row r="88" spans="1:7" x14ac:dyDescent="0.3">
      <c r="A88" s="45" t="s">
        <v>164</v>
      </c>
      <c r="B88" s="34" t="s">
        <v>115</v>
      </c>
    </row>
    <row r="89" spans="1:7" x14ac:dyDescent="0.3">
      <c r="A89" t="s">
        <v>165</v>
      </c>
    </row>
    <row r="90" spans="1:7" x14ac:dyDescent="0.3">
      <c r="A90" t="s">
        <v>166</v>
      </c>
      <c r="B90" t="s">
        <v>167</v>
      </c>
      <c r="C90" t="s">
        <v>167</v>
      </c>
    </row>
    <row r="91" spans="1:7" x14ac:dyDescent="0.3">
      <c r="B91" s="46">
        <v>44985</v>
      </c>
      <c r="C91" s="46">
        <v>45016</v>
      </c>
    </row>
    <row r="92" spans="1:7" x14ac:dyDescent="0.3">
      <c r="A92" t="s">
        <v>171</v>
      </c>
      <c r="B92">
        <v>10.376099999999999</v>
      </c>
      <c r="C92">
        <v>10.5022</v>
      </c>
      <c r="E92" s="2"/>
    </row>
    <row r="93" spans="1:7" x14ac:dyDescent="0.3">
      <c r="A93" t="s">
        <v>172</v>
      </c>
      <c r="B93">
        <v>10.3749</v>
      </c>
      <c r="C93">
        <v>10.501099999999999</v>
      </c>
      <c r="E93" s="2"/>
    </row>
    <row r="94" spans="1:7" x14ac:dyDescent="0.3">
      <c r="A94" t="s">
        <v>630</v>
      </c>
      <c r="B94">
        <v>10.3512</v>
      </c>
      <c r="C94">
        <v>10.4754</v>
      </c>
      <c r="E94" s="2"/>
    </row>
    <row r="95" spans="1:7" x14ac:dyDescent="0.3">
      <c r="A95" t="s">
        <v>631</v>
      </c>
      <c r="B95">
        <v>10.351599999999999</v>
      </c>
      <c r="C95">
        <v>10.475899999999999</v>
      </c>
      <c r="E95" s="2"/>
    </row>
    <row r="96" spans="1:7" x14ac:dyDescent="0.3">
      <c r="E96" s="2"/>
    </row>
    <row r="97" spans="1:2" x14ac:dyDescent="0.3">
      <c r="A97" t="s">
        <v>182</v>
      </c>
      <c r="B97" s="34" t="s">
        <v>115</v>
      </c>
    </row>
    <row r="98" spans="1:2" x14ac:dyDescent="0.3">
      <c r="A98" t="s">
        <v>183</v>
      </c>
      <c r="B98" s="34" t="s">
        <v>115</v>
      </c>
    </row>
    <row r="99" spans="1:2" ht="28.95" customHeight="1" x14ac:dyDescent="0.3">
      <c r="A99" s="45" t="s">
        <v>184</v>
      </c>
      <c r="B99" s="34" t="s">
        <v>115</v>
      </c>
    </row>
    <row r="100" spans="1:2" ht="28.95" customHeight="1" x14ac:dyDescent="0.3">
      <c r="A100" s="45" t="s">
        <v>185</v>
      </c>
      <c r="B100" s="34" t="s">
        <v>115</v>
      </c>
    </row>
    <row r="101" spans="1:2" x14ac:dyDescent="0.3">
      <c r="A101" t="s">
        <v>186</v>
      </c>
      <c r="B101" s="47">
        <f>B117</f>
        <v>3.759479504040621</v>
      </c>
    </row>
    <row r="102" spans="1:2" ht="43.5" customHeight="1" x14ac:dyDescent="0.3">
      <c r="A102" s="45" t="s">
        <v>187</v>
      </c>
      <c r="B102" s="34" t="s">
        <v>115</v>
      </c>
    </row>
    <row r="103" spans="1:2" ht="28.95" customHeight="1" x14ac:dyDescent="0.3">
      <c r="A103" s="45" t="s">
        <v>188</v>
      </c>
      <c r="B103" s="34" t="s">
        <v>115</v>
      </c>
    </row>
    <row r="104" spans="1:2" ht="28.95" customHeight="1" x14ac:dyDescent="0.3">
      <c r="A104" s="45" t="s">
        <v>189</v>
      </c>
      <c r="B104" s="34" t="s">
        <v>115</v>
      </c>
    </row>
    <row r="105" spans="1:2" x14ac:dyDescent="0.3">
      <c r="A105" t="s">
        <v>190</v>
      </c>
      <c r="B105" s="34" t="s">
        <v>115</v>
      </c>
    </row>
    <row r="106" spans="1:2" x14ac:dyDescent="0.3">
      <c r="A106" t="s">
        <v>191</v>
      </c>
      <c r="B106" s="34" t="s">
        <v>115</v>
      </c>
    </row>
    <row r="107" spans="1:2" x14ac:dyDescent="0.3">
      <c r="A107" s="45"/>
      <c r="B107" s="34"/>
    </row>
    <row r="110" spans="1:2" x14ac:dyDescent="0.3">
      <c r="A110" t="s">
        <v>192</v>
      </c>
    </row>
    <row r="111" spans="1:2" ht="58.05" customHeight="1" x14ac:dyDescent="0.3">
      <c r="A111" s="57" t="s">
        <v>193</v>
      </c>
      <c r="B111" s="61" t="s">
        <v>917</v>
      </c>
    </row>
    <row r="112" spans="1:2" ht="28.95" customHeight="1" x14ac:dyDescent="0.3">
      <c r="A112" s="57" t="s">
        <v>195</v>
      </c>
      <c r="B112" s="61" t="s">
        <v>918</v>
      </c>
    </row>
    <row r="113" spans="1:4" x14ac:dyDescent="0.3">
      <c r="A113" s="57"/>
      <c r="B113" s="57"/>
    </row>
    <row r="114" spans="1:4" x14ac:dyDescent="0.3">
      <c r="A114" s="57" t="s">
        <v>197</v>
      </c>
      <c r="B114" s="58">
        <v>7.4742564262606876</v>
      </c>
    </row>
    <row r="115" spans="1:4" x14ac:dyDescent="0.3">
      <c r="A115" s="57"/>
      <c r="B115" s="57"/>
    </row>
    <row r="116" spans="1:4" x14ac:dyDescent="0.3">
      <c r="A116" s="57" t="s">
        <v>198</v>
      </c>
      <c r="B116" s="59">
        <v>3.3136000000000001</v>
      </c>
    </row>
    <row r="117" spans="1:4" x14ac:dyDescent="0.3">
      <c r="A117" s="57" t="s">
        <v>199</v>
      </c>
      <c r="B117" s="59">
        <v>3.759479504040621</v>
      </c>
    </row>
    <row r="118" spans="1:4" x14ac:dyDescent="0.3">
      <c r="A118" s="57"/>
      <c r="B118" s="57"/>
    </row>
    <row r="119" spans="1:4" x14ac:dyDescent="0.3">
      <c r="A119" s="57" t="s">
        <v>200</v>
      </c>
      <c r="B119" s="60">
        <v>45016</v>
      </c>
    </row>
    <row r="121" spans="1:4" ht="70.05" customHeight="1" x14ac:dyDescent="0.3">
      <c r="A121" s="77" t="s">
        <v>201</v>
      </c>
      <c r="B121" s="77" t="s">
        <v>202</v>
      </c>
      <c r="C121" s="77" t="s">
        <v>5</v>
      </c>
      <c r="D121" s="77" t="s">
        <v>6</v>
      </c>
    </row>
    <row r="122" spans="1:4" ht="70.05" customHeight="1" x14ac:dyDescent="0.3">
      <c r="A122" s="77" t="s">
        <v>919</v>
      </c>
      <c r="B122" s="77"/>
      <c r="C122" s="77" t="s">
        <v>46</v>
      </c>
      <c r="D122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53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920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921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205</v>
      </c>
      <c r="B9" s="30"/>
      <c r="C9" s="30"/>
      <c r="D9" s="13"/>
      <c r="E9" s="14"/>
      <c r="F9" s="15"/>
      <c r="G9" s="15"/>
    </row>
    <row r="10" spans="1:8" x14ac:dyDescent="0.3">
      <c r="A10" s="16" t="s">
        <v>206</v>
      </c>
      <c r="B10" s="30"/>
      <c r="C10" s="30"/>
      <c r="D10" s="13"/>
      <c r="E10" s="14"/>
      <c r="F10" s="15"/>
      <c r="G10" s="15"/>
    </row>
    <row r="11" spans="1:8" x14ac:dyDescent="0.3">
      <c r="A11" s="12" t="s">
        <v>922</v>
      </c>
      <c r="B11" s="30" t="s">
        <v>923</v>
      </c>
      <c r="C11" s="30" t="s">
        <v>209</v>
      </c>
      <c r="D11" s="13">
        <v>105000000</v>
      </c>
      <c r="E11" s="14">
        <v>104309.21</v>
      </c>
      <c r="F11" s="15">
        <v>0.1043</v>
      </c>
      <c r="G11" s="15">
        <v>7.6518000000000003E-2</v>
      </c>
    </row>
    <row r="12" spans="1:8" x14ac:dyDescent="0.3">
      <c r="A12" s="12" t="s">
        <v>924</v>
      </c>
      <c r="B12" s="30" t="s">
        <v>925</v>
      </c>
      <c r="C12" s="30" t="s">
        <v>209</v>
      </c>
      <c r="D12" s="13">
        <v>55500000</v>
      </c>
      <c r="E12" s="14">
        <v>55497</v>
      </c>
      <c r="F12" s="15">
        <v>5.5500000000000001E-2</v>
      </c>
      <c r="G12" s="15">
        <v>7.5649999999999995E-2</v>
      </c>
    </row>
    <row r="13" spans="1:8" x14ac:dyDescent="0.3">
      <c r="A13" s="12" t="s">
        <v>926</v>
      </c>
      <c r="B13" s="30" t="s">
        <v>927</v>
      </c>
      <c r="C13" s="30" t="s">
        <v>212</v>
      </c>
      <c r="D13" s="13">
        <v>55000000</v>
      </c>
      <c r="E13" s="14">
        <v>54885.38</v>
      </c>
      <c r="F13" s="15">
        <v>5.4899999999999997E-2</v>
      </c>
      <c r="G13" s="15">
        <v>7.6100000000000001E-2</v>
      </c>
    </row>
    <row r="14" spans="1:8" x14ac:dyDescent="0.3">
      <c r="A14" s="12" t="s">
        <v>928</v>
      </c>
      <c r="B14" s="30" t="s">
        <v>929</v>
      </c>
      <c r="C14" s="30" t="s">
        <v>209</v>
      </c>
      <c r="D14" s="13">
        <v>51500000</v>
      </c>
      <c r="E14" s="14">
        <v>50978.67</v>
      </c>
      <c r="F14" s="15">
        <v>5.0999999999999997E-2</v>
      </c>
      <c r="G14" s="15">
        <v>7.4899999999999994E-2</v>
      </c>
    </row>
    <row r="15" spans="1:8" x14ac:dyDescent="0.3">
      <c r="A15" s="12" t="s">
        <v>930</v>
      </c>
      <c r="B15" s="30" t="s">
        <v>931</v>
      </c>
      <c r="C15" s="30" t="s">
        <v>212</v>
      </c>
      <c r="D15" s="13">
        <v>42500000</v>
      </c>
      <c r="E15" s="14">
        <v>42087.33</v>
      </c>
      <c r="F15" s="15">
        <v>4.2099999999999999E-2</v>
      </c>
      <c r="G15" s="15">
        <v>7.6065999999999995E-2</v>
      </c>
    </row>
    <row r="16" spans="1:8" x14ac:dyDescent="0.3">
      <c r="A16" s="12" t="s">
        <v>932</v>
      </c>
      <c r="B16" s="30" t="s">
        <v>933</v>
      </c>
      <c r="C16" s="30" t="s">
        <v>209</v>
      </c>
      <c r="D16" s="13">
        <v>19000000</v>
      </c>
      <c r="E16" s="14">
        <v>18243.400000000001</v>
      </c>
      <c r="F16" s="15">
        <v>1.8200000000000001E-2</v>
      </c>
      <c r="G16" s="15">
        <v>7.5399999999999995E-2</v>
      </c>
    </row>
    <row r="17" spans="1:7" x14ac:dyDescent="0.3">
      <c r="A17" s="12" t="s">
        <v>934</v>
      </c>
      <c r="B17" s="30" t="s">
        <v>935</v>
      </c>
      <c r="C17" s="30" t="s">
        <v>212</v>
      </c>
      <c r="D17" s="13">
        <v>17500000</v>
      </c>
      <c r="E17" s="14">
        <v>17468.27</v>
      </c>
      <c r="F17" s="15">
        <v>1.7500000000000002E-2</v>
      </c>
      <c r="G17" s="15">
        <v>7.5999999999999998E-2</v>
      </c>
    </row>
    <row r="18" spans="1:7" x14ac:dyDescent="0.3">
      <c r="A18" s="12" t="s">
        <v>936</v>
      </c>
      <c r="B18" s="30" t="s">
        <v>937</v>
      </c>
      <c r="C18" s="30" t="s">
        <v>209</v>
      </c>
      <c r="D18" s="13">
        <v>15500000</v>
      </c>
      <c r="E18" s="14">
        <v>14843.13</v>
      </c>
      <c r="F18" s="15">
        <v>1.4800000000000001E-2</v>
      </c>
      <c r="G18" s="15">
        <v>7.6149999999999995E-2</v>
      </c>
    </row>
    <row r="19" spans="1:7" x14ac:dyDescent="0.3">
      <c r="A19" s="12" t="s">
        <v>938</v>
      </c>
      <c r="B19" s="30" t="s">
        <v>939</v>
      </c>
      <c r="C19" s="30" t="s">
        <v>209</v>
      </c>
      <c r="D19" s="13">
        <v>11200000</v>
      </c>
      <c r="E19" s="14">
        <v>11678.5</v>
      </c>
      <c r="F19" s="15">
        <v>1.17E-2</v>
      </c>
      <c r="G19" s="15">
        <v>7.6006000000000004E-2</v>
      </c>
    </row>
    <row r="20" spans="1:7" x14ac:dyDescent="0.3">
      <c r="A20" s="12" t="s">
        <v>940</v>
      </c>
      <c r="B20" s="30" t="s">
        <v>941</v>
      </c>
      <c r="C20" s="30" t="s">
        <v>212</v>
      </c>
      <c r="D20" s="13">
        <v>11000000</v>
      </c>
      <c r="E20" s="14">
        <v>10860.12</v>
      </c>
      <c r="F20" s="15">
        <v>1.09E-2</v>
      </c>
      <c r="G20" s="15">
        <v>7.6100000000000001E-2</v>
      </c>
    </row>
    <row r="21" spans="1:7" x14ac:dyDescent="0.3">
      <c r="A21" s="12" t="s">
        <v>942</v>
      </c>
      <c r="B21" s="30" t="s">
        <v>943</v>
      </c>
      <c r="C21" s="30" t="s">
        <v>221</v>
      </c>
      <c r="D21" s="13">
        <v>11000000</v>
      </c>
      <c r="E21" s="14">
        <v>10593.92</v>
      </c>
      <c r="F21" s="15">
        <v>1.06E-2</v>
      </c>
      <c r="G21" s="15">
        <v>7.7049000000000006E-2</v>
      </c>
    </row>
    <row r="22" spans="1:7" x14ac:dyDescent="0.3">
      <c r="A22" s="12" t="s">
        <v>944</v>
      </c>
      <c r="B22" s="30" t="s">
        <v>945</v>
      </c>
      <c r="C22" s="30" t="s">
        <v>209</v>
      </c>
      <c r="D22" s="13">
        <v>10000000</v>
      </c>
      <c r="E22" s="14">
        <v>10168.01</v>
      </c>
      <c r="F22" s="15">
        <v>1.0200000000000001E-2</v>
      </c>
      <c r="G22" s="15">
        <v>7.4399999999999994E-2</v>
      </c>
    </row>
    <row r="23" spans="1:7" x14ac:dyDescent="0.3">
      <c r="A23" s="12" t="s">
        <v>946</v>
      </c>
      <c r="B23" s="30" t="s">
        <v>947</v>
      </c>
      <c r="C23" s="30" t="s">
        <v>209</v>
      </c>
      <c r="D23" s="13">
        <v>10500000</v>
      </c>
      <c r="E23" s="14">
        <v>10040.89</v>
      </c>
      <c r="F23" s="15">
        <v>0.01</v>
      </c>
      <c r="G23" s="15">
        <v>7.6149999999999995E-2</v>
      </c>
    </row>
    <row r="24" spans="1:7" x14ac:dyDescent="0.3">
      <c r="A24" s="12" t="s">
        <v>948</v>
      </c>
      <c r="B24" s="30" t="s">
        <v>949</v>
      </c>
      <c r="C24" s="30" t="s">
        <v>209</v>
      </c>
      <c r="D24" s="13">
        <v>10000000</v>
      </c>
      <c r="E24" s="14">
        <v>9978.5300000000007</v>
      </c>
      <c r="F24" s="15">
        <v>0.01</v>
      </c>
      <c r="G24" s="15">
        <v>7.6499999999999999E-2</v>
      </c>
    </row>
    <row r="25" spans="1:7" x14ac:dyDescent="0.3">
      <c r="A25" s="12" t="s">
        <v>950</v>
      </c>
      <c r="B25" s="30" t="s">
        <v>951</v>
      </c>
      <c r="C25" s="30" t="s">
        <v>221</v>
      </c>
      <c r="D25" s="13">
        <v>7600000</v>
      </c>
      <c r="E25" s="14">
        <v>7536.74</v>
      </c>
      <c r="F25" s="15">
        <v>7.4999999999999997E-3</v>
      </c>
      <c r="G25" s="15">
        <v>7.4513999999999997E-2</v>
      </c>
    </row>
    <row r="26" spans="1:7" x14ac:dyDescent="0.3">
      <c r="A26" s="12" t="s">
        <v>952</v>
      </c>
      <c r="B26" s="30" t="s">
        <v>953</v>
      </c>
      <c r="C26" s="30" t="s">
        <v>209</v>
      </c>
      <c r="D26" s="13">
        <v>6000000</v>
      </c>
      <c r="E26" s="14">
        <v>6279.08</v>
      </c>
      <c r="F26" s="15">
        <v>6.3E-3</v>
      </c>
      <c r="G26" s="15">
        <v>7.4648999999999993E-2</v>
      </c>
    </row>
    <row r="27" spans="1:7" x14ac:dyDescent="0.3">
      <c r="A27" s="12" t="s">
        <v>954</v>
      </c>
      <c r="B27" s="30" t="s">
        <v>955</v>
      </c>
      <c r="C27" s="30" t="s">
        <v>209</v>
      </c>
      <c r="D27" s="13">
        <v>6000000</v>
      </c>
      <c r="E27" s="14">
        <v>6083.13</v>
      </c>
      <c r="F27" s="15">
        <v>6.1000000000000004E-3</v>
      </c>
      <c r="G27" s="15">
        <v>7.4899999999999994E-2</v>
      </c>
    </row>
    <row r="28" spans="1:7" x14ac:dyDescent="0.3">
      <c r="A28" s="12" t="s">
        <v>956</v>
      </c>
      <c r="B28" s="30" t="s">
        <v>957</v>
      </c>
      <c r="C28" s="30" t="s">
        <v>209</v>
      </c>
      <c r="D28" s="13">
        <v>5000000</v>
      </c>
      <c r="E28" s="14">
        <v>5085.8500000000004</v>
      </c>
      <c r="F28" s="15">
        <v>5.1000000000000004E-3</v>
      </c>
      <c r="G28" s="15">
        <v>7.5750999999999999E-2</v>
      </c>
    </row>
    <row r="29" spans="1:7" x14ac:dyDescent="0.3">
      <c r="A29" s="12" t="s">
        <v>958</v>
      </c>
      <c r="B29" s="30" t="s">
        <v>959</v>
      </c>
      <c r="C29" s="30" t="s">
        <v>209</v>
      </c>
      <c r="D29" s="13">
        <v>5000000</v>
      </c>
      <c r="E29" s="14">
        <v>5004.26</v>
      </c>
      <c r="F29" s="15">
        <v>5.0000000000000001E-3</v>
      </c>
      <c r="G29" s="15">
        <v>7.5441999999999995E-2</v>
      </c>
    </row>
    <row r="30" spans="1:7" x14ac:dyDescent="0.3">
      <c r="A30" s="12" t="s">
        <v>960</v>
      </c>
      <c r="B30" s="30" t="s">
        <v>961</v>
      </c>
      <c r="C30" s="30" t="s">
        <v>209</v>
      </c>
      <c r="D30" s="13">
        <v>5000000</v>
      </c>
      <c r="E30" s="14">
        <v>4977.8500000000004</v>
      </c>
      <c r="F30" s="15">
        <v>5.0000000000000001E-3</v>
      </c>
      <c r="G30" s="15">
        <v>7.6600000000000001E-2</v>
      </c>
    </row>
    <row r="31" spans="1:7" x14ac:dyDescent="0.3">
      <c r="A31" s="12" t="s">
        <v>962</v>
      </c>
      <c r="B31" s="30" t="s">
        <v>963</v>
      </c>
      <c r="C31" s="30" t="s">
        <v>221</v>
      </c>
      <c r="D31" s="13">
        <v>4000000</v>
      </c>
      <c r="E31" s="14">
        <v>3942.02</v>
      </c>
      <c r="F31" s="15">
        <v>3.8999999999999998E-3</v>
      </c>
      <c r="G31" s="15">
        <v>7.4513999999999997E-2</v>
      </c>
    </row>
    <row r="32" spans="1:7" x14ac:dyDescent="0.3">
      <c r="A32" s="12" t="s">
        <v>964</v>
      </c>
      <c r="B32" s="30" t="s">
        <v>965</v>
      </c>
      <c r="C32" s="30" t="s">
        <v>212</v>
      </c>
      <c r="D32" s="13">
        <v>3300000</v>
      </c>
      <c r="E32" s="14">
        <v>3292.72</v>
      </c>
      <c r="F32" s="15">
        <v>3.3E-3</v>
      </c>
      <c r="G32" s="15">
        <v>7.4513999999999997E-2</v>
      </c>
    </row>
    <row r="33" spans="1:7" x14ac:dyDescent="0.3">
      <c r="A33" s="12" t="s">
        <v>966</v>
      </c>
      <c r="B33" s="30" t="s">
        <v>967</v>
      </c>
      <c r="C33" s="30" t="s">
        <v>209</v>
      </c>
      <c r="D33" s="13">
        <v>2700000</v>
      </c>
      <c r="E33" s="14">
        <v>2748.73</v>
      </c>
      <c r="F33" s="15">
        <v>2.7000000000000001E-3</v>
      </c>
      <c r="G33" s="15">
        <v>7.5922000000000003E-2</v>
      </c>
    </row>
    <row r="34" spans="1:7" x14ac:dyDescent="0.3">
      <c r="A34" s="12" t="s">
        <v>968</v>
      </c>
      <c r="B34" s="30" t="s">
        <v>969</v>
      </c>
      <c r="C34" s="30" t="s">
        <v>209</v>
      </c>
      <c r="D34" s="13">
        <v>2500000</v>
      </c>
      <c r="E34" s="14">
        <v>2616.46</v>
      </c>
      <c r="F34" s="15">
        <v>2.5999999999999999E-3</v>
      </c>
      <c r="G34" s="15">
        <v>7.4648999999999993E-2</v>
      </c>
    </row>
    <row r="35" spans="1:7" x14ac:dyDescent="0.3">
      <c r="A35" s="12" t="s">
        <v>970</v>
      </c>
      <c r="B35" s="30" t="s">
        <v>971</v>
      </c>
      <c r="C35" s="30" t="s">
        <v>209</v>
      </c>
      <c r="D35" s="13">
        <v>2000000</v>
      </c>
      <c r="E35" s="14">
        <v>2035.35</v>
      </c>
      <c r="F35" s="15">
        <v>2E-3</v>
      </c>
      <c r="G35" s="15">
        <v>7.4200000000000002E-2</v>
      </c>
    </row>
    <row r="36" spans="1:7" x14ac:dyDescent="0.3">
      <c r="A36" s="12" t="s">
        <v>972</v>
      </c>
      <c r="B36" s="30" t="s">
        <v>973</v>
      </c>
      <c r="C36" s="30" t="s">
        <v>209</v>
      </c>
      <c r="D36" s="13">
        <v>1500000</v>
      </c>
      <c r="E36" s="14">
        <v>1442.56</v>
      </c>
      <c r="F36" s="15">
        <v>1.4E-3</v>
      </c>
      <c r="G36" s="15">
        <v>7.5749999999999998E-2</v>
      </c>
    </row>
    <row r="37" spans="1:7" x14ac:dyDescent="0.3">
      <c r="A37" s="12" t="s">
        <v>974</v>
      </c>
      <c r="B37" s="30" t="s">
        <v>975</v>
      </c>
      <c r="C37" s="30" t="s">
        <v>212</v>
      </c>
      <c r="D37" s="13">
        <v>1109000</v>
      </c>
      <c r="E37" s="14">
        <v>1147.3399999999999</v>
      </c>
      <c r="F37" s="15">
        <v>1.1000000000000001E-3</v>
      </c>
      <c r="G37" s="15">
        <v>7.4513999999999997E-2</v>
      </c>
    </row>
    <row r="38" spans="1:7" x14ac:dyDescent="0.3">
      <c r="A38" s="12" t="s">
        <v>976</v>
      </c>
      <c r="B38" s="30" t="s">
        <v>977</v>
      </c>
      <c r="C38" s="30" t="s">
        <v>212</v>
      </c>
      <c r="D38" s="13">
        <v>1000000</v>
      </c>
      <c r="E38" s="14">
        <v>1032.82</v>
      </c>
      <c r="F38" s="15">
        <v>1E-3</v>
      </c>
      <c r="G38" s="15">
        <v>7.4513999999999997E-2</v>
      </c>
    </row>
    <row r="39" spans="1:7" x14ac:dyDescent="0.3">
      <c r="A39" s="12" t="s">
        <v>978</v>
      </c>
      <c r="B39" s="30" t="s">
        <v>979</v>
      </c>
      <c r="C39" s="30" t="s">
        <v>209</v>
      </c>
      <c r="D39" s="13">
        <v>500000</v>
      </c>
      <c r="E39" s="14">
        <v>519.70000000000005</v>
      </c>
      <c r="F39" s="15">
        <v>5.0000000000000001E-4</v>
      </c>
      <c r="G39" s="15">
        <v>7.5749999999999998E-2</v>
      </c>
    </row>
    <row r="40" spans="1:7" x14ac:dyDescent="0.3">
      <c r="A40" s="12" t="s">
        <v>980</v>
      </c>
      <c r="B40" s="30" t="s">
        <v>981</v>
      </c>
      <c r="C40" s="30" t="s">
        <v>209</v>
      </c>
      <c r="D40" s="13">
        <v>500000</v>
      </c>
      <c r="E40" s="14">
        <v>475.94</v>
      </c>
      <c r="F40" s="15">
        <v>5.0000000000000001E-4</v>
      </c>
      <c r="G40" s="15">
        <v>7.5499999999999998E-2</v>
      </c>
    </row>
    <row r="41" spans="1:7" x14ac:dyDescent="0.3">
      <c r="A41" s="16" t="s">
        <v>125</v>
      </c>
      <c r="B41" s="31"/>
      <c r="C41" s="31"/>
      <c r="D41" s="17"/>
      <c r="E41" s="35">
        <v>475852.91</v>
      </c>
      <c r="F41" s="36">
        <v>0.47570000000000001</v>
      </c>
      <c r="G41" s="20"/>
    </row>
    <row r="42" spans="1:7" x14ac:dyDescent="0.3">
      <c r="A42" s="12"/>
      <c r="B42" s="30"/>
      <c r="C42" s="30"/>
      <c r="D42" s="13"/>
      <c r="E42" s="14"/>
      <c r="F42" s="15"/>
      <c r="G42" s="15"/>
    </row>
    <row r="43" spans="1:7" x14ac:dyDescent="0.3">
      <c r="A43" s="16" t="s">
        <v>457</v>
      </c>
      <c r="B43" s="30"/>
      <c r="C43" s="30"/>
      <c r="D43" s="13"/>
      <c r="E43" s="14"/>
      <c r="F43" s="15"/>
      <c r="G43" s="15"/>
    </row>
    <row r="44" spans="1:7" x14ac:dyDescent="0.3">
      <c r="A44" s="12" t="s">
        <v>982</v>
      </c>
      <c r="B44" s="30" t="s">
        <v>983</v>
      </c>
      <c r="C44" s="30" t="s">
        <v>120</v>
      </c>
      <c r="D44" s="13">
        <v>48000000</v>
      </c>
      <c r="E44" s="14">
        <v>46035.07</v>
      </c>
      <c r="F44" s="15">
        <v>4.5999999999999999E-2</v>
      </c>
      <c r="G44" s="15">
        <v>7.2833993728999999E-2</v>
      </c>
    </row>
    <row r="45" spans="1:7" x14ac:dyDescent="0.3">
      <c r="A45" s="12" t="s">
        <v>984</v>
      </c>
      <c r="B45" s="30" t="s">
        <v>985</v>
      </c>
      <c r="C45" s="30" t="s">
        <v>120</v>
      </c>
      <c r="D45" s="13">
        <v>6500000</v>
      </c>
      <c r="E45" s="14">
        <v>6520.8</v>
      </c>
      <c r="F45" s="15">
        <v>6.4999999999999997E-3</v>
      </c>
      <c r="G45" s="15">
        <v>7.2771848008999995E-2</v>
      </c>
    </row>
    <row r="46" spans="1:7" x14ac:dyDescent="0.3">
      <c r="A46" s="16" t="s">
        <v>125</v>
      </c>
      <c r="B46" s="31"/>
      <c r="C46" s="31"/>
      <c r="D46" s="17"/>
      <c r="E46" s="35">
        <v>52555.87</v>
      </c>
      <c r="F46" s="36">
        <v>5.2499999999999998E-2</v>
      </c>
      <c r="G46" s="20"/>
    </row>
    <row r="47" spans="1:7" x14ac:dyDescent="0.3">
      <c r="A47" s="16" t="s">
        <v>651</v>
      </c>
      <c r="B47" s="30"/>
      <c r="C47" s="30"/>
      <c r="D47" s="13"/>
      <c r="E47" s="14"/>
      <c r="F47" s="15"/>
      <c r="G47" s="15"/>
    </row>
    <row r="48" spans="1:7" x14ac:dyDescent="0.3">
      <c r="A48" s="12" t="s">
        <v>986</v>
      </c>
      <c r="B48" s="30" t="s">
        <v>987</v>
      </c>
      <c r="C48" s="30" t="s">
        <v>120</v>
      </c>
      <c r="D48" s="13">
        <v>33500000</v>
      </c>
      <c r="E48" s="14">
        <v>34393.61</v>
      </c>
      <c r="F48" s="15">
        <v>3.44E-2</v>
      </c>
      <c r="G48" s="15">
        <v>7.4435902499999998E-2</v>
      </c>
    </row>
    <row r="49" spans="1:7" x14ac:dyDescent="0.3">
      <c r="A49" s="12" t="s">
        <v>988</v>
      </c>
      <c r="B49" s="30" t="s">
        <v>989</v>
      </c>
      <c r="C49" s="30" t="s">
        <v>120</v>
      </c>
      <c r="D49" s="13">
        <v>30000000</v>
      </c>
      <c r="E49" s="14">
        <v>29129.37</v>
      </c>
      <c r="F49" s="15">
        <v>2.9100000000000001E-2</v>
      </c>
      <c r="G49" s="15">
        <v>7.4073140625000006E-2</v>
      </c>
    </row>
    <row r="50" spans="1:7" x14ac:dyDescent="0.3">
      <c r="A50" s="12" t="s">
        <v>990</v>
      </c>
      <c r="B50" s="30" t="s">
        <v>991</v>
      </c>
      <c r="C50" s="30" t="s">
        <v>120</v>
      </c>
      <c r="D50" s="13">
        <v>24500000</v>
      </c>
      <c r="E50" s="14">
        <v>25237.3</v>
      </c>
      <c r="F50" s="15">
        <v>2.52E-2</v>
      </c>
      <c r="G50" s="15">
        <v>7.4823607168999995E-2</v>
      </c>
    </row>
    <row r="51" spans="1:7" x14ac:dyDescent="0.3">
      <c r="A51" s="12" t="s">
        <v>992</v>
      </c>
      <c r="B51" s="30" t="s">
        <v>993</v>
      </c>
      <c r="C51" s="30" t="s">
        <v>120</v>
      </c>
      <c r="D51" s="13">
        <v>24000000</v>
      </c>
      <c r="E51" s="14">
        <v>24747.5</v>
      </c>
      <c r="F51" s="15">
        <v>2.47E-2</v>
      </c>
      <c r="G51" s="15">
        <v>7.4435902499999998E-2</v>
      </c>
    </row>
    <row r="52" spans="1:7" x14ac:dyDescent="0.3">
      <c r="A52" s="12" t="s">
        <v>994</v>
      </c>
      <c r="B52" s="30" t="s">
        <v>995</v>
      </c>
      <c r="C52" s="30" t="s">
        <v>120</v>
      </c>
      <c r="D52" s="13">
        <v>22500000</v>
      </c>
      <c r="E52" s="14">
        <v>23064.75</v>
      </c>
      <c r="F52" s="15">
        <v>2.3099999999999999E-2</v>
      </c>
      <c r="G52" s="15">
        <v>7.4431756303999994E-2</v>
      </c>
    </row>
    <row r="53" spans="1:7" x14ac:dyDescent="0.3">
      <c r="A53" s="12" t="s">
        <v>996</v>
      </c>
      <c r="B53" s="30" t="s">
        <v>997</v>
      </c>
      <c r="C53" s="30" t="s">
        <v>120</v>
      </c>
      <c r="D53" s="13">
        <v>20500000</v>
      </c>
      <c r="E53" s="14">
        <v>21152.84</v>
      </c>
      <c r="F53" s="15">
        <v>2.12E-2</v>
      </c>
      <c r="G53" s="15">
        <v>7.4365418256000002E-2</v>
      </c>
    </row>
    <row r="54" spans="1:7" x14ac:dyDescent="0.3">
      <c r="A54" s="12" t="s">
        <v>998</v>
      </c>
      <c r="B54" s="30" t="s">
        <v>999</v>
      </c>
      <c r="C54" s="30" t="s">
        <v>120</v>
      </c>
      <c r="D54" s="13">
        <v>20500000</v>
      </c>
      <c r="E54" s="14">
        <v>21046.84</v>
      </c>
      <c r="F54" s="15">
        <v>2.1000000000000001E-2</v>
      </c>
      <c r="G54" s="15">
        <v>7.4435902499999998E-2</v>
      </c>
    </row>
    <row r="55" spans="1:7" x14ac:dyDescent="0.3">
      <c r="A55" s="12" t="s">
        <v>1000</v>
      </c>
      <c r="B55" s="30" t="s">
        <v>1001</v>
      </c>
      <c r="C55" s="30" t="s">
        <v>120</v>
      </c>
      <c r="D55" s="13">
        <v>19500000</v>
      </c>
      <c r="E55" s="14">
        <v>20178.849999999999</v>
      </c>
      <c r="F55" s="15">
        <v>2.0199999999999999E-2</v>
      </c>
      <c r="G55" s="15">
        <v>7.4435902499999998E-2</v>
      </c>
    </row>
    <row r="56" spans="1:7" x14ac:dyDescent="0.3">
      <c r="A56" s="12" t="s">
        <v>1002</v>
      </c>
      <c r="B56" s="30" t="s">
        <v>1003</v>
      </c>
      <c r="C56" s="30" t="s">
        <v>120</v>
      </c>
      <c r="D56" s="13">
        <v>17500000</v>
      </c>
      <c r="E56" s="14">
        <v>17926.09</v>
      </c>
      <c r="F56" s="15">
        <v>1.7899999999999999E-2</v>
      </c>
      <c r="G56" s="15">
        <v>7.4435902499999998E-2</v>
      </c>
    </row>
    <row r="57" spans="1:7" x14ac:dyDescent="0.3">
      <c r="A57" s="12" t="s">
        <v>1004</v>
      </c>
      <c r="B57" s="30" t="s">
        <v>1005</v>
      </c>
      <c r="C57" s="30" t="s">
        <v>120</v>
      </c>
      <c r="D57" s="13">
        <v>15500000</v>
      </c>
      <c r="E57" s="14">
        <v>16063.69</v>
      </c>
      <c r="F57" s="15">
        <v>1.61E-2</v>
      </c>
      <c r="G57" s="15">
        <v>7.4734449635999997E-2</v>
      </c>
    </row>
    <row r="58" spans="1:7" x14ac:dyDescent="0.3">
      <c r="A58" s="12" t="s">
        <v>1006</v>
      </c>
      <c r="B58" s="30" t="s">
        <v>1007</v>
      </c>
      <c r="C58" s="30" t="s">
        <v>120</v>
      </c>
      <c r="D58" s="13">
        <v>14500000</v>
      </c>
      <c r="E58" s="14">
        <v>14965.61</v>
      </c>
      <c r="F58" s="15">
        <v>1.4999999999999999E-2</v>
      </c>
      <c r="G58" s="15">
        <v>7.4668102244000001E-2</v>
      </c>
    </row>
    <row r="59" spans="1:7" x14ac:dyDescent="0.3">
      <c r="A59" s="12" t="s">
        <v>1008</v>
      </c>
      <c r="B59" s="30" t="s">
        <v>1009</v>
      </c>
      <c r="C59" s="30" t="s">
        <v>120</v>
      </c>
      <c r="D59" s="13">
        <v>14000000</v>
      </c>
      <c r="E59" s="14">
        <v>14370.24</v>
      </c>
      <c r="F59" s="15">
        <v>1.44E-2</v>
      </c>
      <c r="G59" s="15">
        <v>7.4630782736000004E-2</v>
      </c>
    </row>
    <row r="60" spans="1:7" x14ac:dyDescent="0.3">
      <c r="A60" s="12" t="s">
        <v>1010</v>
      </c>
      <c r="B60" s="30" t="s">
        <v>1011</v>
      </c>
      <c r="C60" s="30" t="s">
        <v>120</v>
      </c>
      <c r="D60" s="13">
        <v>11500000</v>
      </c>
      <c r="E60" s="14">
        <v>11836.74</v>
      </c>
      <c r="F60" s="15">
        <v>1.18E-2</v>
      </c>
      <c r="G60" s="15">
        <v>7.4539560000000005E-2</v>
      </c>
    </row>
    <row r="61" spans="1:7" x14ac:dyDescent="0.3">
      <c r="A61" s="12" t="s">
        <v>1012</v>
      </c>
      <c r="B61" s="30" t="s">
        <v>1013</v>
      </c>
      <c r="C61" s="30" t="s">
        <v>120</v>
      </c>
      <c r="D61" s="13">
        <v>10500000</v>
      </c>
      <c r="E61" s="14">
        <v>10913.18</v>
      </c>
      <c r="F61" s="15">
        <v>1.09E-2</v>
      </c>
      <c r="G61" s="15">
        <v>7.4772807656000001E-2</v>
      </c>
    </row>
    <row r="62" spans="1:7" x14ac:dyDescent="0.3">
      <c r="A62" s="12" t="s">
        <v>1014</v>
      </c>
      <c r="B62" s="30" t="s">
        <v>1015</v>
      </c>
      <c r="C62" s="30" t="s">
        <v>120</v>
      </c>
      <c r="D62" s="13">
        <v>10500000</v>
      </c>
      <c r="E62" s="14">
        <v>10841.18</v>
      </c>
      <c r="F62" s="15">
        <v>1.0800000000000001E-2</v>
      </c>
      <c r="G62" s="15">
        <v>7.4823607168999995E-2</v>
      </c>
    </row>
    <row r="63" spans="1:7" x14ac:dyDescent="0.3">
      <c r="A63" s="12" t="s">
        <v>1016</v>
      </c>
      <c r="B63" s="30" t="s">
        <v>1017</v>
      </c>
      <c r="C63" s="30" t="s">
        <v>120</v>
      </c>
      <c r="D63" s="13">
        <v>9500000</v>
      </c>
      <c r="E63" s="14">
        <v>9746.7199999999993</v>
      </c>
      <c r="F63" s="15">
        <v>9.7000000000000003E-3</v>
      </c>
      <c r="G63" s="15">
        <v>7.4823607168999995E-2</v>
      </c>
    </row>
    <row r="64" spans="1:7" x14ac:dyDescent="0.3">
      <c r="A64" s="12" t="s">
        <v>1018</v>
      </c>
      <c r="B64" s="30" t="s">
        <v>1019</v>
      </c>
      <c r="C64" s="30" t="s">
        <v>120</v>
      </c>
      <c r="D64" s="13">
        <v>9500000</v>
      </c>
      <c r="E64" s="14">
        <v>9733.82</v>
      </c>
      <c r="F64" s="15">
        <v>9.7000000000000003E-3</v>
      </c>
      <c r="G64" s="15">
        <v>7.40213225E-2</v>
      </c>
    </row>
    <row r="65" spans="1:7" x14ac:dyDescent="0.3">
      <c r="A65" s="12" t="s">
        <v>1020</v>
      </c>
      <c r="B65" s="30" t="s">
        <v>1021</v>
      </c>
      <c r="C65" s="30" t="s">
        <v>120</v>
      </c>
      <c r="D65" s="13">
        <v>9000000</v>
      </c>
      <c r="E65" s="14">
        <v>9269.7199999999993</v>
      </c>
      <c r="F65" s="15">
        <v>9.2999999999999992E-3</v>
      </c>
      <c r="G65" s="15">
        <v>7.4365418256000002E-2</v>
      </c>
    </row>
    <row r="66" spans="1:7" x14ac:dyDescent="0.3">
      <c r="A66" s="12" t="s">
        <v>1022</v>
      </c>
      <c r="B66" s="30" t="s">
        <v>1023</v>
      </c>
      <c r="C66" s="30" t="s">
        <v>120</v>
      </c>
      <c r="D66" s="13">
        <v>8000000</v>
      </c>
      <c r="E66" s="14">
        <v>8277.4599999999991</v>
      </c>
      <c r="F66" s="15">
        <v>8.3000000000000001E-3</v>
      </c>
      <c r="G66" s="15">
        <v>7.4487730624999998E-2</v>
      </c>
    </row>
    <row r="67" spans="1:7" x14ac:dyDescent="0.3">
      <c r="A67" s="12" t="s">
        <v>1024</v>
      </c>
      <c r="B67" s="30" t="s">
        <v>1025</v>
      </c>
      <c r="C67" s="30" t="s">
        <v>120</v>
      </c>
      <c r="D67" s="13">
        <v>7500000</v>
      </c>
      <c r="E67" s="14">
        <v>7677.18</v>
      </c>
      <c r="F67" s="15">
        <v>7.7000000000000002E-3</v>
      </c>
      <c r="G67" s="15">
        <v>7.4734449635999997E-2</v>
      </c>
    </row>
    <row r="68" spans="1:7" x14ac:dyDescent="0.3">
      <c r="A68" s="12" t="s">
        <v>1026</v>
      </c>
      <c r="B68" s="30" t="s">
        <v>1027</v>
      </c>
      <c r="C68" s="30" t="s">
        <v>120</v>
      </c>
      <c r="D68" s="13">
        <v>7500000</v>
      </c>
      <c r="E68" s="14">
        <v>7676.51</v>
      </c>
      <c r="F68" s="15">
        <v>7.7000000000000002E-3</v>
      </c>
      <c r="G68" s="15">
        <v>7.4669138905999993E-2</v>
      </c>
    </row>
    <row r="69" spans="1:7" x14ac:dyDescent="0.3">
      <c r="A69" s="12" t="s">
        <v>1028</v>
      </c>
      <c r="B69" s="30" t="s">
        <v>1029</v>
      </c>
      <c r="C69" s="30" t="s">
        <v>120</v>
      </c>
      <c r="D69" s="13">
        <v>7219500</v>
      </c>
      <c r="E69" s="14">
        <v>7355.1</v>
      </c>
      <c r="F69" s="15">
        <v>7.4000000000000003E-3</v>
      </c>
      <c r="G69" s="15">
        <v>7.4332250000000002E-2</v>
      </c>
    </row>
    <row r="70" spans="1:7" x14ac:dyDescent="0.3">
      <c r="A70" s="12" t="s">
        <v>1030</v>
      </c>
      <c r="B70" s="30" t="s">
        <v>1031</v>
      </c>
      <c r="C70" s="30" t="s">
        <v>120</v>
      </c>
      <c r="D70" s="13">
        <v>7000000</v>
      </c>
      <c r="E70" s="14">
        <v>7222.92</v>
      </c>
      <c r="F70" s="15">
        <v>7.1999999999999998E-3</v>
      </c>
      <c r="G70" s="15">
        <v>7.4771770944000004E-2</v>
      </c>
    </row>
    <row r="71" spans="1:7" x14ac:dyDescent="0.3">
      <c r="A71" s="12" t="s">
        <v>1032</v>
      </c>
      <c r="B71" s="30" t="s">
        <v>1033</v>
      </c>
      <c r="C71" s="30" t="s">
        <v>120</v>
      </c>
      <c r="D71" s="13">
        <v>7000000</v>
      </c>
      <c r="E71" s="14">
        <v>7170.77</v>
      </c>
      <c r="F71" s="15">
        <v>7.1999999999999998E-3</v>
      </c>
      <c r="G71" s="15">
        <v>7.4823607168999995E-2</v>
      </c>
    </row>
    <row r="72" spans="1:7" x14ac:dyDescent="0.3">
      <c r="A72" s="12" t="s">
        <v>1034</v>
      </c>
      <c r="B72" s="30" t="s">
        <v>1035</v>
      </c>
      <c r="C72" s="30" t="s">
        <v>120</v>
      </c>
      <c r="D72" s="13">
        <v>6500000</v>
      </c>
      <c r="E72" s="14">
        <v>6746.58</v>
      </c>
      <c r="F72" s="15">
        <v>6.7000000000000002E-3</v>
      </c>
      <c r="G72" s="15">
        <v>7.4823607168999995E-2</v>
      </c>
    </row>
    <row r="73" spans="1:7" x14ac:dyDescent="0.3">
      <c r="A73" s="12" t="s">
        <v>1036</v>
      </c>
      <c r="B73" s="30" t="s">
        <v>1037</v>
      </c>
      <c r="C73" s="30" t="s">
        <v>120</v>
      </c>
      <c r="D73" s="13">
        <v>6500000</v>
      </c>
      <c r="E73" s="14">
        <v>6691.5</v>
      </c>
      <c r="F73" s="15">
        <v>6.7000000000000002E-3</v>
      </c>
      <c r="G73" s="15">
        <v>7.4772807656000001E-2</v>
      </c>
    </row>
    <row r="74" spans="1:7" x14ac:dyDescent="0.3">
      <c r="A74" s="12" t="s">
        <v>1038</v>
      </c>
      <c r="B74" s="30" t="s">
        <v>1039</v>
      </c>
      <c r="C74" s="30" t="s">
        <v>120</v>
      </c>
      <c r="D74" s="13">
        <v>6000000</v>
      </c>
      <c r="E74" s="14">
        <v>6179.04</v>
      </c>
      <c r="F74" s="15">
        <v>6.1999999999999998E-3</v>
      </c>
      <c r="G74" s="15">
        <v>7.4823607168999995E-2</v>
      </c>
    </row>
    <row r="75" spans="1:7" x14ac:dyDescent="0.3">
      <c r="A75" s="12" t="s">
        <v>1040</v>
      </c>
      <c r="B75" s="30" t="s">
        <v>1041</v>
      </c>
      <c r="C75" s="30" t="s">
        <v>120</v>
      </c>
      <c r="D75" s="13">
        <v>5000000</v>
      </c>
      <c r="E75" s="14">
        <v>5177.54</v>
      </c>
      <c r="F75" s="15">
        <v>5.1999999999999998E-3</v>
      </c>
      <c r="G75" s="15">
        <v>7.4668102244000001E-2</v>
      </c>
    </row>
    <row r="76" spans="1:7" x14ac:dyDescent="0.3">
      <c r="A76" s="12" t="s">
        <v>1042</v>
      </c>
      <c r="B76" s="30" t="s">
        <v>1043</v>
      </c>
      <c r="C76" s="30" t="s">
        <v>120</v>
      </c>
      <c r="D76" s="13">
        <v>5000000</v>
      </c>
      <c r="E76" s="14">
        <v>5130.83</v>
      </c>
      <c r="F76" s="15">
        <v>5.1000000000000004E-3</v>
      </c>
      <c r="G76" s="15">
        <v>7.4643222499999995E-2</v>
      </c>
    </row>
    <row r="77" spans="1:7" x14ac:dyDescent="0.3">
      <c r="A77" s="12" t="s">
        <v>1044</v>
      </c>
      <c r="B77" s="30" t="s">
        <v>1045</v>
      </c>
      <c r="C77" s="30" t="s">
        <v>120</v>
      </c>
      <c r="D77" s="13">
        <v>5000000</v>
      </c>
      <c r="E77" s="14">
        <v>5130.3</v>
      </c>
      <c r="F77" s="15">
        <v>5.1000000000000004E-3</v>
      </c>
      <c r="G77" s="15">
        <v>7.4889959361E-2</v>
      </c>
    </row>
    <row r="78" spans="1:7" x14ac:dyDescent="0.3">
      <c r="A78" s="12" t="s">
        <v>1046</v>
      </c>
      <c r="B78" s="30" t="s">
        <v>1047</v>
      </c>
      <c r="C78" s="30" t="s">
        <v>120</v>
      </c>
      <c r="D78" s="13">
        <v>5000000</v>
      </c>
      <c r="E78" s="14">
        <v>5130.24</v>
      </c>
      <c r="F78" s="15">
        <v>5.1000000000000004E-3</v>
      </c>
      <c r="G78" s="15">
        <v>7.4487730624999998E-2</v>
      </c>
    </row>
    <row r="79" spans="1:7" x14ac:dyDescent="0.3">
      <c r="A79" s="12" t="s">
        <v>1048</v>
      </c>
      <c r="B79" s="30" t="s">
        <v>1049</v>
      </c>
      <c r="C79" s="30" t="s">
        <v>120</v>
      </c>
      <c r="D79" s="13">
        <v>5000000</v>
      </c>
      <c r="E79" s="14">
        <v>5098.26</v>
      </c>
      <c r="F79" s="15">
        <v>5.1000000000000004E-3</v>
      </c>
      <c r="G79" s="15">
        <v>7.4487730624999998E-2</v>
      </c>
    </row>
    <row r="80" spans="1:7" x14ac:dyDescent="0.3">
      <c r="A80" s="12" t="s">
        <v>1050</v>
      </c>
      <c r="B80" s="30" t="s">
        <v>1051</v>
      </c>
      <c r="C80" s="30" t="s">
        <v>120</v>
      </c>
      <c r="D80" s="13">
        <v>4500000</v>
      </c>
      <c r="E80" s="14">
        <v>4669.5600000000004</v>
      </c>
      <c r="F80" s="15">
        <v>4.7000000000000002E-3</v>
      </c>
      <c r="G80" s="15">
        <v>7.4823607168999995E-2</v>
      </c>
    </row>
    <row r="81" spans="1:7" x14ac:dyDescent="0.3">
      <c r="A81" s="12" t="s">
        <v>1052</v>
      </c>
      <c r="B81" s="30" t="s">
        <v>1053</v>
      </c>
      <c r="C81" s="30" t="s">
        <v>120</v>
      </c>
      <c r="D81" s="13">
        <v>3500000</v>
      </c>
      <c r="E81" s="14">
        <v>3624.26</v>
      </c>
      <c r="F81" s="15">
        <v>3.5999999999999999E-3</v>
      </c>
      <c r="G81" s="15">
        <v>7.4365418256000002E-2</v>
      </c>
    </row>
    <row r="82" spans="1:7" x14ac:dyDescent="0.3">
      <c r="A82" s="12" t="s">
        <v>1054</v>
      </c>
      <c r="B82" s="30" t="s">
        <v>1055</v>
      </c>
      <c r="C82" s="30" t="s">
        <v>120</v>
      </c>
      <c r="D82" s="13">
        <v>3500000</v>
      </c>
      <c r="E82" s="14">
        <v>3611.72</v>
      </c>
      <c r="F82" s="15">
        <v>3.5999999999999999E-3</v>
      </c>
      <c r="G82" s="15">
        <v>7.4539560000000005E-2</v>
      </c>
    </row>
    <row r="83" spans="1:7" x14ac:dyDescent="0.3">
      <c r="A83" s="12" t="s">
        <v>1056</v>
      </c>
      <c r="B83" s="30" t="s">
        <v>1057</v>
      </c>
      <c r="C83" s="30" t="s">
        <v>120</v>
      </c>
      <c r="D83" s="13">
        <v>3000000</v>
      </c>
      <c r="E83" s="14">
        <v>3087.47</v>
      </c>
      <c r="F83" s="15">
        <v>3.0999999999999999E-3</v>
      </c>
      <c r="G83" s="15">
        <v>7.4487730624999998E-2</v>
      </c>
    </row>
    <row r="84" spans="1:7" x14ac:dyDescent="0.3">
      <c r="A84" s="12" t="s">
        <v>1058</v>
      </c>
      <c r="B84" s="30" t="s">
        <v>1059</v>
      </c>
      <c r="C84" s="30" t="s">
        <v>120</v>
      </c>
      <c r="D84" s="13">
        <v>3000000</v>
      </c>
      <c r="E84" s="14">
        <v>3079.26</v>
      </c>
      <c r="F84" s="15">
        <v>3.0999999999999999E-3</v>
      </c>
      <c r="G84" s="15">
        <v>7.4539560000000005E-2</v>
      </c>
    </row>
    <row r="85" spans="1:7" x14ac:dyDescent="0.3">
      <c r="A85" s="12" t="s">
        <v>1060</v>
      </c>
      <c r="B85" s="30" t="s">
        <v>1061</v>
      </c>
      <c r="C85" s="30" t="s">
        <v>120</v>
      </c>
      <c r="D85" s="13">
        <v>2500000</v>
      </c>
      <c r="E85" s="14">
        <v>2539.3200000000002</v>
      </c>
      <c r="F85" s="15">
        <v>2.5000000000000001E-3</v>
      </c>
      <c r="G85" s="15">
        <v>7.4427610116000006E-2</v>
      </c>
    </row>
    <row r="86" spans="1:7" x14ac:dyDescent="0.3">
      <c r="A86" s="12" t="s">
        <v>1062</v>
      </c>
      <c r="B86" s="30" t="s">
        <v>1063</v>
      </c>
      <c r="C86" s="30" t="s">
        <v>120</v>
      </c>
      <c r="D86" s="13">
        <v>2000000</v>
      </c>
      <c r="E86" s="14">
        <v>2052.71</v>
      </c>
      <c r="F86" s="15">
        <v>2.0999999999999999E-3</v>
      </c>
      <c r="G86" s="15">
        <v>7.4668102244000001E-2</v>
      </c>
    </row>
    <row r="87" spans="1:7" x14ac:dyDescent="0.3">
      <c r="A87" s="12" t="s">
        <v>1064</v>
      </c>
      <c r="B87" s="30" t="s">
        <v>1065</v>
      </c>
      <c r="C87" s="30" t="s">
        <v>120</v>
      </c>
      <c r="D87" s="13">
        <v>2000000</v>
      </c>
      <c r="E87" s="14">
        <v>2045.97</v>
      </c>
      <c r="F87" s="15">
        <v>2E-3</v>
      </c>
      <c r="G87" s="15">
        <v>7.4487730624999998E-2</v>
      </c>
    </row>
    <row r="88" spans="1:7" x14ac:dyDescent="0.3">
      <c r="A88" s="12" t="s">
        <v>1066</v>
      </c>
      <c r="B88" s="30" t="s">
        <v>1067</v>
      </c>
      <c r="C88" s="30" t="s">
        <v>120</v>
      </c>
      <c r="D88" s="13">
        <v>1500000</v>
      </c>
      <c r="E88" s="14">
        <v>1535.41</v>
      </c>
      <c r="F88" s="15">
        <v>1.5E-3</v>
      </c>
      <c r="G88" s="15">
        <v>7.4435902499999998E-2</v>
      </c>
    </row>
    <row r="89" spans="1:7" x14ac:dyDescent="0.3">
      <c r="A89" s="12" t="s">
        <v>1068</v>
      </c>
      <c r="B89" s="30" t="s">
        <v>1069</v>
      </c>
      <c r="C89" s="30" t="s">
        <v>120</v>
      </c>
      <c r="D89" s="13">
        <v>1000000</v>
      </c>
      <c r="E89" s="14">
        <v>1029.1600000000001</v>
      </c>
      <c r="F89" s="15">
        <v>1E-3</v>
      </c>
      <c r="G89" s="15">
        <v>7.4384075625000004E-2</v>
      </c>
    </row>
    <row r="90" spans="1:7" x14ac:dyDescent="0.3">
      <c r="A90" s="12" t="s">
        <v>1070</v>
      </c>
      <c r="B90" s="30" t="s">
        <v>1071</v>
      </c>
      <c r="C90" s="30" t="s">
        <v>120</v>
      </c>
      <c r="D90" s="13">
        <v>500000</v>
      </c>
      <c r="E90" s="14">
        <v>510.25</v>
      </c>
      <c r="F90" s="15">
        <v>5.0000000000000001E-4</v>
      </c>
      <c r="G90" s="15">
        <v>7.4435902499999998E-2</v>
      </c>
    </row>
    <row r="91" spans="1:7" x14ac:dyDescent="0.3">
      <c r="A91" s="12" t="s">
        <v>1072</v>
      </c>
      <c r="B91" s="30" t="s">
        <v>1073</v>
      </c>
      <c r="C91" s="30" t="s">
        <v>120</v>
      </c>
      <c r="D91" s="13">
        <v>500000</v>
      </c>
      <c r="E91" s="14">
        <v>510.09</v>
      </c>
      <c r="F91" s="15">
        <v>5.0000000000000001E-4</v>
      </c>
      <c r="G91" s="15">
        <v>7.4564438543999995E-2</v>
      </c>
    </row>
    <row r="92" spans="1:7" x14ac:dyDescent="0.3">
      <c r="A92" s="12" t="s">
        <v>1074</v>
      </c>
      <c r="B92" s="30" t="s">
        <v>1075</v>
      </c>
      <c r="C92" s="30" t="s">
        <v>120</v>
      </c>
      <c r="D92" s="13">
        <v>500000</v>
      </c>
      <c r="E92" s="14">
        <v>508.89</v>
      </c>
      <c r="F92" s="15">
        <v>5.0000000000000001E-4</v>
      </c>
      <c r="G92" s="15">
        <v>7.4332250000000002E-2</v>
      </c>
    </row>
    <row r="93" spans="1:7" x14ac:dyDescent="0.3">
      <c r="A93" s="12" t="s">
        <v>1076</v>
      </c>
      <c r="B93" s="30" t="s">
        <v>1077</v>
      </c>
      <c r="C93" s="30" t="s">
        <v>120</v>
      </c>
      <c r="D93" s="13">
        <v>500000</v>
      </c>
      <c r="E93" s="14">
        <v>508.76</v>
      </c>
      <c r="F93" s="15">
        <v>5.0000000000000001E-4</v>
      </c>
      <c r="G93" s="15">
        <v>7.4435902499999998E-2</v>
      </c>
    </row>
    <row r="94" spans="1:7" x14ac:dyDescent="0.3">
      <c r="A94" s="12" t="s">
        <v>1078</v>
      </c>
      <c r="B94" s="30" t="s">
        <v>1079</v>
      </c>
      <c r="C94" s="30" t="s">
        <v>120</v>
      </c>
      <c r="D94" s="13">
        <v>500000</v>
      </c>
      <c r="E94" s="14">
        <v>491.68</v>
      </c>
      <c r="F94" s="15">
        <v>5.0000000000000001E-4</v>
      </c>
      <c r="G94" s="15">
        <v>7.4487730624999998E-2</v>
      </c>
    </row>
    <row r="95" spans="1:7" x14ac:dyDescent="0.3">
      <c r="A95" s="16" t="s">
        <v>125</v>
      </c>
      <c r="B95" s="31"/>
      <c r="C95" s="31"/>
      <c r="D95" s="17"/>
      <c r="E95" s="35">
        <v>445086.79</v>
      </c>
      <c r="F95" s="36">
        <v>0.44490000000000002</v>
      </c>
      <c r="G95" s="20"/>
    </row>
    <row r="96" spans="1:7" x14ac:dyDescent="0.3">
      <c r="A96" s="12"/>
      <c r="B96" s="30"/>
      <c r="C96" s="30"/>
      <c r="D96" s="13"/>
      <c r="E96" s="14"/>
      <c r="F96" s="15"/>
      <c r="G96" s="15"/>
    </row>
    <row r="97" spans="1:7" x14ac:dyDescent="0.3">
      <c r="A97" s="12"/>
      <c r="B97" s="30"/>
      <c r="C97" s="30"/>
      <c r="D97" s="13"/>
      <c r="E97" s="14"/>
      <c r="F97" s="15"/>
      <c r="G97" s="15"/>
    </row>
    <row r="98" spans="1:7" x14ac:dyDescent="0.3">
      <c r="A98" s="16" t="s">
        <v>230</v>
      </c>
      <c r="B98" s="30"/>
      <c r="C98" s="30"/>
      <c r="D98" s="13"/>
      <c r="E98" s="14"/>
      <c r="F98" s="15"/>
      <c r="G98" s="15"/>
    </row>
    <row r="99" spans="1:7" x14ac:dyDescent="0.3">
      <c r="A99" s="16" t="s">
        <v>125</v>
      </c>
      <c r="B99" s="30"/>
      <c r="C99" s="30"/>
      <c r="D99" s="13"/>
      <c r="E99" s="37" t="s">
        <v>115</v>
      </c>
      <c r="F99" s="38" t="s">
        <v>115</v>
      </c>
      <c r="G99" s="15"/>
    </row>
    <row r="100" spans="1:7" x14ac:dyDescent="0.3">
      <c r="A100" s="12"/>
      <c r="B100" s="30"/>
      <c r="C100" s="30"/>
      <c r="D100" s="13"/>
      <c r="E100" s="14"/>
      <c r="F100" s="15"/>
      <c r="G100" s="15"/>
    </row>
    <row r="101" spans="1:7" x14ac:dyDescent="0.3">
      <c r="A101" s="16" t="s">
        <v>231</v>
      </c>
      <c r="B101" s="30"/>
      <c r="C101" s="30"/>
      <c r="D101" s="13"/>
      <c r="E101" s="14"/>
      <c r="F101" s="15"/>
      <c r="G101" s="15"/>
    </row>
    <row r="102" spans="1:7" x14ac:dyDescent="0.3">
      <c r="A102" s="16" t="s">
        <v>125</v>
      </c>
      <c r="B102" s="30"/>
      <c r="C102" s="30"/>
      <c r="D102" s="13"/>
      <c r="E102" s="37" t="s">
        <v>115</v>
      </c>
      <c r="F102" s="38" t="s">
        <v>115</v>
      </c>
      <c r="G102" s="15"/>
    </row>
    <row r="103" spans="1:7" x14ac:dyDescent="0.3">
      <c r="A103" s="12"/>
      <c r="B103" s="30"/>
      <c r="C103" s="30"/>
      <c r="D103" s="13"/>
      <c r="E103" s="14"/>
      <c r="F103" s="15"/>
      <c r="G103" s="15"/>
    </row>
    <row r="104" spans="1:7" x14ac:dyDescent="0.3">
      <c r="A104" s="54" t="s">
        <v>155</v>
      </c>
      <c r="B104" s="55"/>
      <c r="C104" s="55"/>
      <c r="D104" s="56"/>
      <c r="E104" s="35">
        <v>973495.57</v>
      </c>
      <c r="F104" s="36">
        <v>0.97309999999999997</v>
      </c>
      <c r="G104" s="20"/>
    </row>
    <row r="105" spans="1:7" x14ac:dyDescent="0.3">
      <c r="A105" s="12"/>
      <c r="B105" s="30"/>
      <c r="C105" s="30"/>
      <c r="D105" s="13"/>
      <c r="E105" s="14"/>
      <c r="F105" s="15"/>
      <c r="G105" s="15"/>
    </row>
    <row r="106" spans="1:7" x14ac:dyDescent="0.3">
      <c r="A106" s="12"/>
      <c r="B106" s="30"/>
      <c r="C106" s="30"/>
      <c r="D106" s="13"/>
      <c r="E106" s="14"/>
      <c r="F106" s="15"/>
      <c r="G106" s="15"/>
    </row>
    <row r="107" spans="1:7" x14ac:dyDescent="0.3">
      <c r="A107" s="16" t="s">
        <v>156</v>
      </c>
      <c r="B107" s="30"/>
      <c r="C107" s="30"/>
      <c r="D107" s="13"/>
      <c r="E107" s="14"/>
      <c r="F107" s="15"/>
      <c r="G107" s="15"/>
    </row>
    <row r="108" spans="1:7" x14ac:dyDescent="0.3">
      <c r="A108" s="12" t="s">
        <v>157</v>
      </c>
      <c r="B108" s="30"/>
      <c r="C108" s="30"/>
      <c r="D108" s="13"/>
      <c r="E108" s="14">
        <v>22369.07</v>
      </c>
      <c r="F108" s="15">
        <v>2.24E-2</v>
      </c>
      <c r="G108" s="15">
        <v>7.0344000000000004E-2</v>
      </c>
    </row>
    <row r="109" spans="1:7" x14ac:dyDescent="0.3">
      <c r="A109" s="16" t="s">
        <v>125</v>
      </c>
      <c r="B109" s="31"/>
      <c r="C109" s="31"/>
      <c r="D109" s="17"/>
      <c r="E109" s="35">
        <v>22369.07</v>
      </c>
      <c r="F109" s="36">
        <v>2.24E-2</v>
      </c>
      <c r="G109" s="20"/>
    </row>
    <row r="110" spans="1:7" x14ac:dyDescent="0.3">
      <c r="A110" s="12"/>
      <c r="B110" s="30"/>
      <c r="C110" s="30"/>
      <c r="D110" s="13"/>
      <c r="E110" s="14"/>
      <c r="F110" s="15"/>
      <c r="G110" s="15"/>
    </row>
    <row r="111" spans="1:7" x14ac:dyDescent="0.3">
      <c r="A111" s="54" t="s">
        <v>155</v>
      </c>
      <c r="B111" s="55"/>
      <c r="C111" s="55"/>
      <c r="D111" s="56"/>
      <c r="E111" s="35">
        <v>22369.07</v>
      </c>
      <c r="F111" s="36">
        <v>2.24E-2</v>
      </c>
      <c r="G111" s="20"/>
    </row>
    <row r="112" spans="1:7" x14ac:dyDescent="0.3">
      <c r="A112" s="12" t="s">
        <v>158</v>
      </c>
      <c r="B112" s="30"/>
      <c r="C112" s="30"/>
      <c r="D112" s="13"/>
      <c r="E112" s="14">
        <v>17476.502522300001</v>
      </c>
      <c r="F112" s="15">
        <v>1.7475000000000001E-2</v>
      </c>
      <c r="G112" s="15"/>
    </row>
    <row r="113" spans="1:7" x14ac:dyDescent="0.3">
      <c r="A113" s="12" t="s">
        <v>159</v>
      </c>
      <c r="B113" s="30"/>
      <c r="C113" s="30"/>
      <c r="D113" s="13"/>
      <c r="E113" s="23">
        <v>-13278.582522299999</v>
      </c>
      <c r="F113" s="24">
        <v>-1.2975E-2</v>
      </c>
      <c r="G113" s="15">
        <v>7.0344000000000004E-2</v>
      </c>
    </row>
    <row r="114" spans="1:7" x14ac:dyDescent="0.3">
      <c r="A114" s="25" t="s">
        <v>160</v>
      </c>
      <c r="B114" s="33"/>
      <c r="C114" s="33"/>
      <c r="D114" s="26"/>
      <c r="E114" s="27">
        <v>1000062.56</v>
      </c>
      <c r="F114" s="28">
        <v>1</v>
      </c>
      <c r="G114" s="28"/>
    </row>
    <row r="116" spans="1:7" x14ac:dyDescent="0.3">
      <c r="A116" s="1" t="s">
        <v>162</v>
      </c>
    </row>
    <row r="119" spans="1:7" x14ac:dyDescent="0.3">
      <c r="A119" s="1" t="s">
        <v>163</v>
      </c>
    </row>
    <row r="120" spans="1:7" x14ac:dyDescent="0.3">
      <c r="A120" s="45" t="s">
        <v>164</v>
      </c>
      <c r="B120" s="34" t="s">
        <v>115</v>
      </c>
    </row>
    <row r="121" spans="1:7" x14ac:dyDescent="0.3">
      <c r="A121" t="s">
        <v>165</v>
      </c>
    </row>
    <row r="122" spans="1:7" x14ac:dyDescent="0.3">
      <c r="A122" t="s">
        <v>166</v>
      </c>
      <c r="B122" t="s">
        <v>167</v>
      </c>
      <c r="C122" t="s">
        <v>167</v>
      </c>
    </row>
    <row r="123" spans="1:7" x14ac:dyDescent="0.3">
      <c r="B123" s="46">
        <v>44985</v>
      </c>
      <c r="C123" s="46">
        <v>45016</v>
      </c>
    </row>
    <row r="124" spans="1:7" x14ac:dyDescent="0.3">
      <c r="A124" t="s">
        <v>171</v>
      </c>
      <c r="B124">
        <v>10.9399</v>
      </c>
      <c r="C124">
        <v>11.0703</v>
      </c>
      <c r="E124" s="2"/>
    </row>
    <row r="125" spans="1:7" x14ac:dyDescent="0.3">
      <c r="A125" t="s">
        <v>172</v>
      </c>
      <c r="B125">
        <v>10.9405</v>
      </c>
      <c r="C125">
        <v>11.071</v>
      </c>
      <c r="E125" s="2"/>
    </row>
    <row r="126" spans="1:7" x14ac:dyDescent="0.3">
      <c r="A126" t="s">
        <v>630</v>
      </c>
      <c r="B126">
        <v>10.9054</v>
      </c>
      <c r="C126">
        <v>11.0335</v>
      </c>
      <c r="E126" s="2"/>
    </row>
    <row r="127" spans="1:7" x14ac:dyDescent="0.3">
      <c r="A127" t="s">
        <v>631</v>
      </c>
      <c r="B127">
        <v>10.9063</v>
      </c>
      <c r="C127">
        <v>11.0345</v>
      </c>
      <c r="E127" s="2"/>
    </row>
    <row r="128" spans="1:7" x14ac:dyDescent="0.3">
      <c r="E128" s="2"/>
    </row>
    <row r="129" spans="1:2" x14ac:dyDescent="0.3">
      <c r="A129" t="s">
        <v>182</v>
      </c>
      <c r="B129" s="34" t="s">
        <v>115</v>
      </c>
    </row>
    <row r="130" spans="1:2" x14ac:dyDescent="0.3">
      <c r="A130" t="s">
        <v>183</v>
      </c>
      <c r="B130" s="34" t="s">
        <v>115</v>
      </c>
    </row>
    <row r="131" spans="1:2" ht="28.95" customHeight="1" x14ac:dyDescent="0.3">
      <c r="A131" s="45" t="s">
        <v>184</v>
      </c>
      <c r="B131" s="34" t="s">
        <v>115</v>
      </c>
    </row>
    <row r="132" spans="1:2" ht="28.95" customHeight="1" x14ac:dyDescent="0.3">
      <c r="A132" s="45" t="s">
        <v>185</v>
      </c>
      <c r="B132" s="34" t="s">
        <v>115</v>
      </c>
    </row>
    <row r="133" spans="1:2" x14ac:dyDescent="0.3">
      <c r="A133" t="s">
        <v>186</v>
      </c>
      <c r="B133" s="47">
        <f>B148</f>
        <v>2.8482827221155711</v>
      </c>
    </row>
    <row r="134" spans="1:2" ht="43.5" customHeight="1" x14ac:dyDescent="0.3">
      <c r="A134" s="45" t="s">
        <v>187</v>
      </c>
      <c r="B134" s="34" t="s">
        <v>115</v>
      </c>
    </row>
    <row r="135" spans="1:2" ht="28.95" customHeight="1" x14ac:dyDescent="0.3">
      <c r="A135" s="45" t="s">
        <v>188</v>
      </c>
      <c r="B135" s="34" t="s">
        <v>115</v>
      </c>
    </row>
    <row r="136" spans="1:2" ht="28.95" customHeight="1" x14ac:dyDescent="0.3">
      <c r="A136" s="45" t="s">
        <v>189</v>
      </c>
      <c r="B136" s="34" t="s">
        <v>115</v>
      </c>
    </row>
    <row r="137" spans="1:2" x14ac:dyDescent="0.3">
      <c r="A137" t="s">
        <v>190</v>
      </c>
      <c r="B137" s="34" t="s">
        <v>115</v>
      </c>
    </row>
    <row r="138" spans="1:2" x14ac:dyDescent="0.3">
      <c r="A138" t="s">
        <v>191</v>
      </c>
      <c r="B138" s="34" t="s">
        <v>115</v>
      </c>
    </row>
    <row r="139" spans="1:2" x14ac:dyDescent="0.3">
      <c r="A139" s="45"/>
      <c r="B139" s="34"/>
    </row>
    <row r="141" spans="1:2" x14ac:dyDescent="0.3">
      <c r="A141" t="s">
        <v>192</v>
      </c>
    </row>
    <row r="142" spans="1:2" ht="28.95" customHeight="1" x14ac:dyDescent="0.3">
      <c r="A142" s="57" t="s">
        <v>193</v>
      </c>
      <c r="B142" s="61" t="s">
        <v>1080</v>
      </c>
    </row>
    <row r="143" spans="1:2" x14ac:dyDescent="0.3">
      <c r="A143" s="57" t="s">
        <v>195</v>
      </c>
      <c r="B143" s="57" t="s">
        <v>1081</v>
      </c>
    </row>
    <row r="144" spans="1:2" x14ac:dyDescent="0.3">
      <c r="A144" s="57"/>
      <c r="B144" s="57"/>
    </row>
    <row r="145" spans="1:4" x14ac:dyDescent="0.3">
      <c r="A145" s="57" t="s">
        <v>197</v>
      </c>
      <c r="B145" s="58">
        <v>7.5034991721389801</v>
      </c>
    </row>
    <row r="146" spans="1:4" x14ac:dyDescent="0.3">
      <c r="A146" s="57"/>
      <c r="B146" s="57"/>
    </row>
    <row r="147" spans="1:4" x14ac:dyDescent="0.3">
      <c r="A147" s="57" t="s">
        <v>198</v>
      </c>
      <c r="B147" s="59">
        <v>2.5874000000000001</v>
      </c>
    </row>
    <row r="148" spans="1:4" x14ac:dyDescent="0.3">
      <c r="A148" s="57" t="s">
        <v>199</v>
      </c>
      <c r="B148" s="59">
        <v>2.8482827221155711</v>
      </c>
    </row>
    <row r="149" spans="1:4" x14ac:dyDescent="0.3">
      <c r="A149" s="57"/>
      <c r="B149" s="57"/>
    </row>
    <row r="150" spans="1:4" x14ac:dyDescent="0.3">
      <c r="A150" s="57" t="s">
        <v>200</v>
      </c>
      <c r="B150" s="60">
        <v>45016</v>
      </c>
    </row>
    <row r="152" spans="1:4" ht="70.05" customHeight="1" x14ac:dyDescent="0.3">
      <c r="A152" s="77" t="s">
        <v>201</v>
      </c>
      <c r="B152" s="77" t="s">
        <v>202</v>
      </c>
      <c r="C152" s="77" t="s">
        <v>5</v>
      </c>
      <c r="D152" s="77" t="s">
        <v>6</v>
      </c>
    </row>
    <row r="153" spans="1:4" ht="70.05" customHeight="1" x14ac:dyDescent="0.3">
      <c r="A153" s="77" t="s">
        <v>1082</v>
      </c>
      <c r="B153" s="77"/>
      <c r="C153" s="77" t="s">
        <v>48</v>
      </c>
      <c r="D153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80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1083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1084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156</v>
      </c>
      <c r="B10" s="30"/>
      <c r="C10" s="30"/>
      <c r="D10" s="13"/>
      <c r="E10" s="14"/>
      <c r="F10" s="15"/>
      <c r="G10" s="15"/>
    </row>
    <row r="11" spans="1:8" x14ac:dyDescent="0.3">
      <c r="A11" s="12" t="s">
        <v>1085</v>
      </c>
      <c r="B11" s="30"/>
      <c r="C11" s="30"/>
      <c r="D11" s="13"/>
      <c r="E11" s="14">
        <v>31212.34</v>
      </c>
      <c r="F11" s="15">
        <v>0.57499999999999996</v>
      </c>
      <c r="G11" s="15">
        <v>7.4999999999999997E-2</v>
      </c>
    </row>
    <row r="12" spans="1:8" x14ac:dyDescent="0.3">
      <c r="A12" s="12" t="s">
        <v>157</v>
      </c>
      <c r="B12" s="30"/>
      <c r="C12" s="30"/>
      <c r="D12" s="13"/>
      <c r="E12" s="14">
        <v>22577.95</v>
      </c>
      <c r="F12" s="15">
        <v>0.41589999999999999</v>
      </c>
      <c r="G12" s="15">
        <v>7.0344000000000004E-2</v>
      </c>
    </row>
    <row r="13" spans="1:8" x14ac:dyDescent="0.3">
      <c r="A13" s="16" t="s">
        <v>125</v>
      </c>
      <c r="B13" s="31"/>
      <c r="C13" s="31"/>
      <c r="D13" s="17"/>
      <c r="E13" s="35">
        <v>53790.29</v>
      </c>
      <c r="F13" s="36">
        <v>0.9909</v>
      </c>
      <c r="G13" s="20"/>
    </row>
    <row r="14" spans="1:8" x14ac:dyDescent="0.3">
      <c r="A14" s="12"/>
      <c r="B14" s="30"/>
      <c r="C14" s="30"/>
      <c r="D14" s="13"/>
      <c r="E14" s="14"/>
      <c r="F14" s="15"/>
      <c r="G14" s="15"/>
    </row>
    <row r="15" spans="1:8" x14ac:dyDescent="0.3">
      <c r="A15" s="54" t="s">
        <v>155</v>
      </c>
      <c r="B15" s="55"/>
      <c r="C15" s="55"/>
      <c r="D15" s="56"/>
      <c r="E15" s="35">
        <v>53790.29</v>
      </c>
      <c r="F15" s="36">
        <v>0.9909</v>
      </c>
      <c r="G15" s="20"/>
    </row>
    <row r="16" spans="1:8" x14ac:dyDescent="0.3">
      <c r="A16" s="12" t="s">
        <v>158</v>
      </c>
      <c r="B16" s="30"/>
      <c r="C16" s="30"/>
      <c r="D16" s="13"/>
      <c r="E16" s="14">
        <v>10.764790899999999</v>
      </c>
      <c r="F16" s="15">
        <v>1.9799999999999999E-4</v>
      </c>
      <c r="G16" s="15"/>
    </row>
    <row r="17" spans="1:7" x14ac:dyDescent="0.3">
      <c r="A17" s="12" t="s">
        <v>159</v>
      </c>
      <c r="B17" s="30"/>
      <c r="C17" s="30"/>
      <c r="D17" s="13"/>
      <c r="E17" s="14">
        <v>482.65520909999998</v>
      </c>
      <c r="F17" s="15">
        <v>8.9020000000000002E-3</v>
      </c>
      <c r="G17" s="15">
        <v>7.0344000000000004E-2</v>
      </c>
    </row>
    <row r="18" spans="1:7" x14ac:dyDescent="0.3">
      <c r="A18" s="25" t="s">
        <v>160</v>
      </c>
      <c r="B18" s="33"/>
      <c r="C18" s="33"/>
      <c r="D18" s="26"/>
      <c r="E18" s="27">
        <v>54283.71</v>
      </c>
      <c r="F18" s="28">
        <v>1</v>
      </c>
      <c r="G18" s="28"/>
    </row>
    <row r="23" spans="1:7" x14ac:dyDescent="0.3">
      <c r="A23" s="1" t="s">
        <v>163</v>
      </c>
    </row>
    <row r="24" spans="1:7" x14ac:dyDescent="0.3">
      <c r="A24" s="45" t="s">
        <v>164</v>
      </c>
      <c r="B24" s="34" t="s">
        <v>115</v>
      </c>
    </row>
    <row r="25" spans="1:7" x14ac:dyDescent="0.3">
      <c r="A25" t="s">
        <v>165</v>
      </c>
    </row>
    <row r="26" spans="1:7" x14ac:dyDescent="0.3">
      <c r="A26" t="s">
        <v>234</v>
      </c>
      <c r="B26" t="s">
        <v>167</v>
      </c>
      <c r="C26" t="s">
        <v>167</v>
      </c>
    </row>
    <row r="27" spans="1:7" x14ac:dyDescent="0.3">
      <c r="B27" s="46">
        <v>44985</v>
      </c>
      <c r="C27" s="46">
        <v>45016</v>
      </c>
    </row>
    <row r="28" spans="1:7" x14ac:dyDescent="0.3">
      <c r="A28" t="s">
        <v>168</v>
      </c>
      <c r="B28">
        <v>1155.55</v>
      </c>
      <c r="C28">
        <v>1161.7902999999999</v>
      </c>
      <c r="E28" s="2"/>
    </row>
    <row r="29" spans="1:7" x14ac:dyDescent="0.3">
      <c r="A29" t="s">
        <v>1086</v>
      </c>
      <c r="B29">
        <v>1000.0309999999999</v>
      </c>
      <c r="C29">
        <v>1000.0311</v>
      </c>
      <c r="E29" s="2"/>
    </row>
    <row r="30" spans="1:7" x14ac:dyDescent="0.3">
      <c r="A30" t="s">
        <v>626</v>
      </c>
      <c r="B30" t="s">
        <v>170</v>
      </c>
      <c r="C30" t="s">
        <v>170</v>
      </c>
      <c r="E30" s="2"/>
    </row>
    <row r="31" spans="1:7" x14ac:dyDescent="0.3">
      <c r="A31" t="s">
        <v>171</v>
      </c>
      <c r="B31">
        <v>1155.1467</v>
      </c>
      <c r="C31">
        <v>1161.3797</v>
      </c>
      <c r="E31" s="2"/>
    </row>
    <row r="32" spans="1:7" x14ac:dyDescent="0.3">
      <c r="A32" t="s">
        <v>627</v>
      </c>
      <c r="B32">
        <v>1058.0613000000001</v>
      </c>
      <c r="C32">
        <v>1058.6371999999999</v>
      </c>
      <c r="E32" s="2"/>
    </row>
    <row r="33" spans="1:5" x14ac:dyDescent="0.3">
      <c r="A33" t="s">
        <v>628</v>
      </c>
      <c r="B33" t="s">
        <v>170</v>
      </c>
      <c r="C33" t="s">
        <v>170</v>
      </c>
      <c r="E33" s="2"/>
    </row>
    <row r="34" spans="1:5" x14ac:dyDescent="0.3">
      <c r="A34" t="s">
        <v>1087</v>
      </c>
      <c r="B34">
        <v>1152.7225000000001</v>
      </c>
      <c r="C34">
        <v>1158.8832</v>
      </c>
      <c r="E34" s="2"/>
    </row>
    <row r="35" spans="1:5" x14ac:dyDescent="0.3">
      <c r="A35" t="s">
        <v>1088</v>
      </c>
      <c r="B35">
        <v>1008.1128</v>
      </c>
      <c r="C35">
        <v>1008.1128</v>
      </c>
      <c r="E35" s="2"/>
    </row>
    <row r="36" spans="1:5" x14ac:dyDescent="0.3">
      <c r="A36" t="s">
        <v>629</v>
      </c>
      <c r="B36">
        <v>1094.9965</v>
      </c>
      <c r="C36">
        <v>1095.6355000000001</v>
      </c>
      <c r="E36" s="2"/>
    </row>
    <row r="37" spans="1:5" x14ac:dyDescent="0.3">
      <c r="A37" t="s">
        <v>630</v>
      </c>
      <c r="B37">
        <v>1152.7224000000001</v>
      </c>
      <c r="C37">
        <v>1158.8831</v>
      </c>
      <c r="E37" s="2"/>
    </row>
    <row r="38" spans="1:5" x14ac:dyDescent="0.3">
      <c r="A38" t="s">
        <v>632</v>
      </c>
      <c r="B38">
        <v>1003.9719</v>
      </c>
      <c r="C38">
        <v>1004.6843</v>
      </c>
      <c r="E38" s="2"/>
    </row>
    <row r="39" spans="1:5" x14ac:dyDescent="0.3">
      <c r="A39" t="s">
        <v>633</v>
      </c>
      <c r="B39">
        <v>1015.7845</v>
      </c>
      <c r="C39">
        <v>1016.3422</v>
      </c>
      <c r="E39" s="2"/>
    </row>
    <row r="40" spans="1:5" x14ac:dyDescent="0.3">
      <c r="A40" t="s">
        <v>1089</v>
      </c>
      <c r="B40">
        <v>1056.8955000000001</v>
      </c>
      <c r="C40">
        <v>1062.5983000000001</v>
      </c>
      <c r="E40" s="2"/>
    </row>
    <row r="41" spans="1:5" x14ac:dyDescent="0.3">
      <c r="A41" t="s">
        <v>1090</v>
      </c>
      <c r="B41">
        <v>1000</v>
      </c>
      <c r="C41">
        <v>1000</v>
      </c>
      <c r="E41" s="2"/>
    </row>
    <row r="42" spans="1:5" x14ac:dyDescent="0.3">
      <c r="A42" t="s">
        <v>1091</v>
      </c>
      <c r="B42">
        <v>1056.8956000000001</v>
      </c>
      <c r="C42">
        <v>1062.5984000000001</v>
      </c>
      <c r="E42" s="2"/>
    </row>
    <row r="43" spans="1:5" x14ac:dyDescent="0.3">
      <c r="A43" t="s">
        <v>1092</v>
      </c>
      <c r="B43">
        <v>1000</v>
      </c>
      <c r="C43">
        <v>1000</v>
      </c>
      <c r="E43" s="2"/>
    </row>
    <row r="44" spans="1:5" x14ac:dyDescent="0.3">
      <c r="A44" t="s">
        <v>181</v>
      </c>
      <c r="E44" s="2"/>
    </row>
    <row r="46" spans="1:5" x14ac:dyDescent="0.3">
      <c r="A46" t="s">
        <v>634</v>
      </c>
    </row>
    <row r="48" spans="1:5" x14ac:dyDescent="0.3">
      <c r="A48" s="48" t="s">
        <v>635</v>
      </c>
      <c r="B48" s="48" t="s">
        <v>636</v>
      </c>
      <c r="C48" s="48" t="s">
        <v>637</v>
      </c>
      <c r="D48" s="48" t="s">
        <v>638</v>
      </c>
    </row>
    <row r="49" spans="1:4" x14ac:dyDescent="0.3">
      <c r="A49" s="48" t="s">
        <v>1093</v>
      </c>
      <c r="B49" s="48"/>
      <c r="C49" s="48">
        <v>5.3798570000000003</v>
      </c>
      <c r="D49" s="48">
        <v>5.3798570000000003</v>
      </c>
    </row>
    <row r="50" spans="1:4" x14ac:dyDescent="0.3">
      <c r="A50" s="48" t="s">
        <v>1094</v>
      </c>
      <c r="B50" s="48"/>
      <c r="C50" s="48">
        <v>5.1308670999999997</v>
      </c>
      <c r="D50" s="48">
        <v>5.1308670999999997</v>
      </c>
    </row>
    <row r="51" spans="1:4" x14ac:dyDescent="0.3">
      <c r="A51" s="48" t="s">
        <v>1095</v>
      </c>
      <c r="B51" s="48"/>
      <c r="C51" s="48">
        <v>5.3769191999999997</v>
      </c>
      <c r="D51" s="48">
        <v>5.3769191999999997</v>
      </c>
    </row>
    <row r="52" spans="1:4" x14ac:dyDescent="0.3">
      <c r="A52" s="48" t="s">
        <v>1096</v>
      </c>
      <c r="B52" s="48"/>
      <c r="C52" s="48">
        <v>5.4292173000000004</v>
      </c>
      <c r="D52" s="48">
        <v>5.4292173000000004</v>
      </c>
    </row>
    <row r="53" spans="1:4" x14ac:dyDescent="0.3">
      <c r="A53" s="48" t="s">
        <v>1097</v>
      </c>
      <c r="B53" s="48"/>
      <c r="C53" s="48">
        <v>4.6623669000000003</v>
      </c>
      <c r="D53" s="48">
        <v>4.6623669000000003</v>
      </c>
    </row>
    <row r="54" spans="1:4" x14ac:dyDescent="0.3">
      <c r="A54" s="48" t="s">
        <v>1098</v>
      </c>
      <c r="B54" s="48"/>
      <c r="C54" s="48">
        <v>4.8598154999999998</v>
      </c>
      <c r="D54" s="48">
        <v>4.8598154999999998</v>
      </c>
    </row>
    <row r="56" spans="1:4" x14ac:dyDescent="0.3">
      <c r="A56" t="s">
        <v>183</v>
      </c>
      <c r="B56" s="34" t="s">
        <v>115</v>
      </c>
    </row>
    <row r="57" spans="1:4" ht="28.95" customHeight="1" x14ac:dyDescent="0.3">
      <c r="A57" s="45" t="s">
        <v>184</v>
      </c>
      <c r="B57" s="47">
        <v>31212.341666699998</v>
      </c>
    </row>
    <row r="58" spans="1:4" ht="28.95" customHeight="1" x14ac:dyDescent="0.3">
      <c r="A58" s="45" t="s">
        <v>185</v>
      </c>
      <c r="B58" s="34" t="s">
        <v>115</v>
      </c>
    </row>
    <row r="59" spans="1:4" x14ac:dyDescent="0.3">
      <c r="A59" t="s">
        <v>186</v>
      </c>
      <c r="B59" s="47">
        <f>B75</f>
        <v>5.5038122521866486E-3</v>
      </c>
    </row>
    <row r="60" spans="1:4" ht="43.5" customHeight="1" x14ac:dyDescent="0.3">
      <c r="A60" s="45" t="s">
        <v>187</v>
      </c>
      <c r="B60" s="34" t="s">
        <v>115</v>
      </c>
    </row>
    <row r="61" spans="1:4" ht="28.95" customHeight="1" x14ac:dyDescent="0.3">
      <c r="A61" s="45" t="s">
        <v>188</v>
      </c>
      <c r="B61" s="34" t="s">
        <v>115</v>
      </c>
    </row>
    <row r="62" spans="1:4" ht="28.95" customHeight="1" x14ac:dyDescent="0.3">
      <c r="A62" s="45" t="s">
        <v>189</v>
      </c>
      <c r="B62" s="34" t="s">
        <v>115</v>
      </c>
    </row>
    <row r="63" spans="1:4" x14ac:dyDescent="0.3">
      <c r="A63" t="s">
        <v>190</v>
      </c>
      <c r="B63" s="34" t="s">
        <v>115</v>
      </c>
    </row>
    <row r="64" spans="1:4" x14ac:dyDescent="0.3">
      <c r="A64" t="s">
        <v>191</v>
      </c>
      <c r="B64" s="34" t="s">
        <v>115</v>
      </c>
    </row>
    <row r="65" spans="1:4" x14ac:dyDescent="0.3">
      <c r="A65" s="45"/>
      <c r="B65" s="34"/>
    </row>
    <row r="68" spans="1:4" x14ac:dyDescent="0.3">
      <c r="A68" t="s">
        <v>192</v>
      </c>
    </row>
    <row r="69" spans="1:4" x14ac:dyDescent="0.3">
      <c r="A69" s="57" t="s">
        <v>193</v>
      </c>
      <c r="B69" s="57" t="s">
        <v>1099</v>
      </c>
    </row>
    <row r="70" spans="1:4" x14ac:dyDescent="0.3">
      <c r="A70" s="57" t="s">
        <v>195</v>
      </c>
      <c r="B70" s="57" t="s">
        <v>1100</v>
      </c>
    </row>
    <row r="71" spans="1:4" x14ac:dyDescent="0.3">
      <c r="A71" s="57"/>
      <c r="B71" s="57"/>
    </row>
    <row r="72" spans="1:4" x14ac:dyDescent="0.3">
      <c r="A72" s="57" t="s">
        <v>197</v>
      </c>
      <c r="B72" s="58">
        <v>7.3027233567328471</v>
      </c>
    </row>
    <row r="73" spans="1:4" x14ac:dyDescent="0.3">
      <c r="A73" s="57"/>
      <c r="B73" s="57"/>
    </row>
    <row r="74" spans="1:4" x14ac:dyDescent="0.3">
      <c r="A74" s="57" t="s">
        <v>198</v>
      </c>
      <c r="B74" s="59">
        <v>8.2000000000000007E-3</v>
      </c>
    </row>
    <row r="75" spans="1:4" x14ac:dyDescent="0.3">
      <c r="A75" s="57" t="s">
        <v>199</v>
      </c>
      <c r="B75" s="37">
        <v>5.5038122521866486E-3</v>
      </c>
    </row>
    <row r="76" spans="1:4" x14ac:dyDescent="0.3">
      <c r="A76" s="57"/>
      <c r="B76" s="57"/>
    </row>
    <row r="77" spans="1:4" x14ac:dyDescent="0.3">
      <c r="A77" s="57" t="s">
        <v>200</v>
      </c>
      <c r="B77" s="60">
        <v>45016</v>
      </c>
    </row>
    <row r="79" spans="1:4" ht="70.05" customHeight="1" x14ac:dyDescent="0.3">
      <c r="A79" s="77" t="s">
        <v>201</v>
      </c>
      <c r="B79" s="77" t="s">
        <v>202</v>
      </c>
      <c r="C79" s="77" t="s">
        <v>5</v>
      </c>
      <c r="D79" s="77" t="s">
        <v>6</v>
      </c>
    </row>
    <row r="80" spans="1:4" ht="70.05" customHeight="1" x14ac:dyDescent="0.3">
      <c r="A80" s="77" t="s">
        <v>1101</v>
      </c>
      <c r="B80" s="77"/>
      <c r="C80" s="77" t="s">
        <v>50</v>
      </c>
      <c r="D80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416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1102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1103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114</v>
      </c>
      <c r="B6" s="30"/>
      <c r="C6" s="30"/>
      <c r="D6" s="13"/>
      <c r="E6" s="14"/>
      <c r="F6" s="15"/>
      <c r="G6" s="15"/>
    </row>
    <row r="7" spans="1:8" x14ac:dyDescent="0.3">
      <c r="A7" s="16" t="s">
        <v>1104</v>
      </c>
      <c r="B7" s="30"/>
      <c r="C7" s="30"/>
      <c r="D7" s="13"/>
      <c r="E7" s="14"/>
      <c r="F7" s="15"/>
      <c r="G7" s="15"/>
    </row>
    <row r="8" spans="1:8" x14ac:dyDescent="0.3">
      <c r="A8" s="12" t="s">
        <v>1105</v>
      </c>
      <c r="B8" s="30" t="s">
        <v>1106</v>
      </c>
      <c r="C8" s="30" t="s">
        <v>1107</v>
      </c>
      <c r="D8" s="13">
        <v>1057600</v>
      </c>
      <c r="E8" s="14">
        <v>18326.62</v>
      </c>
      <c r="F8" s="15">
        <v>4.2500000000000003E-2</v>
      </c>
      <c r="G8" s="15"/>
    </row>
    <row r="9" spans="1:8" x14ac:dyDescent="0.3">
      <c r="A9" s="12" t="s">
        <v>1108</v>
      </c>
      <c r="B9" s="30" t="s">
        <v>1109</v>
      </c>
      <c r="C9" s="30" t="s">
        <v>1110</v>
      </c>
      <c r="D9" s="13">
        <v>520200</v>
      </c>
      <c r="E9" s="14">
        <v>13657.85</v>
      </c>
      <c r="F9" s="15">
        <v>3.1600000000000003E-2</v>
      </c>
      <c r="G9" s="15"/>
    </row>
    <row r="10" spans="1:8" x14ac:dyDescent="0.3">
      <c r="A10" s="12" t="s">
        <v>1111</v>
      </c>
      <c r="B10" s="30" t="s">
        <v>1112</v>
      </c>
      <c r="C10" s="30" t="s">
        <v>1107</v>
      </c>
      <c r="D10" s="13">
        <v>1095600</v>
      </c>
      <c r="E10" s="14">
        <v>9405.73</v>
      </c>
      <c r="F10" s="15">
        <v>2.18E-2</v>
      </c>
      <c r="G10" s="15"/>
    </row>
    <row r="11" spans="1:8" x14ac:dyDescent="0.3">
      <c r="A11" s="12" t="s">
        <v>1113</v>
      </c>
      <c r="B11" s="30" t="s">
        <v>1114</v>
      </c>
      <c r="C11" s="30" t="s">
        <v>1107</v>
      </c>
      <c r="D11" s="13">
        <v>1059100</v>
      </c>
      <c r="E11" s="14">
        <v>9290.9500000000007</v>
      </c>
      <c r="F11" s="15">
        <v>2.1499999999999998E-2</v>
      </c>
      <c r="G11" s="15"/>
    </row>
    <row r="12" spans="1:8" x14ac:dyDescent="0.3">
      <c r="A12" s="12" t="s">
        <v>1115</v>
      </c>
      <c r="B12" s="30" t="s">
        <v>1116</v>
      </c>
      <c r="C12" s="30" t="s">
        <v>1107</v>
      </c>
      <c r="D12" s="13">
        <v>1770000</v>
      </c>
      <c r="E12" s="14">
        <v>9270.3799999999992</v>
      </c>
      <c r="F12" s="15">
        <v>2.1499999999999998E-2</v>
      </c>
      <c r="G12" s="15"/>
    </row>
    <row r="13" spans="1:8" x14ac:dyDescent="0.3">
      <c r="A13" s="12" t="s">
        <v>1117</v>
      </c>
      <c r="B13" s="30" t="s">
        <v>1118</v>
      </c>
      <c r="C13" s="30" t="s">
        <v>1119</v>
      </c>
      <c r="D13" s="13">
        <v>364750</v>
      </c>
      <c r="E13" s="14">
        <v>8502.5</v>
      </c>
      <c r="F13" s="15">
        <v>1.9699999999999999E-2</v>
      </c>
      <c r="G13" s="15"/>
    </row>
    <row r="14" spans="1:8" x14ac:dyDescent="0.3">
      <c r="A14" s="12" t="s">
        <v>1120</v>
      </c>
      <c r="B14" s="30" t="s">
        <v>1121</v>
      </c>
      <c r="C14" s="30" t="s">
        <v>1122</v>
      </c>
      <c r="D14" s="13">
        <v>1116250</v>
      </c>
      <c r="E14" s="14">
        <v>8360.7099999999991</v>
      </c>
      <c r="F14" s="15">
        <v>1.9400000000000001E-2</v>
      </c>
      <c r="G14" s="15"/>
    </row>
    <row r="15" spans="1:8" x14ac:dyDescent="0.3">
      <c r="A15" s="12" t="s">
        <v>1123</v>
      </c>
      <c r="B15" s="30" t="s">
        <v>1124</v>
      </c>
      <c r="C15" s="30" t="s">
        <v>1125</v>
      </c>
      <c r="D15" s="13">
        <v>2021600</v>
      </c>
      <c r="E15" s="14">
        <v>8194.56</v>
      </c>
      <c r="F15" s="15">
        <v>1.9E-2</v>
      </c>
      <c r="G15" s="15"/>
    </row>
    <row r="16" spans="1:8" x14ac:dyDescent="0.3">
      <c r="A16" s="12" t="s">
        <v>1126</v>
      </c>
      <c r="B16" s="30" t="s">
        <v>1127</v>
      </c>
      <c r="C16" s="30" t="s">
        <v>1110</v>
      </c>
      <c r="D16" s="13">
        <v>10040000</v>
      </c>
      <c r="E16" s="14">
        <v>7886.42</v>
      </c>
      <c r="F16" s="15">
        <v>1.83E-2</v>
      </c>
      <c r="G16" s="15"/>
    </row>
    <row r="17" spans="1:7" x14ac:dyDescent="0.3">
      <c r="A17" s="12" t="s">
        <v>1128</v>
      </c>
      <c r="B17" s="30" t="s">
        <v>1129</v>
      </c>
      <c r="C17" s="30" t="s">
        <v>1107</v>
      </c>
      <c r="D17" s="13">
        <v>458150</v>
      </c>
      <c r="E17" s="14">
        <v>7374.15</v>
      </c>
      <c r="F17" s="15">
        <v>1.7100000000000001E-2</v>
      </c>
      <c r="G17" s="15"/>
    </row>
    <row r="18" spans="1:7" x14ac:dyDescent="0.3">
      <c r="A18" s="12" t="s">
        <v>1130</v>
      </c>
      <c r="B18" s="30" t="s">
        <v>1131</v>
      </c>
      <c r="C18" s="30" t="s">
        <v>1132</v>
      </c>
      <c r="D18" s="13">
        <v>6484500</v>
      </c>
      <c r="E18" s="14">
        <v>7233.46</v>
      </c>
      <c r="F18" s="15">
        <v>1.6799999999999999E-2</v>
      </c>
      <c r="G18" s="15"/>
    </row>
    <row r="19" spans="1:7" x14ac:dyDescent="0.3">
      <c r="A19" s="12" t="s">
        <v>1133</v>
      </c>
      <c r="B19" s="30" t="s">
        <v>1134</v>
      </c>
      <c r="C19" s="30" t="s">
        <v>1135</v>
      </c>
      <c r="D19" s="13">
        <v>202475</v>
      </c>
      <c r="E19" s="14">
        <v>6491.15</v>
      </c>
      <c r="F19" s="15">
        <v>1.4999999999999999E-2</v>
      </c>
      <c r="G19" s="15"/>
    </row>
    <row r="20" spans="1:7" x14ac:dyDescent="0.3">
      <c r="A20" s="12" t="s">
        <v>1136</v>
      </c>
      <c r="B20" s="30" t="s">
        <v>1137</v>
      </c>
      <c r="C20" s="30" t="s">
        <v>1107</v>
      </c>
      <c r="D20" s="13">
        <v>13248000</v>
      </c>
      <c r="E20" s="14">
        <v>6173.57</v>
      </c>
      <c r="F20" s="15">
        <v>1.43E-2</v>
      </c>
      <c r="G20" s="15"/>
    </row>
    <row r="21" spans="1:7" x14ac:dyDescent="0.3">
      <c r="A21" s="12" t="s">
        <v>1138</v>
      </c>
      <c r="B21" s="30" t="s">
        <v>1139</v>
      </c>
      <c r="C21" s="30" t="s">
        <v>1110</v>
      </c>
      <c r="D21" s="13">
        <v>3596000</v>
      </c>
      <c r="E21" s="14">
        <v>5456.93</v>
      </c>
      <c r="F21" s="15">
        <v>1.26E-2</v>
      </c>
      <c r="G21" s="15"/>
    </row>
    <row r="22" spans="1:7" x14ac:dyDescent="0.3">
      <c r="A22" s="12" t="s">
        <v>1140</v>
      </c>
      <c r="B22" s="30" t="s">
        <v>1141</v>
      </c>
      <c r="C22" s="30" t="s">
        <v>1107</v>
      </c>
      <c r="D22" s="13">
        <v>504450</v>
      </c>
      <c r="E22" s="14">
        <v>5387.27</v>
      </c>
      <c r="F22" s="15">
        <v>1.2500000000000001E-2</v>
      </c>
      <c r="G22" s="15"/>
    </row>
    <row r="23" spans="1:7" x14ac:dyDescent="0.3">
      <c r="A23" s="12" t="s">
        <v>1142</v>
      </c>
      <c r="B23" s="30" t="s">
        <v>1143</v>
      </c>
      <c r="C23" s="30" t="s">
        <v>1144</v>
      </c>
      <c r="D23" s="13">
        <v>204900</v>
      </c>
      <c r="E23" s="14">
        <v>5246.16</v>
      </c>
      <c r="F23" s="15">
        <v>1.2200000000000001E-2</v>
      </c>
      <c r="G23" s="15"/>
    </row>
    <row r="24" spans="1:7" x14ac:dyDescent="0.3">
      <c r="A24" s="12" t="s">
        <v>1145</v>
      </c>
      <c r="B24" s="30" t="s">
        <v>1146</v>
      </c>
      <c r="C24" s="30" t="s">
        <v>1147</v>
      </c>
      <c r="D24" s="13">
        <v>906250</v>
      </c>
      <c r="E24" s="14">
        <v>4949.9399999999996</v>
      </c>
      <c r="F24" s="15">
        <v>1.15E-2</v>
      </c>
      <c r="G24" s="15"/>
    </row>
    <row r="25" spans="1:7" x14ac:dyDescent="0.3">
      <c r="A25" s="12" t="s">
        <v>1148</v>
      </c>
      <c r="B25" s="30" t="s">
        <v>1149</v>
      </c>
      <c r="C25" s="30" t="s">
        <v>1110</v>
      </c>
      <c r="D25" s="13">
        <v>80000</v>
      </c>
      <c r="E25" s="14">
        <v>4493.3999999999996</v>
      </c>
      <c r="F25" s="15">
        <v>1.04E-2</v>
      </c>
      <c r="G25" s="15"/>
    </row>
    <row r="26" spans="1:7" x14ac:dyDescent="0.3">
      <c r="A26" s="12" t="s">
        <v>1150</v>
      </c>
      <c r="B26" s="30" t="s">
        <v>1151</v>
      </c>
      <c r="C26" s="30" t="s">
        <v>1135</v>
      </c>
      <c r="D26" s="13">
        <v>309600</v>
      </c>
      <c r="E26" s="14">
        <v>4420.93</v>
      </c>
      <c r="F26" s="15">
        <v>1.0200000000000001E-2</v>
      </c>
      <c r="G26" s="15"/>
    </row>
    <row r="27" spans="1:7" x14ac:dyDescent="0.3">
      <c r="A27" s="12" t="s">
        <v>1152</v>
      </c>
      <c r="B27" s="30" t="s">
        <v>1153</v>
      </c>
      <c r="C27" s="30" t="s">
        <v>1154</v>
      </c>
      <c r="D27" s="13">
        <v>424900</v>
      </c>
      <c r="E27" s="14">
        <v>4177.1899999999996</v>
      </c>
      <c r="F27" s="15">
        <v>9.7000000000000003E-3</v>
      </c>
      <c r="G27" s="15"/>
    </row>
    <row r="28" spans="1:7" x14ac:dyDescent="0.3">
      <c r="A28" s="12" t="s">
        <v>1155</v>
      </c>
      <c r="B28" s="30" t="s">
        <v>1156</v>
      </c>
      <c r="C28" s="30" t="s">
        <v>1154</v>
      </c>
      <c r="D28" s="13">
        <v>82375</v>
      </c>
      <c r="E28" s="14">
        <v>3807.99</v>
      </c>
      <c r="F28" s="15">
        <v>8.8000000000000005E-3</v>
      </c>
      <c r="G28" s="15"/>
    </row>
    <row r="29" spans="1:7" x14ac:dyDescent="0.3">
      <c r="A29" s="12" t="s">
        <v>1157</v>
      </c>
      <c r="B29" s="30" t="s">
        <v>1158</v>
      </c>
      <c r="C29" s="30" t="s">
        <v>1154</v>
      </c>
      <c r="D29" s="13">
        <v>419900</v>
      </c>
      <c r="E29" s="14">
        <v>3781.2</v>
      </c>
      <c r="F29" s="15">
        <v>8.8000000000000005E-3</v>
      </c>
      <c r="G29" s="15"/>
    </row>
    <row r="30" spans="1:7" x14ac:dyDescent="0.3">
      <c r="A30" s="12" t="s">
        <v>1159</v>
      </c>
      <c r="B30" s="30" t="s">
        <v>1160</v>
      </c>
      <c r="C30" s="30" t="s">
        <v>1161</v>
      </c>
      <c r="D30" s="13">
        <v>1755000</v>
      </c>
      <c r="E30" s="14">
        <v>3724.99</v>
      </c>
      <c r="F30" s="15">
        <v>8.6E-3</v>
      </c>
      <c r="G30" s="15"/>
    </row>
    <row r="31" spans="1:7" x14ac:dyDescent="0.3">
      <c r="A31" s="12" t="s">
        <v>1162</v>
      </c>
      <c r="B31" s="30" t="s">
        <v>1163</v>
      </c>
      <c r="C31" s="30" t="s">
        <v>1164</v>
      </c>
      <c r="D31" s="13">
        <v>2126100</v>
      </c>
      <c r="E31" s="14">
        <v>3722.8</v>
      </c>
      <c r="F31" s="15">
        <v>8.6E-3</v>
      </c>
      <c r="G31" s="15"/>
    </row>
    <row r="32" spans="1:7" x14ac:dyDescent="0.3">
      <c r="A32" s="12" t="s">
        <v>1165</v>
      </c>
      <c r="B32" s="30" t="s">
        <v>1166</v>
      </c>
      <c r="C32" s="30" t="s">
        <v>1147</v>
      </c>
      <c r="D32" s="13">
        <v>4464000</v>
      </c>
      <c r="E32" s="14">
        <v>3691.73</v>
      </c>
      <c r="F32" s="15">
        <v>8.6E-3</v>
      </c>
      <c r="G32" s="15"/>
    </row>
    <row r="33" spans="1:7" x14ac:dyDescent="0.3">
      <c r="A33" s="12" t="s">
        <v>1167</v>
      </c>
      <c r="B33" s="30" t="s">
        <v>1168</v>
      </c>
      <c r="C33" s="30" t="s">
        <v>1169</v>
      </c>
      <c r="D33" s="13">
        <v>857850</v>
      </c>
      <c r="E33" s="14">
        <v>3609.83</v>
      </c>
      <c r="F33" s="15">
        <v>8.3999999999999995E-3</v>
      </c>
      <c r="G33" s="15"/>
    </row>
    <row r="34" spans="1:7" x14ac:dyDescent="0.3">
      <c r="A34" s="12" t="s">
        <v>1170</v>
      </c>
      <c r="B34" s="30" t="s">
        <v>1171</v>
      </c>
      <c r="C34" s="30" t="s">
        <v>1107</v>
      </c>
      <c r="D34" s="13">
        <v>1223100</v>
      </c>
      <c r="E34" s="14">
        <v>3479.11</v>
      </c>
      <c r="F34" s="15">
        <v>8.0999999999999996E-3</v>
      </c>
      <c r="G34" s="15"/>
    </row>
    <row r="35" spans="1:7" x14ac:dyDescent="0.3">
      <c r="A35" s="12" t="s">
        <v>1172</v>
      </c>
      <c r="B35" s="30" t="s">
        <v>1173</v>
      </c>
      <c r="C35" s="30" t="s">
        <v>1135</v>
      </c>
      <c r="D35" s="13">
        <v>306600</v>
      </c>
      <c r="E35" s="14">
        <v>3327.38</v>
      </c>
      <c r="F35" s="15">
        <v>7.7000000000000002E-3</v>
      </c>
      <c r="G35" s="15"/>
    </row>
    <row r="36" spans="1:7" x14ac:dyDescent="0.3">
      <c r="A36" s="12" t="s">
        <v>1174</v>
      </c>
      <c r="B36" s="30" t="s">
        <v>1175</v>
      </c>
      <c r="C36" s="30" t="s">
        <v>1176</v>
      </c>
      <c r="D36" s="13">
        <v>127500</v>
      </c>
      <c r="E36" s="14">
        <v>3206.5</v>
      </c>
      <c r="F36" s="15">
        <v>7.4000000000000003E-3</v>
      </c>
      <c r="G36" s="15"/>
    </row>
    <row r="37" spans="1:7" x14ac:dyDescent="0.3">
      <c r="A37" s="12" t="s">
        <v>1177</v>
      </c>
      <c r="B37" s="30" t="s">
        <v>1178</v>
      </c>
      <c r="C37" s="30" t="s">
        <v>1110</v>
      </c>
      <c r="D37" s="13">
        <v>2760000</v>
      </c>
      <c r="E37" s="14">
        <v>3186.42</v>
      </c>
      <c r="F37" s="15">
        <v>7.4000000000000003E-3</v>
      </c>
      <c r="G37" s="15"/>
    </row>
    <row r="38" spans="1:7" x14ac:dyDescent="0.3">
      <c r="A38" s="12" t="s">
        <v>1179</v>
      </c>
      <c r="B38" s="30" t="s">
        <v>1180</v>
      </c>
      <c r="C38" s="30" t="s">
        <v>1161</v>
      </c>
      <c r="D38" s="13">
        <v>753000</v>
      </c>
      <c r="E38" s="14">
        <v>3131.35</v>
      </c>
      <c r="F38" s="15">
        <v>7.3000000000000001E-3</v>
      </c>
      <c r="G38" s="15"/>
    </row>
    <row r="39" spans="1:7" x14ac:dyDescent="0.3">
      <c r="A39" s="12" t="s">
        <v>1181</v>
      </c>
      <c r="B39" s="30" t="s">
        <v>1182</v>
      </c>
      <c r="C39" s="30" t="s">
        <v>1183</v>
      </c>
      <c r="D39" s="13">
        <v>190475</v>
      </c>
      <c r="E39" s="14">
        <v>3109.89</v>
      </c>
      <c r="F39" s="15">
        <v>7.1999999999999998E-3</v>
      </c>
      <c r="G39" s="15"/>
    </row>
    <row r="40" spans="1:7" x14ac:dyDescent="0.3">
      <c r="A40" s="12" t="s">
        <v>1184</v>
      </c>
      <c r="B40" s="30" t="s">
        <v>1185</v>
      </c>
      <c r="C40" s="30" t="s">
        <v>1110</v>
      </c>
      <c r="D40" s="13">
        <v>3721308</v>
      </c>
      <c r="E40" s="14">
        <v>3053.33</v>
      </c>
      <c r="F40" s="15">
        <v>7.1000000000000004E-3</v>
      </c>
      <c r="G40" s="15"/>
    </row>
    <row r="41" spans="1:7" x14ac:dyDescent="0.3">
      <c r="A41" s="12" t="s">
        <v>1186</v>
      </c>
      <c r="B41" s="30" t="s">
        <v>1187</v>
      </c>
      <c r="C41" s="30" t="s">
        <v>1147</v>
      </c>
      <c r="D41" s="13">
        <v>2755500</v>
      </c>
      <c r="E41" s="14">
        <v>2879.5</v>
      </c>
      <c r="F41" s="15">
        <v>6.7000000000000002E-3</v>
      </c>
      <c r="G41" s="15"/>
    </row>
    <row r="42" spans="1:7" x14ac:dyDescent="0.3">
      <c r="A42" s="12" t="s">
        <v>1188</v>
      </c>
      <c r="B42" s="30" t="s">
        <v>1189</v>
      </c>
      <c r="C42" s="30" t="s">
        <v>1176</v>
      </c>
      <c r="D42" s="13">
        <v>103600</v>
      </c>
      <c r="E42" s="14">
        <v>2861.07</v>
      </c>
      <c r="F42" s="15">
        <v>6.6E-3</v>
      </c>
      <c r="G42" s="15"/>
    </row>
    <row r="43" spans="1:7" x14ac:dyDescent="0.3">
      <c r="A43" s="12" t="s">
        <v>1190</v>
      </c>
      <c r="B43" s="30" t="s">
        <v>1191</v>
      </c>
      <c r="C43" s="30" t="s">
        <v>1110</v>
      </c>
      <c r="D43" s="13">
        <v>1196000</v>
      </c>
      <c r="E43" s="14">
        <v>2770.53</v>
      </c>
      <c r="F43" s="15">
        <v>6.4000000000000003E-3</v>
      </c>
      <c r="G43" s="15"/>
    </row>
    <row r="44" spans="1:7" x14ac:dyDescent="0.3">
      <c r="A44" s="12" t="s">
        <v>1192</v>
      </c>
      <c r="B44" s="30" t="s">
        <v>1193</v>
      </c>
      <c r="C44" s="30" t="s">
        <v>1135</v>
      </c>
      <c r="D44" s="13">
        <v>72300</v>
      </c>
      <c r="E44" s="14">
        <v>2757.59</v>
      </c>
      <c r="F44" s="15">
        <v>6.4000000000000003E-3</v>
      </c>
      <c r="G44" s="15"/>
    </row>
    <row r="45" spans="1:7" x14ac:dyDescent="0.3">
      <c r="A45" s="12" t="s">
        <v>1194</v>
      </c>
      <c r="B45" s="30" t="s">
        <v>1195</v>
      </c>
      <c r="C45" s="30" t="s">
        <v>1196</v>
      </c>
      <c r="D45" s="13">
        <v>278000</v>
      </c>
      <c r="E45" s="14">
        <v>2703.41</v>
      </c>
      <c r="F45" s="15">
        <v>6.3E-3</v>
      </c>
      <c r="G45" s="15"/>
    </row>
    <row r="46" spans="1:7" x14ac:dyDescent="0.3">
      <c r="A46" s="12" t="s">
        <v>1197</v>
      </c>
      <c r="B46" s="30" t="s">
        <v>1198</v>
      </c>
      <c r="C46" s="30" t="s">
        <v>1107</v>
      </c>
      <c r="D46" s="13">
        <v>1377000</v>
      </c>
      <c r="E46" s="14">
        <v>2695.48</v>
      </c>
      <c r="F46" s="15">
        <v>6.1999999999999998E-3</v>
      </c>
      <c r="G46" s="15"/>
    </row>
    <row r="47" spans="1:7" x14ac:dyDescent="0.3">
      <c r="A47" s="12" t="s">
        <v>1199</v>
      </c>
      <c r="B47" s="30" t="s">
        <v>1200</v>
      </c>
      <c r="C47" s="30" t="s">
        <v>1154</v>
      </c>
      <c r="D47" s="13">
        <v>1281100</v>
      </c>
      <c r="E47" s="14">
        <v>2643.55</v>
      </c>
      <c r="F47" s="15">
        <v>6.1000000000000004E-3</v>
      </c>
      <c r="G47" s="15"/>
    </row>
    <row r="48" spans="1:7" x14ac:dyDescent="0.3">
      <c r="A48" s="12" t="s">
        <v>1201</v>
      </c>
      <c r="B48" s="30" t="s">
        <v>1202</v>
      </c>
      <c r="C48" s="30" t="s">
        <v>1196</v>
      </c>
      <c r="D48" s="13">
        <v>105000</v>
      </c>
      <c r="E48" s="14">
        <v>2470.65</v>
      </c>
      <c r="F48" s="15">
        <v>5.7000000000000002E-3</v>
      </c>
      <c r="G48" s="15"/>
    </row>
    <row r="49" spans="1:7" x14ac:dyDescent="0.3">
      <c r="A49" s="12" t="s">
        <v>1203</v>
      </c>
      <c r="B49" s="30" t="s">
        <v>1204</v>
      </c>
      <c r="C49" s="30" t="s">
        <v>1205</v>
      </c>
      <c r="D49" s="13">
        <v>1624700</v>
      </c>
      <c r="E49" s="14">
        <v>2454.11</v>
      </c>
      <c r="F49" s="15">
        <v>5.7000000000000002E-3</v>
      </c>
      <c r="G49" s="15"/>
    </row>
    <row r="50" spans="1:7" x14ac:dyDescent="0.3">
      <c r="A50" s="12" t="s">
        <v>1206</v>
      </c>
      <c r="B50" s="30" t="s">
        <v>1207</v>
      </c>
      <c r="C50" s="30" t="s">
        <v>1169</v>
      </c>
      <c r="D50" s="13">
        <v>211400</v>
      </c>
      <c r="E50" s="14">
        <v>2449.4899999999998</v>
      </c>
      <c r="F50" s="15">
        <v>5.7000000000000002E-3</v>
      </c>
      <c r="G50" s="15"/>
    </row>
    <row r="51" spans="1:7" x14ac:dyDescent="0.3">
      <c r="A51" s="12" t="s">
        <v>1208</v>
      </c>
      <c r="B51" s="30" t="s">
        <v>1209</v>
      </c>
      <c r="C51" s="30" t="s">
        <v>1210</v>
      </c>
      <c r="D51" s="13">
        <v>140100</v>
      </c>
      <c r="E51" s="14">
        <v>2392.6999999999998</v>
      </c>
      <c r="F51" s="15">
        <v>5.4999999999999997E-3</v>
      </c>
      <c r="G51" s="15"/>
    </row>
    <row r="52" spans="1:7" x14ac:dyDescent="0.3">
      <c r="A52" s="12" t="s">
        <v>1211</v>
      </c>
      <c r="B52" s="30" t="s">
        <v>1212</v>
      </c>
      <c r="C52" s="30" t="s">
        <v>1164</v>
      </c>
      <c r="D52" s="13">
        <v>1184625</v>
      </c>
      <c r="E52" s="14">
        <v>2253.75</v>
      </c>
      <c r="F52" s="15">
        <v>5.1999999999999998E-3</v>
      </c>
      <c r="G52" s="15"/>
    </row>
    <row r="53" spans="1:7" x14ac:dyDescent="0.3">
      <c r="A53" s="12" t="s">
        <v>1213</v>
      </c>
      <c r="B53" s="30" t="s">
        <v>1214</v>
      </c>
      <c r="C53" s="30" t="s">
        <v>1215</v>
      </c>
      <c r="D53" s="13">
        <v>5287500</v>
      </c>
      <c r="E53" s="14">
        <v>2144.08</v>
      </c>
      <c r="F53" s="15">
        <v>5.0000000000000001E-3</v>
      </c>
      <c r="G53" s="15"/>
    </row>
    <row r="54" spans="1:7" x14ac:dyDescent="0.3">
      <c r="A54" s="12" t="s">
        <v>1216</v>
      </c>
      <c r="B54" s="30" t="s">
        <v>1217</v>
      </c>
      <c r="C54" s="30" t="s">
        <v>1218</v>
      </c>
      <c r="D54" s="13">
        <v>372750</v>
      </c>
      <c r="E54" s="14">
        <v>2135.11</v>
      </c>
      <c r="F54" s="15">
        <v>4.8999999999999998E-3</v>
      </c>
      <c r="G54" s="15"/>
    </row>
    <row r="55" spans="1:7" x14ac:dyDescent="0.3">
      <c r="A55" s="12" t="s">
        <v>1219</v>
      </c>
      <c r="B55" s="30" t="s">
        <v>1220</v>
      </c>
      <c r="C55" s="30" t="s">
        <v>1135</v>
      </c>
      <c r="D55" s="13">
        <v>570000</v>
      </c>
      <c r="E55" s="14">
        <v>2081.9299999999998</v>
      </c>
      <c r="F55" s="15">
        <v>4.7999999999999996E-3</v>
      </c>
      <c r="G55" s="15"/>
    </row>
    <row r="56" spans="1:7" x14ac:dyDescent="0.3">
      <c r="A56" s="12" t="s">
        <v>1221</v>
      </c>
      <c r="B56" s="30" t="s">
        <v>1222</v>
      </c>
      <c r="C56" s="30" t="s">
        <v>1218</v>
      </c>
      <c r="D56" s="13">
        <v>588000</v>
      </c>
      <c r="E56" s="14">
        <v>1907.18</v>
      </c>
      <c r="F56" s="15">
        <v>4.4000000000000003E-3</v>
      </c>
      <c r="G56" s="15"/>
    </row>
    <row r="57" spans="1:7" x14ac:dyDescent="0.3">
      <c r="A57" s="12" t="s">
        <v>1223</v>
      </c>
      <c r="B57" s="30" t="s">
        <v>1224</v>
      </c>
      <c r="C57" s="30" t="s">
        <v>1225</v>
      </c>
      <c r="D57" s="13">
        <v>322000</v>
      </c>
      <c r="E57" s="14">
        <v>1868.41</v>
      </c>
      <c r="F57" s="15">
        <v>4.3E-3</v>
      </c>
      <c r="G57" s="15"/>
    </row>
    <row r="58" spans="1:7" x14ac:dyDescent="0.3">
      <c r="A58" s="12" t="s">
        <v>1226</v>
      </c>
      <c r="B58" s="30" t="s">
        <v>1227</v>
      </c>
      <c r="C58" s="30" t="s">
        <v>1228</v>
      </c>
      <c r="D58" s="13">
        <v>418500</v>
      </c>
      <c r="E58" s="14">
        <v>1823.4</v>
      </c>
      <c r="F58" s="15">
        <v>4.1999999999999997E-3</v>
      </c>
      <c r="G58" s="15"/>
    </row>
    <row r="59" spans="1:7" x14ac:dyDescent="0.3">
      <c r="A59" s="12" t="s">
        <v>1229</v>
      </c>
      <c r="B59" s="30" t="s">
        <v>1230</v>
      </c>
      <c r="C59" s="30" t="s">
        <v>1231</v>
      </c>
      <c r="D59" s="13">
        <v>208600</v>
      </c>
      <c r="E59" s="14">
        <v>1757.66</v>
      </c>
      <c r="F59" s="15">
        <v>4.1000000000000003E-3</v>
      </c>
      <c r="G59" s="15"/>
    </row>
    <row r="60" spans="1:7" x14ac:dyDescent="0.3">
      <c r="A60" s="12" t="s">
        <v>1232</v>
      </c>
      <c r="B60" s="30" t="s">
        <v>1233</v>
      </c>
      <c r="C60" s="30" t="s">
        <v>1110</v>
      </c>
      <c r="D60" s="13">
        <v>133200</v>
      </c>
      <c r="E60" s="14">
        <v>1677.52</v>
      </c>
      <c r="F60" s="15">
        <v>3.8999999999999998E-3</v>
      </c>
      <c r="G60" s="15"/>
    </row>
    <row r="61" spans="1:7" x14ac:dyDescent="0.3">
      <c r="A61" s="12" t="s">
        <v>1234</v>
      </c>
      <c r="B61" s="30" t="s">
        <v>1235</v>
      </c>
      <c r="C61" s="30" t="s">
        <v>1110</v>
      </c>
      <c r="D61" s="13">
        <v>218750</v>
      </c>
      <c r="E61" s="14">
        <v>1665.34</v>
      </c>
      <c r="F61" s="15">
        <v>3.8999999999999998E-3</v>
      </c>
      <c r="G61" s="15"/>
    </row>
    <row r="62" spans="1:7" x14ac:dyDescent="0.3">
      <c r="A62" s="12" t="s">
        <v>1236</v>
      </c>
      <c r="B62" s="30" t="s">
        <v>1237</v>
      </c>
      <c r="C62" s="30" t="s">
        <v>1210</v>
      </c>
      <c r="D62" s="13">
        <v>1301250</v>
      </c>
      <c r="E62" s="14">
        <v>1664.95</v>
      </c>
      <c r="F62" s="15">
        <v>3.8999999999999998E-3</v>
      </c>
      <c r="G62" s="15"/>
    </row>
    <row r="63" spans="1:7" x14ac:dyDescent="0.3">
      <c r="A63" s="12" t="s">
        <v>1238</v>
      </c>
      <c r="B63" s="30" t="s">
        <v>1239</v>
      </c>
      <c r="C63" s="30" t="s">
        <v>1225</v>
      </c>
      <c r="D63" s="13">
        <v>85800</v>
      </c>
      <c r="E63" s="14">
        <v>1639.34</v>
      </c>
      <c r="F63" s="15">
        <v>3.8E-3</v>
      </c>
      <c r="G63" s="15"/>
    </row>
    <row r="64" spans="1:7" x14ac:dyDescent="0.3">
      <c r="A64" s="12" t="s">
        <v>1240</v>
      </c>
      <c r="B64" s="30" t="s">
        <v>1241</v>
      </c>
      <c r="C64" s="30" t="s">
        <v>1242</v>
      </c>
      <c r="D64" s="13">
        <v>1658700</v>
      </c>
      <c r="E64" s="14">
        <v>1618.06</v>
      </c>
      <c r="F64" s="15">
        <v>3.7000000000000002E-3</v>
      </c>
      <c r="G64" s="15"/>
    </row>
    <row r="65" spans="1:7" x14ac:dyDescent="0.3">
      <c r="A65" s="12" t="s">
        <v>1243</v>
      </c>
      <c r="B65" s="30" t="s">
        <v>1244</v>
      </c>
      <c r="C65" s="30" t="s">
        <v>1119</v>
      </c>
      <c r="D65" s="13">
        <v>2076750</v>
      </c>
      <c r="E65" s="14">
        <v>1617.79</v>
      </c>
      <c r="F65" s="15">
        <v>3.7000000000000002E-3</v>
      </c>
      <c r="G65" s="15"/>
    </row>
    <row r="66" spans="1:7" x14ac:dyDescent="0.3">
      <c r="A66" s="12" t="s">
        <v>1245</v>
      </c>
      <c r="B66" s="30" t="s">
        <v>1246</v>
      </c>
      <c r="C66" s="30" t="s">
        <v>1164</v>
      </c>
      <c r="D66" s="13">
        <v>699300</v>
      </c>
      <c r="E66" s="14">
        <v>1578.32</v>
      </c>
      <c r="F66" s="15">
        <v>3.7000000000000002E-3</v>
      </c>
      <c r="G66" s="15"/>
    </row>
    <row r="67" spans="1:7" x14ac:dyDescent="0.3">
      <c r="A67" s="12" t="s">
        <v>1247</v>
      </c>
      <c r="B67" s="30" t="s">
        <v>1248</v>
      </c>
      <c r="C67" s="30" t="s">
        <v>1147</v>
      </c>
      <c r="D67" s="13">
        <v>217350</v>
      </c>
      <c r="E67" s="14">
        <v>1495.59</v>
      </c>
      <c r="F67" s="15">
        <v>3.5000000000000001E-3</v>
      </c>
      <c r="G67" s="15"/>
    </row>
    <row r="68" spans="1:7" x14ac:dyDescent="0.3">
      <c r="A68" s="12" t="s">
        <v>1249</v>
      </c>
      <c r="B68" s="30" t="s">
        <v>1250</v>
      </c>
      <c r="C68" s="30" t="s">
        <v>1228</v>
      </c>
      <c r="D68" s="13">
        <v>289300</v>
      </c>
      <c r="E68" s="14">
        <v>1444.19</v>
      </c>
      <c r="F68" s="15">
        <v>3.3E-3</v>
      </c>
      <c r="G68" s="15"/>
    </row>
    <row r="69" spans="1:7" x14ac:dyDescent="0.3">
      <c r="A69" s="12" t="s">
        <v>1251</v>
      </c>
      <c r="B69" s="30" t="s">
        <v>1252</v>
      </c>
      <c r="C69" s="30" t="s">
        <v>1253</v>
      </c>
      <c r="D69" s="13">
        <v>2047500</v>
      </c>
      <c r="E69" s="14">
        <v>1434.27</v>
      </c>
      <c r="F69" s="15">
        <v>3.3E-3</v>
      </c>
      <c r="G69" s="15"/>
    </row>
    <row r="70" spans="1:7" x14ac:dyDescent="0.3">
      <c r="A70" s="12" t="s">
        <v>1254</v>
      </c>
      <c r="B70" s="30" t="s">
        <v>1255</v>
      </c>
      <c r="C70" s="30" t="s">
        <v>1256</v>
      </c>
      <c r="D70" s="13">
        <v>236000</v>
      </c>
      <c r="E70" s="14">
        <v>1403.02</v>
      </c>
      <c r="F70" s="15">
        <v>3.3E-3</v>
      </c>
      <c r="G70" s="15"/>
    </row>
    <row r="71" spans="1:7" x14ac:dyDescent="0.3">
      <c r="A71" s="12" t="s">
        <v>1257</v>
      </c>
      <c r="B71" s="30" t="s">
        <v>1258</v>
      </c>
      <c r="C71" s="30" t="s">
        <v>1259</v>
      </c>
      <c r="D71" s="13">
        <v>156800</v>
      </c>
      <c r="E71" s="14">
        <v>1378.66</v>
      </c>
      <c r="F71" s="15">
        <v>3.2000000000000002E-3</v>
      </c>
      <c r="G71" s="15"/>
    </row>
    <row r="72" spans="1:7" x14ac:dyDescent="0.3">
      <c r="A72" s="12" t="s">
        <v>1260</v>
      </c>
      <c r="B72" s="30" t="s">
        <v>1261</v>
      </c>
      <c r="C72" s="30" t="s">
        <v>1262</v>
      </c>
      <c r="D72" s="13">
        <v>1271850</v>
      </c>
      <c r="E72" s="14">
        <v>1337.35</v>
      </c>
      <c r="F72" s="15">
        <v>3.0999999999999999E-3</v>
      </c>
      <c r="G72" s="15"/>
    </row>
    <row r="73" spans="1:7" x14ac:dyDescent="0.3">
      <c r="A73" s="12" t="s">
        <v>1263</v>
      </c>
      <c r="B73" s="30" t="s">
        <v>1264</v>
      </c>
      <c r="C73" s="30" t="s">
        <v>1169</v>
      </c>
      <c r="D73" s="13">
        <v>44800</v>
      </c>
      <c r="E73" s="14">
        <v>1321.08</v>
      </c>
      <c r="F73" s="15">
        <v>3.0999999999999999E-3</v>
      </c>
      <c r="G73" s="15"/>
    </row>
    <row r="74" spans="1:7" x14ac:dyDescent="0.3">
      <c r="A74" s="12" t="s">
        <v>1265</v>
      </c>
      <c r="B74" s="30" t="s">
        <v>1266</v>
      </c>
      <c r="C74" s="30" t="s">
        <v>1183</v>
      </c>
      <c r="D74" s="13">
        <v>66000</v>
      </c>
      <c r="E74" s="14">
        <v>1299.05</v>
      </c>
      <c r="F74" s="15">
        <v>3.0000000000000001E-3</v>
      </c>
      <c r="G74" s="15"/>
    </row>
    <row r="75" spans="1:7" x14ac:dyDescent="0.3">
      <c r="A75" s="12" t="s">
        <v>1267</v>
      </c>
      <c r="B75" s="30" t="s">
        <v>1268</v>
      </c>
      <c r="C75" s="30" t="s">
        <v>1176</v>
      </c>
      <c r="D75" s="13">
        <v>91575</v>
      </c>
      <c r="E75" s="14">
        <v>1298.8499999999999</v>
      </c>
      <c r="F75" s="15">
        <v>3.0000000000000001E-3</v>
      </c>
      <c r="G75" s="15"/>
    </row>
    <row r="76" spans="1:7" x14ac:dyDescent="0.3">
      <c r="A76" s="12" t="s">
        <v>1269</v>
      </c>
      <c r="B76" s="30" t="s">
        <v>1270</v>
      </c>
      <c r="C76" s="30" t="s">
        <v>1262</v>
      </c>
      <c r="D76" s="13">
        <v>277500</v>
      </c>
      <c r="E76" s="14">
        <v>1275.3900000000001</v>
      </c>
      <c r="F76" s="15">
        <v>3.0000000000000001E-3</v>
      </c>
      <c r="G76" s="15"/>
    </row>
    <row r="77" spans="1:7" x14ac:dyDescent="0.3">
      <c r="A77" s="12" t="s">
        <v>1271</v>
      </c>
      <c r="B77" s="30" t="s">
        <v>1272</v>
      </c>
      <c r="C77" s="30" t="s">
        <v>1231</v>
      </c>
      <c r="D77" s="13">
        <v>354750</v>
      </c>
      <c r="E77" s="14">
        <v>1265.3900000000001</v>
      </c>
      <c r="F77" s="15">
        <v>2.8999999999999998E-3</v>
      </c>
      <c r="G77" s="15"/>
    </row>
    <row r="78" spans="1:7" x14ac:dyDescent="0.3">
      <c r="A78" s="12" t="s">
        <v>1273</v>
      </c>
      <c r="B78" s="30" t="s">
        <v>1274</v>
      </c>
      <c r="C78" s="30" t="s">
        <v>1154</v>
      </c>
      <c r="D78" s="13">
        <v>431200</v>
      </c>
      <c r="E78" s="14">
        <v>1263.2</v>
      </c>
      <c r="F78" s="15">
        <v>2.8999999999999998E-3</v>
      </c>
      <c r="G78" s="15"/>
    </row>
    <row r="79" spans="1:7" x14ac:dyDescent="0.3">
      <c r="A79" s="12" t="s">
        <v>1275</v>
      </c>
      <c r="B79" s="30" t="s">
        <v>1276</v>
      </c>
      <c r="C79" s="30" t="s">
        <v>1277</v>
      </c>
      <c r="D79" s="13">
        <v>87600</v>
      </c>
      <c r="E79" s="14">
        <v>1247.82</v>
      </c>
      <c r="F79" s="15">
        <v>2.8999999999999998E-3</v>
      </c>
      <c r="G79" s="15"/>
    </row>
    <row r="80" spans="1:7" x14ac:dyDescent="0.3">
      <c r="A80" s="12" t="s">
        <v>1278</v>
      </c>
      <c r="B80" s="30" t="s">
        <v>1279</v>
      </c>
      <c r="C80" s="30" t="s">
        <v>1110</v>
      </c>
      <c r="D80" s="13">
        <v>182050</v>
      </c>
      <c r="E80" s="14">
        <v>1234.94</v>
      </c>
      <c r="F80" s="15">
        <v>2.8999999999999998E-3</v>
      </c>
      <c r="G80" s="15"/>
    </row>
    <row r="81" spans="1:7" x14ac:dyDescent="0.3">
      <c r="A81" s="12" t="s">
        <v>1280</v>
      </c>
      <c r="B81" s="30" t="s">
        <v>1281</v>
      </c>
      <c r="C81" s="30" t="s">
        <v>1154</v>
      </c>
      <c r="D81" s="13">
        <v>246600</v>
      </c>
      <c r="E81" s="14">
        <v>1212.1600000000001</v>
      </c>
      <c r="F81" s="15">
        <v>2.8E-3</v>
      </c>
      <c r="G81" s="15"/>
    </row>
    <row r="82" spans="1:7" x14ac:dyDescent="0.3">
      <c r="A82" s="12" t="s">
        <v>1282</v>
      </c>
      <c r="B82" s="30" t="s">
        <v>1283</v>
      </c>
      <c r="C82" s="30" t="s">
        <v>1218</v>
      </c>
      <c r="D82" s="13">
        <v>669200</v>
      </c>
      <c r="E82" s="14">
        <v>1209.24</v>
      </c>
      <c r="F82" s="15">
        <v>2.8E-3</v>
      </c>
      <c r="G82" s="15"/>
    </row>
    <row r="83" spans="1:7" x14ac:dyDescent="0.3">
      <c r="A83" s="12" t="s">
        <v>1284</v>
      </c>
      <c r="B83" s="30" t="s">
        <v>1285</v>
      </c>
      <c r="C83" s="30" t="s">
        <v>1110</v>
      </c>
      <c r="D83" s="13">
        <v>948000</v>
      </c>
      <c r="E83" s="14">
        <v>1172.68</v>
      </c>
      <c r="F83" s="15">
        <v>2.7000000000000001E-3</v>
      </c>
      <c r="G83" s="15"/>
    </row>
    <row r="84" spans="1:7" x14ac:dyDescent="0.3">
      <c r="A84" s="12" t="s">
        <v>1286</v>
      </c>
      <c r="B84" s="30" t="s">
        <v>1287</v>
      </c>
      <c r="C84" s="30" t="s">
        <v>1183</v>
      </c>
      <c r="D84" s="13">
        <v>632200</v>
      </c>
      <c r="E84" s="14">
        <v>1169.8900000000001</v>
      </c>
      <c r="F84" s="15">
        <v>2.7000000000000001E-3</v>
      </c>
      <c r="G84" s="15"/>
    </row>
    <row r="85" spans="1:7" x14ac:dyDescent="0.3">
      <c r="A85" s="12" t="s">
        <v>1288</v>
      </c>
      <c r="B85" s="30" t="s">
        <v>1289</v>
      </c>
      <c r="C85" s="30" t="s">
        <v>1290</v>
      </c>
      <c r="D85" s="13">
        <v>87346</v>
      </c>
      <c r="E85" s="14">
        <v>1167.82</v>
      </c>
      <c r="F85" s="15">
        <v>2.7000000000000001E-3</v>
      </c>
      <c r="G85" s="15"/>
    </row>
    <row r="86" spans="1:7" x14ac:dyDescent="0.3">
      <c r="A86" s="12" t="s">
        <v>1291</v>
      </c>
      <c r="B86" s="30" t="s">
        <v>1292</v>
      </c>
      <c r="C86" s="30" t="s">
        <v>1196</v>
      </c>
      <c r="D86" s="13">
        <v>227500</v>
      </c>
      <c r="E86" s="14">
        <v>1158.77</v>
      </c>
      <c r="F86" s="15">
        <v>2.7000000000000001E-3</v>
      </c>
      <c r="G86" s="15"/>
    </row>
    <row r="87" spans="1:7" x14ac:dyDescent="0.3">
      <c r="A87" s="12" t="s">
        <v>1293</v>
      </c>
      <c r="B87" s="30" t="s">
        <v>1294</v>
      </c>
      <c r="C87" s="30" t="s">
        <v>1110</v>
      </c>
      <c r="D87" s="13">
        <v>1168000</v>
      </c>
      <c r="E87" s="14">
        <v>1137.05</v>
      </c>
      <c r="F87" s="15">
        <v>2.5999999999999999E-3</v>
      </c>
      <c r="G87" s="15"/>
    </row>
    <row r="88" spans="1:7" x14ac:dyDescent="0.3">
      <c r="A88" s="12" t="s">
        <v>1295</v>
      </c>
      <c r="B88" s="30" t="s">
        <v>1296</v>
      </c>
      <c r="C88" s="30" t="s">
        <v>1297</v>
      </c>
      <c r="D88" s="13">
        <v>760000</v>
      </c>
      <c r="E88" s="14">
        <v>1057.92</v>
      </c>
      <c r="F88" s="15">
        <v>2.5000000000000001E-3</v>
      </c>
      <c r="G88" s="15"/>
    </row>
    <row r="89" spans="1:7" x14ac:dyDescent="0.3">
      <c r="A89" s="12" t="s">
        <v>1298</v>
      </c>
      <c r="B89" s="30" t="s">
        <v>1299</v>
      </c>
      <c r="C89" s="30" t="s">
        <v>1110</v>
      </c>
      <c r="D89" s="13">
        <v>199875</v>
      </c>
      <c r="E89" s="14">
        <v>1057.74</v>
      </c>
      <c r="F89" s="15">
        <v>2.5000000000000001E-3</v>
      </c>
      <c r="G89" s="15"/>
    </row>
    <row r="90" spans="1:7" x14ac:dyDescent="0.3">
      <c r="A90" s="12" t="s">
        <v>1300</v>
      </c>
      <c r="B90" s="30" t="s">
        <v>1301</v>
      </c>
      <c r="C90" s="30" t="s">
        <v>1161</v>
      </c>
      <c r="D90" s="13">
        <v>68783</v>
      </c>
      <c r="E90" s="14">
        <v>1055.1300000000001</v>
      </c>
      <c r="F90" s="15">
        <v>2.3999999999999998E-3</v>
      </c>
      <c r="G90" s="15"/>
    </row>
    <row r="91" spans="1:7" x14ac:dyDescent="0.3">
      <c r="A91" s="12" t="s">
        <v>1302</v>
      </c>
      <c r="B91" s="30" t="s">
        <v>1303</v>
      </c>
      <c r="C91" s="30" t="s">
        <v>1135</v>
      </c>
      <c r="D91" s="13">
        <v>31000</v>
      </c>
      <c r="E91" s="14">
        <v>1011.76</v>
      </c>
      <c r="F91" s="15">
        <v>2.3E-3</v>
      </c>
      <c r="G91" s="15"/>
    </row>
    <row r="92" spans="1:7" x14ac:dyDescent="0.3">
      <c r="A92" s="12" t="s">
        <v>1304</v>
      </c>
      <c r="B92" s="30" t="s">
        <v>1305</v>
      </c>
      <c r="C92" s="30" t="s">
        <v>1107</v>
      </c>
      <c r="D92" s="13">
        <v>785000</v>
      </c>
      <c r="E92" s="14">
        <v>987.92</v>
      </c>
      <c r="F92" s="15">
        <v>2.3E-3</v>
      </c>
      <c r="G92" s="15"/>
    </row>
    <row r="93" spans="1:7" x14ac:dyDescent="0.3">
      <c r="A93" s="12" t="s">
        <v>1306</v>
      </c>
      <c r="B93" s="30" t="s">
        <v>1307</v>
      </c>
      <c r="C93" s="30" t="s">
        <v>1196</v>
      </c>
      <c r="D93" s="13">
        <v>189550</v>
      </c>
      <c r="E93" s="14">
        <v>982.15</v>
      </c>
      <c r="F93" s="15">
        <v>2.3E-3</v>
      </c>
      <c r="G93" s="15"/>
    </row>
    <row r="94" spans="1:7" x14ac:dyDescent="0.3">
      <c r="A94" s="12" t="s">
        <v>1308</v>
      </c>
      <c r="B94" s="30" t="s">
        <v>1309</v>
      </c>
      <c r="C94" s="30" t="s">
        <v>1135</v>
      </c>
      <c r="D94" s="13">
        <v>239000</v>
      </c>
      <c r="E94" s="14">
        <v>981.33</v>
      </c>
      <c r="F94" s="15">
        <v>2.3E-3</v>
      </c>
      <c r="G94" s="15"/>
    </row>
    <row r="95" spans="1:7" x14ac:dyDescent="0.3">
      <c r="A95" s="12" t="s">
        <v>1310</v>
      </c>
      <c r="B95" s="30" t="s">
        <v>1311</v>
      </c>
      <c r="C95" s="30" t="s">
        <v>1277</v>
      </c>
      <c r="D95" s="13">
        <v>118750</v>
      </c>
      <c r="E95" s="14">
        <v>898.11</v>
      </c>
      <c r="F95" s="15">
        <v>2.0999999999999999E-3</v>
      </c>
      <c r="G95" s="15"/>
    </row>
    <row r="96" spans="1:7" x14ac:dyDescent="0.3">
      <c r="A96" s="12" t="s">
        <v>1312</v>
      </c>
      <c r="B96" s="30" t="s">
        <v>1313</v>
      </c>
      <c r="C96" s="30" t="s">
        <v>1110</v>
      </c>
      <c r="D96" s="13">
        <v>577800</v>
      </c>
      <c r="E96" s="14">
        <v>887.21</v>
      </c>
      <c r="F96" s="15">
        <v>2.0999999999999999E-3</v>
      </c>
      <c r="G96" s="15"/>
    </row>
    <row r="97" spans="1:7" x14ac:dyDescent="0.3">
      <c r="A97" s="12" t="s">
        <v>1314</v>
      </c>
      <c r="B97" s="30" t="s">
        <v>1315</v>
      </c>
      <c r="C97" s="30" t="s">
        <v>1228</v>
      </c>
      <c r="D97" s="13">
        <v>79500</v>
      </c>
      <c r="E97" s="14">
        <v>875.37</v>
      </c>
      <c r="F97" s="15">
        <v>2E-3</v>
      </c>
      <c r="G97" s="15"/>
    </row>
    <row r="98" spans="1:7" x14ac:dyDescent="0.3">
      <c r="A98" s="12" t="s">
        <v>1316</v>
      </c>
      <c r="B98" s="30" t="s">
        <v>1317</v>
      </c>
      <c r="C98" s="30" t="s">
        <v>1318</v>
      </c>
      <c r="D98" s="13">
        <v>403000</v>
      </c>
      <c r="E98" s="14">
        <v>863.83</v>
      </c>
      <c r="F98" s="15">
        <v>2E-3</v>
      </c>
      <c r="G98" s="15"/>
    </row>
    <row r="99" spans="1:7" x14ac:dyDescent="0.3">
      <c r="A99" s="12" t="s">
        <v>1319</v>
      </c>
      <c r="B99" s="30" t="s">
        <v>1320</v>
      </c>
      <c r="C99" s="30" t="s">
        <v>1135</v>
      </c>
      <c r="D99" s="13">
        <v>17850</v>
      </c>
      <c r="E99" s="14">
        <v>849.6</v>
      </c>
      <c r="F99" s="15">
        <v>2E-3</v>
      </c>
      <c r="G99" s="15"/>
    </row>
    <row r="100" spans="1:7" x14ac:dyDescent="0.3">
      <c r="A100" s="12" t="s">
        <v>1321</v>
      </c>
      <c r="B100" s="30" t="s">
        <v>1322</v>
      </c>
      <c r="C100" s="30" t="s">
        <v>1122</v>
      </c>
      <c r="D100" s="13">
        <v>14630000</v>
      </c>
      <c r="E100" s="14">
        <v>848.54</v>
      </c>
      <c r="F100" s="15">
        <v>2E-3</v>
      </c>
      <c r="G100" s="15"/>
    </row>
    <row r="101" spans="1:7" x14ac:dyDescent="0.3">
      <c r="A101" s="12" t="s">
        <v>1323</v>
      </c>
      <c r="B101" s="30" t="s">
        <v>1324</v>
      </c>
      <c r="C101" s="30" t="s">
        <v>1228</v>
      </c>
      <c r="D101" s="13">
        <v>77350</v>
      </c>
      <c r="E101" s="14">
        <v>827.26</v>
      </c>
      <c r="F101" s="15">
        <v>1.9E-3</v>
      </c>
      <c r="G101" s="15"/>
    </row>
    <row r="102" spans="1:7" x14ac:dyDescent="0.3">
      <c r="A102" s="12" t="s">
        <v>1325</v>
      </c>
      <c r="B102" s="30" t="s">
        <v>1326</v>
      </c>
      <c r="C102" s="30" t="s">
        <v>1154</v>
      </c>
      <c r="D102" s="13">
        <v>157000</v>
      </c>
      <c r="E102" s="14">
        <v>813.42</v>
      </c>
      <c r="F102" s="15">
        <v>1.9E-3</v>
      </c>
      <c r="G102" s="15"/>
    </row>
    <row r="103" spans="1:7" x14ac:dyDescent="0.3">
      <c r="A103" s="12" t="s">
        <v>1327</v>
      </c>
      <c r="B103" s="30" t="s">
        <v>1328</v>
      </c>
      <c r="C103" s="30" t="s">
        <v>1259</v>
      </c>
      <c r="D103" s="13">
        <v>25750</v>
      </c>
      <c r="E103" s="14">
        <v>780.28</v>
      </c>
      <c r="F103" s="15">
        <v>1.8E-3</v>
      </c>
      <c r="G103" s="15"/>
    </row>
    <row r="104" spans="1:7" x14ac:dyDescent="0.3">
      <c r="A104" s="12" t="s">
        <v>1329</v>
      </c>
      <c r="B104" s="30" t="s">
        <v>1330</v>
      </c>
      <c r="C104" s="30" t="s">
        <v>1154</v>
      </c>
      <c r="D104" s="13">
        <v>26250</v>
      </c>
      <c r="E104" s="14">
        <v>741.13</v>
      </c>
      <c r="F104" s="15">
        <v>1.6999999999999999E-3</v>
      </c>
      <c r="G104" s="15"/>
    </row>
    <row r="105" spans="1:7" x14ac:dyDescent="0.3">
      <c r="A105" s="12" t="s">
        <v>1331</v>
      </c>
      <c r="B105" s="30" t="s">
        <v>1332</v>
      </c>
      <c r="C105" s="30" t="s">
        <v>1262</v>
      </c>
      <c r="D105" s="13">
        <v>170500</v>
      </c>
      <c r="E105" s="14">
        <v>730.93</v>
      </c>
      <c r="F105" s="15">
        <v>1.6999999999999999E-3</v>
      </c>
      <c r="G105" s="15"/>
    </row>
    <row r="106" spans="1:7" x14ac:dyDescent="0.3">
      <c r="A106" s="12" t="s">
        <v>1333</v>
      </c>
      <c r="B106" s="30" t="s">
        <v>1334</v>
      </c>
      <c r="C106" s="30" t="s">
        <v>1256</v>
      </c>
      <c r="D106" s="13">
        <v>58400</v>
      </c>
      <c r="E106" s="14">
        <v>729.01</v>
      </c>
      <c r="F106" s="15">
        <v>1.6999999999999999E-3</v>
      </c>
      <c r="G106" s="15"/>
    </row>
    <row r="107" spans="1:7" x14ac:dyDescent="0.3">
      <c r="A107" s="12" t="s">
        <v>1335</v>
      </c>
      <c r="B107" s="30" t="s">
        <v>1336</v>
      </c>
      <c r="C107" s="30" t="s">
        <v>1154</v>
      </c>
      <c r="D107" s="13">
        <v>20800</v>
      </c>
      <c r="E107" s="14">
        <v>706.39</v>
      </c>
      <c r="F107" s="15">
        <v>1.6000000000000001E-3</v>
      </c>
      <c r="G107" s="15"/>
    </row>
    <row r="108" spans="1:7" x14ac:dyDescent="0.3">
      <c r="A108" s="12" t="s">
        <v>1337</v>
      </c>
      <c r="B108" s="30" t="s">
        <v>1338</v>
      </c>
      <c r="C108" s="30" t="s">
        <v>1169</v>
      </c>
      <c r="D108" s="13">
        <v>8500</v>
      </c>
      <c r="E108" s="14">
        <v>704.83</v>
      </c>
      <c r="F108" s="15">
        <v>1.6000000000000001E-3</v>
      </c>
      <c r="G108" s="15"/>
    </row>
    <row r="109" spans="1:7" x14ac:dyDescent="0.3">
      <c r="A109" s="12" t="s">
        <v>1339</v>
      </c>
      <c r="B109" s="30" t="s">
        <v>1340</v>
      </c>
      <c r="C109" s="30" t="s">
        <v>1231</v>
      </c>
      <c r="D109" s="13">
        <v>65875</v>
      </c>
      <c r="E109" s="14">
        <v>679.2</v>
      </c>
      <c r="F109" s="15">
        <v>1.6000000000000001E-3</v>
      </c>
      <c r="G109" s="15"/>
    </row>
    <row r="110" spans="1:7" x14ac:dyDescent="0.3">
      <c r="A110" s="12" t="s">
        <v>1341</v>
      </c>
      <c r="B110" s="30" t="s">
        <v>1342</v>
      </c>
      <c r="C110" s="30" t="s">
        <v>1119</v>
      </c>
      <c r="D110" s="13">
        <v>278100</v>
      </c>
      <c r="E110" s="14">
        <v>658.54</v>
      </c>
      <c r="F110" s="15">
        <v>1.5E-3</v>
      </c>
      <c r="G110" s="15"/>
    </row>
    <row r="111" spans="1:7" x14ac:dyDescent="0.3">
      <c r="A111" s="12" t="s">
        <v>1343</v>
      </c>
      <c r="B111" s="30" t="s">
        <v>1344</v>
      </c>
      <c r="C111" s="30" t="s">
        <v>1183</v>
      </c>
      <c r="D111" s="13">
        <v>178200</v>
      </c>
      <c r="E111" s="14">
        <v>651.41</v>
      </c>
      <c r="F111" s="15">
        <v>1.5E-3</v>
      </c>
      <c r="G111" s="15"/>
    </row>
    <row r="112" spans="1:7" x14ac:dyDescent="0.3">
      <c r="A112" s="12" t="s">
        <v>1345</v>
      </c>
      <c r="B112" s="30" t="s">
        <v>1346</v>
      </c>
      <c r="C112" s="30" t="s">
        <v>1154</v>
      </c>
      <c r="D112" s="13">
        <v>42000</v>
      </c>
      <c r="E112" s="14">
        <v>645.6</v>
      </c>
      <c r="F112" s="15">
        <v>1.5E-3</v>
      </c>
      <c r="G112" s="15"/>
    </row>
    <row r="113" spans="1:7" x14ac:dyDescent="0.3">
      <c r="A113" s="12" t="s">
        <v>1347</v>
      </c>
      <c r="B113" s="30" t="s">
        <v>1348</v>
      </c>
      <c r="C113" s="30" t="s">
        <v>1215</v>
      </c>
      <c r="D113" s="13">
        <v>99375</v>
      </c>
      <c r="E113" s="14">
        <v>627.95000000000005</v>
      </c>
      <c r="F113" s="15">
        <v>1.5E-3</v>
      </c>
      <c r="G113" s="15"/>
    </row>
    <row r="114" spans="1:7" x14ac:dyDescent="0.3">
      <c r="A114" s="12" t="s">
        <v>1349</v>
      </c>
      <c r="B114" s="30" t="s">
        <v>1350</v>
      </c>
      <c r="C114" s="30" t="s">
        <v>1262</v>
      </c>
      <c r="D114" s="13">
        <v>264000</v>
      </c>
      <c r="E114" s="14">
        <v>604.16</v>
      </c>
      <c r="F114" s="15">
        <v>1.4E-3</v>
      </c>
      <c r="G114" s="15"/>
    </row>
    <row r="115" spans="1:7" x14ac:dyDescent="0.3">
      <c r="A115" s="12" t="s">
        <v>1351</v>
      </c>
      <c r="B115" s="30" t="s">
        <v>1352</v>
      </c>
      <c r="C115" s="30" t="s">
        <v>1353</v>
      </c>
      <c r="D115" s="13">
        <v>338400</v>
      </c>
      <c r="E115" s="14">
        <v>602.17999999999995</v>
      </c>
      <c r="F115" s="15">
        <v>1.4E-3</v>
      </c>
      <c r="G115" s="15"/>
    </row>
    <row r="116" spans="1:7" x14ac:dyDescent="0.3">
      <c r="A116" s="12" t="s">
        <v>1354</v>
      </c>
      <c r="B116" s="30" t="s">
        <v>1355</v>
      </c>
      <c r="C116" s="30" t="s">
        <v>1169</v>
      </c>
      <c r="D116" s="13">
        <v>25200</v>
      </c>
      <c r="E116" s="14">
        <v>591.53</v>
      </c>
      <c r="F116" s="15">
        <v>1.4E-3</v>
      </c>
      <c r="G116" s="15"/>
    </row>
    <row r="117" spans="1:7" x14ac:dyDescent="0.3">
      <c r="A117" s="12" t="s">
        <v>1356</v>
      </c>
      <c r="B117" s="30" t="s">
        <v>1357</v>
      </c>
      <c r="C117" s="30" t="s">
        <v>1107</v>
      </c>
      <c r="D117" s="13">
        <v>415000</v>
      </c>
      <c r="E117" s="14">
        <v>549.04999999999995</v>
      </c>
      <c r="F117" s="15">
        <v>1.2999999999999999E-3</v>
      </c>
      <c r="G117" s="15"/>
    </row>
    <row r="118" spans="1:7" x14ac:dyDescent="0.3">
      <c r="A118" s="12" t="s">
        <v>1358</v>
      </c>
      <c r="B118" s="30" t="s">
        <v>1359</v>
      </c>
      <c r="C118" s="30" t="s">
        <v>1135</v>
      </c>
      <c r="D118" s="13">
        <v>194000</v>
      </c>
      <c r="E118" s="14">
        <v>506.63</v>
      </c>
      <c r="F118" s="15">
        <v>1.1999999999999999E-3</v>
      </c>
      <c r="G118" s="15"/>
    </row>
    <row r="119" spans="1:7" x14ac:dyDescent="0.3">
      <c r="A119" s="12" t="s">
        <v>1360</v>
      </c>
      <c r="B119" s="30" t="s">
        <v>1361</v>
      </c>
      <c r="C119" s="30" t="s">
        <v>1196</v>
      </c>
      <c r="D119" s="13">
        <v>21000</v>
      </c>
      <c r="E119" s="14">
        <v>506.49</v>
      </c>
      <c r="F119" s="15">
        <v>1.1999999999999999E-3</v>
      </c>
      <c r="G119" s="15"/>
    </row>
    <row r="120" spans="1:7" x14ac:dyDescent="0.3">
      <c r="A120" s="12" t="s">
        <v>1362</v>
      </c>
      <c r="B120" s="30" t="s">
        <v>1363</v>
      </c>
      <c r="C120" s="30" t="s">
        <v>1154</v>
      </c>
      <c r="D120" s="13">
        <v>108750</v>
      </c>
      <c r="E120" s="14">
        <v>505.36</v>
      </c>
      <c r="F120" s="15">
        <v>1.1999999999999999E-3</v>
      </c>
      <c r="G120" s="15"/>
    </row>
    <row r="121" spans="1:7" x14ac:dyDescent="0.3">
      <c r="A121" s="12" t="s">
        <v>1364</v>
      </c>
      <c r="B121" s="30" t="s">
        <v>1365</v>
      </c>
      <c r="C121" s="30" t="s">
        <v>1253</v>
      </c>
      <c r="D121" s="13">
        <v>13750</v>
      </c>
      <c r="E121" s="14">
        <v>457.48</v>
      </c>
      <c r="F121" s="15">
        <v>1.1000000000000001E-3</v>
      </c>
      <c r="G121" s="15"/>
    </row>
    <row r="122" spans="1:7" x14ac:dyDescent="0.3">
      <c r="A122" s="12" t="s">
        <v>1366</v>
      </c>
      <c r="B122" s="30" t="s">
        <v>1367</v>
      </c>
      <c r="C122" s="30" t="s">
        <v>1110</v>
      </c>
      <c r="D122" s="13">
        <v>35500</v>
      </c>
      <c r="E122" s="14">
        <v>449.61</v>
      </c>
      <c r="F122" s="15">
        <v>1E-3</v>
      </c>
      <c r="G122" s="15"/>
    </row>
    <row r="123" spans="1:7" x14ac:dyDescent="0.3">
      <c r="A123" s="12" t="s">
        <v>1368</v>
      </c>
      <c r="B123" s="30" t="s">
        <v>1369</v>
      </c>
      <c r="C123" s="30" t="s">
        <v>1370</v>
      </c>
      <c r="D123" s="13">
        <v>43000</v>
      </c>
      <c r="E123" s="14">
        <v>416.3</v>
      </c>
      <c r="F123" s="15">
        <v>1E-3</v>
      </c>
      <c r="G123" s="15"/>
    </row>
    <row r="124" spans="1:7" x14ac:dyDescent="0.3">
      <c r="A124" s="12" t="s">
        <v>1371</v>
      </c>
      <c r="B124" s="30" t="s">
        <v>1372</v>
      </c>
      <c r="C124" s="30" t="s">
        <v>1183</v>
      </c>
      <c r="D124" s="13">
        <v>24500</v>
      </c>
      <c r="E124" s="14">
        <v>408.46</v>
      </c>
      <c r="F124" s="15">
        <v>8.9999999999999998E-4</v>
      </c>
      <c r="G124" s="15"/>
    </row>
    <row r="125" spans="1:7" x14ac:dyDescent="0.3">
      <c r="A125" s="12" t="s">
        <v>1373</v>
      </c>
      <c r="B125" s="30" t="s">
        <v>1374</v>
      </c>
      <c r="C125" s="30" t="s">
        <v>1183</v>
      </c>
      <c r="D125" s="13">
        <v>5300</v>
      </c>
      <c r="E125" s="14">
        <v>403.97</v>
      </c>
      <c r="F125" s="15">
        <v>8.9999999999999998E-4</v>
      </c>
      <c r="G125" s="15"/>
    </row>
    <row r="126" spans="1:7" x14ac:dyDescent="0.3">
      <c r="A126" s="12" t="s">
        <v>1375</v>
      </c>
      <c r="B126" s="30" t="s">
        <v>1376</v>
      </c>
      <c r="C126" s="30" t="s">
        <v>1259</v>
      </c>
      <c r="D126" s="13">
        <v>54600</v>
      </c>
      <c r="E126" s="14">
        <v>391.84</v>
      </c>
      <c r="F126" s="15">
        <v>8.9999999999999998E-4</v>
      </c>
      <c r="G126" s="15"/>
    </row>
    <row r="127" spans="1:7" x14ac:dyDescent="0.3">
      <c r="A127" s="12" t="s">
        <v>1377</v>
      </c>
      <c r="B127" s="30" t="s">
        <v>1378</v>
      </c>
      <c r="C127" s="30" t="s">
        <v>1196</v>
      </c>
      <c r="D127" s="13">
        <v>262500</v>
      </c>
      <c r="E127" s="14">
        <v>391.26</v>
      </c>
      <c r="F127" s="15">
        <v>8.9999999999999998E-4</v>
      </c>
      <c r="G127" s="15"/>
    </row>
    <row r="128" spans="1:7" x14ac:dyDescent="0.3">
      <c r="A128" s="12" t="s">
        <v>1379</v>
      </c>
      <c r="B128" s="30" t="s">
        <v>1380</v>
      </c>
      <c r="C128" s="30" t="s">
        <v>1381</v>
      </c>
      <c r="D128" s="13">
        <v>80400</v>
      </c>
      <c r="E128" s="14">
        <v>385.76</v>
      </c>
      <c r="F128" s="15">
        <v>8.9999999999999998E-4</v>
      </c>
      <c r="G128" s="15"/>
    </row>
    <row r="129" spans="1:7" x14ac:dyDescent="0.3">
      <c r="A129" s="12" t="s">
        <v>1382</v>
      </c>
      <c r="B129" s="30" t="s">
        <v>1383</v>
      </c>
      <c r="C129" s="30" t="s">
        <v>1135</v>
      </c>
      <c r="D129" s="13">
        <v>33000</v>
      </c>
      <c r="E129" s="14">
        <v>363.61</v>
      </c>
      <c r="F129" s="15">
        <v>8.0000000000000004E-4</v>
      </c>
      <c r="G129" s="15"/>
    </row>
    <row r="130" spans="1:7" x14ac:dyDescent="0.3">
      <c r="A130" s="12" t="s">
        <v>1384</v>
      </c>
      <c r="B130" s="30" t="s">
        <v>1385</v>
      </c>
      <c r="C130" s="30" t="s">
        <v>1154</v>
      </c>
      <c r="D130" s="13">
        <v>1600</v>
      </c>
      <c r="E130" s="14">
        <v>353.04</v>
      </c>
      <c r="F130" s="15">
        <v>8.0000000000000004E-4</v>
      </c>
      <c r="G130" s="15"/>
    </row>
    <row r="131" spans="1:7" x14ac:dyDescent="0.3">
      <c r="A131" s="12" t="s">
        <v>1386</v>
      </c>
      <c r="B131" s="30" t="s">
        <v>1387</v>
      </c>
      <c r="C131" s="30" t="s">
        <v>1242</v>
      </c>
      <c r="D131" s="13">
        <v>12900</v>
      </c>
      <c r="E131" s="14">
        <v>352.31</v>
      </c>
      <c r="F131" s="15">
        <v>8.0000000000000004E-4</v>
      </c>
      <c r="G131" s="15"/>
    </row>
    <row r="132" spans="1:7" x14ac:dyDescent="0.3">
      <c r="A132" s="12" t="s">
        <v>1388</v>
      </c>
      <c r="B132" s="30" t="s">
        <v>1389</v>
      </c>
      <c r="C132" s="30" t="s">
        <v>1390</v>
      </c>
      <c r="D132" s="13">
        <v>6800</v>
      </c>
      <c r="E132" s="14">
        <v>293.91000000000003</v>
      </c>
      <c r="F132" s="15">
        <v>6.9999999999999999E-4</v>
      </c>
      <c r="G132" s="15"/>
    </row>
    <row r="133" spans="1:7" x14ac:dyDescent="0.3">
      <c r="A133" s="12" t="s">
        <v>1391</v>
      </c>
      <c r="B133" s="30" t="s">
        <v>1392</v>
      </c>
      <c r="C133" s="30" t="s">
        <v>1353</v>
      </c>
      <c r="D133" s="13">
        <v>84000</v>
      </c>
      <c r="E133" s="14">
        <v>268.72000000000003</v>
      </c>
      <c r="F133" s="15">
        <v>5.9999999999999995E-4</v>
      </c>
      <c r="G133" s="15"/>
    </row>
    <row r="134" spans="1:7" x14ac:dyDescent="0.3">
      <c r="A134" s="12" t="s">
        <v>1393</v>
      </c>
      <c r="B134" s="30" t="s">
        <v>1394</v>
      </c>
      <c r="C134" s="30" t="s">
        <v>1395</v>
      </c>
      <c r="D134" s="13">
        <v>12000</v>
      </c>
      <c r="E134" s="14">
        <v>259.7</v>
      </c>
      <c r="F134" s="15">
        <v>5.9999999999999995E-4</v>
      </c>
      <c r="G134" s="15"/>
    </row>
    <row r="135" spans="1:7" x14ac:dyDescent="0.3">
      <c r="A135" s="12" t="s">
        <v>1396</v>
      </c>
      <c r="B135" s="30" t="s">
        <v>1397</v>
      </c>
      <c r="C135" s="30" t="s">
        <v>1318</v>
      </c>
      <c r="D135" s="13">
        <v>6875</v>
      </c>
      <c r="E135" s="14">
        <v>255.99</v>
      </c>
      <c r="F135" s="15">
        <v>5.9999999999999995E-4</v>
      </c>
      <c r="G135" s="15"/>
    </row>
    <row r="136" spans="1:7" x14ac:dyDescent="0.3">
      <c r="A136" s="12" t="s">
        <v>1398</v>
      </c>
      <c r="B136" s="30" t="s">
        <v>1399</v>
      </c>
      <c r="C136" s="30" t="s">
        <v>1370</v>
      </c>
      <c r="D136" s="13">
        <v>45000</v>
      </c>
      <c r="E136" s="14">
        <v>245.21</v>
      </c>
      <c r="F136" s="15">
        <v>5.9999999999999995E-4</v>
      </c>
      <c r="G136" s="15"/>
    </row>
    <row r="137" spans="1:7" x14ac:dyDescent="0.3">
      <c r="A137" s="12" t="s">
        <v>1400</v>
      </c>
      <c r="B137" s="30" t="s">
        <v>1401</v>
      </c>
      <c r="C137" s="30" t="s">
        <v>1169</v>
      </c>
      <c r="D137" s="13">
        <v>22400</v>
      </c>
      <c r="E137" s="14">
        <v>241.29</v>
      </c>
      <c r="F137" s="15">
        <v>5.9999999999999995E-4</v>
      </c>
      <c r="G137" s="15"/>
    </row>
    <row r="138" spans="1:7" x14ac:dyDescent="0.3">
      <c r="A138" s="12" t="s">
        <v>1402</v>
      </c>
      <c r="B138" s="30" t="s">
        <v>1403</v>
      </c>
      <c r="C138" s="30" t="s">
        <v>1107</v>
      </c>
      <c r="D138" s="13">
        <v>170000</v>
      </c>
      <c r="E138" s="14">
        <v>239.87</v>
      </c>
      <c r="F138" s="15">
        <v>5.9999999999999995E-4</v>
      </c>
      <c r="G138" s="15"/>
    </row>
    <row r="139" spans="1:7" x14ac:dyDescent="0.3">
      <c r="A139" s="12" t="s">
        <v>1404</v>
      </c>
      <c r="B139" s="30" t="s">
        <v>1405</v>
      </c>
      <c r="C139" s="30" t="s">
        <v>1122</v>
      </c>
      <c r="D139" s="13">
        <v>19000</v>
      </c>
      <c r="E139" s="14">
        <v>236.65</v>
      </c>
      <c r="F139" s="15">
        <v>5.0000000000000001E-4</v>
      </c>
      <c r="G139" s="15"/>
    </row>
    <row r="140" spans="1:7" x14ac:dyDescent="0.3">
      <c r="A140" s="12" t="s">
        <v>1406</v>
      </c>
      <c r="B140" s="30" t="s">
        <v>1407</v>
      </c>
      <c r="C140" s="30" t="s">
        <v>1125</v>
      </c>
      <c r="D140" s="13">
        <v>240000</v>
      </c>
      <c r="E140" s="14">
        <v>236.04</v>
      </c>
      <c r="F140" s="15">
        <v>5.0000000000000001E-4</v>
      </c>
      <c r="G140" s="15"/>
    </row>
    <row r="141" spans="1:7" x14ac:dyDescent="0.3">
      <c r="A141" s="12" t="s">
        <v>1408</v>
      </c>
      <c r="B141" s="30" t="s">
        <v>1409</v>
      </c>
      <c r="C141" s="30" t="s">
        <v>1176</v>
      </c>
      <c r="D141" s="13">
        <v>75000</v>
      </c>
      <c r="E141" s="14">
        <v>219.75</v>
      </c>
      <c r="F141" s="15">
        <v>5.0000000000000001E-4</v>
      </c>
      <c r="G141" s="15"/>
    </row>
    <row r="142" spans="1:7" x14ac:dyDescent="0.3">
      <c r="A142" s="12" t="s">
        <v>1410</v>
      </c>
      <c r="B142" s="30" t="s">
        <v>1411</v>
      </c>
      <c r="C142" s="30" t="s">
        <v>1154</v>
      </c>
      <c r="D142" s="13">
        <v>32300</v>
      </c>
      <c r="E142" s="14">
        <v>209.43</v>
      </c>
      <c r="F142" s="15">
        <v>5.0000000000000001E-4</v>
      </c>
      <c r="G142" s="15"/>
    </row>
    <row r="143" spans="1:7" x14ac:dyDescent="0.3">
      <c r="A143" s="12" t="s">
        <v>1412</v>
      </c>
      <c r="B143" s="30" t="s">
        <v>1413</v>
      </c>
      <c r="C143" s="30" t="s">
        <v>1353</v>
      </c>
      <c r="D143" s="13">
        <v>10200</v>
      </c>
      <c r="E143" s="14">
        <v>199.05</v>
      </c>
      <c r="F143" s="15">
        <v>5.0000000000000001E-4</v>
      </c>
      <c r="G143" s="15"/>
    </row>
    <row r="144" spans="1:7" x14ac:dyDescent="0.3">
      <c r="A144" s="12" t="s">
        <v>1414</v>
      </c>
      <c r="B144" s="30" t="s">
        <v>1415</v>
      </c>
      <c r="C144" s="30" t="s">
        <v>1259</v>
      </c>
      <c r="D144" s="13">
        <v>66000</v>
      </c>
      <c r="E144" s="14">
        <v>174.31</v>
      </c>
      <c r="F144" s="15">
        <v>4.0000000000000002E-4</v>
      </c>
      <c r="G144" s="15"/>
    </row>
    <row r="145" spans="1:7" x14ac:dyDescent="0.3">
      <c r="A145" s="12" t="s">
        <v>1416</v>
      </c>
      <c r="B145" s="30" t="s">
        <v>1417</v>
      </c>
      <c r="C145" s="30" t="s">
        <v>1262</v>
      </c>
      <c r="D145" s="13">
        <v>16000</v>
      </c>
      <c r="E145" s="14">
        <v>157.35</v>
      </c>
      <c r="F145" s="15">
        <v>4.0000000000000002E-4</v>
      </c>
      <c r="G145" s="15"/>
    </row>
    <row r="146" spans="1:7" x14ac:dyDescent="0.3">
      <c r="A146" s="12" t="s">
        <v>1418</v>
      </c>
      <c r="B146" s="30" t="s">
        <v>1419</v>
      </c>
      <c r="C146" s="30" t="s">
        <v>1420</v>
      </c>
      <c r="D146" s="13">
        <v>405</v>
      </c>
      <c r="E146" s="14">
        <v>153.51</v>
      </c>
      <c r="F146" s="15">
        <v>4.0000000000000002E-4</v>
      </c>
      <c r="G146" s="15"/>
    </row>
    <row r="147" spans="1:7" x14ac:dyDescent="0.3">
      <c r="A147" s="12" t="s">
        <v>1421</v>
      </c>
      <c r="B147" s="30" t="s">
        <v>1422</v>
      </c>
      <c r="C147" s="30" t="s">
        <v>1290</v>
      </c>
      <c r="D147" s="13">
        <v>19000</v>
      </c>
      <c r="E147" s="14">
        <v>146.38999999999999</v>
      </c>
      <c r="F147" s="15">
        <v>2.9999999999999997E-4</v>
      </c>
      <c r="G147" s="15"/>
    </row>
    <row r="148" spans="1:7" x14ac:dyDescent="0.3">
      <c r="A148" s="12" t="s">
        <v>1423</v>
      </c>
      <c r="B148" s="30" t="s">
        <v>1424</v>
      </c>
      <c r="C148" s="30" t="s">
        <v>1110</v>
      </c>
      <c r="D148" s="13">
        <v>40000</v>
      </c>
      <c r="E148" s="14">
        <v>131.5</v>
      </c>
      <c r="F148" s="15">
        <v>2.9999999999999997E-4</v>
      </c>
      <c r="G148" s="15"/>
    </row>
    <row r="149" spans="1:7" x14ac:dyDescent="0.3">
      <c r="A149" s="12" t="s">
        <v>1425</v>
      </c>
      <c r="B149" s="30" t="s">
        <v>1426</v>
      </c>
      <c r="C149" s="30" t="s">
        <v>1176</v>
      </c>
      <c r="D149" s="13">
        <v>14400</v>
      </c>
      <c r="E149" s="14">
        <v>117.83</v>
      </c>
      <c r="F149" s="15">
        <v>2.9999999999999997E-4</v>
      </c>
      <c r="G149" s="15"/>
    </row>
    <row r="150" spans="1:7" x14ac:dyDescent="0.3">
      <c r="A150" s="12" t="s">
        <v>1427</v>
      </c>
      <c r="B150" s="30" t="s">
        <v>1428</v>
      </c>
      <c r="C150" s="30" t="s">
        <v>1390</v>
      </c>
      <c r="D150" s="13">
        <v>560</v>
      </c>
      <c r="E150" s="14">
        <v>110.35</v>
      </c>
      <c r="F150" s="15">
        <v>2.9999999999999997E-4</v>
      </c>
      <c r="G150" s="15"/>
    </row>
    <row r="151" spans="1:7" x14ac:dyDescent="0.3">
      <c r="A151" s="12" t="s">
        <v>1429</v>
      </c>
      <c r="B151" s="30" t="s">
        <v>1430</v>
      </c>
      <c r="C151" s="30" t="s">
        <v>1318</v>
      </c>
      <c r="D151" s="13">
        <v>8000</v>
      </c>
      <c r="E151" s="14">
        <v>110</v>
      </c>
      <c r="F151" s="15">
        <v>2.9999999999999997E-4</v>
      </c>
      <c r="G151" s="15"/>
    </row>
    <row r="152" spans="1:7" x14ac:dyDescent="0.3">
      <c r="A152" s="12" t="s">
        <v>1431</v>
      </c>
      <c r="B152" s="30" t="s">
        <v>1432</v>
      </c>
      <c r="C152" s="30" t="s">
        <v>1353</v>
      </c>
      <c r="D152" s="13">
        <v>141750</v>
      </c>
      <c r="E152" s="14">
        <v>95.11</v>
      </c>
      <c r="F152" s="15">
        <v>2.0000000000000001E-4</v>
      </c>
      <c r="G152" s="15"/>
    </row>
    <row r="153" spans="1:7" x14ac:dyDescent="0.3">
      <c r="A153" s="12" t="s">
        <v>1433</v>
      </c>
      <c r="B153" s="30" t="s">
        <v>1434</v>
      </c>
      <c r="C153" s="30" t="s">
        <v>1210</v>
      </c>
      <c r="D153" s="13">
        <v>5600</v>
      </c>
      <c r="E153" s="14">
        <v>84.92</v>
      </c>
      <c r="F153" s="15">
        <v>2.0000000000000001E-4</v>
      </c>
      <c r="G153" s="15"/>
    </row>
    <row r="154" spans="1:7" x14ac:dyDescent="0.3">
      <c r="A154" s="12" t="s">
        <v>1435</v>
      </c>
      <c r="B154" s="30" t="s">
        <v>1436</v>
      </c>
      <c r="C154" s="30" t="s">
        <v>1154</v>
      </c>
      <c r="D154" s="13">
        <v>28000</v>
      </c>
      <c r="E154" s="14">
        <v>81.400000000000006</v>
      </c>
      <c r="F154" s="15">
        <v>2.0000000000000001E-4</v>
      </c>
      <c r="G154" s="15"/>
    </row>
    <row r="155" spans="1:7" x14ac:dyDescent="0.3">
      <c r="A155" s="12" t="s">
        <v>1437</v>
      </c>
      <c r="B155" s="30" t="s">
        <v>1438</v>
      </c>
      <c r="C155" s="30" t="s">
        <v>1119</v>
      </c>
      <c r="D155" s="13">
        <v>23400</v>
      </c>
      <c r="E155" s="14">
        <v>80.569999999999993</v>
      </c>
      <c r="F155" s="15">
        <v>2.0000000000000001E-4</v>
      </c>
      <c r="G155" s="15"/>
    </row>
    <row r="156" spans="1:7" x14ac:dyDescent="0.3">
      <c r="A156" s="12" t="s">
        <v>1439</v>
      </c>
      <c r="B156" s="30" t="s">
        <v>1440</v>
      </c>
      <c r="C156" s="30" t="s">
        <v>1125</v>
      </c>
      <c r="D156" s="13">
        <v>60000</v>
      </c>
      <c r="E156" s="14">
        <v>47.04</v>
      </c>
      <c r="F156" s="15">
        <v>1E-4</v>
      </c>
      <c r="G156" s="15"/>
    </row>
    <row r="157" spans="1:7" x14ac:dyDescent="0.3">
      <c r="A157" s="12" t="s">
        <v>1441</v>
      </c>
      <c r="B157" s="30" t="s">
        <v>1442</v>
      </c>
      <c r="C157" s="30" t="s">
        <v>1256</v>
      </c>
      <c r="D157" s="13">
        <v>875</v>
      </c>
      <c r="E157" s="14">
        <v>37.72</v>
      </c>
      <c r="F157" s="15">
        <v>1E-4</v>
      </c>
      <c r="G157" s="15"/>
    </row>
    <row r="158" spans="1:7" x14ac:dyDescent="0.3">
      <c r="A158" s="12" t="s">
        <v>1443</v>
      </c>
      <c r="B158" s="30" t="s">
        <v>1444</v>
      </c>
      <c r="C158" s="30" t="s">
        <v>1228</v>
      </c>
      <c r="D158" s="13">
        <v>5200</v>
      </c>
      <c r="E158" s="14">
        <v>33.020000000000003</v>
      </c>
      <c r="F158" s="15">
        <v>1E-4</v>
      </c>
      <c r="G158" s="15"/>
    </row>
    <row r="159" spans="1:7" x14ac:dyDescent="0.3">
      <c r="A159" s="12" t="s">
        <v>1445</v>
      </c>
      <c r="B159" s="30" t="s">
        <v>1446</v>
      </c>
      <c r="C159" s="30" t="s">
        <v>1256</v>
      </c>
      <c r="D159" s="13">
        <v>1000</v>
      </c>
      <c r="E159" s="14">
        <v>18.28</v>
      </c>
      <c r="F159" s="15">
        <v>0</v>
      </c>
      <c r="G159" s="15"/>
    </row>
    <row r="160" spans="1:7" x14ac:dyDescent="0.3">
      <c r="A160" s="12" t="s">
        <v>1447</v>
      </c>
      <c r="B160" s="30" t="s">
        <v>1448</v>
      </c>
      <c r="C160" s="30" t="s">
        <v>1154</v>
      </c>
      <c r="D160" s="13">
        <v>1950</v>
      </c>
      <c r="E160" s="14">
        <v>15.8</v>
      </c>
      <c r="F160" s="15">
        <v>0</v>
      </c>
      <c r="G160" s="15"/>
    </row>
    <row r="161" spans="1:7" x14ac:dyDescent="0.3">
      <c r="A161" s="12" t="s">
        <v>1449</v>
      </c>
      <c r="B161" s="30" t="s">
        <v>1450</v>
      </c>
      <c r="C161" s="30" t="s">
        <v>1135</v>
      </c>
      <c r="D161" s="13">
        <v>825</v>
      </c>
      <c r="E161" s="14">
        <v>14.81</v>
      </c>
      <c r="F161" s="15">
        <v>0</v>
      </c>
      <c r="G161" s="15"/>
    </row>
    <row r="162" spans="1:7" x14ac:dyDescent="0.3">
      <c r="A162" s="12" t="s">
        <v>1451</v>
      </c>
      <c r="B162" s="30" t="s">
        <v>1452</v>
      </c>
      <c r="C162" s="30" t="s">
        <v>1381</v>
      </c>
      <c r="D162" s="13">
        <v>1600</v>
      </c>
      <c r="E162" s="14">
        <v>6.33</v>
      </c>
      <c r="F162" s="15">
        <v>0</v>
      </c>
      <c r="G162" s="15"/>
    </row>
    <row r="163" spans="1:7" x14ac:dyDescent="0.3">
      <c r="A163" s="16" t="s">
        <v>125</v>
      </c>
      <c r="B163" s="31"/>
      <c r="C163" s="31"/>
      <c r="D163" s="17"/>
      <c r="E163" s="35">
        <v>316983.17</v>
      </c>
      <c r="F163" s="36">
        <v>0.73480000000000001</v>
      </c>
      <c r="G163" s="20"/>
    </row>
    <row r="164" spans="1:7" x14ac:dyDescent="0.3">
      <c r="A164" s="16" t="s">
        <v>1453</v>
      </c>
      <c r="B164" s="30"/>
      <c r="C164" s="30"/>
      <c r="D164" s="13"/>
      <c r="E164" s="14"/>
      <c r="F164" s="15"/>
      <c r="G164" s="15"/>
    </row>
    <row r="165" spans="1:7" x14ac:dyDescent="0.3">
      <c r="A165" s="16" t="s">
        <v>125</v>
      </c>
      <c r="B165" s="30"/>
      <c r="C165" s="30"/>
      <c r="D165" s="13"/>
      <c r="E165" s="37" t="s">
        <v>115</v>
      </c>
      <c r="F165" s="38" t="s">
        <v>115</v>
      </c>
      <c r="G165" s="15"/>
    </row>
    <row r="166" spans="1:7" x14ac:dyDescent="0.3">
      <c r="A166" s="21" t="s">
        <v>155</v>
      </c>
      <c r="B166" s="32"/>
      <c r="C166" s="32"/>
      <c r="D166" s="22"/>
      <c r="E166" s="27">
        <v>316983.17</v>
      </c>
      <c r="F166" s="28">
        <v>0.73480000000000001</v>
      </c>
      <c r="G166" s="20"/>
    </row>
    <row r="167" spans="1:7" x14ac:dyDescent="0.3">
      <c r="A167" s="12"/>
      <c r="B167" s="30"/>
      <c r="C167" s="30"/>
      <c r="D167" s="13"/>
      <c r="E167" s="14"/>
      <c r="F167" s="15"/>
      <c r="G167" s="15"/>
    </row>
    <row r="168" spans="1:7" x14ac:dyDescent="0.3">
      <c r="A168" s="16" t="s">
        <v>1454</v>
      </c>
      <c r="B168" s="30"/>
      <c r="C168" s="30"/>
      <c r="D168" s="13"/>
      <c r="E168" s="14"/>
      <c r="F168" s="15"/>
      <c r="G168" s="15"/>
    </row>
    <row r="169" spans="1:7" x14ac:dyDescent="0.3">
      <c r="A169" s="16" t="s">
        <v>1455</v>
      </c>
      <c r="B169" s="30"/>
      <c r="C169" s="30"/>
      <c r="D169" s="13"/>
      <c r="E169" s="14"/>
      <c r="F169" s="15"/>
      <c r="G169" s="15"/>
    </row>
    <row r="170" spans="1:7" x14ac:dyDescent="0.3">
      <c r="A170" s="12" t="s">
        <v>1456</v>
      </c>
      <c r="B170" s="30"/>
      <c r="C170" s="30" t="s">
        <v>1381</v>
      </c>
      <c r="D170" s="39">
        <v>-1600</v>
      </c>
      <c r="E170" s="23">
        <v>-6.37</v>
      </c>
      <c r="F170" s="24">
        <v>-1.4E-5</v>
      </c>
      <c r="G170" s="15"/>
    </row>
    <row r="171" spans="1:7" x14ac:dyDescent="0.3">
      <c r="A171" s="12" t="s">
        <v>1457</v>
      </c>
      <c r="B171" s="30"/>
      <c r="C171" s="30" t="s">
        <v>1135</v>
      </c>
      <c r="D171" s="39">
        <v>-825</v>
      </c>
      <c r="E171" s="23">
        <v>-14.87</v>
      </c>
      <c r="F171" s="24">
        <v>-3.4E-5</v>
      </c>
      <c r="G171" s="15"/>
    </row>
    <row r="172" spans="1:7" x14ac:dyDescent="0.3">
      <c r="A172" s="12" t="s">
        <v>1458</v>
      </c>
      <c r="B172" s="30"/>
      <c r="C172" s="30" t="s">
        <v>1154</v>
      </c>
      <c r="D172" s="39">
        <v>-1950</v>
      </c>
      <c r="E172" s="23">
        <v>-15.89</v>
      </c>
      <c r="F172" s="24">
        <v>-3.6000000000000001E-5</v>
      </c>
      <c r="G172" s="15"/>
    </row>
    <row r="173" spans="1:7" x14ac:dyDescent="0.3">
      <c r="A173" s="12" t="s">
        <v>1459</v>
      </c>
      <c r="B173" s="30"/>
      <c r="C173" s="30" t="s">
        <v>1256</v>
      </c>
      <c r="D173" s="39">
        <v>-1000</v>
      </c>
      <c r="E173" s="23">
        <v>-18.41</v>
      </c>
      <c r="F173" s="24">
        <v>-4.1999999999999998E-5</v>
      </c>
      <c r="G173" s="15"/>
    </row>
    <row r="174" spans="1:7" x14ac:dyDescent="0.3">
      <c r="A174" s="12" t="s">
        <v>1460</v>
      </c>
      <c r="B174" s="30"/>
      <c r="C174" s="30" t="s">
        <v>1228</v>
      </c>
      <c r="D174" s="39">
        <v>-5200</v>
      </c>
      <c r="E174" s="23">
        <v>-33.18</v>
      </c>
      <c r="F174" s="24">
        <v>-7.6000000000000004E-5</v>
      </c>
      <c r="G174" s="15"/>
    </row>
    <row r="175" spans="1:7" x14ac:dyDescent="0.3">
      <c r="A175" s="12" t="s">
        <v>1461</v>
      </c>
      <c r="B175" s="30"/>
      <c r="C175" s="30" t="s">
        <v>1256</v>
      </c>
      <c r="D175" s="39">
        <v>-875</v>
      </c>
      <c r="E175" s="23">
        <v>-37.99</v>
      </c>
      <c r="F175" s="24">
        <v>-8.7999999999999998E-5</v>
      </c>
      <c r="G175" s="15"/>
    </row>
    <row r="176" spans="1:7" x14ac:dyDescent="0.3">
      <c r="A176" s="12" t="s">
        <v>1462</v>
      </c>
      <c r="B176" s="30"/>
      <c r="C176" s="30" t="s">
        <v>1125</v>
      </c>
      <c r="D176" s="39">
        <v>-60000</v>
      </c>
      <c r="E176" s="23">
        <v>-47.4</v>
      </c>
      <c r="F176" s="24">
        <v>-1.0900000000000001E-4</v>
      </c>
      <c r="G176" s="15"/>
    </row>
    <row r="177" spans="1:7" x14ac:dyDescent="0.3">
      <c r="A177" s="12" t="s">
        <v>1463</v>
      </c>
      <c r="B177" s="30"/>
      <c r="C177" s="30" t="s">
        <v>1119</v>
      </c>
      <c r="D177" s="39">
        <v>-23400</v>
      </c>
      <c r="E177" s="23">
        <v>-81.13</v>
      </c>
      <c r="F177" s="24">
        <v>-1.8699999999999999E-4</v>
      </c>
      <c r="G177" s="15"/>
    </row>
    <row r="178" spans="1:7" x14ac:dyDescent="0.3">
      <c r="A178" s="12" t="s">
        <v>1464</v>
      </c>
      <c r="B178" s="30"/>
      <c r="C178" s="30" t="s">
        <v>1154</v>
      </c>
      <c r="D178" s="39">
        <v>-28000</v>
      </c>
      <c r="E178" s="23">
        <v>-81.89</v>
      </c>
      <c r="F178" s="24">
        <v>-1.8900000000000001E-4</v>
      </c>
      <c r="G178" s="15"/>
    </row>
    <row r="179" spans="1:7" x14ac:dyDescent="0.3">
      <c r="A179" s="12" t="s">
        <v>1465</v>
      </c>
      <c r="B179" s="30"/>
      <c r="C179" s="30" t="s">
        <v>1210</v>
      </c>
      <c r="D179" s="39">
        <v>-5600</v>
      </c>
      <c r="E179" s="23">
        <v>-85.47</v>
      </c>
      <c r="F179" s="24">
        <v>-1.9699999999999999E-4</v>
      </c>
      <c r="G179" s="15"/>
    </row>
    <row r="180" spans="1:7" x14ac:dyDescent="0.3">
      <c r="A180" s="12" t="s">
        <v>1466</v>
      </c>
      <c r="B180" s="30"/>
      <c r="C180" s="30" t="s">
        <v>1353</v>
      </c>
      <c r="D180" s="39">
        <v>-141750</v>
      </c>
      <c r="E180" s="23">
        <v>-95.47</v>
      </c>
      <c r="F180" s="24">
        <v>-2.2100000000000001E-4</v>
      </c>
      <c r="G180" s="15"/>
    </row>
    <row r="181" spans="1:7" x14ac:dyDescent="0.3">
      <c r="A181" s="12" t="s">
        <v>1467</v>
      </c>
      <c r="B181" s="30"/>
      <c r="C181" s="30" t="s">
        <v>1390</v>
      </c>
      <c r="D181" s="39">
        <v>-560</v>
      </c>
      <c r="E181" s="23">
        <v>-109.88</v>
      </c>
      <c r="F181" s="24">
        <v>-2.5399999999999999E-4</v>
      </c>
      <c r="G181" s="15"/>
    </row>
    <row r="182" spans="1:7" x14ac:dyDescent="0.3">
      <c r="A182" s="12" t="s">
        <v>1468</v>
      </c>
      <c r="B182" s="30"/>
      <c r="C182" s="30" t="s">
        <v>1318</v>
      </c>
      <c r="D182" s="39">
        <v>-8000</v>
      </c>
      <c r="E182" s="23">
        <v>-110.42</v>
      </c>
      <c r="F182" s="24">
        <v>-2.5500000000000002E-4</v>
      </c>
      <c r="G182" s="15"/>
    </row>
    <row r="183" spans="1:7" x14ac:dyDescent="0.3">
      <c r="A183" s="12" t="s">
        <v>1469</v>
      </c>
      <c r="B183" s="30"/>
      <c r="C183" s="30" t="s">
        <v>1176</v>
      </c>
      <c r="D183" s="39">
        <v>-14400</v>
      </c>
      <c r="E183" s="23">
        <v>-118.54</v>
      </c>
      <c r="F183" s="24">
        <v>-2.7399999999999999E-4</v>
      </c>
      <c r="G183" s="15"/>
    </row>
    <row r="184" spans="1:7" x14ac:dyDescent="0.3">
      <c r="A184" s="12" t="s">
        <v>1470</v>
      </c>
      <c r="B184" s="30"/>
      <c r="C184" s="30" t="s">
        <v>1110</v>
      </c>
      <c r="D184" s="39">
        <v>-40000</v>
      </c>
      <c r="E184" s="23">
        <v>-132.44</v>
      </c>
      <c r="F184" s="24">
        <v>-3.0600000000000001E-4</v>
      </c>
      <c r="G184" s="15"/>
    </row>
    <row r="185" spans="1:7" x14ac:dyDescent="0.3">
      <c r="A185" s="12" t="s">
        <v>1471</v>
      </c>
      <c r="B185" s="30"/>
      <c r="C185" s="30" t="s">
        <v>1290</v>
      </c>
      <c r="D185" s="39">
        <v>-19000</v>
      </c>
      <c r="E185" s="23">
        <v>-147.13</v>
      </c>
      <c r="F185" s="24">
        <v>-3.4000000000000002E-4</v>
      </c>
      <c r="G185" s="15"/>
    </row>
    <row r="186" spans="1:7" x14ac:dyDescent="0.3">
      <c r="A186" s="12" t="s">
        <v>1472</v>
      </c>
      <c r="B186" s="30"/>
      <c r="C186" s="30" t="s">
        <v>1420</v>
      </c>
      <c r="D186" s="39">
        <v>-405</v>
      </c>
      <c r="E186" s="23">
        <v>-154.1</v>
      </c>
      <c r="F186" s="24">
        <v>-3.5599999999999998E-4</v>
      </c>
      <c r="G186" s="15"/>
    </row>
    <row r="187" spans="1:7" x14ac:dyDescent="0.3">
      <c r="A187" s="12" t="s">
        <v>1473</v>
      </c>
      <c r="B187" s="30"/>
      <c r="C187" s="30" t="s">
        <v>1262</v>
      </c>
      <c r="D187" s="39">
        <v>-16000</v>
      </c>
      <c r="E187" s="23">
        <v>-157.88999999999999</v>
      </c>
      <c r="F187" s="24">
        <v>-3.6499999999999998E-4</v>
      </c>
      <c r="G187" s="15"/>
    </row>
    <row r="188" spans="1:7" x14ac:dyDescent="0.3">
      <c r="A188" s="12" t="s">
        <v>1474</v>
      </c>
      <c r="B188" s="30"/>
      <c r="C188" s="30" t="s">
        <v>1259</v>
      </c>
      <c r="D188" s="39">
        <v>-66000</v>
      </c>
      <c r="E188" s="23">
        <v>-175.26</v>
      </c>
      <c r="F188" s="24">
        <v>-4.0499999999999998E-4</v>
      </c>
      <c r="G188" s="15"/>
    </row>
    <row r="189" spans="1:7" x14ac:dyDescent="0.3">
      <c r="A189" s="12" t="s">
        <v>1475</v>
      </c>
      <c r="B189" s="30"/>
      <c r="C189" s="30" t="s">
        <v>1353</v>
      </c>
      <c r="D189" s="39">
        <v>-10200</v>
      </c>
      <c r="E189" s="23">
        <v>-200.52</v>
      </c>
      <c r="F189" s="24">
        <v>-4.64E-4</v>
      </c>
      <c r="G189" s="15"/>
    </row>
    <row r="190" spans="1:7" x14ac:dyDescent="0.3">
      <c r="A190" s="12" t="s">
        <v>1476</v>
      </c>
      <c r="B190" s="30"/>
      <c r="C190" s="30" t="s">
        <v>1154</v>
      </c>
      <c r="D190" s="39">
        <v>-32300</v>
      </c>
      <c r="E190" s="23">
        <v>-210.73</v>
      </c>
      <c r="F190" s="24">
        <v>-4.8799999999999999E-4</v>
      </c>
      <c r="G190" s="15"/>
    </row>
    <row r="191" spans="1:7" x14ac:dyDescent="0.3">
      <c r="A191" s="12" t="s">
        <v>1477</v>
      </c>
      <c r="B191" s="30"/>
      <c r="C191" s="30" t="s">
        <v>1176</v>
      </c>
      <c r="D191" s="39">
        <v>-75000</v>
      </c>
      <c r="E191" s="23">
        <v>-220.5</v>
      </c>
      <c r="F191" s="24">
        <v>-5.1000000000000004E-4</v>
      </c>
      <c r="G191" s="15"/>
    </row>
    <row r="192" spans="1:7" x14ac:dyDescent="0.3">
      <c r="A192" s="12" t="s">
        <v>1478</v>
      </c>
      <c r="B192" s="30"/>
      <c r="C192" s="30" t="s">
        <v>1125</v>
      </c>
      <c r="D192" s="39">
        <v>-240000</v>
      </c>
      <c r="E192" s="23">
        <v>-237.84</v>
      </c>
      <c r="F192" s="24">
        <v>-5.5000000000000003E-4</v>
      </c>
      <c r="G192" s="15"/>
    </row>
    <row r="193" spans="1:7" x14ac:dyDescent="0.3">
      <c r="A193" s="12" t="s">
        <v>1479</v>
      </c>
      <c r="B193" s="30"/>
      <c r="C193" s="30" t="s">
        <v>1122</v>
      </c>
      <c r="D193" s="39">
        <v>-19000</v>
      </c>
      <c r="E193" s="23">
        <v>-238.59</v>
      </c>
      <c r="F193" s="24">
        <v>-5.5199999999999997E-4</v>
      </c>
      <c r="G193" s="15"/>
    </row>
    <row r="194" spans="1:7" x14ac:dyDescent="0.3">
      <c r="A194" s="12" t="s">
        <v>1480</v>
      </c>
      <c r="B194" s="30"/>
      <c r="C194" s="30" t="s">
        <v>1107</v>
      </c>
      <c r="D194" s="39">
        <v>-170000</v>
      </c>
      <c r="E194" s="23">
        <v>-241.4</v>
      </c>
      <c r="F194" s="24">
        <v>-5.5900000000000004E-4</v>
      </c>
      <c r="G194" s="15"/>
    </row>
    <row r="195" spans="1:7" x14ac:dyDescent="0.3">
      <c r="A195" s="12" t="s">
        <v>1481</v>
      </c>
      <c r="B195" s="30"/>
      <c r="C195" s="30" t="s">
        <v>1169</v>
      </c>
      <c r="D195" s="39">
        <v>-22400</v>
      </c>
      <c r="E195" s="23">
        <v>-242.01</v>
      </c>
      <c r="F195" s="24">
        <v>-5.5999999999999995E-4</v>
      </c>
      <c r="G195" s="15"/>
    </row>
    <row r="196" spans="1:7" x14ac:dyDescent="0.3">
      <c r="A196" s="12" t="s">
        <v>1482</v>
      </c>
      <c r="B196" s="30"/>
      <c r="C196" s="30" t="s">
        <v>1370</v>
      </c>
      <c r="D196" s="39">
        <v>-45000</v>
      </c>
      <c r="E196" s="23">
        <v>-246.35</v>
      </c>
      <c r="F196" s="24">
        <v>-5.6999999999999998E-4</v>
      </c>
      <c r="G196" s="15"/>
    </row>
    <row r="197" spans="1:7" x14ac:dyDescent="0.3">
      <c r="A197" s="12" t="s">
        <v>1483</v>
      </c>
      <c r="B197" s="30"/>
      <c r="C197" s="30" t="s">
        <v>1318</v>
      </c>
      <c r="D197" s="39">
        <v>-6875</v>
      </c>
      <c r="E197" s="23">
        <v>-256.37</v>
      </c>
      <c r="F197" s="24">
        <v>-5.9299999999999999E-4</v>
      </c>
      <c r="G197" s="15"/>
    </row>
    <row r="198" spans="1:7" x14ac:dyDescent="0.3">
      <c r="A198" s="12" t="s">
        <v>1484</v>
      </c>
      <c r="B198" s="30"/>
      <c r="C198" s="30" t="s">
        <v>1395</v>
      </c>
      <c r="D198" s="39">
        <v>-12000</v>
      </c>
      <c r="E198" s="23">
        <v>-261.33</v>
      </c>
      <c r="F198" s="24">
        <v>-6.0499999999999996E-4</v>
      </c>
      <c r="G198" s="15"/>
    </row>
    <row r="199" spans="1:7" x14ac:dyDescent="0.3">
      <c r="A199" s="12" t="s">
        <v>1485</v>
      </c>
      <c r="B199" s="30"/>
      <c r="C199" s="30" t="s">
        <v>1353</v>
      </c>
      <c r="D199" s="39">
        <v>-84000</v>
      </c>
      <c r="E199" s="23">
        <v>-269.72000000000003</v>
      </c>
      <c r="F199" s="24">
        <v>-6.2399999999999999E-4</v>
      </c>
      <c r="G199" s="15"/>
    </row>
    <row r="200" spans="1:7" x14ac:dyDescent="0.3">
      <c r="A200" s="12" t="s">
        <v>1486</v>
      </c>
      <c r="B200" s="30"/>
      <c r="C200" s="30" t="s">
        <v>1390</v>
      </c>
      <c r="D200" s="39">
        <v>-6800</v>
      </c>
      <c r="E200" s="23">
        <v>-290.18</v>
      </c>
      <c r="F200" s="24">
        <v>-6.7199999999999996E-4</v>
      </c>
      <c r="G200" s="15"/>
    </row>
    <row r="201" spans="1:7" x14ac:dyDescent="0.3">
      <c r="A201" s="12" t="s">
        <v>1487</v>
      </c>
      <c r="B201" s="30"/>
      <c r="C201" s="30" t="s">
        <v>1242</v>
      </c>
      <c r="D201" s="39">
        <v>-12900</v>
      </c>
      <c r="E201" s="23">
        <v>-354.81</v>
      </c>
      <c r="F201" s="24">
        <v>-8.2100000000000001E-4</v>
      </c>
      <c r="G201" s="15"/>
    </row>
    <row r="202" spans="1:7" x14ac:dyDescent="0.3">
      <c r="A202" s="12" t="s">
        <v>1488</v>
      </c>
      <c r="B202" s="30"/>
      <c r="C202" s="30" t="s">
        <v>1154</v>
      </c>
      <c r="D202" s="39">
        <v>-1600</v>
      </c>
      <c r="E202" s="23">
        <v>-356.05</v>
      </c>
      <c r="F202" s="24">
        <v>-8.2399999999999997E-4</v>
      </c>
      <c r="G202" s="15"/>
    </row>
    <row r="203" spans="1:7" x14ac:dyDescent="0.3">
      <c r="A203" s="12" t="s">
        <v>1489</v>
      </c>
      <c r="B203" s="30"/>
      <c r="C203" s="30" t="s">
        <v>1135</v>
      </c>
      <c r="D203" s="39">
        <v>-33000</v>
      </c>
      <c r="E203" s="23">
        <v>-365.95</v>
      </c>
      <c r="F203" s="24">
        <v>-8.4699999999999999E-4</v>
      </c>
      <c r="G203" s="15"/>
    </row>
    <row r="204" spans="1:7" x14ac:dyDescent="0.3">
      <c r="A204" s="12" t="s">
        <v>1490</v>
      </c>
      <c r="B204" s="30"/>
      <c r="C204" s="30" t="s">
        <v>1381</v>
      </c>
      <c r="D204" s="39">
        <v>-80400</v>
      </c>
      <c r="E204" s="23">
        <v>-388.17</v>
      </c>
      <c r="F204" s="24">
        <v>-8.9899999999999995E-4</v>
      </c>
      <c r="G204" s="15"/>
    </row>
    <row r="205" spans="1:7" x14ac:dyDescent="0.3">
      <c r="A205" s="12" t="s">
        <v>1491</v>
      </c>
      <c r="B205" s="30"/>
      <c r="C205" s="30" t="s">
        <v>1196</v>
      </c>
      <c r="D205" s="39">
        <v>-262500</v>
      </c>
      <c r="E205" s="23">
        <v>-394.28</v>
      </c>
      <c r="F205" s="24">
        <v>-9.1299999999999997E-4</v>
      </c>
      <c r="G205" s="15"/>
    </row>
    <row r="206" spans="1:7" x14ac:dyDescent="0.3">
      <c r="A206" s="12" t="s">
        <v>1492</v>
      </c>
      <c r="B206" s="30"/>
      <c r="C206" s="30" t="s">
        <v>1259</v>
      </c>
      <c r="D206" s="39">
        <v>-54600</v>
      </c>
      <c r="E206" s="23">
        <v>-394.54</v>
      </c>
      <c r="F206" s="24">
        <v>-9.1299999999999997E-4</v>
      </c>
      <c r="G206" s="15"/>
    </row>
    <row r="207" spans="1:7" x14ac:dyDescent="0.3">
      <c r="A207" s="12" t="s">
        <v>1493</v>
      </c>
      <c r="B207" s="30"/>
      <c r="C207" s="30" t="s">
        <v>1183</v>
      </c>
      <c r="D207" s="39">
        <v>-5300</v>
      </c>
      <c r="E207" s="23">
        <v>-405.49</v>
      </c>
      <c r="F207" s="24">
        <v>-9.3899999999999995E-4</v>
      </c>
      <c r="G207" s="15"/>
    </row>
    <row r="208" spans="1:7" x14ac:dyDescent="0.3">
      <c r="A208" s="12" t="s">
        <v>1494</v>
      </c>
      <c r="B208" s="30"/>
      <c r="C208" s="30" t="s">
        <v>1183</v>
      </c>
      <c r="D208" s="39">
        <v>-24500</v>
      </c>
      <c r="E208" s="23">
        <v>-410.93</v>
      </c>
      <c r="F208" s="24">
        <v>-9.5100000000000002E-4</v>
      </c>
      <c r="G208" s="15"/>
    </row>
    <row r="209" spans="1:7" x14ac:dyDescent="0.3">
      <c r="A209" s="12" t="s">
        <v>1495</v>
      </c>
      <c r="B209" s="30"/>
      <c r="C209" s="30" t="s">
        <v>1370</v>
      </c>
      <c r="D209" s="39">
        <v>-43000</v>
      </c>
      <c r="E209" s="23">
        <v>-419.23</v>
      </c>
      <c r="F209" s="24">
        <v>-9.7099999999999997E-4</v>
      </c>
      <c r="G209" s="15"/>
    </row>
    <row r="210" spans="1:7" x14ac:dyDescent="0.3">
      <c r="A210" s="12" t="s">
        <v>1496</v>
      </c>
      <c r="B210" s="30"/>
      <c r="C210" s="30" t="s">
        <v>1110</v>
      </c>
      <c r="D210" s="39">
        <v>-35500</v>
      </c>
      <c r="E210" s="23">
        <v>-451.83</v>
      </c>
      <c r="F210" s="24">
        <v>-1.0460000000000001E-3</v>
      </c>
      <c r="G210" s="15"/>
    </row>
    <row r="211" spans="1:7" x14ac:dyDescent="0.3">
      <c r="A211" s="12" t="s">
        <v>1497</v>
      </c>
      <c r="B211" s="30"/>
      <c r="C211" s="30" t="s">
        <v>1253</v>
      </c>
      <c r="D211" s="39">
        <v>-13750</v>
      </c>
      <c r="E211" s="23">
        <v>-460.16</v>
      </c>
      <c r="F211" s="24">
        <v>-1.065E-3</v>
      </c>
      <c r="G211" s="15"/>
    </row>
    <row r="212" spans="1:7" x14ac:dyDescent="0.3">
      <c r="A212" s="12" t="s">
        <v>1498</v>
      </c>
      <c r="B212" s="30"/>
      <c r="C212" s="30" t="s">
        <v>1196</v>
      </c>
      <c r="D212" s="39">
        <v>-21000</v>
      </c>
      <c r="E212" s="23">
        <v>-508.79</v>
      </c>
      <c r="F212" s="24">
        <v>-1.178E-3</v>
      </c>
      <c r="G212" s="15"/>
    </row>
    <row r="213" spans="1:7" x14ac:dyDescent="0.3">
      <c r="A213" s="12" t="s">
        <v>1499</v>
      </c>
      <c r="B213" s="30"/>
      <c r="C213" s="30" t="s">
        <v>1154</v>
      </c>
      <c r="D213" s="39">
        <v>-108750</v>
      </c>
      <c r="E213" s="23">
        <v>-509</v>
      </c>
      <c r="F213" s="24">
        <v>-1.1789999999999999E-3</v>
      </c>
      <c r="G213" s="15"/>
    </row>
    <row r="214" spans="1:7" x14ac:dyDescent="0.3">
      <c r="A214" s="12" t="s">
        <v>1500</v>
      </c>
      <c r="B214" s="30"/>
      <c r="C214" s="30" t="s">
        <v>1135</v>
      </c>
      <c r="D214" s="39">
        <v>-194000</v>
      </c>
      <c r="E214" s="23">
        <v>-510.12</v>
      </c>
      <c r="F214" s="24">
        <v>-1.181E-3</v>
      </c>
      <c r="G214" s="15"/>
    </row>
    <row r="215" spans="1:7" x14ac:dyDescent="0.3">
      <c r="A215" s="12" t="s">
        <v>1501</v>
      </c>
      <c r="B215" s="30"/>
      <c r="C215" s="30" t="s">
        <v>1107</v>
      </c>
      <c r="D215" s="39">
        <v>-415000</v>
      </c>
      <c r="E215" s="23">
        <v>-549.66999999999996</v>
      </c>
      <c r="F215" s="24">
        <v>-1.273E-3</v>
      </c>
      <c r="G215" s="15"/>
    </row>
    <row r="216" spans="1:7" x14ac:dyDescent="0.3">
      <c r="A216" s="12" t="s">
        <v>1502</v>
      </c>
      <c r="B216" s="30"/>
      <c r="C216" s="30" t="s">
        <v>1169</v>
      </c>
      <c r="D216" s="39">
        <v>-25200</v>
      </c>
      <c r="E216" s="23">
        <v>-595.46</v>
      </c>
      <c r="F216" s="24">
        <v>-1.379E-3</v>
      </c>
      <c r="G216" s="15"/>
    </row>
    <row r="217" spans="1:7" x14ac:dyDescent="0.3">
      <c r="A217" s="12" t="s">
        <v>1503</v>
      </c>
      <c r="B217" s="30"/>
      <c r="C217" s="30" t="s">
        <v>1353</v>
      </c>
      <c r="D217" s="39">
        <v>-338400</v>
      </c>
      <c r="E217" s="23">
        <v>-606.75</v>
      </c>
      <c r="F217" s="24">
        <v>-1.405E-3</v>
      </c>
      <c r="G217" s="15"/>
    </row>
    <row r="218" spans="1:7" x14ac:dyDescent="0.3">
      <c r="A218" s="12" t="s">
        <v>1504</v>
      </c>
      <c r="B218" s="30"/>
      <c r="C218" s="30" t="s">
        <v>1262</v>
      </c>
      <c r="D218" s="39">
        <v>-264000</v>
      </c>
      <c r="E218" s="23">
        <v>-607.07000000000005</v>
      </c>
      <c r="F218" s="24">
        <v>-1.4059999999999999E-3</v>
      </c>
      <c r="G218" s="15"/>
    </row>
    <row r="219" spans="1:7" x14ac:dyDescent="0.3">
      <c r="A219" s="12" t="s">
        <v>1505</v>
      </c>
      <c r="B219" s="30"/>
      <c r="C219" s="30" t="s">
        <v>1215</v>
      </c>
      <c r="D219" s="39">
        <v>-99375</v>
      </c>
      <c r="E219" s="23">
        <v>-632.12</v>
      </c>
      <c r="F219" s="24">
        <v>-1.464E-3</v>
      </c>
      <c r="G219" s="15"/>
    </row>
    <row r="220" spans="1:7" x14ac:dyDescent="0.3">
      <c r="A220" s="12" t="s">
        <v>1506</v>
      </c>
      <c r="B220" s="30"/>
      <c r="C220" s="30" t="s">
        <v>1154</v>
      </c>
      <c r="D220" s="39">
        <v>-42000</v>
      </c>
      <c r="E220" s="23">
        <v>-650.20000000000005</v>
      </c>
      <c r="F220" s="24">
        <v>-1.506E-3</v>
      </c>
      <c r="G220" s="15"/>
    </row>
    <row r="221" spans="1:7" x14ac:dyDescent="0.3">
      <c r="A221" s="12" t="s">
        <v>1507</v>
      </c>
      <c r="B221" s="30"/>
      <c r="C221" s="30" t="s">
        <v>1183</v>
      </c>
      <c r="D221" s="39">
        <v>-178200</v>
      </c>
      <c r="E221" s="23">
        <v>-655.24</v>
      </c>
      <c r="F221" s="24">
        <v>-1.5169999999999999E-3</v>
      </c>
      <c r="G221" s="15"/>
    </row>
    <row r="222" spans="1:7" x14ac:dyDescent="0.3">
      <c r="A222" s="12" t="s">
        <v>1508</v>
      </c>
      <c r="B222" s="30"/>
      <c r="C222" s="30" t="s">
        <v>1119</v>
      </c>
      <c r="D222" s="39">
        <v>-278100</v>
      </c>
      <c r="E222" s="23">
        <v>-662.99</v>
      </c>
      <c r="F222" s="24">
        <v>-1.5349999999999999E-3</v>
      </c>
      <c r="G222" s="15"/>
    </row>
    <row r="223" spans="1:7" x14ac:dyDescent="0.3">
      <c r="A223" s="12" t="s">
        <v>1509</v>
      </c>
      <c r="B223" s="30"/>
      <c r="C223" s="30" t="s">
        <v>1231</v>
      </c>
      <c r="D223" s="39">
        <v>-65875</v>
      </c>
      <c r="E223" s="23">
        <v>-684.67</v>
      </c>
      <c r="F223" s="24">
        <v>-1.586E-3</v>
      </c>
      <c r="G223" s="15"/>
    </row>
    <row r="224" spans="1:7" x14ac:dyDescent="0.3">
      <c r="A224" s="12" t="s">
        <v>1510</v>
      </c>
      <c r="B224" s="30"/>
      <c r="C224" s="30" t="s">
        <v>1154</v>
      </c>
      <c r="D224" s="39">
        <v>-20800</v>
      </c>
      <c r="E224" s="23">
        <v>-707.47</v>
      </c>
      <c r="F224" s="24">
        <v>-1.6379999999999999E-3</v>
      </c>
      <c r="G224" s="15"/>
    </row>
    <row r="225" spans="1:7" x14ac:dyDescent="0.3">
      <c r="A225" s="12" t="s">
        <v>1511</v>
      </c>
      <c r="B225" s="30"/>
      <c r="C225" s="30" t="s">
        <v>1169</v>
      </c>
      <c r="D225" s="39">
        <v>-8500</v>
      </c>
      <c r="E225" s="23">
        <v>-709.78</v>
      </c>
      <c r="F225" s="24">
        <v>-1.6440000000000001E-3</v>
      </c>
      <c r="G225" s="15"/>
    </row>
    <row r="226" spans="1:7" x14ac:dyDescent="0.3">
      <c r="A226" s="12" t="s">
        <v>1512</v>
      </c>
      <c r="B226" s="30"/>
      <c r="C226" s="30" t="s">
        <v>1256</v>
      </c>
      <c r="D226" s="39">
        <v>-58400</v>
      </c>
      <c r="E226" s="23">
        <v>-733.85</v>
      </c>
      <c r="F226" s="24">
        <v>-1.699E-3</v>
      </c>
      <c r="G226" s="15"/>
    </row>
    <row r="227" spans="1:7" x14ac:dyDescent="0.3">
      <c r="A227" s="12" t="s">
        <v>1513</v>
      </c>
      <c r="B227" s="30"/>
      <c r="C227" s="30" t="s">
        <v>1262</v>
      </c>
      <c r="D227" s="39">
        <v>-170500</v>
      </c>
      <c r="E227" s="23">
        <v>-735.71</v>
      </c>
      <c r="F227" s="24">
        <v>-1.704E-3</v>
      </c>
      <c r="G227" s="15"/>
    </row>
    <row r="228" spans="1:7" x14ac:dyDescent="0.3">
      <c r="A228" s="12" t="s">
        <v>1514</v>
      </c>
      <c r="B228" s="30"/>
      <c r="C228" s="30" t="s">
        <v>1154</v>
      </c>
      <c r="D228" s="39">
        <v>-26250</v>
      </c>
      <c r="E228" s="23">
        <v>-746.46</v>
      </c>
      <c r="F228" s="24">
        <v>-1.7290000000000001E-3</v>
      </c>
      <c r="G228" s="15"/>
    </row>
    <row r="229" spans="1:7" x14ac:dyDescent="0.3">
      <c r="A229" s="12" t="s">
        <v>1515</v>
      </c>
      <c r="B229" s="30"/>
      <c r="C229" s="30" t="s">
        <v>1259</v>
      </c>
      <c r="D229" s="39">
        <v>-25750</v>
      </c>
      <c r="E229" s="23">
        <v>-783.92</v>
      </c>
      <c r="F229" s="24">
        <v>-1.815E-3</v>
      </c>
      <c r="G229" s="15"/>
    </row>
    <row r="230" spans="1:7" x14ac:dyDescent="0.3">
      <c r="A230" s="12" t="s">
        <v>1516</v>
      </c>
      <c r="B230" s="30"/>
      <c r="C230" s="30" t="s">
        <v>1154</v>
      </c>
      <c r="D230" s="39">
        <v>-157000</v>
      </c>
      <c r="E230" s="23">
        <v>-816.95</v>
      </c>
      <c r="F230" s="24">
        <v>-1.892E-3</v>
      </c>
      <c r="G230" s="15"/>
    </row>
    <row r="231" spans="1:7" x14ac:dyDescent="0.3">
      <c r="A231" s="12" t="s">
        <v>1517</v>
      </c>
      <c r="B231" s="30"/>
      <c r="C231" s="30" t="s">
        <v>1228</v>
      </c>
      <c r="D231" s="39">
        <v>-77350</v>
      </c>
      <c r="E231" s="23">
        <v>-833.21</v>
      </c>
      <c r="F231" s="24">
        <v>-1.9300000000000001E-3</v>
      </c>
      <c r="G231" s="15"/>
    </row>
    <row r="232" spans="1:7" x14ac:dyDescent="0.3">
      <c r="A232" s="12" t="s">
        <v>1518</v>
      </c>
      <c r="B232" s="30"/>
      <c r="C232" s="30" t="s">
        <v>1135</v>
      </c>
      <c r="D232" s="39">
        <v>-17850</v>
      </c>
      <c r="E232" s="23">
        <v>-855.83</v>
      </c>
      <c r="F232" s="24">
        <v>-1.9819999999999998E-3</v>
      </c>
      <c r="G232" s="15"/>
    </row>
    <row r="233" spans="1:7" x14ac:dyDescent="0.3">
      <c r="A233" s="12" t="s">
        <v>1519</v>
      </c>
      <c r="B233" s="30"/>
      <c r="C233" s="30" t="s">
        <v>1122</v>
      </c>
      <c r="D233" s="39">
        <v>-14630000</v>
      </c>
      <c r="E233" s="23">
        <v>-863.17</v>
      </c>
      <c r="F233" s="24">
        <v>-1.9989999999999999E-3</v>
      </c>
      <c r="G233" s="15"/>
    </row>
    <row r="234" spans="1:7" x14ac:dyDescent="0.3">
      <c r="A234" s="12" t="s">
        <v>1520</v>
      </c>
      <c r="B234" s="30"/>
      <c r="C234" s="30" t="s">
        <v>1318</v>
      </c>
      <c r="D234" s="39">
        <v>-403000</v>
      </c>
      <c r="E234" s="23">
        <v>-869.27</v>
      </c>
      <c r="F234" s="24">
        <v>-2.013E-3</v>
      </c>
      <c r="G234" s="15"/>
    </row>
    <row r="235" spans="1:7" x14ac:dyDescent="0.3">
      <c r="A235" s="12" t="s">
        <v>1521</v>
      </c>
      <c r="B235" s="30"/>
      <c r="C235" s="30" t="s">
        <v>1228</v>
      </c>
      <c r="D235" s="39">
        <v>-79500</v>
      </c>
      <c r="E235" s="23">
        <v>-881.18</v>
      </c>
      <c r="F235" s="24">
        <v>-2.0409999999999998E-3</v>
      </c>
      <c r="G235" s="15"/>
    </row>
    <row r="236" spans="1:7" x14ac:dyDescent="0.3">
      <c r="A236" s="12" t="s">
        <v>1522</v>
      </c>
      <c r="B236" s="30"/>
      <c r="C236" s="30" t="s">
        <v>1110</v>
      </c>
      <c r="D236" s="39">
        <v>-577800</v>
      </c>
      <c r="E236" s="23">
        <v>-892.41</v>
      </c>
      <c r="F236" s="24">
        <v>-2.0669999999999998E-3</v>
      </c>
      <c r="G236" s="15"/>
    </row>
    <row r="237" spans="1:7" x14ac:dyDescent="0.3">
      <c r="A237" s="12" t="s">
        <v>1523</v>
      </c>
      <c r="B237" s="30"/>
      <c r="C237" s="30" t="s">
        <v>1277</v>
      </c>
      <c r="D237" s="39">
        <v>-118750</v>
      </c>
      <c r="E237" s="23">
        <v>-903.51</v>
      </c>
      <c r="F237" s="24">
        <v>-2.0920000000000001E-3</v>
      </c>
      <c r="G237" s="15"/>
    </row>
    <row r="238" spans="1:7" x14ac:dyDescent="0.3">
      <c r="A238" s="12" t="s">
        <v>1524</v>
      </c>
      <c r="B238" s="30"/>
      <c r="C238" s="30" t="s">
        <v>1135</v>
      </c>
      <c r="D238" s="39">
        <v>-239000</v>
      </c>
      <c r="E238" s="23">
        <v>-988.15</v>
      </c>
      <c r="F238" s="24">
        <v>-2.2889999999999998E-3</v>
      </c>
      <c r="G238" s="15"/>
    </row>
    <row r="239" spans="1:7" x14ac:dyDescent="0.3">
      <c r="A239" s="12" t="s">
        <v>1525</v>
      </c>
      <c r="B239" s="30"/>
      <c r="C239" s="30" t="s">
        <v>1196</v>
      </c>
      <c r="D239" s="39">
        <v>-189550</v>
      </c>
      <c r="E239" s="23">
        <v>-989.36</v>
      </c>
      <c r="F239" s="24">
        <v>-2.2910000000000001E-3</v>
      </c>
      <c r="G239" s="15"/>
    </row>
    <row r="240" spans="1:7" x14ac:dyDescent="0.3">
      <c r="A240" s="12" t="s">
        <v>1526</v>
      </c>
      <c r="B240" s="30"/>
      <c r="C240" s="30" t="s">
        <v>1107</v>
      </c>
      <c r="D240" s="39">
        <v>-785000</v>
      </c>
      <c r="E240" s="23">
        <v>-994.6</v>
      </c>
      <c r="F240" s="24">
        <v>-2.3029999999999999E-3</v>
      </c>
      <c r="G240" s="15"/>
    </row>
    <row r="241" spans="1:7" x14ac:dyDescent="0.3">
      <c r="A241" s="12" t="s">
        <v>1527</v>
      </c>
      <c r="B241" s="30"/>
      <c r="C241" s="30" t="s">
        <v>1135</v>
      </c>
      <c r="D241" s="39">
        <v>-31000</v>
      </c>
      <c r="E241" s="23">
        <v>-1019.25</v>
      </c>
      <c r="F241" s="24">
        <v>-2.3609999999999998E-3</v>
      </c>
      <c r="G241" s="15"/>
    </row>
    <row r="242" spans="1:7" x14ac:dyDescent="0.3">
      <c r="A242" s="12" t="s">
        <v>1528</v>
      </c>
      <c r="B242" s="30"/>
      <c r="C242" s="30" t="s">
        <v>1161</v>
      </c>
      <c r="D242" s="39">
        <v>-68783</v>
      </c>
      <c r="E242" s="23">
        <v>-1062.08</v>
      </c>
      <c r="F242" s="24">
        <v>-2.4599999999999999E-3</v>
      </c>
      <c r="G242" s="15"/>
    </row>
    <row r="243" spans="1:7" x14ac:dyDescent="0.3">
      <c r="A243" s="12" t="s">
        <v>1529</v>
      </c>
      <c r="B243" s="30"/>
      <c r="C243" s="30" t="s">
        <v>1297</v>
      </c>
      <c r="D243" s="39">
        <v>-760000</v>
      </c>
      <c r="E243" s="23">
        <v>-1062.0999999999999</v>
      </c>
      <c r="F243" s="24">
        <v>-2.4599999999999999E-3</v>
      </c>
      <c r="G243" s="15"/>
    </row>
    <row r="244" spans="1:7" x14ac:dyDescent="0.3">
      <c r="A244" s="12" t="s">
        <v>1530</v>
      </c>
      <c r="B244" s="30"/>
      <c r="C244" s="30" t="s">
        <v>1110</v>
      </c>
      <c r="D244" s="39">
        <v>-199875</v>
      </c>
      <c r="E244" s="23">
        <v>-1065.23</v>
      </c>
      <c r="F244" s="24">
        <v>-2.467E-3</v>
      </c>
      <c r="G244" s="15"/>
    </row>
    <row r="245" spans="1:7" x14ac:dyDescent="0.3">
      <c r="A245" s="12" t="s">
        <v>1531</v>
      </c>
      <c r="B245" s="30"/>
      <c r="C245" s="30" t="s">
        <v>1110</v>
      </c>
      <c r="D245" s="39">
        <v>-1168000</v>
      </c>
      <c r="E245" s="23">
        <v>-1145.81</v>
      </c>
      <c r="F245" s="24">
        <v>-2.6540000000000001E-3</v>
      </c>
      <c r="G245" s="15"/>
    </row>
    <row r="246" spans="1:7" x14ac:dyDescent="0.3">
      <c r="A246" s="12" t="s">
        <v>1532</v>
      </c>
      <c r="B246" s="30"/>
      <c r="C246" s="30" t="s">
        <v>1196</v>
      </c>
      <c r="D246" s="39">
        <v>-227500</v>
      </c>
      <c r="E246" s="23">
        <v>-1167.6400000000001</v>
      </c>
      <c r="F246" s="24">
        <v>-2.7039999999999998E-3</v>
      </c>
      <c r="G246" s="15"/>
    </row>
    <row r="247" spans="1:7" x14ac:dyDescent="0.3">
      <c r="A247" s="12" t="s">
        <v>1533</v>
      </c>
      <c r="B247" s="30"/>
      <c r="C247" s="30" t="s">
        <v>1290</v>
      </c>
      <c r="D247" s="39">
        <v>-87346</v>
      </c>
      <c r="E247" s="23">
        <v>-1174.19</v>
      </c>
      <c r="F247" s="24">
        <v>-2.7200000000000002E-3</v>
      </c>
      <c r="G247" s="15"/>
    </row>
    <row r="248" spans="1:7" x14ac:dyDescent="0.3">
      <c r="A248" s="12" t="s">
        <v>1534</v>
      </c>
      <c r="B248" s="30"/>
      <c r="C248" s="30" t="s">
        <v>1183</v>
      </c>
      <c r="D248" s="39">
        <v>-632200</v>
      </c>
      <c r="E248" s="23">
        <v>-1177.1600000000001</v>
      </c>
      <c r="F248" s="24">
        <v>-2.7260000000000001E-3</v>
      </c>
      <c r="G248" s="15"/>
    </row>
    <row r="249" spans="1:7" x14ac:dyDescent="0.3">
      <c r="A249" s="12" t="s">
        <v>1535</v>
      </c>
      <c r="B249" s="30"/>
      <c r="C249" s="30" t="s">
        <v>1110</v>
      </c>
      <c r="D249" s="39">
        <v>-948000</v>
      </c>
      <c r="E249" s="23">
        <v>-1177.8900000000001</v>
      </c>
      <c r="F249" s="24">
        <v>-2.728E-3</v>
      </c>
      <c r="G249" s="15"/>
    </row>
    <row r="250" spans="1:7" x14ac:dyDescent="0.3">
      <c r="A250" s="12" t="s">
        <v>1536</v>
      </c>
      <c r="B250" s="30"/>
      <c r="C250" s="30" t="s">
        <v>1154</v>
      </c>
      <c r="D250" s="39">
        <v>-246600</v>
      </c>
      <c r="E250" s="23">
        <v>-1216.72</v>
      </c>
      <c r="F250" s="24">
        <v>-2.8180000000000002E-3</v>
      </c>
      <c r="G250" s="15"/>
    </row>
    <row r="251" spans="1:7" x14ac:dyDescent="0.3">
      <c r="A251" s="12" t="s">
        <v>1537</v>
      </c>
      <c r="B251" s="30"/>
      <c r="C251" s="30" t="s">
        <v>1218</v>
      </c>
      <c r="D251" s="39">
        <v>-669200</v>
      </c>
      <c r="E251" s="23">
        <v>-1217.27</v>
      </c>
      <c r="F251" s="24">
        <v>-2.8189999999999999E-3</v>
      </c>
      <c r="G251" s="15"/>
    </row>
    <row r="252" spans="1:7" x14ac:dyDescent="0.3">
      <c r="A252" s="12" t="s">
        <v>1538</v>
      </c>
      <c r="B252" s="30"/>
      <c r="C252" s="30" t="s">
        <v>1110</v>
      </c>
      <c r="D252" s="39">
        <v>-182050</v>
      </c>
      <c r="E252" s="23">
        <v>-1240.03</v>
      </c>
      <c r="F252" s="24">
        <v>-2.872E-3</v>
      </c>
      <c r="G252" s="15"/>
    </row>
    <row r="253" spans="1:7" x14ac:dyDescent="0.3">
      <c r="A253" s="12" t="s">
        <v>1539</v>
      </c>
      <c r="B253" s="30"/>
      <c r="C253" s="30" t="s">
        <v>1277</v>
      </c>
      <c r="D253" s="39">
        <v>-87600</v>
      </c>
      <c r="E253" s="23">
        <v>-1257.02</v>
      </c>
      <c r="F253" s="24">
        <v>-2.911E-3</v>
      </c>
      <c r="G253" s="15"/>
    </row>
    <row r="254" spans="1:7" x14ac:dyDescent="0.3">
      <c r="A254" s="12" t="s">
        <v>1540</v>
      </c>
      <c r="B254" s="30"/>
      <c r="C254" s="30" t="s">
        <v>1231</v>
      </c>
      <c r="D254" s="39">
        <v>-354750</v>
      </c>
      <c r="E254" s="23">
        <v>-1271.42</v>
      </c>
      <c r="F254" s="24">
        <v>-2.9450000000000001E-3</v>
      </c>
      <c r="G254" s="15"/>
    </row>
    <row r="255" spans="1:7" x14ac:dyDescent="0.3">
      <c r="A255" s="12" t="s">
        <v>1541</v>
      </c>
      <c r="B255" s="30"/>
      <c r="C255" s="30" t="s">
        <v>1154</v>
      </c>
      <c r="D255" s="39">
        <v>-431200</v>
      </c>
      <c r="E255" s="23">
        <v>-1272.9000000000001</v>
      </c>
      <c r="F255" s="24">
        <v>-2.9480000000000001E-3</v>
      </c>
      <c r="G255" s="15"/>
    </row>
    <row r="256" spans="1:7" x14ac:dyDescent="0.3">
      <c r="A256" s="12" t="s">
        <v>1542</v>
      </c>
      <c r="B256" s="30"/>
      <c r="C256" s="30" t="s">
        <v>1262</v>
      </c>
      <c r="D256" s="39">
        <v>-277500</v>
      </c>
      <c r="E256" s="23">
        <v>-1280.3900000000001</v>
      </c>
      <c r="F256" s="24">
        <v>-2.9659999999999999E-3</v>
      </c>
      <c r="G256" s="15"/>
    </row>
    <row r="257" spans="1:7" x14ac:dyDescent="0.3">
      <c r="A257" s="12" t="s">
        <v>1543</v>
      </c>
      <c r="B257" s="30"/>
      <c r="C257" s="30" t="s">
        <v>1183</v>
      </c>
      <c r="D257" s="39">
        <v>-66000</v>
      </c>
      <c r="E257" s="23">
        <v>-1305.55</v>
      </c>
      <c r="F257" s="24">
        <v>-3.0240000000000002E-3</v>
      </c>
      <c r="G257" s="15"/>
    </row>
    <row r="258" spans="1:7" x14ac:dyDescent="0.3">
      <c r="A258" s="12" t="s">
        <v>1544</v>
      </c>
      <c r="B258" s="30"/>
      <c r="C258" s="30" t="s">
        <v>1176</v>
      </c>
      <c r="D258" s="39">
        <v>-91575</v>
      </c>
      <c r="E258" s="23">
        <v>-1308.3800000000001</v>
      </c>
      <c r="F258" s="24">
        <v>-3.0300000000000001E-3</v>
      </c>
      <c r="G258" s="15"/>
    </row>
    <row r="259" spans="1:7" x14ac:dyDescent="0.3">
      <c r="A259" s="12" t="s">
        <v>1545</v>
      </c>
      <c r="B259" s="30"/>
      <c r="C259" s="30" t="s">
        <v>1169</v>
      </c>
      <c r="D259" s="39">
        <v>-44800</v>
      </c>
      <c r="E259" s="23">
        <v>-1327.47</v>
      </c>
      <c r="F259" s="24">
        <v>-3.075E-3</v>
      </c>
      <c r="G259" s="15"/>
    </row>
    <row r="260" spans="1:7" x14ac:dyDescent="0.3">
      <c r="A260" s="12" t="s">
        <v>1546</v>
      </c>
      <c r="B260" s="30"/>
      <c r="C260" s="30" t="s">
        <v>1262</v>
      </c>
      <c r="D260" s="39">
        <v>-1271850</v>
      </c>
      <c r="E260" s="23">
        <v>-1346.25</v>
      </c>
      <c r="F260" s="24">
        <v>-3.1180000000000001E-3</v>
      </c>
      <c r="G260" s="15"/>
    </row>
    <row r="261" spans="1:7" x14ac:dyDescent="0.3">
      <c r="A261" s="12" t="s">
        <v>1547</v>
      </c>
      <c r="B261" s="30"/>
      <c r="C261" s="30" t="s">
        <v>1259</v>
      </c>
      <c r="D261" s="39">
        <v>-156800</v>
      </c>
      <c r="E261" s="23">
        <v>-1384.47</v>
      </c>
      <c r="F261" s="24">
        <v>-3.2070000000000002E-3</v>
      </c>
      <c r="G261" s="15"/>
    </row>
    <row r="262" spans="1:7" x14ac:dyDescent="0.3">
      <c r="A262" s="12" t="s">
        <v>1548</v>
      </c>
      <c r="B262" s="30"/>
      <c r="C262" s="30" t="s">
        <v>1256</v>
      </c>
      <c r="D262" s="39">
        <v>-236000</v>
      </c>
      <c r="E262" s="23">
        <v>-1413.52</v>
      </c>
      <c r="F262" s="24">
        <v>-3.274E-3</v>
      </c>
      <c r="G262" s="15"/>
    </row>
    <row r="263" spans="1:7" x14ac:dyDescent="0.3">
      <c r="A263" s="12" t="s">
        <v>1549</v>
      </c>
      <c r="B263" s="30"/>
      <c r="C263" s="30" t="s">
        <v>1253</v>
      </c>
      <c r="D263" s="39">
        <v>-2047500</v>
      </c>
      <c r="E263" s="23">
        <v>-1445.54</v>
      </c>
      <c r="F263" s="24">
        <v>-3.3479999999999998E-3</v>
      </c>
      <c r="G263" s="15"/>
    </row>
    <row r="264" spans="1:7" x14ac:dyDescent="0.3">
      <c r="A264" s="12" t="s">
        <v>1550</v>
      </c>
      <c r="B264" s="30"/>
      <c r="C264" s="30" t="s">
        <v>1228</v>
      </c>
      <c r="D264" s="39">
        <v>-289300</v>
      </c>
      <c r="E264" s="23">
        <v>-1453.15</v>
      </c>
      <c r="F264" s="24">
        <v>-3.3660000000000001E-3</v>
      </c>
      <c r="G264" s="15"/>
    </row>
    <row r="265" spans="1:7" x14ac:dyDescent="0.3">
      <c r="A265" s="12" t="s">
        <v>1551</v>
      </c>
      <c r="B265" s="30"/>
      <c r="C265" s="30" t="s">
        <v>1147</v>
      </c>
      <c r="D265" s="39">
        <v>-217350</v>
      </c>
      <c r="E265" s="23">
        <v>-1504.5</v>
      </c>
      <c r="F265" s="24">
        <v>-3.4849999999999998E-3</v>
      </c>
      <c r="G265" s="15"/>
    </row>
    <row r="266" spans="1:7" x14ac:dyDescent="0.3">
      <c r="A266" s="12" t="s">
        <v>1552</v>
      </c>
      <c r="B266" s="30"/>
      <c r="C266" s="30" t="s">
        <v>1164</v>
      </c>
      <c r="D266" s="39">
        <v>-699300</v>
      </c>
      <c r="E266" s="23">
        <v>-1584.61</v>
      </c>
      <c r="F266" s="24">
        <v>-3.6700000000000001E-3</v>
      </c>
      <c r="G266" s="15"/>
    </row>
    <row r="267" spans="1:7" x14ac:dyDescent="0.3">
      <c r="A267" s="12" t="s">
        <v>1553</v>
      </c>
      <c r="B267" s="30"/>
      <c r="C267" s="30" t="s">
        <v>1119</v>
      </c>
      <c r="D267" s="39">
        <v>-2076750</v>
      </c>
      <c r="E267" s="23">
        <v>-1629.21</v>
      </c>
      <c r="F267" s="24">
        <v>-3.774E-3</v>
      </c>
      <c r="G267" s="15"/>
    </row>
    <row r="268" spans="1:7" x14ac:dyDescent="0.3">
      <c r="A268" s="12" t="s">
        <v>1554</v>
      </c>
      <c r="B268" s="30"/>
      <c r="C268" s="30" t="s">
        <v>1242</v>
      </c>
      <c r="D268" s="39">
        <v>-1658700</v>
      </c>
      <c r="E268" s="23">
        <v>-1630.5</v>
      </c>
      <c r="F268" s="24">
        <v>-3.777E-3</v>
      </c>
      <c r="G268" s="15"/>
    </row>
    <row r="269" spans="1:7" x14ac:dyDescent="0.3">
      <c r="A269" s="12" t="s">
        <v>1555</v>
      </c>
      <c r="B269" s="30"/>
      <c r="C269" s="30" t="s">
        <v>1225</v>
      </c>
      <c r="D269" s="39">
        <v>-85800</v>
      </c>
      <c r="E269" s="23">
        <v>-1649.98</v>
      </c>
      <c r="F269" s="24">
        <v>-3.8219999999999999E-3</v>
      </c>
      <c r="G269" s="15"/>
    </row>
    <row r="270" spans="1:7" x14ac:dyDescent="0.3">
      <c r="A270" s="12" t="s">
        <v>1556</v>
      </c>
      <c r="B270" s="30"/>
      <c r="C270" s="30" t="s">
        <v>1110</v>
      </c>
      <c r="D270" s="39">
        <v>-218750</v>
      </c>
      <c r="E270" s="23">
        <v>-1670.05</v>
      </c>
      <c r="F270" s="24">
        <v>-3.8679999999999999E-3</v>
      </c>
      <c r="G270" s="15"/>
    </row>
    <row r="271" spans="1:7" x14ac:dyDescent="0.3">
      <c r="A271" s="12" t="s">
        <v>1557</v>
      </c>
      <c r="B271" s="30"/>
      <c r="C271" s="30" t="s">
        <v>1210</v>
      </c>
      <c r="D271" s="39">
        <v>-1301250</v>
      </c>
      <c r="E271" s="23">
        <v>-1677.31</v>
      </c>
      <c r="F271" s="24">
        <v>-3.885E-3</v>
      </c>
      <c r="G271" s="15"/>
    </row>
    <row r="272" spans="1:7" x14ac:dyDescent="0.3">
      <c r="A272" s="12" t="s">
        <v>1558</v>
      </c>
      <c r="B272" s="30"/>
      <c r="C272" s="30" t="s">
        <v>1110</v>
      </c>
      <c r="D272" s="39">
        <v>-133200</v>
      </c>
      <c r="E272" s="23">
        <v>-1689.18</v>
      </c>
      <c r="F272" s="24">
        <v>-3.9119999999999997E-3</v>
      </c>
      <c r="G272" s="15"/>
    </row>
    <row r="273" spans="1:7" x14ac:dyDescent="0.3">
      <c r="A273" s="12" t="s">
        <v>1559</v>
      </c>
      <c r="B273" s="30"/>
      <c r="C273" s="30" t="s">
        <v>1231</v>
      </c>
      <c r="D273" s="39">
        <v>-208600</v>
      </c>
      <c r="E273" s="23">
        <v>-1771.12</v>
      </c>
      <c r="F273" s="24">
        <v>-4.1019999999999997E-3</v>
      </c>
      <c r="G273" s="15"/>
    </row>
    <row r="274" spans="1:7" x14ac:dyDescent="0.3">
      <c r="A274" s="12" t="s">
        <v>1560</v>
      </c>
      <c r="B274" s="30"/>
      <c r="C274" s="30" t="s">
        <v>1228</v>
      </c>
      <c r="D274" s="39">
        <v>-418500</v>
      </c>
      <c r="E274" s="23">
        <v>-1830.52</v>
      </c>
      <c r="F274" s="24">
        <v>-4.2399999999999998E-3</v>
      </c>
      <c r="G274" s="15"/>
    </row>
    <row r="275" spans="1:7" x14ac:dyDescent="0.3">
      <c r="A275" s="12" t="s">
        <v>1561</v>
      </c>
      <c r="B275" s="30"/>
      <c r="C275" s="30" t="s">
        <v>1225</v>
      </c>
      <c r="D275" s="39">
        <v>-322000</v>
      </c>
      <c r="E275" s="23">
        <v>-1882.41</v>
      </c>
      <c r="F275" s="24">
        <v>-4.3600000000000002E-3</v>
      </c>
      <c r="G275" s="15"/>
    </row>
    <row r="276" spans="1:7" x14ac:dyDescent="0.3">
      <c r="A276" s="12" t="s">
        <v>1562</v>
      </c>
      <c r="B276" s="30"/>
      <c r="C276" s="30" t="s">
        <v>1218</v>
      </c>
      <c r="D276" s="39">
        <v>-588000</v>
      </c>
      <c r="E276" s="23">
        <v>-1921.58</v>
      </c>
      <c r="F276" s="24">
        <v>-4.4510000000000001E-3</v>
      </c>
      <c r="G276" s="15"/>
    </row>
    <row r="277" spans="1:7" x14ac:dyDescent="0.3">
      <c r="A277" s="12" t="s">
        <v>1563</v>
      </c>
      <c r="B277" s="30"/>
      <c r="C277" s="30" t="s">
        <v>1135</v>
      </c>
      <c r="D277" s="39">
        <v>-570000</v>
      </c>
      <c r="E277" s="23">
        <v>-2095.89</v>
      </c>
      <c r="F277" s="24">
        <v>-4.8549999999999999E-3</v>
      </c>
      <c r="G277" s="15"/>
    </row>
    <row r="278" spans="1:7" x14ac:dyDescent="0.3">
      <c r="A278" s="12" t="s">
        <v>1564</v>
      </c>
      <c r="B278" s="30"/>
      <c r="C278" s="30" t="s">
        <v>1218</v>
      </c>
      <c r="D278" s="39">
        <v>-372750</v>
      </c>
      <c r="E278" s="23">
        <v>-2150.21</v>
      </c>
      <c r="F278" s="24">
        <v>-4.9800000000000001E-3</v>
      </c>
      <c r="G278" s="15"/>
    </row>
    <row r="279" spans="1:7" x14ac:dyDescent="0.3">
      <c r="A279" s="12" t="s">
        <v>1565</v>
      </c>
      <c r="B279" s="30"/>
      <c r="C279" s="30" t="s">
        <v>1215</v>
      </c>
      <c r="D279" s="39">
        <v>-5287500</v>
      </c>
      <c r="E279" s="23">
        <v>-2152.0100000000002</v>
      </c>
      <c r="F279" s="24">
        <v>-4.9849999999999998E-3</v>
      </c>
      <c r="G279" s="15"/>
    </row>
    <row r="280" spans="1:7" x14ac:dyDescent="0.3">
      <c r="A280" s="12" t="s">
        <v>1566</v>
      </c>
      <c r="B280" s="30"/>
      <c r="C280" s="30" t="s">
        <v>1164</v>
      </c>
      <c r="D280" s="39">
        <v>-1184625</v>
      </c>
      <c r="E280" s="23">
        <v>-2267.96</v>
      </c>
      <c r="F280" s="24">
        <v>-5.2529999999999999E-3</v>
      </c>
      <c r="G280" s="15"/>
    </row>
    <row r="281" spans="1:7" x14ac:dyDescent="0.3">
      <c r="A281" s="12" t="s">
        <v>1567</v>
      </c>
      <c r="B281" s="30"/>
      <c r="C281" s="30" t="s">
        <v>1210</v>
      </c>
      <c r="D281" s="39">
        <v>-140100</v>
      </c>
      <c r="E281" s="23">
        <v>-2402.15</v>
      </c>
      <c r="F281" s="24">
        <v>-5.5640000000000004E-3</v>
      </c>
      <c r="G281" s="15"/>
    </row>
    <row r="282" spans="1:7" x14ac:dyDescent="0.3">
      <c r="A282" s="12" t="s">
        <v>1568</v>
      </c>
      <c r="B282" s="30"/>
      <c r="C282" s="30" t="s">
        <v>1169</v>
      </c>
      <c r="D282" s="39">
        <v>-211400</v>
      </c>
      <c r="E282" s="23">
        <v>-2460.48</v>
      </c>
      <c r="F282" s="24">
        <v>-5.6990000000000001E-3</v>
      </c>
      <c r="G282" s="15"/>
    </row>
    <row r="283" spans="1:7" x14ac:dyDescent="0.3">
      <c r="A283" s="12" t="s">
        <v>1569</v>
      </c>
      <c r="B283" s="30"/>
      <c r="C283" s="30" t="s">
        <v>1205</v>
      </c>
      <c r="D283" s="39">
        <v>-1624700</v>
      </c>
      <c r="E283" s="23">
        <v>-2465.48</v>
      </c>
      <c r="F283" s="24">
        <v>-5.7109999999999999E-3</v>
      </c>
      <c r="G283" s="15"/>
    </row>
    <row r="284" spans="1:7" x14ac:dyDescent="0.3">
      <c r="A284" s="12" t="s">
        <v>1570</v>
      </c>
      <c r="B284" s="30"/>
      <c r="C284" s="30" t="s">
        <v>1196</v>
      </c>
      <c r="D284" s="39">
        <v>-105000</v>
      </c>
      <c r="E284" s="23">
        <v>-2487.8200000000002</v>
      </c>
      <c r="F284" s="24">
        <v>-5.7629999999999999E-3</v>
      </c>
      <c r="G284" s="15"/>
    </row>
    <row r="285" spans="1:7" x14ac:dyDescent="0.3">
      <c r="A285" s="12" t="s">
        <v>1571</v>
      </c>
      <c r="B285" s="30"/>
      <c r="C285" s="30" t="s">
        <v>1154</v>
      </c>
      <c r="D285" s="39">
        <v>-1281100</v>
      </c>
      <c r="E285" s="23">
        <v>-2658.28</v>
      </c>
      <c r="F285" s="24">
        <v>-6.1570000000000001E-3</v>
      </c>
      <c r="G285" s="15"/>
    </row>
    <row r="286" spans="1:7" x14ac:dyDescent="0.3">
      <c r="A286" s="12" t="s">
        <v>1572</v>
      </c>
      <c r="B286" s="30"/>
      <c r="C286" s="30" t="s">
        <v>1107</v>
      </c>
      <c r="D286" s="39">
        <v>-1377000</v>
      </c>
      <c r="E286" s="23">
        <v>-2712.69</v>
      </c>
      <c r="F286" s="24">
        <v>-6.2830000000000004E-3</v>
      </c>
      <c r="G286" s="15"/>
    </row>
    <row r="287" spans="1:7" x14ac:dyDescent="0.3">
      <c r="A287" s="12" t="s">
        <v>1573</v>
      </c>
      <c r="B287" s="30"/>
      <c r="C287" s="30" t="s">
        <v>1196</v>
      </c>
      <c r="D287" s="39">
        <v>-278000</v>
      </c>
      <c r="E287" s="23">
        <v>-2723.43</v>
      </c>
      <c r="F287" s="24">
        <v>-6.3080000000000002E-3</v>
      </c>
      <c r="G287" s="15"/>
    </row>
    <row r="288" spans="1:7" x14ac:dyDescent="0.3">
      <c r="A288" s="12" t="s">
        <v>1574</v>
      </c>
      <c r="B288" s="30"/>
      <c r="C288" s="30" t="s">
        <v>1135</v>
      </c>
      <c r="D288" s="39">
        <v>-72300</v>
      </c>
      <c r="E288" s="23">
        <v>-2763.31</v>
      </c>
      <c r="F288" s="24">
        <v>-6.4009999999999996E-3</v>
      </c>
      <c r="G288" s="15"/>
    </row>
    <row r="289" spans="1:7" x14ac:dyDescent="0.3">
      <c r="A289" s="12" t="s">
        <v>1575</v>
      </c>
      <c r="B289" s="30"/>
      <c r="C289" s="30" t="s">
        <v>1110</v>
      </c>
      <c r="D289" s="39">
        <v>-1196000</v>
      </c>
      <c r="E289" s="23">
        <v>-2792.66</v>
      </c>
      <c r="F289" s="24">
        <v>-6.4689999999999999E-3</v>
      </c>
      <c r="G289" s="15"/>
    </row>
    <row r="290" spans="1:7" x14ac:dyDescent="0.3">
      <c r="A290" s="12" t="s">
        <v>1576</v>
      </c>
      <c r="B290" s="30"/>
      <c r="C290" s="30" t="s">
        <v>1176</v>
      </c>
      <c r="D290" s="39">
        <v>-103600</v>
      </c>
      <c r="E290" s="23">
        <v>-2881.89</v>
      </c>
      <c r="F290" s="24">
        <v>-6.6750000000000004E-3</v>
      </c>
      <c r="G290" s="15"/>
    </row>
    <row r="291" spans="1:7" x14ac:dyDescent="0.3">
      <c r="A291" s="12" t="s">
        <v>1577</v>
      </c>
      <c r="B291" s="30"/>
      <c r="C291" s="30" t="s">
        <v>1147</v>
      </c>
      <c r="D291" s="39">
        <v>-2755500</v>
      </c>
      <c r="E291" s="23">
        <v>-2898.79</v>
      </c>
      <c r="F291" s="24">
        <v>-6.7149999999999996E-3</v>
      </c>
      <c r="G291" s="15"/>
    </row>
    <row r="292" spans="1:7" x14ac:dyDescent="0.3">
      <c r="A292" s="12" t="s">
        <v>1578</v>
      </c>
      <c r="B292" s="30"/>
      <c r="C292" s="30" t="s">
        <v>1110</v>
      </c>
      <c r="D292" s="39">
        <v>-3721308</v>
      </c>
      <c r="E292" s="23">
        <v>-3077.52</v>
      </c>
      <c r="F292" s="24">
        <v>-7.1289999999999999E-3</v>
      </c>
      <c r="G292" s="15"/>
    </row>
    <row r="293" spans="1:7" x14ac:dyDescent="0.3">
      <c r="A293" s="12" t="s">
        <v>1579</v>
      </c>
      <c r="B293" s="30"/>
      <c r="C293" s="30" t="s">
        <v>1183</v>
      </c>
      <c r="D293" s="39">
        <v>-190475</v>
      </c>
      <c r="E293" s="23">
        <v>-3132.17</v>
      </c>
      <c r="F293" s="24">
        <v>-7.2550000000000002E-3</v>
      </c>
      <c r="G293" s="15"/>
    </row>
    <row r="294" spans="1:7" x14ac:dyDescent="0.3">
      <c r="A294" s="12" t="s">
        <v>1580</v>
      </c>
      <c r="B294" s="30"/>
      <c r="C294" s="30" t="s">
        <v>1161</v>
      </c>
      <c r="D294" s="39">
        <v>-753000</v>
      </c>
      <c r="E294" s="23">
        <v>-3145.66</v>
      </c>
      <c r="F294" s="24">
        <v>-7.2859999999999999E-3</v>
      </c>
      <c r="G294" s="15"/>
    </row>
    <row r="295" spans="1:7" x14ac:dyDescent="0.3">
      <c r="A295" s="12" t="s">
        <v>1581</v>
      </c>
      <c r="B295" s="30"/>
      <c r="C295" s="30" t="s">
        <v>1110</v>
      </c>
      <c r="D295" s="39">
        <v>-2760000</v>
      </c>
      <c r="E295" s="23">
        <v>-3207.12</v>
      </c>
      <c r="F295" s="24">
        <v>-7.4289999999999998E-3</v>
      </c>
      <c r="G295" s="15"/>
    </row>
    <row r="296" spans="1:7" x14ac:dyDescent="0.3">
      <c r="A296" s="12" t="s">
        <v>1582</v>
      </c>
      <c r="B296" s="30"/>
      <c r="C296" s="30" t="s">
        <v>1176</v>
      </c>
      <c r="D296" s="39">
        <v>-127500</v>
      </c>
      <c r="E296" s="23">
        <v>-3229</v>
      </c>
      <c r="F296" s="24">
        <v>-7.4790000000000004E-3</v>
      </c>
      <c r="G296" s="15"/>
    </row>
    <row r="297" spans="1:7" x14ac:dyDescent="0.3">
      <c r="A297" s="12" t="s">
        <v>1583</v>
      </c>
      <c r="B297" s="30"/>
      <c r="C297" s="30" t="s">
        <v>1135</v>
      </c>
      <c r="D297" s="39">
        <v>-306600</v>
      </c>
      <c r="E297" s="23">
        <v>-3344.7</v>
      </c>
      <c r="F297" s="24">
        <v>-7.7479999999999997E-3</v>
      </c>
      <c r="G297" s="15"/>
    </row>
    <row r="298" spans="1:7" x14ac:dyDescent="0.3">
      <c r="A298" s="12" t="s">
        <v>1584</v>
      </c>
      <c r="B298" s="30"/>
      <c r="C298" s="30" t="s">
        <v>1107</v>
      </c>
      <c r="D298" s="39">
        <v>-1223100</v>
      </c>
      <c r="E298" s="23">
        <v>-3492.56</v>
      </c>
      <c r="F298" s="24">
        <v>-8.09E-3</v>
      </c>
      <c r="G298" s="15"/>
    </row>
    <row r="299" spans="1:7" x14ac:dyDescent="0.3">
      <c r="A299" s="12" t="s">
        <v>1585</v>
      </c>
      <c r="B299" s="30"/>
      <c r="C299" s="30" t="s">
        <v>1169</v>
      </c>
      <c r="D299" s="39">
        <v>-857850</v>
      </c>
      <c r="E299" s="23">
        <v>-3631.71</v>
      </c>
      <c r="F299" s="24">
        <v>-8.4119999999999993E-3</v>
      </c>
      <c r="G299" s="15"/>
    </row>
    <row r="300" spans="1:7" x14ac:dyDescent="0.3">
      <c r="A300" s="12" t="s">
        <v>1586</v>
      </c>
      <c r="B300" s="30"/>
      <c r="C300" s="30" t="s">
        <v>1147</v>
      </c>
      <c r="D300" s="39">
        <v>-4464000</v>
      </c>
      <c r="E300" s="23">
        <v>-3731.9</v>
      </c>
      <c r="F300" s="24">
        <v>-8.6440000000000006E-3</v>
      </c>
      <c r="G300" s="15"/>
    </row>
    <row r="301" spans="1:7" x14ac:dyDescent="0.3">
      <c r="A301" s="12" t="s">
        <v>1587</v>
      </c>
      <c r="B301" s="30"/>
      <c r="C301" s="30" t="s">
        <v>1164</v>
      </c>
      <c r="D301" s="39">
        <v>-2126100</v>
      </c>
      <c r="E301" s="23">
        <v>-3744.06</v>
      </c>
      <c r="F301" s="24">
        <v>-8.6730000000000002E-3</v>
      </c>
      <c r="G301" s="15"/>
    </row>
    <row r="302" spans="1:7" x14ac:dyDescent="0.3">
      <c r="A302" s="12" t="s">
        <v>1588</v>
      </c>
      <c r="B302" s="30"/>
      <c r="C302" s="30" t="s">
        <v>1161</v>
      </c>
      <c r="D302" s="39">
        <v>-1755000</v>
      </c>
      <c r="E302" s="23">
        <v>-3752.19</v>
      </c>
      <c r="F302" s="24">
        <v>-8.6910000000000008E-3</v>
      </c>
      <c r="G302" s="15"/>
    </row>
    <row r="303" spans="1:7" x14ac:dyDescent="0.3">
      <c r="A303" s="12" t="s">
        <v>1589</v>
      </c>
      <c r="B303" s="30"/>
      <c r="C303" s="30" t="s">
        <v>1154</v>
      </c>
      <c r="D303" s="39">
        <v>-419900</v>
      </c>
      <c r="E303" s="23">
        <v>-3804.71</v>
      </c>
      <c r="F303" s="24">
        <v>-8.8129999999999997E-3</v>
      </c>
      <c r="G303" s="15"/>
    </row>
    <row r="304" spans="1:7" x14ac:dyDescent="0.3">
      <c r="A304" s="12" t="s">
        <v>1590</v>
      </c>
      <c r="B304" s="30"/>
      <c r="C304" s="30" t="s">
        <v>1154</v>
      </c>
      <c r="D304" s="39">
        <v>-82375</v>
      </c>
      <c r="E304" s="23">
        <v>-3835.17</v>
      </c>
      <c r="F304" s="24">
        <v>-8.8839999999999995E-3</v>
      </c>
      <c r="G304" s="15"/>
    </row>
    <row r="305" spans="1:7" x14ac:dyDescent="0.3">
      <c r="A305" s="12" t="s">
        <v>1591</v>
      </c>
      <c r="B305" s="30"/>
      <c r="C305" s="30" t="s">
        <v>1154</v>
      </c>
      <c r="D305" s="39">
        <v>-424900</v>
      </c>
      <c r="E305" s="23">
        <v>-4205.0200000000004</v>
      </c>
      <c r="F305" s="24">
        <v>-9.7400000000000004E-3</v>
      </c>
      <c r="G305" s="15"/>
    </row>
    <row r="306" spans="1:7" x14ac:dyDescent="0.3">
      <c r="A306" s="12" t="s">
        <v>1592</v>
      </c>
      <c r="B306" s="30"/>
      <c r="C306" s="30" t="s">
        <v>1135</v>
      </c>
      <c r="D306" s="39">
        <v>-309600</v>
      </c>
      <c r="E306" s="23">
        <v>-4438.8900000000003</v>
      </c>
      <c r="F306" s="24">
        <v>-1.0281999999999999E-2</v>
      </c>
      <c r="G306" s="15"/>
    </row>
    <row r="307" spans="1:7" x14ac:dyDescent="0.3">
      <c r="A307" s="12" t="s">
        <v>1593</v>
      </c>
      <c r="B307" s="30"/>
      <c r="C307" s="30" t="s">
        <v>1110</v>
      </c>
      <c r="D307" s="39">
        <v>-80000</v>
      </c>
      <c r="E307" s="23">
        <v>-4525.76</v>
      </c>
      <c r="F307" s="24">
        <v>-1.0482999999999999E-2</v>
      </c>
      <c r="G307" s="15"/>
    </row>
    <row r="308" spans="1:7" x14ac:dyDescent="0.3">
      <c r="A308" s="12" t="s">
        <v>1594</v>
      </c>
      <c r="B308" s="30"/>
      <c r="C308" s="30" t="s">
        <v>1147</v>
      </c>
      <c r="D308" s="39">
        <v>-906250</v>
      </c>
      <c r="E308" s="23">
        <v>-4983.0200000000004</v>
      </c>
      <c r="F308" s="24">
        <v>-1.1542999999999999E-2</v>
      </c>
      <c r="G308" s="15"/>
    </row>
    <row r="309" spans="1:7" x14ac:dyDescent="0.3">
      <c r="A309" s="12" t="s">
        <v>1595</v>
      </c>
      <c r="B309" s="30"/>
      <c r="C309" s="30" t="s">
        <v>1144</v>
      </c>
      <c r="D309" s="39">
        <v>-204900</v>
      </c>
      <c r="E309" s="23">
        <v>-5266.44</v>
      </c>
      <c r="F309" s="24">
        <v>-1.2199E-2</v>
      </c>
      <c r="G309" s="15"/>
    </row>
    <row r="310" spans="1:7" x14ac:dyDescent="0.3">
      <c r="A310" s="12" t="s">
        <v>1596</v>
      </c>
      <c r="B310" s="30"/>
      <c r="C310" s="30" t="s">
        <v>1107</v>
      </c>
      <c r="D310" s="39">
        <v>-504450</v>
      </c>
      <c r="E310" s="23">
        <v>-5408.97</v>
      </c>
      <c r="F310" s="24">
        <v>-1.2529E-2</v>
      </c>
      <c r="G310" s="15"/>
    </row>
    <row r="311" spans="1:7" x14ac:dyDescent="0.3">
      <c r="A311" s="12" t="s">
        <v>1597</v>
      </c>
      <c r="B311" s="30"/>
      <c r="C311" s="30" t="s">
        <v>1110</v>
      </c>
      <c r="D311" s="39">
        <v>-3596000</v>
      </c>
      <c r="E311" s="23">
        <v>-5491.09</v>
      </c>
      <c r="F311" s="24">
        <v>-1.272E-2</v>
      </c>
      <c r="G311" s="15"/>
    </row>
    <row r="312" spans="1:7" x14ac:dyDescent="0.3">
      <c r="A312" s="12" t="s">
        <v>1598</v>
      </c>
      <c r="B312" s="30"/>
      <c r="C312" s="30" t="s">
        <v>1107</v>
      </c>
      <c r="D312" s="39">
        <v>-13248000</v>
      </c>
      <c r="E312" s="23">
        <v>-6219.94</v>
      </c>
      <c r="F312" s="24">
        <v>-1.4408000000000001E-2</v>
      </c>
      <c r="G312" s="15"/>
    </row>
    <row r="313" spans="1:7" x14ac:dyDescent="0.3">
      <c r="A313" s="12" t="s">
        <v>1599</v>
      </c>
      <c r="B313" s="30"/>
      <c r="C313" s="30" t="s">
        <v>1135</v>
      </c>
      <c r="D313" s="39">
        <v>-202475</v>
      </c>
      <c r="E313" s="23">
        <v>-6516.35</v>
      </c>
      <c r="F313" s="24">
        <v>-1.5095000000000001E-2</v>
      </c>
      <c r="G313" s="15"/>
    </row>
    <row r="314" spans="1:7" x14ac:dyDescent="0.3">
      <c r="A314" s="12" t="s">
        <v>1600</v>
      </c>
      <c r="B314" s="30"/>
      <c r="C314" s="30" t="s">
        <v>1132</v>
      </c>
      <c r="D314" s="39">
        <v>-6484500</v>
      </c>
      <c r="E314" s="23">
        <v>-7288.58</v>
      </c>
      <c r="F314" s="24">
        <v>-1.6884E-2</v>
      </c>
      <c r="G314" s="15"/>
    </row>
    <row r="315" spans="1:7" x14ac:dyDescent="0.3">
      <c r="A315" s="12" t="s">
        <v>1601</v>
      </c>
      <c r="B315" s="30"/>
      <c r="C315" s="30" t="s">
        <v>1107</v>
      </c>
      <c r="D315" s="39">
        <v>-458150</v>
      </c>
      <c r="E315" s="23">
        <v>-7419.97</v>
      </c>
      <c r="F315" s="24">
        <v>-1.7187999999999998E-2</v>
      </c>
      <c r="G315" s="15"/>
    </row>
    <row r="316" spans="1:7" x14ac:dyDescent="0.3">
      <c r="A316" s="12" t="s">
        <v>1602</v>
      </c>
      <c r="B316" s="30"/>
      <c r="C316" s="30" t="s">
        <v>1110</v>
      </c>
      <c r="D316" s="39">
        <v>-10040000</v>
      </c>
      <c r="E316" s="23">
        <v>-7941.64</v>
      </c>
      <c r="F316" s="24">
        <v>-1.8395999999999999E-2</v>
      </c>
      <c r="G316" s="15"/>
    </row>
    <row r="317" spans="1:7" x14ac:dyDescent="0.3">
      <c r="A317" s="12" t="s">
        <v>1603</v>
      </c>
      <c r="B317" s="30"/>
      <c r="C317" s="30" t="s">
        <v>1125</v>
      </c>
      <c r="D317" s="39">
        <v>-2021600</v>
      </c>
      <c r="E317" s="23">
        <v>-8206.69</v>
      </c>
      <c r="F317" s="24">
        <v>-1.9009999999999999E-2</v>
      </c>
      <c r="G317" s="15"/>
    </row>
    <row r="318" spans="1:7" x14ac:dyDescent="0.3">
      <c r="A318" s="12" t="s">
        <v>1604</v>
      </c>
      <c r="B318" s="30"/>
      <c r="C318" s="30" t="s">
        <v>1122</v>
      </c>
      <c r="D318" s="39">
        <v>-1116250</v>
      </c>
      <c r="E318" s="23">
        <v>-8418.76</v>
      </c>
      <c r="F318" s="24">
        <v>-1.9501999999999999E-2</v>
      </c>
      <c r="G318" s="15"/>
    </row>
    <row r="319" spans="1:7" x14ac:dyDescent="0.3">
      <c r="A319" s="12" t="s">
        <v>1605</v>
      </c>
      <c r="B319" s="30"/>
      <c r="C319" s="30" t="s">
        <v>1119</v>
      </c>
      <c r="D319" s="39">
        <v>-364750</v>
      </c>
      <c r="E319" s="23">
        <v>-8539.7099999999991</v>
      </c>
      <c r="F319" s="24">
        <v>-1.9782000000000001E-2</v>
      </c>
      <c r="G319" s="15"/>
    </row>
    <row r="320" spans="1:7" x14ac:dyDescent="0.3">
      <c r="A320" s="12" t="s">
        <v>1606</v>
      </c>
      <c r="B320" s="30"/>
      <c r="C320" s="30" t="s">
        <v>1107</v>
      </c>
      <c r="D320" s="39">
        <v>-1770000</v>
      </c>
      <c r="E320" s="23">
        <v>-9308.43</v>
      </c>
      <c r="F320" s="24">
        <v>-2.1562000000000001E-2</v>
      </c>
      <c r="G320" s="15"/>
    </row>
    <row r="321" spans="1:7" x14ac:dyDescent="0.3">
      <c r="A321" s="12" t="s">
        <v>1607</v>
      </c>
      <c r="B321" s="30"/>
      <c r="C321" s="30" t="s">
        <v>1107</v>
      </c>
      <c r="D321" s="39">
        <v>-1059100</v>
      </c>
      <c r="E321" s="23">
        <v>-9357.15</v>
      </c>
      <c r="F321" s="24">
        <v>-2.1675E-2</v>
      </c>
      <c r="G321" s="15"/>
    </row>
    <row r="322" spans="1:7" x14ac:dyDescent="0.3">
      <c r="A322" s="12" t="s">
        <v>1608</v>
      </c>
      <c r="B322" s="30"/>
      <c r="C322" s="30" t="s">
        <v>1107</v>
      </c>
      <c r="D322" s="39">
        <v>-1095600</v>
      </c>
      <c r="E322" s="23">
        <v>-9446.81</v>
      </c>
      <c r="F322" s="24">
        <v>-2.1883E-2</v>
      </c>
      <c r="G322" s="15"/>
    </row>
    <row r="323" spans="1:7" x14ac:dyDescent="0.3">
      <c r="A323" s="12" t="s">
        <v>1609</v>
      </c>
      <c r="B323" s="30"/>
      <c r="C323" s="30" t="s">
        <v>1110</v>
      </c>
      <c r="D323" s="39">
        <v>-520200</v>
      </c>
      <c r="E323" s="23">
        <v>-13727.04</v>
      </c>
      <c r="F323" s="24">
        <v>-3.1798E-2</v>
      </c>
      <c r="G323" s="15"/>
    </row>
    <row r="324" spans="1:7" x14ac:dyDescent="0.3">
      <c r="A324" s="12" t="s">
        <v>1610</v>
      </c>
      <c r="B324" s="30"/>
      <c r="C324" s="30" t="s">
        <v>1107</v>
      </c>
      <c r="D324" s="39">
        <v>-1057600</v>
      </c>
      <c r="E324" s="23">
        <v>-18444.02</v>
      </c>
      <c r="F324" s="24">
        <v>-4.2724999999999999E-2</v>
      </c>
      <c r="G324" s="15"/>
    </row>
    <row r="325" spans="1:7" x14ac:dyDescent="0.3">
      <c r="A325" s="16" t="s">
        <v>125</v>
      </c>
      <c r="B325" s="31"/>
      <c r="C325" s="31"/>
      <c r="D325" s="17"/>
      <c r="E325" s="40">
        <v>-318845.82</v>
      </c>
      <c r="F325" s="41">
        <v>-0.73852300000000004</v>
      </c>
      <c r="G325" s="20"/>
    </row>
    <row r="326" spans="1:7" x14ac:dyDescent="0.3">
      <c r="A326" s="12"/>
      <c r="B326" s="30"/>
      <c r="C326" s="30"/>
      <c r="D326" s="13"/>
      <c r="E326" s="14"/>
      <c r="F326" s="15"/>
      <c r="G326" s="15"/>
    </row>
    <row r="327" spans="1:7" x14ac:dyDescent="0.3">
      <c r="A327" s="12"/>
      <c r="B327" s="30"/>
      <c r="C327" s="30"/>
      <c r="D327" s="13"/>
      <c r="E327" s="14"/>
      <c r="F327" s="15"/>
      <c r="G327" s="15"/>
    </row>
    <row r="328" spans="1:7" x14ac:dyDescent="0.3">
      <c r="A328" s="12"/>
      <c r="B328" s="30"/>
      <c r="C328" s="30"/>
      <c r="D328" s="13"/>
      <c r="E328" s="14"/>
      <c r="F328" s="15"/>
      <c r="G328" s="15"/>
    </row>
    <row r="329" spans="1:7" x14ac:dyDescent="0.3">
      <c r="A329" s="21" t="s">
        <v>155</v>
      </c>
      <c r="B329" s="32"/>
      <c r="C329" s="32"/>
      <c r="D329" s="22"/>
      <c r="E329" s="42">
        <v>-318845.82</v>
      </c>
      <c r="F329" s="43">
        <v>-0.73852300000000004</v>
      </c>
      <c r="G329" s="20"/>
    </row>
    <row r="330" spans="1:7" x14ac:dyDescent="0.3">
      <c r="A330" s="12"/>
      <c r="B330" s="30"/>
      <c r="C330" s="30"/>
      <c r="D330" s="13"/>
      <c r="E330" s="14"/>
      <c r="F330" s="15"/>
      <c r="G330" s="15"/>
    </row>
    <row r="331" spans="1:7" x14ac:dyDescent="0.3">
      <c r="A331" s="16" t="s">
        <v>205</v>
      </c>
      <c r="B331" s="30"/>
      <c r="C331" s="30"/>
      <c r="D331" s="13"/>
      <c r="E331" s="14"/>
      <c r="F331" s="15"/>
      <c r="G331" s="15"/>
    </row>
    <row r="332" spans="1:7" x14ac:dyDescent="0.3">
      <c r="A332" s="16" t="s">
        <v>206</v>
      </c>
      <c r="B332" s="30"/>
      <c r="C332" s="30"/>
      <c r="D332" s="13"/>
      <c r="E332" s="14"/>
      <c r="F332" s="15"/>
      <c r="G332" s="15"/>
    </row>
    <row r="333" spans="1:7" x14ac:dyDescent="0.3">
      <c r="A333" s="12" t="s">
        <v>1611</v>
      </c>
      <c r="B333" s="30" t="s">
        <v>1612</v>
      </c>
      <c r="C333" s="30" t="s">
        <v>212</v>
      </c>
      <c r="D333" s="13">
        <v>2500000</v>
      </c>
      <c r="E333" s="14">
        <v>2498.34</v>
      </c>
      <c r="F333" s="15">
        <v>5.7999999999999996E-3</v>
      </c>
      <c r="G333" s="15">
        <v>7.5505000000000003E-2</v>
      </c>
    </row>
    <row r="334" spans="1:7" x14ac:dyDescent="0.3">
      <c r="A334" s="16" t="s">
        <v>125</v>
      </c>
      <c r="B334" s="31"/>
      <c r="C334" s="31"/>
      <c r="D334" s="17"/>
      <c r="E334" s="35">
        <v>2498.34</v>
      </c>
      <c r="F334" s="36">
        <v>5.7999999999999996E-3</v>
      </c>
      <c r="G334" s="20"/>
    </row>
    <row r="335" spans="1:7" x14ac:dyDescent="0.3">
      <c r="A335" s="12"/>
      <c r="B335" s="30"/>
      <c r="C335" s="30"/>
      <c r="D335" s="13"/>
      <c r="E335" s="14"/>
      <c r="F335" s="15"/>
      <c r="G335" s="15"/>
    </row>
    <row r="336" spans="1:7" x14ac:dyDescent="0.3">
      <c r="A336" s="16" t="s">
        <v>457</v>
      </c>
      <c r="B336" s="30"/>
      <c r="C336" s="30"/>
      <c r="D336" s="13"/>
      <c r="E336" s="14"/>
      <c r="F336" s="15"/>
      <c r="G336" s="15"/>
    </row>
    <row r="337" spans="1:7" x14ac:dyDescent="0.3">
      <c r="A337" s="12" t="s">
        <v>1613</v>
      </c>
      <c r="B337" s="30" t="s">
        <v>1614</v>
      </c>
      <c r="C337" s="30" t="s">
        <v>120</v>
      </c>
      <c r="D337" s="13">
        <v>15000000</v>
      </c>
      <c r="E337" s="14">
        <v>14919.41</v>
      </c>
      <c r="F337" s="15">
        <v>3.4599999999999999E-2</v>
      </c>
      <c r="G337" s="15">
        <v>7.2656883172000003E-2</v>
      </c>
    </row>
    <row r="338" spans="1:7" x14ac:dyDescent="0.3">
      <c r="A338" s="12" t="s">
        <v>1615</v>
      </c>
      <c r="B338" s="30" t="s">
        <v>1616</v>
      </c>
      <c r="C338" s="30" t="s">
        <v>120</v>
      </c>
      <c r="D338" s="13">
        <v>10000000</v>
      </c>
      <c r="E338" s="14">
        <v>10106.41</v>
      </c>
      <c r="F338" s="15">
        <v>2.3400000000000001E-2</v>
      </c>
      <c r="G338" s="15">
        <v>7.2260249999999998E-2</v>
      </c>
    </row>
    <row r="339" spans="1:7" x14ac:dyDescent="0.3">
      <c r="A339" s="16" t="s">
        <v>125</v>
      </c>
      <c r="B339" s="31"/>
      <c r="C339" s="31"/>
      <c r="D339" s="17"/>
      <c r="E339" s="35">
        <v>25025.82</v>
      </c>
      <c r="F339" s="36">
        <v>5.8000000000000003E-2</v>
      </c>
      <c r="G339" s="20"/>
    </row>
    <row r="340" spans="1:7" x14ac:dyDescent="0.3">
      <c r="A340" s="12"/>
      <c r="B340" s="30"/>
      <c r="C340" s="30"/>
      <c r="D340" s="13"/>
      <c r="E340" s="14"/>
      <c r="F340" s="15"/>
      <c r="G340" s="15"/>
    </row>
    <row r="341" spans="1:7" x14ac:dyDescent="0.3">
      <c r="A341" s="16" t="s">
        <v>230</v>
      </c>
      <c r="B341" s="30"/>
      <c r="C341" s="30"/>
      <c r="D341" s="13"/>
      <c r="E341" s="14"/>
      <c r="F341" s="15"/>
      <c r="G341" s="15"/>
    </row>
    <row r="342" spans="1:7" x14ac:dyDescent="0.3">
      <c r="A342" s="16" t="s">
        <v>125</v>
      </c>
      <c r="B342" s="30"/>
      <c r="C342" s="30"/>
      <c r="D342" s="13"/>
      <c r="E342" s="37" t="s">
        <v>115</v>
      </c>
      <c r="F342" s="38" t="s">
        <v>115</v>
      </c>
      <c r="G342" s="15"/>
    </row>
    <row r="343" spans="1:7" x14ac:dyDescent="0.3">
      <c r="A343" s="12"/>
      <c r="B343" s="30"/>
      <c r="C343" s="30"/>
      <c r="D343" s="13"/>
      <c r="E343" s="14"/>
      <c r="F343" s="15"/>
      <c r="G343" s="15"/>
    </row>
    <row r="344" spans="1:7" x14ac:dyDescent="0.3">
      <c r="A344" s="16" t="s">
        <v>231</v>
      </c>
      <c r="B344" s="30"/>
      <c r="C344" s="30"/>
      <c r="D344" s="13"/>
      <c r="E344" s="14"/>
      <c r="F344" s="15"/>
      <c r="G344" s="15"/>
    </row>
    <row r="345" spans="1:7" x14ac:dyDescent="0.3">
      <c r="A345" s="16" t="s">
        <v>125</v>
      </c>
      <c r="B345" s="30"/>
      <c r="C345" s="30"/>
      <c r="D345" s="13"/>
      <c r="E345" s="37" t="s">
        <v>115</v>
      </c>
      <c r="F345" s="38" t="s">
        <v>115</v>
      </c>
      <c r="G345" s="15"/>
    </row>
    <row r="346" spans="1:7" x14ac:dyDescent="0.3">
      <c r="A346" s="12"/>
      <c r="B346" s="30"/>
      <c r="C346" s="30"/>
      <c r="D346" s="13"/>
      <c r="E346" s="14"/>
      <c r="F346" s="15"/>
      <c r="G346" s="15"/>
    </row>
    <row r="347" spans="1:7" x14ac:dyDescent="0.3">
      <c r="A347" s="21" t="s">
        <v>155</v>
      </c>
      <c r="B347" s="32"/>
      <c r="C347" s="32"/>
      <c r="D347" s="22"/>
      <c r="E347" s="18">
        <v>27524.16</v>
      </c>
      <c r="F347" s="19">
        <v>6.3799999999999996E-2</v>
      </c>
      <c r="G347" s="20"/>
    </row>
    <row r="348" spans="1:7" x14ac:dyDescent="0.3">
      <c r="A348" s="12"/>
      <c r="B348" s="30"/>
      <c r="C348" s="30"/>
      <c r="D348" s="13"/>
      <c r="E348" s="14"/>
      <c r="F348" s="15"/>
      <c r="G348" s="15"/>
    </row>
    <row r="349" spans="1:7" x14ac:dyDescent="0.3">
      <c r="A349" s="16" t="s">
        <v>116</v>
      </c>
      <c r="B349" s="30"/>
      <c r="C349" s="30"/>
      <c r="D349" s="13"/>
      <c r="E349" s="14"/>
      <c r="F349" s="15"/>
      <c r="G349" s="15"/>
    </row>
    <row r="350" spans="1:7" x14ac:dyDescent="0.3">
      <c r="A350" s="12"/>
      <c r="B350" s="30"/>
      <c r="C350" s="30"/>
      <c r="D350" s="13"/>
      <c r="E350" s="14"/>
      <c r="F350" s="15"/>
      <c r="G350" s="15"/>
    </row>
    <row r="351" spans="1:7" x14ac:dyDescent="0.3">
      <c r="A351" s="16" t="s">
        <v>117</v>
      </c>
      <c r="B351" s="30"/>
      <c r="C351" s="30"/>
      <c r="D351" s="13"/>
      <c r="E351" s="14"/>
      <c r="F351" s="15"/>
      <c r="G351" s="15"/>
    </row>
    <row r="352" spans="1:7" x14ac:dyDescent="0.3">
      <c r="A352" s="12" t="s">
        <v>1617</v>
      </c>
      <c r="B352" s="30" t="s">
        <v>1618</v>
      </c>
      <c r="C352" s="30" t="s">
        <v>120</v>
      </c>
      <c r="D352" s="13">
        <v>10000000</v>
      </c>
      <c r="E352" s="14">
        <v>9835.33</v>
      </c>
      <c r="F352" s="15">
        <v>2.2800000000000001E-2</v>
      </c>
      <c r="G352" s="15">
        <v>6.8666000000000005E-2</v>
      </c>
    </row>
    <row r="353" spans="1:7" x14ac:dyDescent="0.3">
      <c r="A353" s="12" t="s">
        <v>1619</v>
      </c>
      <c r="B353" s="30" t="s">
        <v>1620</v>
      </c>
      <c r="C353" s="30" t="s">
        <v>120</v>
      </c>
      <c r="D353" s="13">
        <v>7500000</v>
      </c>
      <c r="E353" s="14">
        <v>7386.06</v>
      </c>
      <c r="F353" s="15">
        <v>1.7100000000000001E-2</v>
      </c>
      <c r="G353" s="15">
        <v>6.8666000000000005E-2</v>
      </c>
    </row>
    <row r="354" spans="1:7" x14ac:dyDescent="0.3">
      <c r="A354" s="12" t="s">
        <v>1621</v>
      </c>
      <c r="B354" s="30" t="s">
        <v>1622</v>
      </c>
      <c r="C354" s="30" t="s">
        <v>120</v>
      </c>
      <c r="D354" s="13">
        <v>5000000</v>
      </c>
      <c r="E354" s="14">
        <v>4869.96</v>
      </c>
      <c r="F354" s="15">
        <v>1.1299999999999999E-2</v>
      </c>
      <c r="G354" s="15">
        <v>7.0625999999999994E-2</v>
      </c>
    </row>
    <row r="355" spans="1:7" x14ac:dyDescent="0.3">
      <c r="A355" s="12" t="s">
        <v>1623</v>
      </c>
      <c r="B355" s="30" t="s">
        <v>1624</v>
      </c>
      <c r="C355" s="30" t="s">
        <v>120</v>
      </c>
      <c r="D355" s="13">
        <v>5000000</v>
      </c>
      <c r="E355" s="14">
        <v>4817.1899999999996</v>
      </c>
      <c r="F355" s="15">
        <v>1.12E-2</v>
      </c>
      <c r="G355" s="15">
        <v>7.1400000000000005E-2</v>
      </c>
    </row>
    <row r="356" spans="1:7" x14ac:dyDescent="0.3">
      <c r="A356" s="12" t="s">
        <v>1625</v>
      </c>
      <c r="B356" s="30" t="s">
        <v>1626</v>
      </c>
      <c r="C356" s="30" t="s">
        <v>120</v>
      </c>
      <c r="D356" s="13">
        <v>5000000</v>
      </c>
      <c r="E356" s="14">
        <v>4704.68</v>
      </c>
      <c r="F356" s="15">
        <v>1.09E-2</v>
      </c>
      <c r="G356" s="15">
        <v>7.1599999999999997E-2</v>
      </c>
    </row>
    <row r="357" spans="1:7" x14ac:dyDescent="0.3">
      <c r="A357" s="12" t="s">
        <v>1627</v>
      </c>
      <c r="B357" s="30" t="s">
        <v>1628</v>
      </c>
      <c r="C357" s="30" t="s">
        <v>120</v>
      </c>
      <c r="D357" s="13">
        <v>5000000</v>
      </c>
      <c r="E357" s="14">
        <v>4691.1400000000003</v>
      </c>
      <c r="F357" s="15">
        <v>1.09E-2</v>
      </c>
      <c r="G357" s="15">
        <v>7.195E-2</v>
      </c>
    </row>
    <row r="358" spans="1:7" x14ac:dyDescent="0.3">
      <c r="A358" s="12" t="s">
        <v>1629</v>
      </c>
      <c r="B358" s="30" t="s">
        <v>1630</v>
      </c>
      <c r="C358" s="30" t="s">
        <v>120</v>
      </c>
      <c r="D358" s="13">
        <v>2500000</v>
      </c>
      <c r="E358" s="14">
        <v>2354.96</v>
      </c>
      <c r="F358" s="15">
        <v>5.4999999999999997E-3</v>
      </c>
      <c r="G358" s="15">
        <v>7.1819999999999995E-2</v>
      </c>
    </row>
    <row r="359" spans="1:7" x14ac:dyDescent="0.3">
      <c r="A359" s="12" t="s">
        <v>1631</v>
      </c>
      <c r="B359" s="30" t="s">
        <v>1632</v>
      </c>
      <c r="C359" s="30" t="s">
        <v>120</v>
      </c>
      <c r="D359" s="13">
        <v>500000</v>
      </c>
      <c r="E359" s="14">
        <v>476.02</v>
      </c>
      <c r="F359" s="15">
        <v>1.1000000000000001E-3</v>
      </c>
      <c r="G359" s="15">
        <v>7.1550000000000002E-2</v>
      </c>
    </row>
    <row r="360" spans="1:7" x14ac:dyDescent="0.3">
      <c r="A360" s="16" t="s">
        <v>125</v>
      </c>
      <c r="B360" s="31"/>
      <c r="C360" s="31"/>
      <c r="D360" s="17"/>
      <c r="E360" s="35">
        <v>39135.339999999997</v>
      </c>
      <c r="F360" s="36">
        <v>9.0800000000000006E-2</v>
      </c>
      <c r="G360" s="20"/>
    </row>
    <row r="361" spans="1:7" x14ac:dyDescent="0.3">
      <c r="A361" s="16" t="s">
        <v>126</v>
      </c>
      <c r="B361" s="30"/>
      <c r="C361" s="30"/>
      <c r="D361" s="13"/>
      <c r="E361" s="14"/>
      <c r="F361" s="15"/>
      <c r="G361" s="15"/>
    </row>
    <row r="362" spans="1:7" x14ac:dyDescent="0.3">
      <c r="A362" s="12" t="s">
        <v>148</v>
      </c>
      <c r="B362" s="30" t="s">
        <v>149</v>
      </c>
      <c r="C362" s="30" t="s">
        <v>129</v>
      </c>
      <c r="D362" s="13">
        <v>7500000</v>
      </c>
      <c r="E362" s="14">
        <v>7065.65</v>
      </c>
      <c r="F362" s="15">
        <v>1.6400000000000001E-2</v>
      </c>
      <c r="G362" s="15">
        <v>7.5550000000000006E-2</v>
      </c>
    </row>
    <row r="363" spans="1:7" x14ac:dyDescent="0.3">
      <c r="A363" s="12" t="s">
        <v>1633</v>
      </c>
      <c r="B363" s="30" t="s">
        <v>1634</v>
      </c>
      <c r="C363" s="30" t="s">
        <v>145</v>
      </c>
      <c r="D363" s="13">
        <v>5000000</v>
      </c>
      <c r="E363" s="14">
        <v>4897.43</v>
      </c>
      <c r="F363" s="15">
        <v>1.1299999999999999E-2</v>
      </c>
      <c r="G363" s="15">
        <v>7.1446999999999997E-2</v>
      </c>
    </row>
    <row r="364" spans="1:7" x14ac:dyDescent="0.3">
      <c r="A364" s="12" t="s">
        <v>141</v>
      </c>
      <c r="B364" s="30" t="s">
        <v>142</v>
      </c>
      <c r="C364" s="30" t="s">
        <v>129</v>
      </c>
      <c r="D364" s="13">
        <v>5000000</v>
      </c>
      <c r="E364" s="14">
        <v>4839.63</v>
      </c>
      <c r="F364" s="15">
        <v>1.12E-2</v>
      </c>
      <c r="G364" s="15">
        <v>7.3749999999999996E-2</v>
      </c>
    </row>
    <row r="365" spans="1:7" x14ac:dyDescent="0.3">
      <c r="A365" s="12" t="s">
        <v>1635</v>
      </c>
      <c r="B365" s="30" t="s">
        <v>1636</v>
      </c>
      <c r="C365" s="30" t="s">
        <v>145</v>
      </c>
      <c r="D365" s="13">
        <v>5000000</v>
      </c>
      <c r="E365" s="14">
        <v>4657.18</v>
      </c>
      <c r="F365" s="15">
        <v>1.0800000000000001E-2</v>
      </c>
      <c r="G365" s="15">
        <v>7.5899999999999995E-2</v>
      </c>
    </row>
    <row r="366" spans="1:7" x14ac:dyDescent="0.3">
      <c r="A366" s="12" t="s">
        <v>1637</v>
      </c>
      <c r="B366" s="30" t="s">
        <v>1638</v>
      </c>
      <c r="C366" s="30" t="s">
        <v>132</v>
      </c>
      <c r="D366" s="13">
        <v>2500000</v>
      </c>
      <c r="E366" s="14">
        <v>2420.7600000000002</v>
      </c>
      <c r="F366" s="15">
        <v>5.5999999999999999E-3</v>
      </c>
      <c r="G366" s="15">
        <v>7.3300000000000004E-2</v>
      </c>
    </row>
    <row r="367" spans="1:7" x14ac:dyDescent="0.3">
      <c r="A367" s="12" t="s">
        <v>1639</v>
      </c>
      <c r="B367" s="30" t="s">
        <v>1640</v>
      </c>
      <c r="C367" s="30" t="s">
        <v>129</v>
      </c>
      <c r="D367" s="13">
        <v>2500000</v>
      </c>
      <c r="E367" s="14">
        <v>2330.61</v>
      </c>
      <c r="F367" s="15">
        <v>5.4000000000000003E-3</v>
      </c>
      <c r="G367" s="15">
        <v>7.6450000000000004E-2</v>
      </c>
    </row>
    <row r="368" spans="1:7" x14ac:dyDescent="0.3">
      <c r="A368" s="16" t="s">
        <v>125</v>
      </c>
      <c r="B368" s="31"/>
      <c r="C368" s="31"/>
      <c r="D368" s="17"/>
      <c r="E368" s="35">
        <v>26211.26</v>
      </c>
      <c r="F368" s="36">
        <v>6.0699999999999997E-2</v>
      </c>
      <c r="G368" s="20"/>
    </row>
    <row r="369" spans="1:7" x14ac:dyDescent="0.3">
      <c r="A369" s="12"/>
      <c r="B369" s="30"/>
      <c r="C369" s="30"/>
      <c r="D369" s="13"/>
      <c r="E369" s="14"/>
      <c r="F369" s="15"/>
      <c r="G369" s="15"/>
    </row>
    <row r="370" spans="1:7" x14ac:dyDescent="0.3">
      <c r="A370" s="16" t="s">
        <v>150</v>
      </c>
      <c r="B370" s="30"/>
      <c r="C370" s="30"/>
      <c r="D370" s="13"/>
      <c r="E370" s="14"/>
      <c r="F370" s="15"/>
      <c r="G370" s="15"/>
    </row>
    <row r="371" spans="1:7" x14ac:dyDescent="0.3">
      <c r="A371" s="12" t="s">
        <v>1641</v>
      </c>
      <c r="B371" s="30" t="s">
        <v>1642</v>
      </c>
      <c r="C371" s="30" t="s">
        <v>129</v>
      </c>
      <c r="D371" s="13">
        <v>5000000</v>
      </c>
      <c r="E371" s="14">
        <v>4759.07</v>
      </c>
      <c r="F371" s="15">
        <v>1.0999999999999999E-2</v>
      </c>
      <c r="G371" s="15">
        <v>7.6674999999999993E-2</v>
      </c>
    </row>
    <row r="372" spans="1:7" x14ac:dyDescent="0.3">
      <c r="A372" s="12" t="s">
        <v>1643</v>
      </c>
      <c r="B372" s="30" t="s">
        <v>1644</v>
      </c>
      <c r="C372" s="30" t="s">
        <v>129</v>
      </c>
      <c r="D372" s="13">
        <v>2500000</v>
      </c>
      <c r="E372" s="14">
        <v>2399.1999999999998</v>
      </c>
      <c r="F372" s="15">
        <v>5.5999999999999999E-3</v>
      </c>
      <c r="G372" s="15">
        <v>7.6674999999999993E-2</v>
      </c>
    </row>
    <row r="373" spans="1:7" x14ac:dyDescent="0.3">
      <c r="A373" s="12" t="s">
        <v>1645</v>
      </c>
      <c r="B373" s="30" t="s">
        <v>1646</v>
      </c>
      <c r="C373" s="30" t="s">
        <v>129</v>
      </c>
      <c r="D373" s="13">
        <v>2500000</v>
      </c>
      <c r="E373" s="14">
        <v>2336.23</v>
      </c>
      <c r="F373" s="15">
        <v>5.4000000000000003E-3</v>
      </c>
      <c r="G373" s="15">
        <v>7.7299999999999994E-2</v>
      </c>
    </row>
    <row r="374" spans="1:7" x14ac:dyDescent="0.3">
      <c r="A374" s="16" t="s">
        <v>125</v>
      </c>
      <c r="B374" s="31"/>
      <c r="C374" s="31"/>
      <c r="D374" s="17"/>
      <c r="E374" s="35">
        <v>9494.5</v>
      </c>
      <c r="F374" s="36">
        <v>2.1999999999999999E-2</v>
      </c>
      <c r="G374" s="20"/>
    </row>
    <row r="375" spans="1:7" x14ac:dyDescent="0.3">
      <c r="A375" s="12"/>
      <c r="B375" s="30"/>
      <c r="C375" s="30"/>
      <c r="D375" s="13"/>
      <c r="E375" s="14"/>
      <c r="F375" s="15"/>
      <c r="G375" s="15"/>
    </row>
    <row r="376" spans="1:7" x14ac:dyDescent="0.3">
      <c r="A376" s="21" t="s">
        <v>155</v>
      </c>
      <c r="B376" s="32"/>
      <c r="C376" s="32"/>
      <c r="D376" s="22"/>
      <c r="E376" s="18">
        <v>74841.100000000006</v>
      </c>
      <c r="F376" s="19">
        <v>0.17349999999999999</v>
      </c>
      <c r="G376" s="20"/>
    </row>
    <row r="377" spans="1:7" x14ac:dyDescent="0.3">
      <c r="A377" s="12"/>
      <c r="B377" s="30"/>
      <c r="C377" s="30"/>
      <c r="D377" s="13"/>
      <c r="E377" s="14"/>
      <c r="F377" s="15"/>
      <c r="G377" s="15"/>
    </row>
    <row r="378" spans="1:7" x14ac:dyDescent="0.3">
      <c r="A378" s="12"/>
      <c r="B378" s="30"/>
      <c r="C378" s="30"/>
      <c r="D378" s="13"/>
      <c r="E378" s="14"/>
      <c r="F378" s="15"/>
      <c r="G378" s="15"/>
    </row>
    <row r="379" spans="1:7" x14ac:dyDescent="0.3">
      <c r="A379" s="16" t="s">
        <v>156</v>
      </c>
      <c r="B379" s="30"/>
      <c r="C379" s="30"/>
      <c r="D379" s="13"/>
      <c r="E379" s="14"/>
      <c r="F379" s="15"/>
      <c r="G379" s="15"/>
    </row>
    <row r="380" spans="1:7" x14ac:dyDescent="0.3">
      <c r="A380" s="12" t="s">
        <v>157</v>
      </c>
      <c r="B380" s="30"/>
      <c r="C380" s="30"/>
      <c r="D380" s="13"/>
      <c r="E380" s="14">
        <v>22653.4</v>
      </c>
      <c r="F380" s="15">
        <v>5.2499999999999998E-2</v>
      </c>
      <c r="G380" s="15">
        <v>7.0344000000000004E-2</v>
      </c>
    </row>
    <row r="381" spans="1:7" x14ac:dyDescent="0.3">
      <c r="A381" s="16" t="s">
        <v>125</v>
      </c>
      <c r="B381" s="31"/>
      <c r="C381" s="31"/>
      <c r="D381" s="17"/>
      <c r="E381" s="35">
        <v>22653.4</v>
      </c>
      <c r="F381" s="36">
        <v>5.2499999999999998E-2</v>
      </c>
      <c r="G381" s="20"/>
    </row>
    <row r="382" spans="1:7" x14ac:dyDescent="0.3">
      <c r="A382" s="12"/>
      <c r="B382" s="30"/>
      <c r="C382" s="30"/>
      <c r="D382" s="13"/>
      <c r="E382" s="14"/>
      <c r="F382" s="15"/>
      <c r="G382" s="15"/>
    </row>
    <row r="383" spans="1:7" x14ac:dyDescent="0.3">
      <c r="A383" s="21" t="s">
        <v>155</v>
      </c>
      <c r="B383" s="32"/>
      <c r="C383" s="32"/>
      <c r="D383" s="22"/>
      <c r="E383" s="18">
        <v>22653.4</v>
      </c>
      <c r="F383" s="19">
        <v>5.2499999999999998E-2</v>
      </c>
      <c r="G383" s="20"/>
    </row>
    <row r="384" spans="1:7" x14ac:dyDescent="0.3">
      <c r="A384" s="12" t="s">
        <v>158</v>
      </c>
      <c r="B384" s="30"/>
      <c r="C384" s="30"/>
      <c r="D384" s="13"/>
      <c r="E384" s="14">
        <v>730.81755050000004</v>
      </c>
      <c r="F384" s="15">
        <v>1.6919999999999999E-3</v>
      </c>
      <c r="G384" s="15"/>
    </row>
    <row r="385" spans="1:7" x14ac:dyDescent="0.3">
      <c r="A385" s="12" t="s">
        <v>159</v>
      </c>
      <c r="B385" s="30"/>
      <c r="C385" s="30"/>
      <c r="D385" s="13"/>
      <c r="E385" s="23">
        <v>-11047.347550500001</v>
      </c>
      <c r="F385" s="24">
        <v>-2.6291999999999999E-2</v>
      </c>
      <c r="G385" s="15">
        <v>7.0344000000000004E-2</v>
      </c>
    </row>
    <row r="386" spans="1:7" x14ac:dyDescent="0.3">
      <c r="A386" s="25" t="s">
        <v>160</v>
      </c>
      <c r="B386" s="33"/>
      <c r="C386" s="33"/>
      <c r="D386" s="26"/>
      <c r="E386" s="27">
        <v>431685.3</v>
      </c>
      <c r="F386" s="28">
        <v>1</v>
      </c>
      <c r="G386" s="28"/>
    </row>
    <row r="388" spans="1:7" x14ac:dyDescent="0.3">
      <c r="A388" s="1" t="s">
        <v>1647</v>
      </c>
    </row>
    <row r="389" spans="1:7" x14ac:dyDescent="0.3">
      <c r="A389" s="1" t="s">
        <v>161</v>
      </c>
    </row>
    <row r="390" spans="1:7" x14ac:dyDescent="0.3">
      <c r="A390" s="1" t="s">
        <v>162</v>
      </c>
    </row>
    <row r="391" spans="1:7" x14ac:dyDescent="0.3">
      <c r="A391" s="1" t="s">
        <v>163</v>
      </c>
    </row>
    <row r="392" spans="1:7" x14ac:dyDescent="0.3">
      <c r="A392" s="45" t="s">
        <v>164</v>
      </c>
      <c r="B392" s="34" t="s">
        <v>115</v>
      </c>
    </row>
    <row r="393" spans="1:7" x14ac:dyDescent="0.3">
      <c r="A393" t="s">
        <v>165</v>
      </c>
    </row>
    <row r="394" spans="1:7" x14ac:dyDescent="0.3">
      <c r="A394" t="s">
        <v>166</v>
      </c>
      <c r="B394" t="s">
        <v>167</v>
      </c>
      <c r="C394" t="s">
        <v>167</v>
      </c>
    </row>
    <row r="395" spans="1:7" x14ac:dyDescent="0.3">
      <c r="B395" s="46">
        <v>44985</v>
      </c>
      <c r="C395" s="46">
        <v>45016</v>
      </c>
    </row>
    <row r="396" spans="1:7" x14ac:dyDescent="0.3">
      <c r="A396" t="s">
        <v>171</v>
      </c>
      <c r="B396">
        <v>17.338999999999999</v>
      </c>
      <c r="C396">
        <v>17.450199999999999</v>
      </c>
      <c r="E396" s="2"/>
    </row>
    <row r="397" spans="1:7" x14ac:dyDescent="0.3">
      <c r="A397" t="s">
        <v>172</v>
      </c>
      <c r="B397">
        <v>12.395300000000001</v>
      </c>
      <c r="C397">
        <v>12.4749</v>
      </c>
      <c r="E397" s="2"/>
    </row>
    <row r="398" spans="1:7" x14ac:dyDescent="0.3">
      <c r="A398" t="s">
        <v>627</v>
      </c>
      <c r="B398">
        <v>14.244</v>
      </c>
      <c r="C398">
        <v>14.3353</v>
      </c>
      <c r="E398" s="2"/>
    </row>
    <row r="399" spans="1:7" x14ac:dyDescent="0.3">
      <c r="A399" t="s">
        <v>180</v>
      </c>
      <c r="B399">
        <v>16.4239</v>
      </c>
      <c r="C399">
        <v>16.519100000000002</v>
      </c>
      <c r="E399" s="2"/>
    </row>
    <row r="400" spans="1:7" x14ac:dyDescent="0.3">
      <c r="A400" t="s">
        <v>630</v>
      </c>
      <c r="B400">
        <v>16.420200000000001</v>
      </c>
      <c r="C400">
        <v>16.515499999999999</v>
      </c>
      <c r="E400" s="2"/>
    </row>
    <row r="401" spans="1:5" x14ac:dyDescent="0.3">
      <c r="A401" t="s">
        <v>631</v>
      </c>
      <c r="B401">
        <v>12.0494</v>
      </c>
      <c r="C401">
        <v>12.119400000000001</v>
      </c>
      <c r="E401" s="2"/>
    </row>
    <row r="402" spans="1:5" x14ac:dyDescent="0.3">
      <c r="A402" t="s">
        <v>632</v>
      </c>
      <c r="B402">
        <v>13.414999999999999</v>
      </c>
      <c r="C402">
        <v>13.493</v>
      </c>
      <c r="E402" s="2"/>
    </row>
    <row r="403" spans="1:5" x14ac:dyDescent="0.3">
      <c r="E403" s="2"/>
    </row>
    <row r="404" spans="1:5" x14ac:dyDescent="0.3">
      <c r="A404" t="s">
        <v>182</v>
      </c>
      <c r="B404" s="34" t="s">
        <v>115</v>
      </c>
    </row>
    <row r="405" spans="1:5" x14ac:dyDescent="0.3">
      <c r="A405" t="s">
        <v>183</v>
      </c>
      <c r="B405" s="34" t="s">
        <v>115</v>
      </c>
    </row>
    <row r="406" spans="1:5" ht="28.95" customHeight="1" x14ac:dyDescent="0.3">
      <c r="A406" s="45" t="s">
        <v>184</v>
      </c>
      <c r="B406" s="34" t="s">
        <v>115</v>
      </c>
    </row>
    <row r="407" spans="1:5" ht="28.95" customHeight="1" x14ac:dyDescent="0.3">
      <c r="A407" s="45" t="s">
        <v>185</v>
      </c>
      <c r="B407" s="34" t="s">
        <v>115</v>
      </c>
    </row>
    <row r="408" spans="1:5" x14ac:dyDescent="0.3">
      <c r="A408" t="s">
        <v>1648</v>
      </c>
      <c r="B408" s="47">
        <v>14.789135</v>
      </c>
    </row>
    <row r="409" spans="1:5" ht="43.5" customHeight="1" x14ac:dyDescent="0.3">
      <c r="A409" s="45" t="s">
        <v>187</v>
      </c>
      <c r="B409" s="34">
        <v>0</v>
      </c>
    </row>
    <row r="410" spans="1:5" ht="28.95" customHeight="1" x14ac:dyDescent="0.3">
      <c r="A410" s="45" t="s">
        <v>188</v>
      </c>
      <c r="B410" s="34" t="s">
        <v>115</v>
      </c>
    </row>
    <row r="411" spans="1:5" ht="28.95" customHeight="1" x14ac:dyDescent="0.3">
      <c r="A411" s="45" t="s">
        <v>189</v>
      </c>
      <c r="B411" s="34" t="s">
        <v>115</v>
      </c>
    </row>
    <row r="412" spans="1:5" x14ac:dyDescent="0.3">
      <c r="A412" t="s">
        <v>190</v>
      </c>
      <c r="B412" s="34" t="s">
        <v>115</v>
      </c>
    </row>
    <row r="413" spans="1:5" x14ac:dyDescent="0.3">
      <c r="A413" t="s">
        <v>191</v>
      </c>
      <c r="B413" s="34" t="s">
        <v>115</v>
      </c>
    </row>
    <row r="415" spans="1:5" ht="70.05" customHeight="1" x14ac:dyDescent="0.3">
      <c r="A415" s="77" t="s">
        <v>201</v>
      </c>
      <c r="B415" s="77" t="s">
        <v>202</v>
      </c>
      <c r="C415" s="77" t="s">
        <v>5</v>
      </c>
      <c r="D415" s="77" t="s">
        <v>6</v>
      </c>
    </row>
    <row r="416" spans="1:5" ht="70.05" customHeight="1" x14ac:dyDescent="0.3">
      <c r="A416" s="77" t="s">
        <v>1649</v>
      </c>
      <c r="B416" s="77"/>
      <c r="C416" s="77" t="s">
        <v>52</v>
      </c>
      <c r="D416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263"/>
  <sheetViews>
    <sheetView showGridLines="0" workbookViewId="0">
      <pane ySplit="4" topLeftCell="A5" activePane="bottomLeft" state="frozen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1650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1651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114</v>
      </c>
      <c r="B6" s="30"/>
      <c r="C6" s="30"/>
      <c r="D6" s="13"/>
      <c r="E6" s="14"/>
      <c r="F6" s="15"/>
      <c r="G6" s="15"/>
    </row>
    <row r="7" spans="1:8" x14ac:dyDescent="0.3">
      <c r="A7" s="16" t="s">
        <v>1104</v>
      </c>
      <c r="B7" s="30"/>
      <c r="C7" s="30"/>
      <c r="D7" s="13"/>
      <c r="E7" s="14"/>
      <c r="F7" s="15"/>
      <c r="G7" s="15"/>
    </row>
    <row r="8" spans="1:8" x14ac:dyDescent="0.3">
      <c r="A8" s="12" t="s">
        <v>1113</v>
      </c>
      <c r="B8" s="30" t="s">
        <v>1114</v>
      </c>
      <c r="C8" s="30" t="s">
        <v>1107</v>
      </c>
      <c r="D8" s="13">
        <v>5359071</v>
      </c>
      <c r="E8" s="14">
        <v>47012.45</v>
      </c>
      <c r="F8" s="15">
        <v>5.3699999999999998E-2</v>
      </c>
      <c r="G8" s="15"/>
    </row>
    <row r="9" spans="1:8" x14ac:dyDescent="0.3">
      <c r="A9" s="12" t="s">
        <v>1117</v>
      </c>
      <c r="B9" s="30" t="s">
        <v>1118</v>
      </c>
      <c r="C9" s="30" t="s">
        <v>1119</v>
      </c>
      <c r="D9" s="13">
        <v>2008518</v>
      </c>
      <c r="E9" s="14">
        <v>46819.56</v>
      </c>
      <c r="F9" s="15">
        <v>5.3499999999999999E-2</v>
      </c>
      <c r="G9" s="15"/>
    </row>
    <row r="10" spans="1:8" x14ac:dyDescent="0.3">
      <c r="A10" s="12" t="s">
        <v>1128</v>
      </c>
      <c r="B10" s="30" t="s">
        <v>1129</v>
      </c>
      <c r="C10" s="30" t="s">
        <v>1107</v>
      </c>
      <c r="D10" s="13">
        <v>2267655</v>
      </c>
      <c r="E10" s="14">
        <v>36499.040000000001</v>
      </c>
      <c r="F10" s="15">
        <v>4.1700000000000001E-2</v>
      </c>
      <c r="G10" s="15"/>
    </row>
    <row r="11" spans="1:8" x14ac:dyDescent="0.3">
      <c r="A11" s="12" t="s">
        <v>1111</v>
      </c>
      <c r="B11" s="30" t="s">
        <v>1112</v>
      </c>
      <c r="C11" s="30" t="s">
        <v>1107</v>
      </c>
      <c r="D11" s="13">
        <v>3800000</v>
      </c>
      <c r="E11" s="14">
        <v>32623</v>
      </c>
      <c r="F11" s="15">
        <v>3.73E-2</v>
      </c>
      <c r="G11" s="15"/>
    </row>
    <row r="12" spans="1:8" x14ac:dyDescent="0.3">
      <c r="A12" s="12" t="s">
        <v>1652</v>
      </c>
      <c r="B12" s="30" t="s">
        <v>1653</v>
      </c>
      <c r="C12" s="30" t="s">
        <v>1144</v>
      </c>
      <c r="D12" s="13">
        <v>7701930</v>
      </c>
      <c r="E12" s="14">
        <v>29536.9</v>
      </c>
      <c r="F12" s="15">
        <v>3.3700000000000001E-2</v>
      </c>
      <c r="G12" s="15"/>
    </row>
    <row r="13" spans="1:8" x14ac:dyDescent="0.3">
      <c r="A13" s="12" t="s">
        <v>1150</v>
      </c>
      <c r="B13" s="30" t="s">
        <v>1151</v>
      </c>
      <c r="C13" s="30" t="s">
        <v>1135</v>
      </c>
      <c r="D13" s="13">
        <v>1953176</v>
      </c>
      <c r="E13" s="14">
        <v>27890.38</v>
      </c>
      <c r="F13" s="15">
        <v>3.1899999999999998E-2</v>
      </c>
      <c r="G13" s="15"/>
    </row>
    <row r="14" spans="1:8" x14ac:dyDescent="0.3">
      <c r="A14" s="12" t="s">
        <v>1108</v>
      </c>
      <c r="B14" s="30" t="s">
        <v>1109</v>
      </c>
      <c r="C14" s="30" t="s">
        <v>1110</v>
      </c>
      <c r="D14" s="13">
        <v>1044433</v>
      </c>
      <c r="E14" s="14">
        <v>27421.59</v>
      </c>
      <c r="F14" s="15">
        <v>3.1300000000000001E-2</v>
      </c>
      <c r="G14" s="15"/>
    </row>
    <row r="15" spans="1:8" x14ac:dyDescent="0.3">
      <c r="A15" s="12" t="s">
        <v>1115</v>
      </c>
      <c r="B15" s="30" t="s">
        <v>1116</v>
      </c>
      <c r="C15" s="30" t="s">
        <v>1107</v>
      </c>
      <c r="D15" s="13">
        <v>3777767</v>
      </c>
      <c r="E15" s="14">
        <v>19786.05</v>
      </c>
      <c r="F15" s="15">
        <v>2.2599999999999999E-2</v>
      </c>
      <c r="G15" s="15"/>
    </row>
    <row r="16" spans="1:8" x14ac:dyDescent="0.3">
      <c r="A16" s="12" t="s">
        <v>1120</v>
      </c>
      <c r="B16" s="30" t="s">
        <v>1121</v>
      </c>
      <c r="C16" s="30" t="s">
        <v>1122</v>
      </c>
      <c r="D16" s="13">
        <v>2186339</v>
      </c>
      <c r="E16" s="14">
        <v>16375.68</v>
      </c>
      <c r="F16" s="15">
        <v>1.8700000000000001E-2</v>
      </c>
      <c r="G16" s="15"/>
    </row>
    <row r="17" spans="1:7" x14ac:dyDescent="0.3">
      <c r="A17" s="12" t="s">
        <v>1133</v>
      </c>
      <c r="B17" s="30" t="s">
        <v>1134</v>
      </c>
      <c r="C17" s="30" t="s">
        <v>1135</v>
      </c>
      <c r="D17" s="13">
        <v>483701</v>
      </c>
      <c r="E17" s="14">
        <v>15506.97</v>
      </c>
      <c r="F17" s="15">
        <v>1.77E-2</v>
      </c>
      <c r="G17" s="15"/>
    </row>
    <row r="18" spans="1:7" x14ac:dyDescent="0.3">
      <c r="A18" s="12" t="s">
        <v>1393</v>
      </c>
      <c r="B18" s="30" t="s">
        <v>1394</v>
      </c>
      <c r="C18" s="30" t="s">
        <v>1395</v>
      </c>
      <c r="D18" s="13">
        <v>648270</v>
      </c>
      <c r="E18" s="14">
        <v>14029.86</v>
      </c>
      <c r="F18" s="15">
        <v>1.6E-2</v>
      </c>
      <c r="G18" s="15"/>
    </row>
    <row r="19" spans="1:7" x14ac:dyDescent="0.3">
      <c r="A19" s="12" t="s">
        <v>1105</v>
      </c>
      <c r="B19" s="30" t="s">
        <v>1106</v>
      </c>
      <c r="C19" s="30" t="s">
        <v>1107</v>
      </c>
      <c r="D19" s="13">
        <v>798538</v>
      </c>
      <c r="E19" s="14">
        <v>13837.47</v>
      </c>
      <c r="F19" s="15">
        <v>1.5800000000000002E-2</v>
      </c>
      <c r="G19" s="15"/>
    </row>
    <row r="20" spans="1:7" x14ac:dyDescent="0.3">
      <c r="A20" s="12" t="s">
        <v>1337</v>
      </c>
      <c r="B20" s="30" t="s">
        <v>1338</v>
      </c>
      <c r="C20" s="30" t="s">
        <v>1169</v>
      </c>
      <c r="D20" s="13">
        <v>160000</v>
      </c>
      <c r="E20" s="14">
        <v>13267.44</v>
      </c>
      <c r="F20" s="15">
        <v>1.52E-2</v>
      </c>
      <c r="G20" s="15"/>
    </row>
    <row r="21" spans="1:7" x14ac:dyDescent="0.3">
      <c r="A21" s="12" t="s">
        <v>1162</v>
      </c>
      <c r="B21" s="30" t="s">
        <v>1163</v>
      </c>
      <c r="C21" s="30" t="s">
        <v>1164</v>
      </c>
      <c r="D21" s="13">
        <v>7162863</v>
      </c>
      <c r="E21" s="14">
        <v>12542.17</v>
      </c>
      <c r="F21" s="15">
        <v>1.43E-2</v>
      </c>
      <c r="G21" s="15"/>
    </row>
    <row r="22" spans="1:7" x14ac:dyDescent="0.3">
      <c r="A22" s="12" t="s">
        <v>1142</v>
      </c>
      <c r="B22" s="30" t="s">
        <v>1143</v>
      </c>
      <c r="C22" s="30" t="s">
        <v>1144</v>
      </c>
      <c r="D22" s="13">
        <v>461526</v>
      </c>
      <c r="E22" s="14">
        <v>11816.68</v>
      </c>
      <c r="F22" s="15">
        <v>1.35E-2</v>
      </c>
      <c r="G22" s="15"/>
    </row>
    <row r="23" spans="1:7" x14ac:dyDescent="0.3">
      <c r="A23" s="12" t="s">
        <v>1148</v>
      </c>
      <c r="B23" s="30" t="s">
        <v>1149</v>
      </c>
      <c r="C23" s="30" t="s">
        <v>1110</v>
      </c>
      <c r="D23" s="13">
        <v>199056</v>
      </c>
      <c r="E23" s="14">
        <v>11180.48</v>
      </c>
      <c r="F23" s="15">
        <v>1.2800000000000001E-2</v>
      </c>
      <c r="G23" s="15"/>
    </row>
    <row r="24" spans="1:7" x14ac:dyDescent="0.3">
      <c r="A24" s="12" t="s">
        <v>1155</v>
      </c>
      <c r="B24" s="30" t="s">
        <v>1156</v>
      </c>
      <c r="C24" s="30" t="s">
        <v>1154</v>
      </c>
      <c r="D24" s="13">
        <v>233870</v>
      </c>
      <c r="E24" s="14">
        <v>10811.23</v>
      </c>
      <c r="F24" s="15">
        <v>1.23E-2</v>
      </c>
      <c r="G24" s="15"/>
    </row>
    <row r="25" spans="1:7" x14ac:dyDescent="0.3">
      <c r="A25" s="12" t="s">
        <v>1400</v>
      </c>
      <c r="B25" s="30" t="s">
        <v>1401</v>
      </c>
      <c r="C25" s="30" t="s">
        <v>1169</v>
      </c>
      <c r="D25" s="13">
        <v>932891</v>
      </c>
      <c r="E25" s="14">
        <v>10049.1</v>
      </c>
      <c r="F25" s="15">
        <v>1.15E-2</v>
      </c>
      <c r="G25" s="15"/>
    </row>
    <row r="26" spans="1:7" x14ac:dyDescent="0.3">
      <c r="A26" s="12" t="s">
        <v>1140</v>
      </c>
      <c r="B26" s="30" t="s">
        <v>1141</v>
      </c>
      <c r="C26" s="30" t="s">
        <v>1107</v>
      </c>
      <c r="D26" s="13">
        <v>920070</v>
      </c>
      <c r="E26" s="14">
        <v>9825.89</v>
      </c>
      <c r="F26" s="15">
        <v>1.12E-2</v>
      </c>
      <c r="G26" s="15"/>
    </row>
    <row r="27" spans="1:7" x14ac:dyDescent="0.3">
      <c r="A27" s="12" t="s">
        <v>1206</v>
      </c>
      <c r="B27" s="30" t="s">
        <v>1207</v>
      </c>
      <c r="C27" s="30" t="s">
        <v>1169</v>
      </c>
      <c r="D27" s="13">
        <v>830495</v>
      </c>
      <c r="E27" s="14">
        <v>9622.9500000000007</v>
      </c>
      <c r="F27" s="15">
        <v>1.0999999999999999E-2</v>
      </c>
      <c r="G27" s="15"/>
    </row>
    <row r="28" spans="1:7" x14ac:dyDescent="0.3">
      <c r="A28" s="12" t="s">
        <v>1221</v>
      </c>
      <c r="B28" s="30" t="s">
        <v>1222</v>
      </c>
      <c r="C28" s="30" t="s">
        <v>1218</v>
      </c>
      <c r="D28" s="13">
        <v>2489202</v>
      </c>
      <c r="E28" s="14">
        <v>8073.73</v>
      </c>
      <c r="F28" s="15">
        <v>9.1999999999999998E-3</v>
      </c>
      <c r="G28" s="15"/>
    </row>
    <row r="29" spans="1:7" x14ac:dyDescent="0.3">
      <c r="A29" s="12" t="s">
        <v>1388</v>
      </c>
      <c r="B29" s="30" t="s">
        <v>1389</v>
      </c>
      <c r="C29" s="30" t="s">
        <v>1390</v>
      </c>
      <c r="D29" s="13">
        <v>178264</v>
      </c>
      <c r="E29" s="14">
        <v>7704.84</v>
      </c>
      <c r="F29" s="15">
        <v>8.8000000000000005E-3</v>
      </c>
      <c r="G29" s="15"/>
    </row>
    <row r="30" spans="1:7" x14ac:dyDescent="0.3">
      <c r="A30" s="12" t="s">
        <v>1654</v>
      </c>
      <c r="B30" s="30" t="s">
        <v>1655</v>
      </c>
      <c r="C30" s="30" t="s">
        <v>1107</v>
      </c>
      <c r="D30" s="13">
        <v>4073100</v>
      </c>
      <c r="E30" s="14">
        <v>6877.43</v>
      </c>
      <c r="F30" s="15">
        <v>7.9000000000000008E-3</v>
      </c>
      <c r="G30" s="15"/>
    </row>
    <row r="31" spans="1:7" x14ac:dyDescent="0.3">
      <c r="A31" s="12" t="s">
        <v>1172</v>
      </c>
      <c r="B31" s="30" t="s">
        <v>1173</v>
      </c>
      <c r="C31" s="30" t="s">
        <v>1135</v>
      </c>
      <c r="D31" s="13">
        <v>609299</v>
      </c>
      <c r="E31" s="14">
        <v>6612.42</v>
      </c>
      <c r="F31" s="15">
        <v>7.6E-3</v>
      </c>
      <c r="G31" s="15"/>
    </row>
    <row r="32" spans="1:7" x14ac:dyDescent="0.3">
      <c r="A32" s="12" t="s">
        <v>1382</v>
      </c>
      <c r="B32" s="30" t="s">
        <v>1383</v>
      </c>
      <c r="C32" s="30" t="s">
        <v>1135</v>
      </c>
      <c r="D32" s="13">
        <v>589446</v>
      </c>
      <c r="E32" s="14">
        <v>6494.81</v>
      </c>
      <c r="F32" s="15">
        <v>7.4000000000000003E-3</v>
      </c>
      <c r="G32" s="15"/>
    </row>
    <row r="33" spans="1:7" x14ac:dyDescent="0.3">
      <c r="A33" s="12" t="s">
        <v>1152</v>
      </c>
      <c r="B33" s="30" t="s">
        <v>1153</v>
      </c>
      <c r="C33" s="30" t="s">
        <v>1154</v>
      </c>
      <c r="D33" s="13">
        <v>636147</v>
      </c>
      <c r="E33" s="14">
        <v>6253.96</v>
      </c>
      <c r="F33" s="15">
        <v>7.1000000000000004E-3</v>
      </c>
      <c r="G33" s="15"/>
    </row>
    <row r="34" spans="1:7" x14ac:dyDescent="0.3">
      <c r="A34" s="12" t="s">
        <v>1186</v>
      </c>
      <c r="B34" s="30" t="s">
        <v>1187</v>
      </c>
      <c r="C34" s="30" t="s">
        <v>1147</v>
      </c>
      <c r="D34" s="13">
        <v>5936102</v>
      </c>
      <c r="E34" s="14">
        <v>6203.23</v>
      </c>
      <c r="F34" s="15">
        <v>7.1000000000000004E-3</v>
      </c>
      <c r="G34" s="15"/>
    </row>
    <row r="35" spans="1:7" x14ac:dyDescent="0.3">
      <c r="A35" s="12" t="s">
        <v>1314</v>
      </c>
      <c r="B35" s="30" t="s">
        <v>1315</v>
      </c>
      <c r="C35" s="30" t="s">
        <v>1228</v>
      </c>
      <c r="D35" s="13">
        <v>522239</v>
      </c>
      <c r="E35" s="14">
        <v>5750.37</v>
      </c>
      <c r="F35" s="15">
        <v>6.6E-3</v>
      </c>
      <c r="G35" s="15"/>
    </row>
    <row r="36" spans="1:7" x14ac:dyDescent="0.3">
      <c r="A36" s="12" t="s">
        <v>1123</v>
      </c>
      <c r="B36" s="30" t="s">
        <v>1124</v>
      </c>
      <c r="C36" s="30" t="s">
        <v>1125</v>
      </c>
      <c r="D36" s="13">
        <v>1359006</v>
      </c>
      <c r="E36" s="14">
        <v>5508.73</v>
      </c>
      <c r="F36" s="15">
        <v>6.3E-3</v>
      </c>
      <c r="G36" s="15"/>
    </row>
    <row r="37" spans="1:7" x14ac:dyDescent="0.3">
      <c r="A37" s="12" t="s">
        <v>1373</v>
      </c>
      <c r="B37" s="30" t="s">
        <v>1374</v>
      </c>
      <c r="C37" s="30" t="s">
        <v>1183</v>
      </c>
      <c r="D37" s="13">
        <v>71608</v>
      </c>
      <c r="E37" s="14">
        <v>5458.07</v>
      </c>
      <c r="F37" s="15">
        <v>6.1999999999999998E-3</v>
      </c>
      <c r="G37" s="15"/>
    </row>
    <row r="38" spans="1:7" x14ac:dyDescent="0.3">
      <c r="A38" s="12" t="s">
        <v>1238</v>
      </c>
      <c r="B38" s="30" t="s">
        <v>1239</v>
      </c>
      <c r="C38" s="30" t="s">
        <v>1225</v>
      </c>
      <c r="D38" s="13">
        <v>283719</v>
      </c>
      <c r="E38" s="14">
        <v>5420.88</v>
      </c>
      <c r="F38" s="15">
        <v>6.1999999999999998E-3</v>
      </c>
      <c r="G38" s="15"/>
    </row>
    <row r="39" spans="1:7" x14ac:dyDescent="0.3">
      <c r="A39" s="12" t="s">
        <v>1375</v>
      </c>
      <c r="B39" s="30" t="s">
        <v>1376</v>
      </c>
      <c r="C39" s="30" t="s">
        <v>1259</v>
      </c>
      <c r="D39" s="13">
        <v>744416</v>
      </c>
      <c r="E39" s="14">
        <v>5342.3</v>
      </c>
      <c r="F39" s="15">
        <v>6.1000000000000004E-3</v>
      </c>
      <c r="G39" s="15"/>
    </row>
    <row r="40" spans="1:7" x14ac:dyDescent="0.3">
      <c r="A40" s="12" t="s">
        <v>1656</v>
      </c>
      <c r="B40" s="30" t="s">
        <v>1657</v>
      </c>
      <c r="C40" s="30" t="s">
        <v>1253</v>
      </c>
      <c r="D40" s="13">
        <v>145616</v>
      </c>
      <c r="E40" s="14">
        <v>4900.2</v>
      </c>
      <c r="F40" s="15">
        <v>5.5999999999999999E-3</v>
      </c>
      <c r="G40" s="15"/>
    </row>
    <row r="41" spans="1:7" x14ac:dyDescent="0.3">
      <c r="A41" s="12" t="s">
        <v>1658</v>
      </c>
      <c r="B41" s="30" t="s">
        <v>1659</v>
      </c>
      <c r="C41" s="30" t="s">
        <v>1660</v>
      </c>
      <c r="D41" s="13">
        <v>2285873</v>
      </c>
      <c r="E41" s="14">
        <v>4883.7700000000004</v>
      </c>
      <c r="F41" s="15">
        <v>5.5999999999999999E-3</v>
      </c>
      <c r="G41" s="15"/>
    </row>
    <row r="42" spans="1:7" x14ac:dyDescent="0.3">
      <c r="A42" s="12" t="s">
        <v>1368</v>
      </c>
      <c r="B42" s="30" t="s">
        <v>1369</v>
      </c>
      <c r="C42" s="30" t="s">
        <v>1370</v>
      </c>
      <c r="D42" s="13">
        <v>500000</v>
      </c>
      <c r="E42" s="14">
        <v>4840.75</v>
      </c>
      <c r="F42" s="15">
        <v>5.4999999999999997E-3</v>
      </c>
      <c r="G42" s="15"/>
    </row>
    <row r="43" spans="1:7" x14ac:dyDescent="0.3">
      <c r="A43" s="12" t="s">
        <v>1126</v>
      </c>
      <c r="B43" s="30" t="s">
        <v>1127</v>
      </c>
      <c r="C43" s="30" t="s">
        <v>1110</v>
      </c>
      <c r="D43" s="13">
        <v>6155824</v>
      </c>
      <c r="E43" s="14">
        <v>4835.3999999999996</v>
      </c>
      <c r="F43" s="15">
        <v>5.4999999999999997E-3</v>
      </c>
      <c r="G43" s="15"/>
    </row>
    <row r="44" spans="1:7" x14ac:dyDescent="0.3">
      <c r="A44" s="12" t="s">
        <v>1384</v>
      </c>
      <c r="B44" s="30" t="s">
        <v>1385</v>
      </c>
      <c r="C44" s="30" t="s">
        <v>1154</v>
      </c>
      <c r="D44" s="13">
        <v>21458</v>
      </c>
      <c r="E44" s="14">
        <v>4734.68</v>
      </c>
      <c r="F44" s="15">
        <v>5.4000000000000003E-3</v>
      </c>
      <c r="G44" s="15"/>
    </row>
    <row r="45" spans="1:7" x14ac:dyDescent="0.3">
      <c r="A45" s="12" t="s">
        <v>1661</v>
      </c>
      <c r="B45" s="30" t="s">
        <v>1662</v>
      </c>
      <c r="C45" s="30" t="s">
        <v>1164</v>
      </c>
      <c r="D45" s="13">
        <v>894572</v>
      </c>
      <c r="E45" s="14">
        <v>4565.8999999999996</v>
      </c>
      <c r="F45" s="15">
        <v>5.1999999999999998E-3</v>
      </c>
      <c r="G45" s="15"/>
    </row>
    <row r="46" spans="1:7" x14ac:dyDescent="0.3">
      <c r="A46" s="12" t="s">
        <v>1345</v>
      </c>
      <c r="B46" s="30" t="s">
        <v>1346</v>
      </c>
      <c r="C46" s="30" t="s">
        <v>1154</v>
      </c>
      <c r="D46" s="13">
        <v>295021</v>
      </c>
      <c r="E46" s="14">
        <v>4534.92</v>
      </c>
      <c r="F46" s="15">
        <v>5.1999999999999998E-3</v>
      </c>
      <c r="G46" s="15"/>
    </row>
    <row r="47" spans="1:7" x14ac:dyDescent="0.3">
      <c r="A47" s="12" t="s">
        <v>1269</v>
      </c>
      <c r="B47" s="30" t="s">
        <v>1270</v>
      </c>
      <c r="C47" s="30" t="s">
        <v>1262</v>
      </c>
      <c r="D47" s="13">
        <v>963229</v>
      </c>
      <c r="E47" s="14">
        <v>4427</v>
      </c>
      <c r="F47" s="15">
        <v>5.1000000000000004E-3</v>
      </c>
      <c r="G47" s="15"/>
    </row>
    <row r="48" spans="1:7" x14ac:dyDescent="0.3">
      <c r="A48" s="12" t="s">
        <v>1418</v>
      </c>
      <c r="B48" s="30" t="s">
        <v>1419</v>
      </c>
      <c r="C48" s="30" t="s">
        <v>1420</v>
      </c>
      <c r="D48" s="13">
        <v>11492</v>
      </c>
      <c r="E48" s="14">
        <v>4355.8500000000004</v>
      </c>
      <c r="F48" s="15">
        <v>5.0000000000000001E-3</v>
      </c>
      <c r="G48" s="15"/>
    </row>
    <row r="49" spans="1:7" x14ac:dyDescent="0.3">
      <c r="A49" s="12" t="s">
        <v>1275</v>
      </c>
      <c r="B49" s="30" t="s">
        <v>1276</v>
      </c>
      <c r="C49" s="30" t="s">
        <v>1277</v>
      </c>
      <c r="D49" s="13">
        <v>303660</v>
      </c>
      <c r="E49" s="14">
        <v>4325.4799999999996</v>
      </c>
      <c r="F49" s="15">
        <v>4.8999999999999998E-3</v>
      </c>
      <c r="G49" s="15"/>
    </row>
    <row r="50" spans="1:7" x14ac:dyDescent="0.3">
      <c r="A50" s="12" t="s">
        <v>1663</v>
      </c>
      <c r="B50" s="30" t="s">
        <v>1664</v>
      </c>
      <c r="C50" s="30" t="s">
        <v>1107</v>
      </c>
      <c r="D50" s="13">
        <v>1448335</v>
      </c>
      <c r="E50" s="14">
        <v>4179.17</v>
      </c>
      <c r="F50" s="15">
        <v>4.7999999999999996E-3</v>
      </c>
      <c r="G50" s="15"/>
    </row>
    <row r="51" spans="1:7" x14ac:dyDescent="0.3">
      <c r="A51" s="12" t="s">
        <v>1665</v>
      </c>
      <c r="B51" s="30" t="s">
        <v>1666</v>
      </c>
      <c r="C51" s="30" t="s">
        <v>1290</v>
      </c>
      <c r="D51" s="13">
        <v>140109</v>
      </c>
      <c r="E51" s="14">
        <v>4067.5</v>
      </c>
      <c r="F51" s="15">
        <v>4.5999999999999999E-3</v>
      </c>
      <c r="G51" s="15"/>
    </row>
    <row r="52" spans="1:7" x14ac:dyDescent="0.3">
      <c r="A52" s="12" t="s">
        <v>1449</v>
      </c>
      <c r="B52" s="30" t="s">
        <v>1450</v>
      </c>
      <c r="C52" s="30" t="s">
        <v>1135</v>
      </c>
      <c r="D52" s="13">
        <v>213443</v>
      </c>
      <c r="E52" s="14">
        <v>3832.9</v>
      </c>
      <c r="F52" s="15">
        <v>4.4000000000000003E-3</v>
      </c>
      <c r="G52" s="15"/>
    </row>
    <row r="53" spans="1:7" x14ac:dyDescent="0.3">
      <c r="A53" s="12" t="s">
        <v>1667</v>
      </c>
      <c r="B53" s="30" t="s">
        <v>1668</v>
      </c>
      <c r="C53" s="30" t="s">
        <v>1256</v>
      </c>
      <c r="D53" s="13">
        <v>857995</v>
      </c>
      <c r="E53" s="14">
        <v>3784.62</v>
      </c>
      <c r="F53" s="15">
        <v>4.3E-3</v>
      </c>
      <c r="G53" s="15"/>
    </row>
    <row r="54" spans="1:7" x14ac:dyDescent="0.3">
      <c r="A54" s="12" t="s">
        <v>1130</v>
      </c>
      <c r="B54" s="30" t="s">
        <v>1131</v>
      </c>
      <c r="C54" s="30" t="s">
        <v>1132</v>
      </c>
      <c r="D54" s="13">
        <v>3314487</v>
      </c>
      <c r="E54" s="14">
        <v>3697.31</v>
      </c>
      <c r="F54" s="15">
        <v>4.1999999999999997E-3</v>
      </c>
      <c r="G54" s="15"/>
    </row>
    <row r="55" spans="1:7" x14ac:dyDescent="0.3">
      <c r="A55" s="12" t="s">
        <v>1386</v>
      </c>
      <c r="B55" s="30" t="s">
        <v>1387</v>
      </c>
      <c r="C55" s="30" t="s">
        <v>1242</v>
      </c>
      <c r="D55" s="13">
        <v>135300</v>
      </c>
      <c r="E55" s="14">
        <v>3695.18</v>
      </c>
      <c r="F55" s="15">
        <v>4.1999999999999997E-3</v>
      </c>
      <c r="G55" s="15"/>
    </row>
    <row r="56" spans="1:7" x14ac:dyDescent="0.3">
      <c r="A56" s="12" t="s">
        <v>1669</v>
      </c>
      <c r="B56" s="30" t="s">
        <v>1670</v>
      </c>
      <c r="C56" s="30" t="s">
        <v>1176</v>
      </c>
      <c r="D56" s="13">
        <v>350000</v>
      </c>
      <c r="E56" s="14">
        <v>3690.05</v>
      </c>
      <c r="F56" s="15">
        <v>4.1999999999999997E-3</v>
      </c>
      <c r="G56" s="15"/>
    </row>
    <row r="57" spans="1:7" x14ac:dyDescent="0.3">
      <c r="A57" s="12" t="s">
        <v>1671</v>
      </c>
      <c r="B57" s="30" t="s">
        <v>1672</v>
      </c>
      <c r="C57" s="30" t="s">
        <v>1110</v>
      </c>
      <c r="D57" s="13">
        <v>400000</v>
      </c>
      <c r="E57" s="14">
        <v>3660.8</v>
      </c>
      <c r="F57" s="15">
        <v>4.1999999999999997E-3</v>
      </c>
      <c r="G57" s="15"/>
    </row>
    <row r="58" spans="1:7" x14ac:dyDescent="0.3">
      <c r="A58" s="12" t="s">
        <v>1673</v>
      </c>
      <c r="B58" s="30" t="s">
        <v>1674</v>
      </c>
      <c r="C58" s="30" t="s">
        <v>1231</v>
      </c>
      <c r="D58" s="13">
        <v>770000</v>
      </c>
      <c r="E58" s="14">
        <v>3655.19</v>
      </c>
      <c r="F58" s="15">
        <v>4.1999999999999997E-3</v>
      </c>
      <c r="G58" s="15"/>
    </row>
    <row r="59" spans="1:7" x14ac:dyDescent="0.3">
      <c r="A59" s="12" t="s">
        <v>1675</v>
      </c>
      <c r="B59" s="30" t="s">
        <v>1676</v>
      </c>
      <c r="C59" s="30" t="s">
        <v>1353</v>
      </c>
      <c r="D59" s="13">
        <v>125371</v>
      </c>
      <c r="E59" s="14">
        <v>3595.08</v>
      </c>
      <c r="F59" s="15">
        <v>4.1000000000000003E-3</v>
      </c>
      <c r="G59" s="15"/>
    </row>
    <row r="60" spans="1:7" x14ac:dyDescent="0.3">
      <c r="A60" s="12" t="s">
        <v>1677</v>
      </c>
      <c r="B60" s="30" t="s">
        <v>1678</v>
      </c>
      <c r="C60" s="30" t="s">
        <v>1353</v>
      </c>
      <c r="D60" s="13">
        <v>745088</v>
      </c>
      <c r="E60" s="14">
        <v>3583.87</v>
      </c>
      <c r="F60" s="15">
        <v>4.1000000000000003E-3</v>
      </c>
      <c r="G60" s="15"/>
    </row>
    <row r="61" spans="1:7" x14ac:dyDescent="0.3">
      <c r="A61" s="12" t="s">
        <v>1366</v>
      </c>
      <c r="B61" s="30" t="s">
        <v>1367</v>
      </c>
      <c r="C61" s="30" t="s">
        <v>1110</v>
      </c>
      <c r="D61" s="13">
        <v>282576</v>
      </c>
      <c r="E61" s="14">
        <v>3578.83</v>
      </c>
      <c r="F61" s="15">
        <v>4.1000000000000003E-3</v>
      </c>
      <c r="G61" s="15"/>
    </row>
    <row r="62" spans="1:7" x14ac:dyDescent="0.3">
      <c r="A62" s="12" t="s">
        <v>1379</v>
      </c>
      <c r="B62" s="30" t="s">
        <v>1380</v>
      </c>
      <c r="C62" s="30" t="s">
        <v>1381</v>
      </c>
      <c r="D62" s="13">
        <v>745665</v>
      </c>
      <c r="E62" s="14">
        <v>3577.7</v>
      </c>
      <c r="F62" s="15">
        <v>4.1000000000000003E-3</v>
      </c>
      <c r="G62" s="15"/>
    </row>
    <row r="63" spans="1:7" x14ac:dyDescent="0.3">
      <c r="A63" s="12" t="s">
        <v>1295</v>
      </c>
      <c r="B63" s="30" t="s">
        <v>1296</v>
      </c>
      <c r="C63" s="30" t="s">
        <v>1297</v>
      </c>
      <c r="D63" s="13">
        <v>2530000</v>
      </c>
      <c r="E63" s="14">
        <v>3521.76</v>
      </c>
      <c r="F63" s="15">
        <v>4.0000000000000001E-3</v>
      </c>
      <c r="G63" s="15"/>
    </row>
    <row r="64" spans="1:7" x14ac:dyDescent="0.3">
      <c r="A64" s="12" t="s">
        <v>1263</v>
      </c>
      <c r="B64" s="30" t="s">
        <v>1264</v>
      </c>
      <c r="C64" s="30" t="s">
        <v>1169</v>
      </c>
      <c r="D64" s="13">
        <v>118923</v>
      </c>
      <c r="E64" s="14">
        <v>3506.86</v>
      </c>
      <c r="F64" s="15">
        <v>4.0000000000000001E-3</v>
      </c>
      <c r="G64" s="15"/>
    </row>
    <row r="65" spans="1:7" x14ac:dyDescent="0.3">
      <c r="A65" s="12" t="s">
        <v>1679</v>
      </c>
      <c r="B65" s="30" t="s">
        <v>1680</v>
      </c>
      <c r="C65" s="30" t="s">
        <v>1218</v>
      </c>
      <c r="D65" s="13">
        <v>489033</v>
      </c>
      <c r="E65" s="14">
        <v>3341.81</v>
      </c>
      <c r="F65" s="15">
        <v>3.8E-3</v>
      </c>
      <c r="G65" s="15"/>
    </row>
    <row r="66" spans="1:7" x14ac:dyDescent="0.3">
      <c r="A66" s="12" t="s">
        <v>1681</v>
      </c>
      <c r="B66" s="30" t="s">
        <v>1682</v>
      </c>
      <c r="C66" s="30" t="s">
        <v>1183</v>
      </c>
      <c r="D66" s="13">
        <v>113883</v>
      </c>
      <c r="E66" s="14">
        <v>3329.6</v>
      </c>
      <c r="F66" s="15">
        <v>3.8E-3</v>
      </c>
      <c r="G66" s="15"/>
    </row>
    <row r="67" spans="1:7" x14ac:dyDescent="0.3">
      <c r="A67" s="12" t="s">
        <v>1437</v>
      </c>
      <c r="B67" s="30" t="s">
        <v>1438</v>
      </c>
      <c r="C67" s="30" t="s">
        <v>1119</v>
      </c>
      <c r="D67" s="13">
        <v>966070</v>
      </c>
      <c r="E67" s="14">
        <v>3326.18</v>
      </c>
      <c r="F67" s="15">
        <v>3.8E-3</v>
      </c>
      <c r="G67" s="15"/>
    </row>
    <row r="68" spans="1:7" x14ac:dyDescent="0.3">
      <c r="A68" s="12" t="s">
        <v>1683</v>
      </c>
      <c r="B68" s="30" t="s">
        <v>1684</v>
      </c>
      <c r="C68" s="30" t="s">
        <v>1196</v>
      </c>
      <c r="D68" s="13">
        <v>87170</v>
      </c>
      <c r="E68" s="14">
        <v>3305.92</v>
      </c>
      <c r="F68" s="15">
        <v>3.8E-3</v>
      </c>
      <c r="G68" s="15"/>
    </row>
    <row r="69" spans="1:7" x14ac:dyDescent="0.3">
      <c r="A69" s="12" t="s">
        <v>1685</v>
      </c>
      <c r="B69" s="30" t="s">
        <v>1686</v>
      </c>
      <c r="C69" s="30" t="s">
        <v>1110</v>
      </c>
      <c r="D69" s="13">
        <v>101165</v>
      </c>
      <c r="E69" s="14">
        <v>3256.1</v>
      </c>
      <c r="F69" s="15">
        <v>3.7000000000000002E-3</v>
      </c>
      <c r="G69" s="15"/>
    </row>
    <row r="70" spans="1:7" x14ac:dyDescent="0.3">
      <c r="A70" s="12" t="s">
        <v>1433</v>
      </c>
      <c r="B70" s="30" t="s">
        <v>1434</v>
      </c>
      <c r="C70" s="30" t="s">
        <v>1210</v>
      </c>
      <c r="D70" s="13">
        <v>214416</v>
      </c>
      <c r="E70" s="14">
        <v>3251.62</v>
      </c>
      <c r="F70" s="15">
        <v>3.7000000000000002E-3</v>
      </c>
      <c r="G70" s="15"/>
    </row>
    <row r="71" spans="1:7" x14ac:dyDescent="0.3">
      <c r="A71" s="12" t="s">
        <v>1687</v>
      </c>
      <c r="B71" s="30" t="s">
        <v>1688</v>
      </c>
      <c r="C71" s="30" t="s">
        <v>1689</v>
      </c>
      <c r="D71" s="13">
        <v>13628</v>
      </c>
      <c r="E71" s="14">
        <v>3129.51</v>
      </c>
      <c r="F71" s="15">
        <v>3.5999999999999999E-3</v>
      </c>
      <c r="G71" s="15"/>
    </row>
    <row r="72" spans="1:7" x14ac:dyDescent="0.3">
      <c r="A72" s="12" t="s">
        <v>1327</v>
      </c>
      <c r="B72" s="30" t="s">
        <v>1328</v>
      </c>
      <c r="C72" s="30" t="s">
        <v>1259</v>
      </c>
      <c r="D72" s="13">
        <v>102293</v>
      </c>
      <c r="E72" s="14">
        <v>3099.68</v>
      </c>
      <c r="F72" s="15">
        <v>3.5000000000000001E-3</v>
      </c>
      <c r="G72" s="15"/>
    </row>
    <row r="73" spans="1:7" x14ac:dyDescent="0.3">
      <c r="A73" s="12" t="s">
        <v>1690</v>
      </c>
      <c r="B73" s="30" t="s">
        <v>1691</v>
      </c>
      <c r="C73" s="30" t="s">
        <v>1205</v>
      </c>
      <c r="D73" s="13">
        <v>1215373</v>
      </c>
      <c r="E73" s="14">
        <v>3058.49</v>
      </c>
      <c r="F73" s="15">
        <v>3.5000000000000001E-3</v>
      </c>
      <c r="G73" s="15"/>
    </row>
    <row r="74" spans="1:7" x14ac:dyDescent="0.3">
      <c r="A74" s="12" t="s">
        <v>1194</v>
      </c>
      <c r="B74" s="30" t="s">
        <v>1195</v>
      </c>
      <c r="C74" s="30" t="s">
        <v>1196</v>
      </c>
      <c r="D74" s="13">
        <v>312431</v>
      </c>
      <c r="E74" s="14">
        <v>3038.24</v>
      </c>
      <c r="F74" s="15">
        <v>3.5000000000000001E-3</v>
      </c>
      <c r="G74" s="15"/>
    </row>
    <row r="75" spans="1:7" x14ac:dyDescent="0.3">
      <c r="A75" s="12" t="s">
        <v>1257</v>
      </c>
      <c r="B75" s="30" t="s">
        <v>1258</v>
      </c>
      <c r="C75" s="30" t="s">
        <v>1259</v>
      </c>
      <c r="D75" s="13">
        <v>340000</v>
      </c>
      <c r="E75" s="14">
        <v>2989.45</v>
      </c>
      <c r="F75" s="15">
        <v>3.3999999999999998E-3</v>
      </c>
      <c r="G75" s="15"/>
    </row>
    <row r="76" spans="1:7" x14ac:dyDescent="0.3">
      <c r="A76" s="12" t="s">
        <v>1310</v>
      </c>
      <c r="B76" s="30" t="s">
        <v>1311</v>
      </c>
      <c r="C76" s="30" t="s">
        <v>1277</v>
      </c>
      <c r="D76" s="13">
        <v>394794</v>
      </c>
      <c r="E76" s="14">
        <v>2985.83</v>
      </c>
      <c r="F76" s="15">
        <v>3.3999999999999998E-3</v>
      </c>
      <c r="G76" s="15"/>
    </row>
    <row r="77" spans="1:7" x14ac:dyDescent="0.3">
      <c r="A77" s="12" t="s">
        <v>1692</v>
      </c>
      <c r="B77" s="30" t="s">
        <v>1693</v>
      </c>
      <c r="C77" s="30" t="s">
        <v>1135</v>
      </c>
      <c r="D77" s="13">
        <v>49499</v>
      </c>
      <c r="E77" s="14">
        <v>2949.69</v>
      </c>
      <c r="F77" s="15">
        <v>3.3999999999999998E-3</v>
      </c>
      <c r="G77" s="15"/>
    </row>
    <row r="78" spans="1:7" x14ac:dyDescent="0.3">
      <c r="A78" s="12" t="s">
        <v>1425</v>
      </c>
      <c r="B78" s="30" t="s">
        <v>1426</v>
      </c>
      <c r="C78" s="30" t="s">
        <v>1176</v>
      </c>
      <c r="D78" s="13">
        <v>343709</v>
      </c>
      <c r="E78" s="14">
        <v>2812.4</v>
      </c>
      <c r="F78" s="15">
        <v>3.2000000000000002E-3</v>
      </c>
      <c r="G78" s="15"/>
    </row>
    <row r="79" spans="1:7" x14ac:dyDescent="0.3">
      <c r="A79" s="12" t="s">
        <v>1694</v>
      </c>
      <c r="B79" s="30" t="s">
        <v>1695</v>
      </c>
      <c r="C79" s="30" t="s">
        <v>1231</v>
      </c>
      <c r="D79" s="13">
        <v>987600</v>
      </c>
      <c r="E79" s="14">
        <v>2763.6</v>
      </c>
      <c r="F79" s="15">
        <v>3.2000000000000002E-3</v>
      </c>
      <c r="G79" s="15"/>
    </row>
    <row r="80" spans="1:7" x14ac:dyDescent="0.3">
      <c r="A80" s="12" t="s">
        <v>1260</v>
      </c>
      <c r="B80" s="30" t="s">
        <v>1261</v>
      </c>
      <c r="C80" s="30" t="s">
        <v>1262</v>
      </c>
      <c r="D80" s="13">
        <v>2537900</v>
      </c>
      <c r="E80" s="14">
        <v>2668.6</v>
      </c>
      <c r="F80" s="15">
        <v>3.0000000000000001E-3</v>
      </c>
      <c r="G80" s="15"/>
    </row>
    <row r="81" spans="1:7" x14ac:dyDescent="0.3">
      <c r="A81" s="12" t="s">
        <v>1696</v>
      </c>
      <c r="B81" s="30" t="s">
        <v>1697</v>
      </c>
      <c r="C81" s="30" t="s">
        <v>1353</v>
      </c>
      <c r="D81" s="13">
        <v>78776</v>
      </c>
      <c r="E81" s="14">
        <v>2564.4</v>
      </c>
      <c r="F81" s="15">
        <v>2.8999999999999998E-3</v>
      </c>
      <c r="G81" s="15"/>
    </row>
    <row r="82" spans="1:7" x14ac:dyDescent="0.3">
      <c r="A82" s="12" t="s">
        <v>1698</v>
      </c>
      <c r="B82" s="30" t="s">
        <v>1699</v>
      </c>
      <c r="C82" s="30" t="s">
        <v>1210</v>
      </c>
      <c r="D82" s="13">
        <v>122460</v>
      </c>
      <c r="E82" s="14">
        <v>2487.1</v>
      </c>
      <c r="F82" s="15">
        <v>2.8E-3</v>
      </c>
      <c r="G82" s="15"/>
    </row>
    <row r="83" spans="1:7" x14ac:dyDescent="0.3">
      <c r="A83" s="12" t="s">
        <v>1700</v>
      </c>
      <c r="B83" s="30" t="s">
        <v>1701</v>
      </c>
      <c r="C83" s="30" t="s">
        <v>1110</v>
      </c>
      <c r="D83" s="13">
        <v>319323</v>
      </c>
      <c r="E83" s="14">
        <v>2363.63</v>
      </c>
      <c r="F83" s="15">
        <v>2.7000000000000001E-3</v>
      </c>
      <c r="G83" s="15"/>
    </row>
    <row r="84" spans="1:7" x14ac:dyDescent="0.3">
      <c r="A84" s="12" t="s">
        <v>1343</v>
      </c>
      <c r="B84" s="30" t="s">
        <v>1344</v>
      </c>
      <c r="C84" s="30" t="s">
        <v>1183</v>
      </c>
      <c r="D84" s="13">
        <v>631800</v>
      </c>
      <c r="E84" s="14">
        <v>2309.54</v>
      </c>
      <c r="F84" s="15">
        <v>2.5999999999999999E-3</v>
      </c>
      <c r="G84" s="15"/>
    </row>
    <row r="85" spans="1:7" x14ac:dyDescent="0.3">
      <c r="A85" s="12" t="s">
        <v>1138</v>
      </c>
      <c r="B85" s="30" t="s">
        <v>1139</v>
      </c>
      <c r="C85" s="30" t="s">
        <v>1110</v>
      </c>
      <c r="D85" s="13">
        <v>1500000</v>
      </c>
      <c r="E85" s="14">
        <v>2276.25</v>
      </c>
      <c r="F85" s="15">
        <v>2.5999999999999999E-3</v>
      </c>
      <c r="G85" s="15"/>
    </row>
    <row r="86" spans="1:7" x14ac:dyDescent="0.3">
      <c r="A86" s="12" t="s">
        <v>1159</v>
      </c>
      <c r="B86" s="30" t="s">
        <v>1160</v>
      </c>
      <c r="C86" s="30" t="s">
        <v>1161</v>
      </c>
      <c r="D86" s="13">
        <v>1058438</v>
      </c>
      <c r="E86" s="14">
        <v>2246.5300000000002</v>
      </c>
      <c r="F86" s="15">
        <v>2.5999999999999999E-3</v>
      </c>
      <c r="G86" s="15"/>
    </row>
    <row r="87" spans="1:7" x14ac:dyDescent="0.3">
      <c r="A87" s="12" t="s">
        <v>1702</v>
      </c>
      <c r="B87" s="30" t="s">
        <v>1703</v>
      </c>
      <c r="C87" s="30" t="s">
        <v>1318</v>
      </c>
      <c r="D87" s="13">
        <v>95629</v>
      </c>
      <c r="E87" s="14">
        <v>2067.79</v>
      </c>
      <c r="F87" s="15">
        <v>2.3999999999999998E-3</v>
      </c>
      <c r="G87" s="15"/>
    </row>
    <row r="88" spans="1:7" x14ac:dyDescent="0.3">
      <c r="A88" s="12" t="s">
        <v>1704</v>
      </c>
      <c r="B88" s="30" t="s">
        <v>1705</v>
      </c>
      <c r="C88" s="30" t="s">
        <v>1196</v>
      </c>
      <c r="D88" s="13">
        <v>68306</v>
      </c>
      <c r="E88" s="14">
        <v>2062.98</v>
      </c>
      <c r="F88" s="15">
        <v>2.3999999999999998E-3</v>
      </c>
      <c r="G88" s="15"/>
    </row>
    <row r="89" spans="1:7" x14ac:dyDescent="0.3">
      <c r="A89" s="12" t="s">
        <v>1706</v>
      </c>
      <c r="B89" s="30" t="s">
        <v>1707</v>
      </c>
      <c r="C89" s="30" t="s">
        <v>1210</v>
      </c>
      <c r="D89" s="13">
        <v>472448</v>
      </c>
      <c r="E89" s="14">
        <v>1324.04</v>
      </c>
      <c r="F89" s="15">
        <v>1.5E-3</v>
      </c>
      <c r="G89" s="15"/>
    </row>
    <row r="90" spans="1:7" x14ac:dyDescent="0.3">
      <c r="A90" s="12" t="s">
        <v>1203</v>
      </c>
      <c r="B90" s="30" t="s">
        <v>1204</v>
      </c>
      <c r="C90" s="30" t="s">
        <v>1205</v>
      </c>
      <c r="D90" s="13">
        <v>689150</v>
      </c>
      <c r="E90" s="14">
        <v>1040.96</v>
      </c>
      <c r="F90" s="15">
        <v>1.1999999999999999E-3</v>
      </c>
      <c r="G90" s="15"/>
    </row>
    <row r="91" spans="1:7" x14ac:dyDescent="0.3">
      <c r="A91" s="12" t="s">
        <v>1708</v>
      </c>
      <c r="B91" s="30" t="s">
        <v>1709</v>
      </c>
      <c r="C91" s="30" t="s">
        <v>1169</v>
      </c>
      <c r="D91" s="13">
        <v>188701</v>
      </c>
      <c r="E91" s="14">
        <v>1025.5899999999999</v>
      </c>
      <c r="F91" s="15">
        <v>1.1999999999999999E-3</v>
      </c>
      <c r="G91" s="15"/>
    </row>
    <row r="92" spans="1:7" x14ac:dyDescent="0.3">
      <c r="A92" s="12" t="s">
        <v>1136</v>
      </c>
      <c r="B92" s="30" t="s">
        <v>1137</v>
      </c>
      <c r="C92" s="30" t="s">
        <v>1107</v>
      </c>
      <c r="D92" s="13">
        <v>1488000</v>
      </c>
      <c r="E92" s="14">
        <v>693.41</v>
      </c>
      <c r="F92" s="15">
        <v>8.0000000000000004E-4</v>
      </c>
      <c r="G92" s="15"/>
    </row>
    <row r="93" spans="1:7" x14ac:dyDescent="0.3">
      <c r="A93" s="12" t="s">
        <v>1249</v>
      </c>
      <c r="B93" s="30" t="s">
        <v>1250</v>
      </c>
      <c r="C93" s="30" t="s">
        <v>1228</v>
      </c>
      <c r="D93" s="13">
        <v>118800</v>
      </c>
      <c r="E93" s="14">
        <v>593.04999999999995</v>
      </c>
      <c r="F93" s="15">
        <v>6.9999999999999999E-4</v>
      </c>
      <c r="G93" s="15"/>
    </row>
    <row r="94" spans="1:7" x14ac:dyDescent="0.3">
      <c r="A94" s="12" t="s">
        <v>1710</v>
      </c>
      <c r="B94" s="30" t="s">
        <v>1711</v>
      </c>
      <c r="C94" s="30" t="s">
        <v>1110</v>
      </c>
      <c r="D94" s="13">
        <v>108600</v>
      </c>
      <c r="E94" s="14">
        <v>583.45000000000005</v>
      </c>
      <c r="F94" s="15">
        <v>6.9999999999999999E-4</v>
      </c>
      <c r="G94" s="15"/>
    </row>
    <row r="95" spans="1:7" x14ac:dyDescent="0.3">
      <c r="A95" s="12" t="s">
        <v>1712</v>
      </c>
      <c r="B95" s="30" t="s">
        <v>1713</v>
      </c>
      <c r="C95" s="30" t="s">
        <v>1135</v>
      </c>
      <c r="D95" s="13">
        <v>11137</v>
      </c>
      <c r="E95" s="14">
        <v>513.36</v>
      </c>
      <c r="F95" s="15">
        <v>5.9999999999999995E-4</v>
      </c>
      <c r="G95" s="15"/>
    </row>
    <row r="96" spans="1:7" x14ac:dyDescent="0.3">
      <c r="A96" s="12" t="s">
        <v>1714</v>
      </c>
      <c r="B96" s="30" t="s">
        <v>1715</v>
      </c>
      <c r="C96" s="30" t="s">
        <v>1318</v>
      </c>
      <c r="D96" s="13">
        <v>43531</v>
      </c>
      <c r="E96" s="14">
        <v>437.33</v>
      </c>
      <c r="F96" s="15">
        <v>5.0000000000000001E-4</v>
      </c>
      <c r="G96" s="15"/>
    </row>
    <row r="97" spans="1:7" x14ac:dyDescent="0.3">
      <c r="A97" s="12" t="s">
        <v>1335</v>
      </c>
      <c r="B97" s="30" t="s">
        <v>1336</v>
      </c>
      <c r="C97" s="30" t="s">
        <v>1154</v>
      </c>
      <c r="D97" s="13">
        <v>12200</v>
      </c>
      <c r="E97" s="14">
        <v>414.32</v>
      </c>
      <c r="F97" s="15">
        <v>5.0000000000000001E-4</v>
      </c>
      <c r="G97" s="15"/>
    </row>
    <row r="98" spans="1:7" x14ac:dyDescent="0.3">
      <c r="A98" s="12" t="s">
        <v>1445</v>
      </c>
      <c r="B98" s="30" t="s">
        <v>1446</v>
      </c>
      <c r="C98" s="30" t="s">
        <v>1256</v>
      </c>
      <c r="D98" s="13">
        <v>15250</v>
      </c>
      <c r="E98" s="14">
        <v>278.79000000000002</v>
      </c>
      <c r="F98" s="15">
        <v>2.9999999999999997E-4</v>
      </c>
      <c r="G98" s="15"/>
    </row>
    <row r="99" spans="1:7" x14ac:dyDescent="0.3">
      <c r="A99" s="12" t="s">
        <v>1177</v>
      </c>
      <c r="B99" s="30" t="s">
        <v>1178</v>
      </c>
      <c r="C99" s="30" t="s">
        <v>1110</v>
      </c>
      <c r="D99" s="13">
        <v>192000</v>
      </c>
      <c r="E99" s="14">
        <v>221.66</v>
      </c>
      <c r="F99" s="15">
        <v>2.9999999999999997E-4</v>
      </c>
      <c r="G99" s="15"/>
    </row>
    <row r="100" spans="1:7" x14ac:dyDescent="0.3">
      <c r="A100" s="12" t="s">
        <v>1716</v>
      </c>
      <c r="B100" s="30" t="s">
        <v>1717</v>
      </c>
      <c r="C100" s="30" t="s">
        <v>1176</v>
      </c>
      <c r="D100" s="13">
        <v>80333</v>
      </c>
      <c r="E100" s="14">
        <v>217.14</v>
      </c>
      <c r="F100" s="15">
        <v>2.0000000000000001E-4</v>
      </c>
      <c r="G100" s="15"/>
    </row>
    <row r="101" spans="1:7" x14ac:dyDescent="0.3">
      <c r="A101" s="12" t="s">
        <v>1439</v>
      </c>
      <c r="B101" s="30" t="s">
        <v>1440</v>
      </c>
      <c r="C101" s="30" t="s">
        <v>1125</v>
      </c>
      <c r="D101" s="13">
        <v>262500</v>
      </c>
      <c r="E101" s="14">
        <v>205.8</v>
      </c>
      <c r="F101" s="15">
        <v>2.0000000000000001E-4</v>
      </c>
      <c r="G101" s="15"/>
    </row>
    <row r="102" spans="1:7" x14ac:dyDescent="0.3">
      <c r="A102" s="12" t="s">
        <v>1213</v>
      </c>
      <c r="B102" s="30" t="s">
        <v>1214</v>
      </c>
      <c r="C102" s="30" t="s">
        <v>1215</v>
      </c>
      <c r="D102" s="13">
        <v>495000</v>
      </c>
      <c r="E102" s="14">
        <v>200.72</v>
      </c>
      <c r="F102" s="15">
        <v>2.0000000000000001E-4</v>
      </c>
      <c r="G102" s="15"/>
    </row>
    <row r="103" spans="1:7" x14ac:dyDescent="0.3">
      <c r="A103" s="12" t="s">
        <v>1329</v>
      </c>
      <c r="B103" s="30" t="s">
        <v>1330</v>
      </c>
      <c r="C103" s="30" t="s">
        <v>1154</v>
      </c>
      <c r="D103" s="13">
        <v>7050</v>
      </c>
      <c r="E103" s="14">
        <v>199.05</v>
      </c>
      <c r="F103" s="15">
        <v>2.0000000000000001E-4</v>
      </c>
      <c r="G103" s="15"/>
    </row>
    <row r="104" spans="1:7" x14ac:dyDescent="0.3">
      <c r="A104" s="12" t="s">
        <v>1278</v>
      </c>
      <c r="B104" s="30" t="s">
        <v>1279</v>
      </c>
      <c r="C104" s="30" t="s">
        <v>1110</v>
      </c>
      <c r="D104" s="13">
        <v>24750</v>
      </c>
      <c r="E104" s="14">
        <v>167.89</v>
      </c>
      <c r="F104" s="15">
        <v>2.0000000000000001E-4</v>
      </c>
      <c r="G104" s="15"/>
    </row>
    <row r="105" spans="1:7" x14ac:dyDescent="0.3">
      <c r="A105" s="12" t="s">
        <v>1157</v>
      </c>
      <c r="B105" s="30" t="s">
        <v>1158</v>
      </c>
      <c r="C105" s="30" t="s">
        <v>1154</v>
      </c>
      <c r="D105" s="13">
        <v>17550</v>
      </c>
      <c r="E105" s="14">
        <v>158.04</v>
      </c>
      <c r="F105" s="15">
        <v>2.0000000000000001E-4</v>
      </c>
      <c r="G105" s="15"/>
    </row>
    <row r="106" spans="1:7" x14ac:dyDescent="0.3">
      <c r="A106" s="12" t="s">
        <v>1300</v>
      </c>
      <c r="B106" s="30" t="s">
        <v>1301</v>
      </c>
      <c r="C106" s="30" t="s">
        <v>1161</v>
      </c>
      <c r="D106" s="13">
        <v>9768</v>
      </c>
      <c r="E106" s="14">
        <v>149.84</v>
      </c>
      <c r="F106" s="15">
        <v>2.0000000000000001E-4</v>
      </c>
      <c r="G106" s="15"/>
    </row>
    <row r="107" spans="1:7" x14ac:dyDescent="0.3">
      <c r="A107" s="12" t="s">
        <v>1184</v>
      </c>
      <c r="B107" s="30" t="s">
        <v>1185</v>
      </c>
      <c r="C107" s="30" t="s">
        <v>1110</v>
      </c>
      <c r="D107" s="13">
        <v>178480</v>
      </c>
      <c r="E107" s="14">
        <v>146.44</v>
      </c>
      <c r="F107" s="15">
        <v>2.0000000000000001E-4</v>
      </c>
      <c r="G107" s="15"/>
    </row>
    <row r="108" spans="1:7" x14ac:dyDescent="0.3">
      <c r="A108" s="12" t="s">
        <v>1208</v>
      </c>
      <c r="B108" s="30" t="s">
        <v>1209</v>
      </c>
      <c r="C108" s="30" t="s">
        <v>1210</v>
      </c>
      <c r="D108" s="13">
        <v>3900</v>
      </c>
      <c r="E108" s="14">
        <v>66.61</v>
      </c>
      <c r="F108" s="15">
        <v>1E-4</v>
      </c>
      <c r="G108" s="15"/>
    </row>
    <row r="109" spans="1:7" x14ac:dyDescent="0.3">
      <c r="A109" s="12" t="s">
        <v>1226</v>
      </c>
      <c r="B109" s="30" t="s">
        <v>1227</v>
      </c>
      <c r="C109" s="30" t="s">
        <v>1228</v>
      </c>
      <c r="D109" s="13">
        <v>13500</v>
      </c>
      <c r="E109" s="14">
        <v>58.82</v>
      </c>
      <c r="F109" s="15">
        <v>1E-4</v>
      </c>
      <c r="G109" s="15"/>
    </row>
    <row r="110" spans="1:7" x14ac:dyDescent="0.3">
      <c r="A110" s="12" t="s">
        <v>1325</v>
      </c>
      <c r="B110" s="30" t="s">
        <v>1326</v>
      </c>
      <c r="C110" s="30" t="s">
        <v>1154</v>
      </c>
      <c r="D110" s="13">
        <v>5000</v>
      </c>
      <c r="E110" s="14">
        <v>25.91</v>
      </c>
      <c r="F110" s="15">
        <v>0</v>
      </c>
      <c r="G110" s="15"/>
    </row>
    <row r="111" spans="1:7" x14ac:dyDescent="0.3">
      <c r="A111" s="12" t="s">
        <v>1718</v>
      </c>
      <c r="B111" s="30" t="s">
        <v>1719</v>
      </c>
      <c r="C111" s="30" t="s">
        <v>1720</v>
      </c>
      <c r="D111" s="13">
        <v>394</v>
      </c>
      <c r="E111" s="14">
        <v>13.31</v>
      </c>
      <c r="F111" s="15">
        <v>0</v>
      </c>
      <c r="G111" s="15"/>
    </row>
    <row r="112" spans="1:7" x14ac:dyDescent="0.3">
      <c r="A112" s="12" t="s">
        <v>1179</v>
      </c>
      <c r="B112" s="30" t="s">
        <v>1180</v>
      </c>
      <c r="C112" s="30" t="s">
        <v>1161</v>
      </c>
      <c r="D112" s="13">
        <v>3000</v>
      </c>
      <c r="E112" s="14">
        <v>12.48</v>
      </c>
      <c r="F112" s="15">
        <v>0</v>
      </c>
      <c r="G112" s="15"/>
    </row>
    <row r="113" spans="1:7" x14ac:dyDescent="0.3">
      <c r="A113" s="16" t="s">
        <v>125</v>
      </c>
      <c r="B113" s="31"/>
      <c r="C113" s="31"/>
      <c r="D113" s="17"/>
      <c r="E113" s="35">
        <v>670619.38</v>
      </c>
      <c r="F113" s="36">
        <v>0.7661</v>
      </c>
      <c r="G113" s="20"/>
    </row>
    <row r="114" spans="1:7" x14ac:dyDescent="0.3">
      <c r="A114" s="16" t="s">
        <v>1453</v>
      </c>
      <c r="B114" s="30"/>
      <c r="C114" s="30"/>
      <c r="D114" s="13"/>
      <c r="E114" s="14"/>
      <c r="F114" s="15"/>
      <c r="G114" s="15"/>
    </row>
    <row r="115" spans="1:7" x14ac:dyDescent="0.3">
      <c r="A115" s="16" t="s">
        <v>125</v>
      </c>
      <c r="B115" s="30"/>
      <c r="C115" s="30"/>
      <c r="D115" s="13"/>
      <c r="E115" s="37" t="s">
        <v>115</v>
      </c>
      <c r="F115" s="38" t="s">
        <v>115</v>
      </c>
      <c r="G115" s="15"/>
    </row>
    <row r="116" spans="1:7" x14ac:dyDescent="0.3">
      <c r="A116" s="21" t="s">
        <v>155</v>
      </c>
      <c r="B116" s="32"/>
      <c r="C116" s="32"/>
      <c r="D116" s="22"/>
      <c r="E116" s="27">
        <v>670619.38</v>
      </c>
      <c r="F116" s="28">
        <v>0.7661</v>
      </c>
      <c r="G116" s="20"/>
    </row>
    <row r="117" spans="1:7" x14ac:dyDescent="0.3">
      <c r="A117" s="12"/>
      <c r="B117" s="30"/>
      <c r="C117" s="30"/>
      <c r="D117" s="13"/>
      <c r="E117" s="14"/>
      <c r="F117" s="15"/>
      <c r="G117" s="15"/>
    </row>
    <row r="118" spans="1:7" x14ac:dyDescent="0.3">
      <c r="A118" s="16" t="s">
        <v>1454</v>
      </c>
      <c r="B118" s="30"/>
      <c r="C118" s="30"/>
      <c r="D118" s="13"/>
      <c r="E118" s="14"/>
      <c r="F118" s="15"/>
      <c r="G118" s="15"/>
    </row>
    <row r="119" spans="1:7" x14ac:dyDescent="0.3">
      <c r="A119" s="16" t="s">
        <v>1455</v>
      </c>
      <c r="B119" s="30"/>
      <c r="C119" s="30"/>
      <c r="D119" s="13"/>
      <c r="E119" s="14"/>
      <c r="F119" s="15"/>
      <c r="G119" s="15"/>
    </row>
    <row r="120" spans="1:7" x14ac:dyDescent="0.3">
      <c r="A120" s="12" t="s">
        <v>1721</v>
      </c>
      <c r="B120" s="30"/>
      <c r="C120" s="30" t="s">
        <v>1135</v>
      </c>
      <c r="D120" s="13">
        <v>190400</v>
      </c>
      <c r="E120" s="14">
        <v>8783.82</v>
      </c>
      <c r="F120" s="15">
        <v>1.0031E-2</v>
      </c>
      <c r="G120" s="15"/>
    </row>
    <row r="121" spans="1:7" x14ac:dyDescent="0.3">
      <c r="A121" s="12" t="s">
        <v>1722</v>
      </c>
      <c r="B121" s="30"/>
      <c r="C121" s="30" t="s">
        <v>1110</v>
      </c>
      <c r="D121" s="13">
        <v>300000</v>
      </c>
      <c r="E121" s="14">
        <v>2227.5</v>
      </c>
      <c r="F121" s="15">
        <v>2.5430000000000001E-3</v>
      </c>
      <c r="G121" s="15"/>
    </row>
    <row r="122" spans="1:7" x14ac:dyDescent="0.3">
      <c r="A122" s="12" t="s">
        <v>1723</v>
      </c>
      <c r="B122" s="30"/>
      <c r="C122" s="30" t="s">
        <v>1253</v>
      </c>
      <c r="D122" s="13">
        <v>37000</v>
      </c>
      <c r="E122" s="14">
        <v>1247.1400000000001</v>
      </c>
      <c r="F122" s="15">
        <v>1.4239999999999999E-3</v>
      </c>
      <c r="G122" s="15"/>
    </row>
    <row r="123" spans="1:7" x14ac:dyDescent="0.3">
      <c r="A123" s="12" t="s">
        <v>1465</v>
      </c>
      <c r="B123" s="30"/>
      <c r="C123" s="30" t="s">
        <v>1210</v>
      </c>
      <c r="D123" s="13">
        <v>2800</v>
      </c>
      <c r="E123" s="14">
        <v>42.74</v>
      </c>
      <c r="F123" s="15">
        <v>4.8000000000000001E-5</v>
      </c>
      <c r="G123" s="15"/>
    </row>
    <row r="124" spans="1:7" x14ac:dyDescent="0.3">
      <c r="A124" s="12" t="s">
        <v>1580</v>
      </c>
      <c r="B124" s="30"/>
      <c r="C124" s="30" t="s">
        <v>1161</v>
      </c>
      <c r="D124" s="39">
        <v>-3000</v>
      </c>
      <c r="E124" s="23">
        <v>-12.53</v>
      </c>
      <c r="F124" s="24">
        <v>-1.4E-5</v>
      </c>
      <c r="G124" s="15"/>
    </row>
    <row r="125" spans="1:7" x14ac:dyDescent="0.3">
      <c r="A125" s="12" t="s">
        <v>1516</v>
      </c>
      <c r="B125" s="30"/>
      <c r="C125" s="30" t="s">
        <v>1154</v>
      </c>
      <c r="D125" s="39">
        <v>-5000</v>
      </c>
      <c r="E125" s="23">
        <v>-26.02</v>
      </c>
      <c r="F125" s="24">
        <v>-2.9E-5</v>
      </c>
      <c r="G125" s="15"/>
    </row>
    <row r="126" spans="1:7" x14ac:dyDescent="0.3">
      <c r="A126" s="12" t="s">
        <v>1529</v>
      </c>
      <c r="B126" s="30"/>
      <c r="C126" s="30" t="s">
        <v>1297</v>
      </c>
      <c r="D126" s="39">
        <v>-30000</v>
      </c>
      <c r="E126" s="23">
        <v>-41.93</v>
      </c>
      <c r="F126" s="24">
        <v>-4.6999999999999997E-5</v>
      </c>
      <c r="G126" s="15"/>
    </row>
    <row r="127" spans="1:7" x14ac:dyDescent="0.3">
      <c r="A127" s="12" t="s">
        <v>1560</v>
      </c>
      <c r="B127" s="30"/>
      <c r="C127" s="30" t="s">
        <v>1228</v>
      </c>
      <c r="D127" s="39">
        <v>-13500</v>
      </c>
      <c r="E127" s="23">
        <v>-59.05</v>
      </c>
      <c r="F127" s="24">
        <v>-6.7000000000000002E-5</v>
      </c>
      <c r="G127" s="15"/>
    </row>
    <row r="128" spans="1:7" x14ac:dyDescent="0.3">
      <c r="A128" s="12" t="s">
        <v>1591</v>
      </c>
      <c r="B128" s="30"/>
      <c r="C128" s="30" t="s">
        <v>1154</v>
      </c>
      <c r="D128" s="39">
        <v>-6300</v>
      </c>
      <c r="E128" s="23">
        <v>-62.35</v>
      </c>
      <c r="F128" s="24">
        <v>-7.1000000000000005E-5</v>
      </c>
      <c r="G128" s="15"/>
    </row>
    <row r="129" spans="1:7" x14ac:dyDescent="0.3">
      <c r="A129" s="12" t="s">
        <v>1567</v>
      </c>
      <c r="B129" s="30"/>
      <c r="C129" s="30" t="s">
        <v>1210</v>
      </c>
      <c r="D129" s="39">
        <v>-3900</v>
      </c>
      <c r="E129" s="23">
        <v>-66.87</v>
      </c>
      <c r="F129" s="24">
        <v>-7.6000000000000004E-5</v>
      </c>
      <c r="G129" s="15"/>
    </row>
    <row r="130" spans="1:7" x14ac:dyDescent="0.3">
      <c r="A130" s="12" t="s">
        <v>1595</v>
      </c>
      <c r="B130" s="30"/>
      <c r="C130" s="30" t="s">
        <v>1144</v>
      </c>
      <c r="D130" s="39">
        <v>-3000</v>
      </c>
      <c r="E130" s="23">
        <v>-77.11</v>
      </c>
      <c r="F130" s="24">
        <v>-8.7999999999999998E-5</v>
      </c>
      <c r="G130" s="15"/>
    </row>
    <row r="131" spans="1:7" x14ac:dyDescent="0.3">
      <c r="A131" s="12" t="s">
        <v>1600</v>
      </c>
      <c r="B131" s="30"/>
      <c r="C131" s="30" t="s">
        <v>1132</v>
      </c>
      <c r="D131" s="39">
        <v>-76500</v>
      </c>
      <c r="E131" s="23">
        <v>-85.99</v>
      </c>
      <c r="F131" s="24">
        <v>-9.7999999999999997E-5</v>
      </c>
      <c r="G131" s="15"/>
    </row>
    <row r="132" spans="1:7" x14ac:dyDescent="0.3">
      <c r="A132" s="12" t="s">
        <v>1578</v>
      </c>
      <c r="B132" s="30"/>
      <c r="C132" s="30" t="s">
        <v>1110</v>
      </c>
      <c r="D132" s="39">
        <v>-178480</v>
      </c>
      <c r="E132" s="23">
        <v>-147.6</v>
      </c>
      <c r="F132" s="24">
        <v>-1.6799999999999999E-4</v>
      </c>
      <c r="G132" s="15"/>
    </row>
    <row r="133" spans="1:7" x14ac:dyDescent="0.3">
      <c r="A133" s="12" t="s">
        <v>1521</v>
      </c>
      <c r="B133" s="30"/>
      <c r="C133" s="30" t="s">
        <v>1228</v>
      </c>
      <c r="D133" s="39">
        <v>-13500</v>
      </c>
      <c r="E133" s="23">
        <v>-149.63</v>
      </c>
      <c r="F133" s="24">
        <v>-1.7000000000000001E-4</v>
      </c>
      <c r="G133" s="15"/>
    </row>
    <row r="134" spans="1:7" x14ac:dyDescent="0.3">
      <c r="A134" s="12" t="s">
        <v>1528</v>
      </c>
      <c r="B134" s="30"/>
      <c r="C134" s="30" t="s">
        <v>1161</v>
      </c>
      <c r="D134" s="39">
        <v>-9768</v>
      </c>
      <c r="E134" s="23">
        <v>-150.83000000000001</v>
      </c>
      <c r="F134" s="24">
        <v>-1.7200000000000001E-4</v>
      </c>
      <c r="G134" s="15"/>
    </row>
    <row r="135" spans="1:7" x14ac:dyDescent="0.3">
      <c r="A135" s="12" t="s">
        <v>1589</v>
      </c>
      <c r="B135" s="30"/>
      <c r="C135" s="30" t="s">
        <v>1154</v>
      </c>
      <c r="D135" s="39">
        <v>-17550</v>
      </c>
      <c r="E135" s="23">
        <v>-159.02000000000001</v>
      </c>
      <c r="F135" s="24">
        <v>-1.8100000000000001E-4</v>
      </c>
      <c r="G135" s="15"/>
    </row>
    <row r="136" spans="1:7" x14ac:dyDescent="0.3">
      <c r="A136" s="12" t="s">
        <v>1587</v>
      </c>
      <c r="B136" s="30"/>
      <c r="C136" s="30" t="s">
        <v>1164</v>
      </c>
      <c r="D136" s="39">
        <v>-91200</v>
      </c>
      <c r="E136" s="23">
        <v>-160.6</v>
      </c>
      <c r="F136" s="24">
        <v>-1.83E-4</v>
      </c>
      <c r="G136" s="15"/>
    </row>
    <row r="137" spans="1:7" x14ac:dyDescent="0.3">
      <c r="A137" s="12" t="s">
        <v>1538</v>
      </c>
      <c r="B137" s="30"/>
      <c r="C137" s="30" t="s">
        <v>1110</v>
      </c>
      <c r="D137" s="39">
        <v>-24750</v>
      </c>
      <c r="E137" s="23">
        <v>-168.58</v>
      </c>
      <c r="F137" s="24">
        <v>-1.92E-4</v>
      </c>
      <c r="G137" s="15"/>
    </row>
    <row r="138" spans="1:7" x14ac:dyDescent="0.3">
      <c r="A138" s="12" t="s">
        <v>1514</v>
      </c>
      <c r="B138" s="30"/>
      <c r="C138" s="30" t="s">
        <v>1154</v>
      </c>
      <c r="D138" s="39">
        <v>-7050</v>
      </c>
      <c r="E138" s="23">
        <v>-200.48</v>
      </c>
      <c r="F138" s="24">
        <v>-2.2800000000000001E-4</v>
      </c>
      <c r="G138" s="15"/>
    </row>
    <row r="139" spans="1:7" x14ac:dyDescent="0.3">
      <c r="A139" s="12" t="s">
        <v>1565</v>
      </c>
      <c r="B139" s="30"/>
      <c r="C139" s="30" t="s">
        <v>1215</v>
      </c>
      <c r="D139" s="39">
        <v>-495000</v>
      </c>
      <c r="E139" s="23">
        <v>-201.47</v>
      </c>
      <c r="F139" s="24">
        <v>-2.3000000000000001E-4</v>
      </c>
      <c r="G139" s="15"/>
    </row>
    <row r="140" spans="1:7" x14ac:dyDescent="0.3">
      <c r="A140" s="12" t="s">
        <v>1462</v>
      </c>
      <c r="B140" s="30"/>
      <c r="C140" s="30" t="s">
        <v>1125</v>
      </c>
      <c r="D140" s="39">
        <v>-262500</v>
      </c>
      <c r="E140" s="23">
        <v>-207.38</v>
      </c>
      <c r="F140" s="24">
        <v>-2.3599999999999999E-4</v>
      </c>
      <c r="G140" s="15"/>
    </row>
    <row r="141" spans="1:7" x14ac:dyDescent="0.3">
      <c r="A141" s="12" t="s">
        <v>1581</v>
      </c>
      <c r="B141" s="30"/>
      <c r="C141" s="30" t="s">
        <v>1110</v>
      </c>
      <c r="D141" s="39">
        <v>-192000</v>
      </c>
      <c r="E141" s="23">
        <v>-223.1</v>
      </c>
      <c r="F141" s="24">
        <v>-2.5399999999999999E-4</v>
      </c>
      <c r="G141" s="15"/>
    </row>
    <row r="142" spans="1:7" x14ac:dyDescent="0.3">
      <c r="A142" s="12" t="s">
        <v>1546</v>
      </c>
      <c r="B142" s="30"/>
      <c r="C142" s="30" t="s">
        <v>1262</v>
      </c>
      <c r="D142" s="39">
        <v>-237900</v>
      </c>
      <c r="E142" s="23">
        <v>-251.82</v>
      </c>
      <c r="F142" s="24">
        <v>-2.8699999999999998E-4</v>
      </c>
      <c r="G142" s="15"/>
    </row>
    <row r="143" spans="1:7" x14ac:dyDescent="0.3">
      <c r="A143" s="12" t="s">
        <v>1459</v>
      </c>
      <c r="B143" s="30"/>
      <c r="C143" s="30" t="s">
        <v>1256</v>
      </c>
      <c r="D143" s="39">
        <v>-15250</v>
      </c>
      <c r="E143" s="23">
        <v>-280.70999999999998</v>
      </c>
      <c r="F143" s="24">
        <v>-3.2000000000000003E-4</v>
      </c>
      <c r="G143" s="15"/>
    </row>
    <row r="144" spans="1:7" x14ac:dyDescent="0.3">
      <c r="A144" s="12" t="s">
        <v>1481</v>
      </c>
      <c r="B144" s="30"/>
      <c r="C144" s="30" t="s">
        <v>1169</v>
      </c>
      <c r="D144" s="39">
        <v>-37800</v>
      </c>
      <c r="E144" s="23">
        <v>-408.39</v>
      </c>
      <c r="F144" s="24">
        <v>-4.66E-4</v>
      </c>
      <c r="G144" s="15"/>
    </row>
    <row r="145" spans="1:7" x14ac:dyDescent="0.3">
      <c r="A145" s="12" t="s">
        <v>1510</v>
      </c>
      <c r="B145" s="30"/>
      <c r="C145" s="30" t="s">
        <v>1154</v>
      </c>
      <c r="D145" s="39">
        <v>-12200</v>
      </c>
      <c r="E145" s="23">
        <v>-414.96</v>
      </c>
      <c r="F145" s="24">
        <v>-4.73E-4</v>
      </c>
      <c r="G145" s="15"/>
    </row>
    <row r="146" spans="1:7" x14ac:dyDescent="0.3">
      <c r="A146" s="12" t="s">
        <v>1599</v>
      </c>
      <c r="B146" s="30"/>
      <c r="C146" s="30" t="s">
        <v>1135</v>
      </c>
      <c r="D146" s="39">
        <v>-15750</v>
      </c>
      <c r="E146" s="23">
        <v>-506.89</v>
      </c>
      <c r="F146" s="24">
        <v>-5.7799999999999995E-4</v>
      </c>
      <c r="G146" s="15"/>
    </row>
    <row r="147" spans="1:7" x14ac:dyDescent="0.3">
      <c r="A147" s="12" t="s">
        <v>1602</v>
      </c>
      <c r="B147" s="30"/>
      <c r="C147" s="30" t="s">
        <v>1110</v>
      </c>
      <c r="D147" s="39">
        <v>-670000</v>
      </c>
      <c r="E147" s="23">
        <v>-529.97</v>
      </c>
      <c r="F147" s="24">
        <v>-6.0499999999999996E-4</v>
      </c>
      <c r="G147" s="15"/>
    </row>
    <row r="148" spans="1:7" x14ac:dyDescent="0.3">
      <c r="A148" s="12" t="s">
        <v>1550</v>
      </c>
      <c r="B148" s="30"/>
      <c r="C148" s="30" t="s">
        <v>1228</v>
      </c>
      <c r="D148" s="39">
        <v>-118800</v>
      </c>
      <c r="E148" s="23">
        <v>-596.73</v>
      </c>
      <c r="F148" s="24">
        <v>-6.8099999999999996E-4</v>
      </c>
      <c r="G148" s="15"/>
    </row>
    <row r="149" spans="1:7" x14ac:dyDescent="0.3">
      <c r="A149" s="12" t="s">
        <v>1588</v>
      </c>
      <c r="B149" s="30"/>
      <c r="C149" s="30" t="s">
        <v>1161</v>
      </c>
      <c r="D149" s="39">
        <v>-300000</v>
      </c>
      <c r="E149" s="23">
        <v>-641.4</v>
      </c>
      <c r="F149" s="24">
        <v>-7.3200000000000001E-4</v>
      </c>
      <c r="G149" s="15"/>
    </row>
    <row r="150" spans="1:7" x14ac:dyDescent="0.3">
      <c r="A150" s="12" t="s">
        <v>1598</v>
      </c>
      <c r="B150" s="30"/>
      <c r="C150" s="30" t="s">
        <v>1107</v>
      </c>
      <c r="D150" s="39">
        <v>-1488000</v>
      </c>
      <c r="E150" s="23">
        <v>-698.62</v>
      </c>
      <c r="F150" s="24">
        <v>-7.9699999999999997E-4</v>
      </c>
      <c r="G150" s="15"/>
    </row>
    <row r="151" spans="1:7" x14ac:dyDescent="0.3">
      <c r="A151" s="12" t="s">
        <v>1577</v>
      </c>
      <c r="B151" s="30"/>
      <c r="C151" s="30" t="s">
        <v>1147</v>
      </c>
      <c r="D151" s="39">
        <v>-687500</v>
      </c>
      <c r="E151" s="23">
        <v>-723.25</v>
      </c>
      <c r="F151" s="24">
        <v>-8.25E-4</v>
      </c>
      <c r="G151" s="15"/>
    </row>
    <row r="152" spans="1:7" x14ac:dyDescent="0.3">
      <c r="A152" s="12" t="s">
        <v>1609</v>
      </c>
      <c r="B152" s="30"/>
      <c r="C152" s="30" t="s">
        <v>1110</v>
      </c>
      <c r="D152" s="39">
        <v>-31200</v>
      </c>
      <c r="E152" s="23">
        <v>-823.31</v>
      </c>
      <c r="F152" s="24">
        <v>-9.3999999999999997E-4</v>
      </c>
      <c r="G152" s="15"/>
    </row>
    <row r="153" spans="1:7" x14ac:dyDescent="0.3">
      <c r="A153" s="12" t="s">
        <v>1590</v>
      </c>
      <c r="B153" s="30"/>
      <c r="C153" s="30" t="s">
        <v>1154</v>
      </c>
      <c r="D153" s="39">
        <v>-21125</v>
      </c>
      <c r="E153" s="23">
        <v>-983.53</v>
      </c>
      <c r="F153" s="24">
        <v>-1.1230000000000001E-3</v>
      </c>
      <c r="G153" s="15"/>
    </row>
    <row r="154" spans="1:7" x14ac:dyDescent="0.3">
      <c r="A154" s="12" t="s">
        <v>1604</v>
      </c>
      <c r="B154" s="30"/>
      <c r="C154" s="30" t="s">
        <v>1122</v>
      </c>
      <c r="D154" s="39">
        <v>-132050</v>
      </c>
      <c r="E154" s="23">
        <v>-995.92</v>
      </c>
      <c r="F154" s="24">
        <v>-1.137E-3</v>
      </c>
      <c r="G154" s="15"/>
    </row>
    <row r="155" spans="1:7" x14ac:dyDescent="0.3">
      <c r="A155" s="12" t="s">
        <v>1569</v>
      </c>
      <c r="B155" s="30"/>
      <c r="C155" s="30" t="s">
        <v>1205</v>
      </c>
      <c r="D155" s="39">
        <v>-689150</v>
      </c>
      <c r="E155" s="23">
        <v>-1045.79</v>
      </c>
      <c r="F155" s="24">
        <v>-1.194E-3</v>
      </c>
      <c r="G155" s="15"/>
    </row>
    <row r="156" spans="1:7" x14ac:dyDescent="0.3">
      <c r="A156" s="12" t="s">
        <v>1596</v>
      </c>
      <c r="B156" s="30"/>
      <c r="C156" s="30" t="s">
        <v>1107</v>
      </c>
      <c r="D156" s="39">
        <v>-100800</v>
      </c>
      <c r="E156" s="23">
        <v>-1080.83</v>
      </c>
      <c r="F156" s="24">
        <v>-1.2340000000000001E-3</v>
      </c>
      <c r="G156" s="15"/>
    </row>
    <row r="157" spans="1:7" x14ac:dyDescent="0.3">
      <c r="A157" s="12" t="s">
        <v>1724</v>
      </c>
      <c r="B157" s="30"/>
      <c r="C157" s="30" t="s">
        <v>1107</v>
      </c>
      <c r="D157" s="39">
        <v>-1287000</v>
      </c>
      <c r="E157" s="23">
        <v>-2187.9</v>
      </c>
      <c r="F157" s="24">
        <v>-2.4979999999999998E-3</v>
      </c>
      <c r="G157" s="15"/>
    </row>
    <row r="158" spans="1:7" x14ac:dyDescent="0.3">
      <c r="A158" s="12" t="s">
        <v>1507</v>
      </c>
      <c r="B158" s="30"/>
      <c r="C158" s="30" t="s">
        <v>1183</v>
      </c>
      <c r="D158" s="39">
        <v>-631800</v>
      </c>
      <c r="E158" s="23">
        <v>-2323.13</v>
      </c>
      <c r="F158" s="24">
        <v>-2.653E-3</v>
      </c>
      <c r="G158" s="15"/>
    </row>
    <row r="159" spans="1:7" x14ac:dyDescent="0.3">
      <c r="A159" s="12" t="s">
        <v>1601</v>
      </c>
      <c r="B159" s="30"/>
      <c r="C159" s="30" t="s">
        <v>1107</v>
      </c>
      <c r="D159" s="39">
        <v>-209550</v>
      </c>
      <c r="E159" s="23">
        <v>-3393.77</v>
      </c>
      <c r="F159" s="24">
        <v>-3.875E-3</v>
      </c>
      <c r="G159" s="15"/>
    </row>
    <row r="160" spans="1:7" x14ac:dyDescent="0.3">
      <c r="A160" s="12" t="s">
        <v>1487</v>
      </c>
      <c r="B160" s="30"/>
      <c r="C160" s="30" t="s">
        <v>1242</v>
      </c>
      <c r="D160" s="39">
        <v>-135300</v>
      </c>
      <c r="E160" s="23">
        <v>-3721.36</v>
      </c>
      <c r="F160" s="24">
        <v>-4.2490000000000002E-3</v>
      </c>
      <c r="G160" s="15"/>
    </row>
    <row r="161" spans="1:7" x14ac:dyDescent="0.3">
      <c r="A161" s="12" t="s">
        <v>1605</v>
      </c>
      <c r="B161" s="30"/>
      <c r="C161" s="30" t="s">
        <v>1119</v>
      </c>
      <c r="D161" s="39">
        <v>-161750</v>
      </c>
      <c r="E161" s="23">
        <v>-3786.97</v>
      </c>
      <c r="F161" s="24">
        <v>-4.3239999999999997E-3</v>
      </c>
      <c r="G161" s="15"/>
    </row>
    <row r="162" spans="1:7" x14ac:dyDescent="0.3">
      <c r="A162" s="12" t="s">
        <v>1610</v>
      </c>
      <c r="B162" s="30"/>
      <c r="C162" s="30" t="s">
        <v>1107</v>
      </c>
      <c r="D162" s="39">
        <v>-346400</v>
      </c>
      <c r="E162" s="23">
        <v>-6041.04</v>
      </c>
      <c r="F162" s="24">
        <v>-6.8989999999999998E-3</v>
      </c>
      <c r="G162" s="15"/>
    </row>
    <row r="163" spans="1:7" x14ac:dyDescent="0.3">
      <c r="A163" s="12" t="s">
        <v>1725</v>
      </c>
      <c r="B163" s="30"/>
      <c r="C163" s="30" t="s">
        <v>1726</v>
      </c>
      <c r="D163" s="39">
        <v>-188050</v>
      </c>
      <c r="E163" s="23">
        <v>-32800.9</v>
      </c>
      <c r="F163" s="24">
        <v>-3.746E-2</v>
      </c>
      <c r="G163" s="15"/>
    </row>
    <row r="164" spans="1:7" x14ac:dyDescent="0.3">
      <c r="A164" s="16" t="s">
        <v>125</v>
      </c>
      <c r="B164" s="31"/>
      <c r="C164" s="31"/>
      <c r="D164" s="17"/>
      <c r="E164" s="40">
        <v>-54136.53</v>
      </c>
      <c r="F164" s="41">
        <v>-6.1808000000000002E-2</v>
      </c>
      <c r="G164" s="20"/>
    </row>
    <row r="165" spans="1:7" x14ac:dyDescent="0.3">
      <c r="A165" s="12"/>
      <c r="B165" s="30"/>
      <c r="C165" s="30"/>
      <c r="D165" s="13"/>
      <c r="E165" s="14"/>
      <c r="F165" s="15"/>
      <c r="G165" s="15"/>
    </row>
    <row r="166" spans="1:7" x14ac:dyDescent="0.3">
      <c r="A166" s="12"/>
      <c r="B166" s="30"/>
      <c r="C166" s="30"/>
      <c r="D166" s="13"/>
      <c r="E166" s="14"/>
      <c r="F166" s="15"/>
      <c r="G166" s="15"/>
    </row>
    <row r="167" spans="1:7" x14ac:dyDescent="0.3">
      <c r="A167" s="16" t="s">
        <v>1727</v>
      </c>
      <c r="B167" s="31"/>
      <c r="C167" s="31"/>
      <c r="D167" s="17"/>
      <c r="E167" s="44"/>
      <c r="F167" s="20"/>
      <c r="G167" s="20"/>
    </row>
    <row r="168" spans="1:7" x14ac:dyDescent="0.3">
      <c r="A168" s="12" t="s">
        <v>1728</v>
      </c>
      <c r="B168" s="30"/>
      <c r="C168" s="30" t="s">
        <v>1729</v>
      </c>
      <c r="D168" s="13">
        <v>750000</v>
      </c>
      <c r="E168" s="14">
        <v>4447.13</v>
      </c>
      <c r="F168" s="15">
        <v>5.1000000000000004E-3</v>
      </c>
      <c r="G168" s="15"/>
    </row>
    <row r="169" spans="1:7" x14ac:dyDescent="0.3">
      <c r="A169" s="12" t="s">
        <v>1730</v>
      </c>
      <c r="B169" s="30"/>
      <c r="C169" s="30" t="s">
        <v>1729</v>
      </c>
      <c r="D169" s="13">
        <v>75000</v>
      </c>
      <c r="E169" s="14">
        <v>799.46</v>
      </c>
      <c r="F169" s="15">
        <v>8.9999999999999998E-4</v>
      </c>
      <c r="G169" s="15"/>
    </row>
    <row r="170" spans="1:7" x14ac:dyDescent="0.3">
      <c r="A170" s="12" t="s">
        <v>1731</v>
      </c>
      <c r="B170" s="30"/>
      <c r="C170" s="30" t="s">
        <v>1729</v>
      </c>
      <c r="D170" s="13">
        <v>100000</v>
      </c>
      <c r="E170" s="14">
        <v>429.75</v>
      </c>
      <c r="F170" s="15">
        <v>5.0000000000000001E-4</v>
      </c>
      <c r="G170" s="15"/>
    </row>
    <row r="171" spans="1:7" x14ac:dyDescent="0.3">
      <c r="A171" s="16" t="s">
        <v>125</v>
      </c>
      <c r="B171" s="31"/>
      <c r="C171" s="31"/>
      <c r="D171" s="17"/>
      <c r="E171" s="35">
        <v>5676.34</v>
      </c>
      <c r="F171" s="36">
        <v>6.4999999999999997E-3</v>
      </c>
      <c r="G171" s="20"/>
    </row>
    <row r="172" spans="1:7" x14ac:dyDescent="0.3">
      <c r="A172" s="12"/>
      <c r="B172" s="30"/>
      <c r="C172" s="30"/>
      <c r="D172" s="13"/>
      <c r="E172" s="14"/>
      <c r="F172" s="15"/>
      <c r="G172" s="15"/>
    </row>
    <row r="173" spans="1:7" x14ac:dyDescent="0.3">
      <c r="A173" s="21" t="s">
        <v>155</v>
      </c>
      <c r="B173" s="32"/>
      <c r="C173" s="32"/>
      <c r="D173" s="22"/>
      <c r="E173" s="18">
        <v>5676.34</v>
      </c>
      <c r="F173" s="19">
        <v>6.4999999999999997E-3</v>
      </c>
      <c r="G173" s="20"/>
    </row>
    <row r="174" spans="1:7" x14ac:dyDescent="0.3">
      <c r="A174" s="16" t="s">
        <v>205</v>
      </c>
      <c r="B174" s="30"/>
      <c r="C174" s="30"/>
      <c r="D174" s="13"/>
      <c r="E174" s="14"/>
      <c r="F174" s="15"/>
      <c r="G174" s="15"/>
    </row>
    <row r="175" spans="1:7" x14ac:dyDescent="0.3">
      <c r="A175" s="16" t="s">
        <v>206</v>
      </c>
      <c r="B175" s="30"/>
      <c r="C175" s="30"/>
      <c r="D175" s="13"/>
      <c r="E175" s="14"/>
      <c r="F175" s="15"/>
      <c r="G175" s="15"/>
    </row>
    <row r="176" spans="1:7" x14ac:dyDescent="0.3">
      <c r="A176" s="12" t="s">
        <v>709</v>
      </c>
      <c r="B176" s="30" t="s">
        <v>710</v>
      </c>
      <c r="C176" s="30" t="s">
        <v>209</v>
      </c>
      <c r="D176" s="13">
        <v>15000000</v>
      </c>
      <c r="E176" s="14">
        <v>14921.28</v>
      </c>
      <c r="F176" s="15">
        <v>1.7000000000000001E-2</v>
      </c>
      <c r="G176" s="15">
        <v>7.4499999999999997E-2</v>
      </c>
    </row>
    <row r="177" spans="1:7" x14ac:dyDescent="0.3">
      <c r="A177" s="12" t="s">
        <v>1732</v>
      </c>
      <c r="B177" s="30" t="s">
        <v>1733</v>
      </c>
      <c r="C177" s="30" t="s">
        <v>209</v>
      </c>
      <c r="D177" s="13">
        <v>10000000</v>
      </c>
      <c r="E177" s="14">
        <v>9987.92</v>
      </c>
      <c r="F177" s="15">
        <v>1.14E-2</v>
      </c>
      <c r="G177" s="15">
        <v>7.6103000000000004E-2</v>
      </c>
    </row>
    <row r="178" spans="1:7" x14ac:dyDescent="0.3">
      <c r="A178" s="12" t="s">
        <v>1734</v>
      </c>
      <c r="B178" s="30" t="s">
        <v>1735</v>
      </c>
      <c r="C178" s="30" t="s">
        <v>209</v>
      </c>
      <c r="D178" s="13">
        <v>10000000</v>
      </c>
      <c r="E178" s="14">
        <v>9942.9699999999993</v>
      </c>
      <c r="F178" s="15">
        <v>1.14E-2</v>
      </c>
      <c r="G178" s="15">
        <v>8.2099000000000005E-2</v>
      </c>
    </row>
    <row r="179" spans="1:7" x14ac:dyDescent="0.3">
      <c r="A179" s="12" t="s">
        <v>1736</v>
      </c>
      <c r="B179" s="30" t="s">
        <v>1737</v>
      </c>
      <c r="C179" s="30" t="s">
        <v>212</v>
      </c>
      <c r="D179" s="13">
        <v>10000000</v>
      </c>
      <c r="E179" s="14">
        <v>9795.85</v>
      </c>
      <c r="F179" s="15">
        <v>1.12E-2</v>
      </c>
      <c r="G179" s="15">
        <v>7.6748999999999998E-2</v>
      </c>
    </row>
    <row r="180" spans="1:7" x14ac:dyDescent="0.3">
      <c r="A180" s="12" t="s">
        <v>715</v>
      </c>
      <c r="B180" s="30" t="s">
        <v>716</v>
      </c>
      <c r="C180" s="30" t="s">
        <v>209</v>
      </c>
      <c r="D180" s="13">
        <v>10000000</v>
      </c>
      <c r="E180" s="14">
        <v>9588.7999999999993</v>
      </c>
      <c r="F180" s="15">
        <v>1.0999999999999999E-2</v>
      </c>
      <c r="G180" s="15">
        <v>7.6700000000000004E-2</v>
      </c>
    </row>
    <row r="181" spans="1:7" x14ac:dyDescent="0.3">
      <c r="A181" s="12" t="s">
        <v>713</v>
      </c>
      <c r="B181" s="30" t="s">
        <v>714</v>
      </c>
      <c r="C181" s="30" t="s">
        <v>212</v>
      </c>
      <c r="D181" s="13">
        <v>7500000</v>
      </c>
      <c r="E181" s="14">
        <v>7438.7</v>
      </c>
      <c r="F181" s="15">
        <v>8.5000000000000006E-3</v>
      </c>
      <c r="G181" s="15">
        <v>7.6165999999999998E-2</v>
      </c>
    </row>
    <row r="182" spans="1:7" x14ac:dyDescent="0.3">
      <c r="A182" s="12" t="s">
        <v>210</v>
      </c>
      <c r="B182" s="30" t="s">
        <v>211</v>
      </c>
      <c r="C182" s="30" t="s">
        <v>212</v>
      </c>
      <c r="D182" s="13">
        <v>5000000</v>
      </c>
      <c r="E182" s="14">
        <v>4998.3</v>
      </c>
      <c r="F182" s="15">
        <v>5.7000000000000002E-3</v>
      </c>
      <c r="G182" s="15">
        <v>7.2097999999999995E-2</v>
      </c>
    </row>
    <row r="183" spans="1:7" x14ac:dyDescent="0.3">
      <c r="A183" s="12" t="s">
        <v>1738</v>
      </c>
      <c r="B183" s="30" t="s">
        <v>1739</v>
      </c>
      <c r="C183" s="30" t="s">
        <v>209</v>
      </c>
      <c r="D183" s="13">
        <v>5000000</v>
      </c>
      <c r="E183" s="14">
        <v>4958.7299999999996</v>
      </c>
      <c r="F183" s="15">
        <v>5.7000000000000002E-3</v>
      </c>
      <c r="G183" s="15">
        <v>7.4119000000000004E-2</v>
      </c>
    </row>
    <row r="184" spans="1:7" x14ac:dyDescent="0.3">
      <c r="A184" s="12" t="s">
        <v>1740</v>
      </c>
      <c r="B184" s="30" t="s">
        <v>1741</v>
      </c>
      <c r="C184" s="30" t="s">
        <v>209</v>
      </c>
      <c r="D184" s="13">
        <v>2500000</v>
      </c>
      <c r="E184" s="14">
        <v>2465.08</v>
      </c>
      <c r="F184" s="15">
        <v>2.8E-3</v>
      </c>
      <c r="G184" s="15">
        <v>8.4400000000000003E-2</v>
      </c>
    </row>
    <row r="185" spans="1:7" x14ac:dyDescent="0.3">
      <c r="A185" s="12" t="s">
        <v>1742</v>
      </c>
      <c r="B185" s="30" t="s">
        <v>1743</v>
      </c>
      <c r="C185" s="30" t="s">
        <v>347</v>
      </c>
      <c r="D185" s="13">
        <v>2500000</v>
      </c>
      <c r="E185" s="14">
        <v>2460.21</v>
      </c>
      <c r="F185" s="15">
        <v>2.8E-3</v>
      </c>
      <c r="G185" s="15">
        <v>8.0498E-2</v>
      </c>
    </row>
    <row r="186" spans="1:7" x14ac:dyDescent="0.3">
      <c r="A186" s="16" t="s">
        <v>125</v>
      </c>
      <c r="B186" s="31"/>
      <c r="C186" s="31"/>
      <c r="D186" s="17"/>
      <c r="E186" s="35">
        <v>76557.84</v>
      </c>
      <c r="F186" s="36">
        <v>8.7499999999999994E-2</v>
      </c>
      <c r="G186" s="20"/>
    </row>
    <row r="187" spans="1:7" x14ac:dyDescent="0.3">
      <c r="A187" s="12"/>
      <c r="B187" s="30"/>
      <c r="C187" s="30"/>
      <c r="D187" s="13"/>
      <c r="E187" s="14"/>
      <c r="F187" s="15"/>
      <c r="G187" s="15"/>
    </row>
    <row r="188" spans="1:7" x14ac:dyDescent="0.3">
      <c r="A188" s="16" t="s">
        <v>457</v>
      </c>
      <c r="B188" s="30"/>
      <c r="C188" s="30"/>
      <c r="D188" s="13"/>
      <c r="E188" s="14"/>
      <c r="F188" s="15"/>
      <c r="G188" s="15"/>
    </row>
    <row r="189" spans="1:7" x14ac:dyDescent="0.3">
      <c r="A189" s="12" t="s">
        <v>624</v>
      </c>
      <c r="B189" s="30" t="s">
        <v>625</v>
      </c>
      <c r="C189" s="30" t="s">
        <v>120</v>
      </c>
      <c r="D189" s="13">
        <v>10000000</v>
      </c>
      <c r="E189" s="14">
        <v>10069.74</v>
      </c>
      <c r="F189" s="15">
        <v>1.15E-2</v>
      </c>
      <c r="G189" s="15">
        <v>7.3099169024999994E-2</v>
      </c>
    </row>
    <row r="190" spans="1:7" x14ac:dyDescent="0.3">
      <c r="A190" s="12" t="s">
        <v>1613</v>
      </c>
      <c r="B190" s="30" t="s">
        <v>1614</v>
      </c>
      <c r="C190" s="30" t="s">
        <v>120</v>
      </c>
      <c r="D190" s="13">
        <v>10000000</v>
      </c>
      <c r="E190" s="14">
        <v>9946.27</v>
      </c>
      <c r="F190" s="15">
        <v>1.14E-2</v>
      </c>
      <c r="G190" s="15">
        <v>7.2656883172000003E-2</v>
      </c>
    </row>
    <row r="191" spans="1:7" x14ac:dyDescent="0.3">
      <c r="A191" s="12" t="s">
        <v>859</v>
      </c>
      <c r="B191" s="30" t="s">
        <v>860</v>
      </c>
      <c r="C191" s="30" t="s">
        <v>120</v>
      </c>
      <c r="D191" s="13">
        <v>10000000</v>
      </c>
      <c r="E191" s="14">
        <v>9548.4599999999991</v>
      </c>
      <c r="F191" s="15">
        <v>1.09E-2</v>
      </c>
      <c r="G191" s="15">
        <v>7.3033908002000006E-2</v>
      </c>
    </row>
    <row r="192" spans="1:7" x14ac:dyDescent="0.3">
      <c r="A192" s="12" t="s">
        <v>982</v>
      </c>
      <c r="B192" s="30" t="s">
        <v>983</v>
      </c>
      <c r="C192" s="30" t="s">
        <v>120</v>
      </c>
      <c r="D192" s="13">
        <v>6000000</v>
      </c>
      <c r="E192" s="14">
        <v>5754.38</v>
      </c>
      <c r="F192" s="15">
        <v>6.6E-3</v>
      </c>
      <c r="G192" s="15">
        <v>7.2833993728999999E-2</v>
      </c>
    </row>
    <row r="193" spans="1:7" x14ac:dyDescent="0.3">
      <c r="A193" s="12" t="s">
        <v>1744</v>
      </c>
      <c r="B193" s="30" t="s">
        <v>1745</v>
      </c>
      <c r="C193" s="30" t="s">
        <v>120</v>
      </c>
      <c r="D193" s="13">
        <v>2500000</v>
      </c>
      <c r="E193" s="14">
        <v>2500.5100000000002</v>
      </c>
      <c r="F193" s="15">
        <v>2.8999999999999998E-3</v>
      </c>
      <c r="G193" s="15">
        <v>6.8628725025000004E-2</v>
      </c>
    </row>
    <row r="194" spans="1:7" x14ac:dyDescent="0.3">
      <c r="A194" s="16" t="s">
        <v>125</v>
      </c>
      <c r="B194" s="31"/>
      <c r="C194" s="31"/>
      <c r="D194" s="17"/>
      <c r="E194" s="35">
        <v>37819.360000000001</v>
      </c>
      <c r="F194" s="36">
        <v>4.3299999999999998E-2</v>
      </c>
      <c r="G194" s="20"/>
    </row>
    <row r="195" spans="1:7" x14ac:dyDescent="0.3">
      <c r="A195" s="12"/>
      <c r="B195" s="30"/>
      <c r="C195" s="30"/>
      <c r="D195" s="13"/>
      <c r="E195" s="14"/>
      <c r="F195" s="15"/>
      <c r="G195" s="15"/>
    </row>
    <row r="196" spans="1:7" x14ac:dyDescent="0.3">
      <c r="A196" s="16" t="s">
        <v>230</v>
      </c>
      <c r="B196" s="30"/>
      <c r="C196" s="30"/>
      <c r="D196" s="13"/>
      <c r="E196" s="14"/>
      <c r="F196" s="15"/>
      <c r="G196" s="15"/>
    </row>
    <row r="197" spans="1:7" x14ac:dyDescent="0.3">
      <c r="A197" s="16" t="s">
        <v>125</v>
      </c>
      <c r="B197" s="30"/>
      <c r="C197" s="30"/>
      <c r="D197" s="13"/>
      <c r="E197" s="37" t="s">
        <v>115</v>
      </c>
      <c r="F197" s="38" t="s">
        <v>115</v>
      </c>
      <c r="G197" s="15"/>
    </row>
    <row r="198" spans="1:7" x14ac:dyDescent="0.3">
      <c r="A198" s="12"/>
      <c r="B198" s="30"/>
      <c r="C198" s="30"/>
      <c r="D198" s="13"/>
      <c r="E198" s="14"/>
      <c r="F198" s="15"/>
      <c r="G198" s="15"/>
    </row>
    <row r="199" spans="1:7" x14ac:dyDescent="0.3">
      <c r="A199" s="16" t="s">
        <v>231</v>
      </c>
      <c r="B199" s="30"/>
      <c r="C199" s="30"/>
      <c r="D199" s="13"/>
      <c r="E199" s="14"/>
      <c r="F199" s="15"/>
      <c r="G199" s="15"/>
    </row>
    <row r="200" spans="1:7" x14ac:dyDescent="0.3">
      <c r="A200" s="16" t="s">
        <v>125</v>
      </c>
      <c r="B200" s="30"/>
      <c r="C200" s="30"/>
      <c r="D200" s="13"/>
      <c r="E200" s="37" t="s">
        <v>115</v>
      </c>
      <c r="F200" s="38" t="s">
        <v>115</v>
      </c>
      <c r="G200" s="15"/>
    </row>
    <row r="201" spans="1:7" x14ac:dyDescent="0.3">
      <c r="A201" s="12"/>
      <c r="B201" s="30"/>
      <c r="C201" s="30"/>
      <c r="D201" s="13"/>
      <c r="E201" s="14"/>
      <c r="F201" s="15"/>
      <c r="G201" s="15"/>
    </row>
    <row r="202" spans="1:7" x14ac:dyDescent="0.3">
      <c r="A202" s="21" t="s">
        <v>155</v>
      </c>
      <c r="B202" s="32"/>
      <c r="C202" s="32"/>
      <c r="D202" s="22"/>
      <c r="E202" s="18">
        <v>114377.2</v>
      </c>
      <c r="F202" s="19">
        <v>0.1308</v>
      </c>
      <c r="G202" s="20"/>
    </row>
    <row r="203" spans="1:7" x14ac:dyDescent="0.3">
      <c r="A203" s="12"/>
      <c r="B203" s="30"/>
      <c r="C203" s="30"/>
      <c r="D203" s="13"/>
      <c r="E203" s="14"/>
      <c r="F203" s="15"/>
      <c r="G203" s="15"/>
    </row>
    <row r="204" spans="1:7" x14ac:dyDescent="0.3">
      <c r="A204" s="16" t="s">
        <v>116</v>
      </c>
      <c r="B204" s="30"/>
      <c r="C204" s="30"/>
      <c r="D204" s="13"/>
      <c r="E204" s="14"/>
      <c r="F204" s="15"/>
      <c r="G204" s="15"/>
    </row>
    <row r="205" spans="1:7" x14ac:dyDescent="0.3">
      <c r="A205" s="12"/>
      <c r="B205" s="30"/>
      <c r="C205" s="30"/>
      <c r="D205" s="13"/>
      <c r="E205" s="14"/>
      <c r="F205" s="15"/>
      <c r="G205" s="15"/>
    </row>
    <row r="206" spans="1:7" x14ac:dyDescent="0.3">
      <c r="A206" s="16" t="s">
        <v>117</v>
      </c>
      <c r="B206" s="30"/>
      <c r="C206" s="30"/>
      <c r="D206" s="13"/>
      <c r="E206" s="14"/>
      <c r="F206" s="15"/>
      <c r="G206" s="15"/>
    </row>
    <row r="207" spans="1:7" x14ac:dyDescent="0.3">
      <c r="A207" s="12" t="s">
        <v>1746</v>
      </c>
      <c r="B207" s="30" t="s">
        <v>1747</v>
      </c>
      <c r="C207" s="30" t="s">
        <v>120</v>
      </c>
      <c r="D207" s="13">
        <v>35000000</v>
      </c>
      <c r="E207" s="14">
        <v>34827.56</v>
      </c>
      <c r="F207" s="15">
        <v>3.9800000000000002E-2</v>
      </c>
      <c r="G207" s="15">
        <v>6.6942000000000002E-2</v>
      </c>
    </row>
    <row r="208" spans="1:7" x14ac:dyDescent="0.3">
      <c r="A208" s="12" t="s">
        <v>1631</v>
      </c>
      <c r="B208" s="30" t="s">
        <v>1632</v>
      </c>
      <c r="C208" s="30" t="s">
        <v>120</v>
      </c>
      <c r="D208" s="13">
        <v>500000</v>
      </c>
      <c r="E208" s="14">
        <v>476.02</v>
      </c>
      <c r="F208" s="15">
        <v>5.0000000000000001E-4</v>
      </c>
      <c r="G208" s="15">
        <v>7.1550000000000002E-2</v>
      </c>
    </row>
    <row r="209" spans="1:7" x14ac:dyDescent="0.3">
      <c r="A209" s="16" t="s">
        <v>125</v>
      </c>
      <c r="B209" s="31"/>
      <c r="C209" s="31"/>
      <c r="D209" s="17"/>
      <c r="E209" s="35">
        <v>35303.58</v>
      </c>
      <c r="F209" s="36">
        <v>4.0300000000000002E-2</v>
      </c>
      <c r="G209" s="20"/>
    </row>
    <row r="210" spans="1:7" x14ac:dyDescent="0.3">
      <c r="A210" s="12"/>
      <c r="B210" s="30"/>
      <c r="C210" s="30"/>
      <c r="D210" s="13"/>
      <c r="E210" s="14"/>
      <c r="F210" s="15"/>
      <c r="G210" s="15"/>
    </row>
    <row r="211" spans="1:7" x14ac:dyDescent="0.3">
      <c r="A211" s="21" t="s">
        <v>155</v>
      </c>
      <c r="B211" s="32"/>
      <c r="C211" s="32"/>
      <c r="D211" s="22"/>
      <c r="E211" s="18">
        <v>35303.58</v>
      </c>
      <c r="F211" s="19">
        <v>4.0300000000000002E-2</v>
      </c>
      <c r="G211" s="20"/>
    </row>
    <row r="212" spans="1:7" x14ac:dyDescent="0.3">
      <c r="A212" s="12"/>
      <c r="B212" s="30"/>
      <c r="C212" s="30"/>
      <c r="D212" s="13"/>
      <c r="E212" s="14"/>
      <c r="F212" s="15"/>
      <c r="G212" s="15"/>
    </row>
    <row r="213" spans="1:7" x14ac:dyDescent="0.3">
      <c r="A213" s="12"/>
      <c r="B213" s="30"/>
      <c r="C213" s="30"/>
      <c r="D213" s="13"/>
      <c r="E213" s="14"/>
      <c r="F213" s="15"/>
      <c r="G213" s="15"/>
    </row>
    <row r="214" spans="1:7" x14ac:dyDescent="0.3">
      <c r="A214" s="16" t="s">
        <v>787</v>
      </c>
      <c r="B214" s="30"/>
      <c r="C214" s="30"/>
      <c r="D214" s="13"/>
      <c r="E214" s="14"/>
      <c r="F214" s="15"/>
      <c r="G214" s="15"/>
    </row>
    <row r="215" spans="1:7" x14ac:dyDescent="0.3">
      <c r="A215" s="12" t="s">
        <v>1748</v>
      </c>
      <c r="B215" s="30" t="s">
        <v>1749</v>
      </c>
      <c r="C215" s="30"/>
      <c r="D215" s="13">
        <v>39998000.100000001</v>
      </c>
      <c r="E215" s="14">
        <v>4055.04</v>
      </c>
      <c r="F215" s="15">
        <v>4.5999999999999999E-3</v>
      </c>
      <c r="G215" s="15"/>
    </row>
    <row r="216" spans="1:7" x14ac:dyDescent="0.3">
      <c r="A216" s="12" t="s">
        <v>1750</v>
      </c>
      <c r="B216" s="30" t="s">
        <v>1751</v>
      </c>
      <c r="C216" s="30"/>
      <c r="D216" s="13">
        <v>19999000.050000001</v>
      </c>
      <c r="E216" s="14">
        <v>2071.2600000000002</v>
      </c>
      <c r="F216" s="15">
        <v>2.3999999999999998E-3</v>
      </c>
      <c r="G216" s="15"/>
    </row>
    <row r="217" spans="1:7" x14ac:dyDescent="0.3">
      <c r="A217" s="12"/>
      <c r="B217" s="30"/>
      <c r="C217" s="30"/>
      <c r="D217" s="13"/>
      <c r="E217" s="14"/>
      <c r="F217" s="15"/>
      <c r="G217" s="15"/>
    </row>
    <row r="218" spans="1:7" x14ac:dyDescent="0.3">
      <c r="A218" s="21" t="s">
        <v>155</v>
      </c>
      <c r="B218" s="32"/>
      <c r="C218" s="32"/>
      <c r="D218" s="22"/>
      <c r="E218" s="18">
        <v>6126.3</v>
      </c>
      <c r="F218" s="19">
        <v>7.0000000000000001E-3</v>
      </c>
      <c r="G218" s="20"/>
    </row>
    <row r="219" spans="1:7" x14ac:dyDescent="0.3">
      <c r="A219" s="12"/>
      <c r="B219" s="30"/>
      <c r="C219" s="30"/>
      <c r="D219" s="13"/>
      <c r="E219" s="14"/>
      <c r="F219" s="15"/>
      <c r="G219" s="15"/>
    </row>
    <row r="220" spans="1:7" x14ac:dyDescent="0.3">
      <c r="A220" s="16" t="s">
        <v>156</v>
      </c>
      <c r="B220" s="30"/>
      <c r="C220" s="30"/>
      <c r="D220" s="13"/>
      <c r="E220" s="14"/>
      <c r="F220" s="15"/>
      <c r="G220" s="15"/>
    </row>
    <row r="221" spans="1:7" x14ac:dyDescent="0.3">
      <c r="A221" s="12" t="s">
        <v>157</v>
      </c>
      <c r="B221" s="30"/>
      <c r="C221" s="30"/>
      <c r="D221" s="13"/>
      <c r="E221" s="14">
        <v>39851.96</v>
      </c>
      <c r="F221" s="15">
        <v>4.5499999999999999E-2</v>
      </c>
      <c r="G221" s="15">
        <v>7.0344000000000004E-2</v>
      </c>
    </row>
    <row r="222" spans="1:7" x14ac:dyDescent="0.3">
      <c r="A222" s="16" t="s">
        <v>125</v>
      </c>
      <c r="B222" s="31"/>
      <c r="C222" s="31"/>
      <c r="D222" s="17"/>
      <c r="E222" s="35">
        <v>39851.96</v>
      </c>
      <c r="F222" s="36">
        <v>4.5499999999999999E-2</v>
      </c>
      <c r="G222" s="20"/>
    </row>
    <row r="223" spans="1:7" x14ac:dyDescent="0.3">
      <c r="A223" s="12"/>
      <c r="B223" s="30"/>
      <c r="C223" s="30"/>
      <c r="D223" s="13"/>
      <c r="E223" s="14"/>
      <c r="F223" s="15"/>
      <c r="G223" s="15"/>
    </row>
    <row r="224" spans="1:7" x14ac:dyDescent="0.3">
      <c r="A224" s="21" t="s">
        <v>155</v>
      </c>
      <c r="B224" s="32"/>
      <c r="C224" s="32"/>
      <c r="D224" s="22"/>
      <c r="E224" s="18">
        <v>39851.96</v>
      </c>
      <c r="F224" s="19">
        <v>4.5499999999999999E-2</v>
      </c>
      <c r="G224" s="20"/>
    </row>
    <row r="225" spans="1:7" x14ac:dyDescent="0.3">
      <c r="A225" s="12" t="s">
        <v>158</v>
      </c>
      <c r="B225" s="30"/>
      <c r="C225" s="30"/>
      <c r="D225" s="13"/>
      <c r="E225" s="14">
        <v>3605.4853078000001</v>
      </c>
      <c r="F225" s="15">
        <v>4.117E-3</v>
      </c>
      <c r="G225" s="15"/>
    </row>
    <row r="226" spans="1:7" x14ac:dyDescent="0.3">
      <c r="A226" s="12" t="s">
        <v>159</v>
      </c>
      <c r="B226" s="30"/>
      <c r="C226" s="30"/>
      <c r="D226" s="13"/>
      <c r="E226" s="14">
        <v>54.914692199999998</v>
      </c>
      <c r="F226" s="24">
        <v>-3.1700000000000001E-4</v>
      </c>
      <c r="G226" s="15">
        <v>7.0344000000000004E-2</v>
      </c>
    </row>
    <row r="227" spans="1:7" x14ac:dyDescent="0.3">
      <c r="A227" s="25" t="s">
        <v>160</v>
      </c>
      <c r="B227" s="33"/>
      <c r="C227" s="33"/>
      <c r="D227" s="26"/>
      <c r="E227" s="27">
        <v>875615.16</v>
      </c>
      <c r="F227" s="28">
        <v>1</v>
      </c>
      <c r="G227" s="28"/>
    </row>
    <row r="229" spans="1:7" x14ac:dyDescent="0.3">
      <c r="A229" s="1" t="s">
        <v>1647</v>
      </c>
    </row>
    <row r="230" spans="1:7" x14ac:dyDescent="0.3">
      <c r="A230" s="1" t="s">
        <v>162</v>
      </c>
    </row>
    <row r="232" spans="1:7" x14ac:dyDescent="0.3">
      <c r="A232" s="1" t="s">
        <v>163</v>
      </c>
    </row>
    <row r="233" spans="1:7" x14ac:dyDescent="0.3">
      <c r="A233" s="45" t="s">
        <v>164</v>
      </c>
      <c r="B233" s="34" t="s">
        <v>115</v>
      </c>
    </row>
    <row r="234" spans="1:7" x14ac:dyDescent="0.3">
      <c r="A234" t="s">
        <v>165</v>
      </c>
    </row>
    <row r="235" spans="1:7" x14ac:dyDescent="0.3">
      <c r="A235" t="s">
        <v>166</v>
      </c>
      <c r="B235" t="s">
        <v>167</v>
      </c>
      <c r="C235" t="s">
        <v>167</v>
      </c>
    </row>
    <row r="236" spans="1:7" x14ac:dyDescent="0.3">
      <c r="B236" s="46">
        <v>44985</v>
      </c>
      <c r="C236" s="46">
        <v>45016</v>
      </c>
    </row>
    <row r="237" spans="1:7" x14ac:dyDescent="0.3">
      <c r="A237" t="s">
        <v>1752</v>
      </c>
      <c r="B237">
        <v>21.67</v>
      </c>
      <c r="C237">
        <v>21.52</v>
      </c>
      <c r="E237" s="2"/>
    </row>
    <row r="238" spans="1:7" x14ac:dyDescent="0.3">
      <c r="A238" t="s">
        <v>171</v>
      </c>
      <c r="B238">
        <v>39.93</v>
      </c>
      <c r="C238">
        <v>40.020000000000003</v>
      </c>
      <c r="E238" s="2"/>
    </row>
    <row r="239" spans="1:7" x14ac:dyDescent="0.3">
      <c r="A239" t="s">
        <v>627</v>
      </c>
      <c r="B239">
        <v>22.28</v>
      </c>
      <c r="C239">
        <v>22.18</v>
      </c>
      <c r="E239" s="2"/>
    </row>
    <row r="240" spans="1:7" x14ac:dyDescent="0.3">
      <c r="A240" t="s">
        <v>1753</v>
      </c>
      <c r="B240">
        <v>17.03</v>
      </c>
      <c r="C240">
        <v>16.850000000000001</v>
      </c>
      <c r="E240" s="2"/>
    </row>
    <row r="241" spans="1:5" x14ac:dyDescent="0.3">
      <c r="A241" t="s">
        <v>630</v>
      </c>
      <c r="B241">
        <v>36.130000000000003</v>
      </c>
      <c r="C241">
        <v>36.18</v>
      </c>
      <c r="E241" s="2"/>
    </row>
    <row r="242" spans="1:5" x14ac:dyDescent="0.3">
      <c r="A242" t="s">
        <v>632</v>
      </c>
      <c r="B242">
        <v>19.28</v>
      </c>
      <c r="C242">
        <v>19.149999999999999</v>
      </c>
      <c r="E242" s="2"/>
    </row>
    <row r="243" spans="1:5" x14ac:dyDescent="0.3">
      <c r="E243" s="2"/>
    </row>
    <row r="244" spans="1:5" x14ac:dyDescent="0.3">
      <c r="A244" t="s">
        <v>634</v>
      </c>
    </row>
    <row r="246" spans="1:5" x14ac:dyDescent="0.3">
      <c r="A246" s="48" t="s">
        <v>635</v>
      </c>
      <c r="B246" s="48" t="s">
        <v>636</v>
      </c>
      <c r="C246" s="48" t="s">
        <v>637</v>
      </c>
      <c r="D246" s="48" t="s">
        <v>638</v>
      </c>
    </row>
    <row r="247" spans="1:5" x14ac:dyDescent="0.3">
      <c r="A247" s="48" t="s">
        <v>1754</v>
      </c>
      <c r="B247" s="48"/>
      <c r="C247" s="48">
        <v>0.2</v>
      </c>
      <c r="D247" s="48">
        <v>0.2</v>
      </c>
    </row>
    <row r="248" spans="1:5" x14ac:dyDescent="0.3">
      <c r="A248" s="48" t="s">
        <v>1755</v>
      </c>
      <c r="B248" s="48"/>
      <c r="C248" s="48">
        <v>0.15</v>
      </c>
      <c r="D248" s="48">
        <v>0.15</v>
      </c>
    </row>
    <row r="249" spans="1:5" x14ac:dyDescent="0.3">
      <c r="A249" s="48" t="s">
        <v>1756</v>
      </c>
      <c r="B249" s="48"/>
      <c r="C249" s="48">
        <v>0.15</v>
      </c>
      <c r="D249" s="48">
        <v>0.15</v>
      </c>
    </row>
    <row r="250" spans="1:5" x14ac:dyDescent="0.3">
      <c r="A250" s="48" t="s">
        <v>1757</v>
      </c>
      <c r="B250" s="48"/>
      <c r="C250" s="48">
        <v>0.2</v>
      </c>
      <c r="D250" s="48">
        <v>0.2</v>
      </c>
    </row>
    <row r="252" spans="1:5" x14ac:dyDescent="0.3">
      <c r="A252" t="s">
        <v>183</v>
      </c>
      <c r="B252" s="34" t="s">
        <v>115</v>
      </c>
    </row>
    <row r="253" spans="1:5" ht="28.95" customHeight="1" x14ac:dyDescent="0.3">
      <c r="A253" s="45" t="s">
        <v>184</v>
      </c>
      <c r="B253" s="34" t="s">
        <v>115</v>
      </c>
    </row>
    <row r="254" spans="1:5" ht="28.95" customHeight="1" x14ac:dyDescent="0.3">
      <c r="A254" s="45" t="s">
        <v>185</v>
      </c>
      <c r="B254" s="34" t="s">
        <v>115</v>
      </c>
    </row>
    <row r="255" spans="1:5" x14ac:dyDescent="0.3">
      <c r="A255" t="s">
        <v>1648</v>
      </c>
      <c r="B255" s="47">
        <v>2.9395549999999999</v>
      </c>
    </row>
    <row r="256" spans="1:5" ht="43.5" customHeight="1" x14ac:dyDescent="0.3">
      <c r="A256" s="45" t="s">
        <v>187</v>
      </c>
      <c r="B256" s="34">
        <v>17977.5314</v>
      </c>
    </row>
    <row r="257" spans="1:4" ht="28.95" customHeight="1" x14ac:dyDescent="0.3">
      <c r="A257" s="45" t="s">
        <v>188</v>
      </c>
      <c r="B257" s="34" t="s">
        <v>115</v>
      </c>
    </row>
    <row r="258" spans="1:4" ht="28.95" customHeight="1" x14ac:dyDescent="0.3">
      <c r="A258" s="45" t="s">
        <v>189</v>
      </c>
      <c r="B258" s="34" t="s">
        <v>115</v>
      </c>
    </row>
    <row r="259" spans="1:4" x14ac:dyDescent="0.3">
      <c r="A259" t="s">
        <v>190</v>
      </c>
      <c r="B259" s="34" t="s">
        <v>115</v>
      </c>
    </row>
    <row r="260" spans="1:4" x14ac:dyDescent="0.3">
      <c r="A260" t="s">
        <v>191</v>
      </c>
      <c r="B260" s="34" t="s">
        <v>115</v>
      </c>
    </row>
    <row r="262" spans="1:4" ht="70.05" customHeight="1" x14ac:dyDescent="0.3">
      <c r="A262" s="77" t="s">
        <v>201</v>
      </c>
      <c r="B262" s="77" t="s">
        <v>202</v>
      </c>
      <c r="C262" s="77" t="s">
        <v>5</v>
      </c>
      <c r="D262" s="77" t="s">
        <v>6</v>
      </c>
    </row>
    <row r="263" spans="1:4" ht="70.05" customHeight="1" x14ac:dyDescent="0.3">
      <c r="A263" s="77" t="s">
        <v>1758</v>
      </c>
      <c r="B263" s="77"/>
      <c r="C263" s="77" t="s">
        <v>54</v>
      </c>
      <c r="D263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42"/>
  <sheetViews>
    <sheetView showGridLines="0" workbookViewId="0">
      <pane ySplit="4" topLeftCell="A5" activePane="bottomLeft" state="frozen"/>
      <selection pane="bottomLeft" activeCell="G5" sqref="G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1759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1760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114</v>
      </c>
      <c r="B6" s="30"/>
      <c r="C6" s="30"/>
      <c r="D6" s="13"/>
      <c r="E6" s="14"/>
      <c r="F6" s="15"/>
      <c r="G6" s="15"/>
    </row>
    <row r="7" spans="1:8" x14ac:dyDescent="0.3">
      <c r="A7" s="16" t="s">
        <v>1104</v>
      </c>
      <c r="B7" s="30"/>
      <c r="C7" s="30"/>
      <c r="D7" s="13"/>
      <c r="E7" s="14"/>
      <c r="F7" s="15"/>
      <c r="G7" s="15"/>
    </row>
    <row r="8" spans="1:8" x14ac:dyDescent="0.3">
      <c r="A8" s="12" t="s">
        <v>1113</v>
      </c>
      <c r="B8" s="30" t="s">
        <v>1114</v>
      </c>
      <c r="C8" s="30" t="s">
        <v>1107</v>
      </c>
      <c r="D8" s="13">
        <v>344261</v>
      </c>
      <c r="E8" s="14">
        <v>3020.03</v>
      </c>
      <c r="F8" s="15">
        <v>7.4200000000000002E-2</v>
      </c>
      <c r="G8" s="15"/>
    </row>
    <row r="9" spans="1:8" x14ac:dyDescent="0.3">
      <c r="A9" s="12" t="s">
        <v>1117</v>
      </c>
      <c r="B9" s="30" t="s">
        <v>1118</v>
      </c>
      <c r="C9" s="30" t="s">
        <v>1119</v>
      </c>
      <c r="D9" s="13">
        <v>106290</v>
      </c>
      <c r="E9" s="14">
        <v>2477.67</v>
      </c>
      <c r="F9" s="15">
        <v>6.08E-2</v>
      </c>
      <c r="G9" s="15"/>
    </row>
    <row r="10" spans="1:8" x14ac:dyDescent="0.3">
      <c r="A10" s="12" t="s">
        <v>1652</v>
      </c>
      <c r="B10" s="30" t="s">
        <v>1653</v>
      </c>
      <c r="C10" s="30" t="s">
        <v>1144</v>
      </c>
      <c r="D10" s="13">
        <v>573187</v>
      </c>
      <c r="E10" s="14">
        <v>2198.17</v>
      </c>
      <c r="F10" s="15">
        <v>5.3999999999999999E-2</v>
      </c>
      <c r="G10" s="15"/>
    </row>
    <row r="11" spans="1:8" x14ac:dyDescent="0.3">
      <c r="A11" s="12" t="s">
        <v>1128</v>
      </c>
      <c r="B11" s="30" t="s">
        <v>1129</v>
      </c>
      <c r="C11" s="30" t="s">
        <v>1107</v>
      </c>
      <c r="D11" s="13">
        <v>136343</v>
      </c>
      <c r="E11" s="14">
        <v>2194.5100000000002</v>
      </c>
      <c r="F11" s="15">
        <v>5.3900000000000003E-2</v>
      </c>
      <c r="G11" s="15"/>
    </row>
    <row r="12" spans="1:8" x14ac:dyDescent="0.3">
      <c r="A12" s="12" t="s">
        <v>1393</v>
      </c>
      <c r="B12" s="30" t="s">
        <v>1394</v>
      </c>
      <c r="C12" s="30" t="s">
        <v>1395</v>
      </c>
      <c r="D12" s="13">
        <v>86797</v>
      </c>
      <c r="E12" s="14">
        <v>1878.46</v>
      </c>
      <c r="F12" s="15">
        <v>4.6100000000000002E-2</v>
      </c>
      <c r="G12" s="15"/>
    </row>
    <row r="13" spans="1:8" x14ac:dyDescent="0.3">
      <c r="A13" s="12" t="s">
        <v>1150</v>
      </c>
      <c r="B13" s="30" t="s">
        <v>1151</v>
      </c>
      <c r="C13" s="30" t="s">
        <v>1135</v>
      </c>
      <c r="D13" s="13">
        <v>130066</v>
      </c>
      <c r="E13" s="14">
        <v>1857.28</v>
      </c>
      <c r="F13" s="15">
        <v>4.5600000000000002E-2</v>
      </c>
      <c r="G13" s="15"/>
    </row>
    <row r="14" spans="1:8" x14ac:dyDescent="0.3">
      <c r="A14" s="12" t="s">
        <v>1108</v>
      </c>
      <c r="B14" s="30" t="s">
        <v>1109</v>
      </c>
      <c r="C14" s="30" t="s">
        <v>1110</v>
      </c>
      <c r="D14" s="13">
        <v>57643</v>
      </c>
      <c r="E14" s="14">
        <v>1513.42</v>
      </c>
      <c r="F14" s="15">
        <v>3.7199999999999997E-2</v>
      </c>
      <c r="G14" s="15"/>
    </row>
    <row r="15" spans="1:8" x14ac:dyDescent="0.3">
      <c r="A15" s="12" t="s">
        <v>1111</v>
      </c>
      <c r="B15" s="30" t="s">
        <v>1112</v>
      </c>
      <c r="C15" s="30" t="s">
        <v>1107</v>
      </c>
      <c r="D15" s="13">
        <v>171298</v>
      </c>
      <c r="E15" s="14">
        <v>1470.59</v>
      </c>
      <c r="F15" s="15">
        <v>3.61E-2</v>
      </c>
      <c r="G15" s="15"/>
    </row>
    <row r="16" spans="1:8" x14ac:dyDescent="0.3">
      <c r="A16" s="12" t="s">
        <v>1115</v>
      </c>
      <c r="B16" s="30" t="s">
        <v>1116</v>
      </c>
      <c r="C16" s="30" t="s">
        <v>1107</v>
      </c>
      <c r="D16" s="13">
        <v>239871</v>
      </c>
      <c r="E16" s="14">
        <v>1256.32</v>
      </c>
      <c r="F16" s="15">
        <v>3.0800000000000001E-2</v>
      </c>
      <c r="G16" s="15"/>
    </row>
    <row r="17" spans="1:7" x14ac:dyDescent="0.3">
      <c r="A17" s="12" t="s">
        <v>1120</v>
      </c>
      <c r="B17" s="30" t="s">
        <v>1121</v>
      </c>
      <c r="C17" s="30" t="s">
        <v>1122</v>
      </c>
      <c r="D17" s="13">
        <v>159924</v>
      </c>
      <c r="E17" s="14">
        <v>1197.83</v>
      </c>
      <c r="F17" s="15">
        <v>2.9399999999999999E-2</v>
      </c>
      <c r="G17" s="15"/>
    </row>
    <row r="18" spans="1:7" x14ac:dyDescent="0.3">
      <c r="A18" s="12" t="s">
        <v>1148</v>
      </c>
      <c r="B18" s="30" t="s">
        <v>1149</v>
      </c>
      <c r="C18" s="30" t="s">
        <v>1110</v>
      </c>
      <c r="D18" s="13">
        <v>19178</v>
      </c>
      <c r="E18" s="14">
        <v>1077.18</v>
      </c>
      <c r="F18" s="15">
        <v>2.64E-2</v>
      </c>
      <c r="G18" s="15"/>
    </row>
    <row r="19" spans="1:7" x14ac:dyDescent="0.3">
      <c r="A19" s="12" t="s">
        <v>1152</v>
      </c>
      <c r="B19" s="30" t="s">
        <v>1153</v>
      </c>
      <c r="C19" s="30" t="s">
        <v>1154</v>
      </c>
      <c r="D19" s="13">
        <v>106756</v>
      </c>
      <c r="E19" s="14">
        <v>1049.52</v>
      </c>
      <c r="F19" s="15">
        <v>2.58E-2</v>
      </c>
      <c r="G19" s="15"/>
    </row>
    <row r="20" spans="1:7" x14ac:dyDescent="0.3">
      <c r="A20" s="12" t="s">
        <v>1142</v>
      </c>
      <c r="B20" s="30" t="s">
        <v>1143</v>
      </c>
      <c r="C20" s="30" t="s">
        <v>1144</v>
      </c>
      <c r="D20" s="13">
        <v>35909</v>
      </c>
      <c r="E20" s="14">
        <v>919.4</v>
      </c>
      <c r="F20" s="15">
        <v>2.2599999999999999E-2</v>
      </c>
      <c r="G20" s="15"/>
    </row>
    <row r="21" spans="1:7" x14ac:dyDescent="0.3">
      <c r="A21" s="12" t="s">
        <v>1133</v>
      </c>
      <c r="B21" s="30" t="s">
        <v>1134</v>
      </c>
      <c r="C21" s="30" t="s">
        <v>1135</v>
      </c>
      <c r="D21" s="13">
        <v>24145</v>
      </c>
      <c r="E21" s="14">
        <v>774.06</v>
      </c>
      <c r="F21" s="15">
        <v>1.9E-2</v>
      </c>
      <c r="G21" s="15"/>
    </row>
    <row r="22" spans="1:7" x14ac:dyDescent="0.3">
      <c r="A22" s="12" t="s">
        <v>1140</v>
      </c>
      <c r="B22" s="30" t="s">
        <v>1141</v>
      </c>
      <c r="C22" s="30" t="s">
        <v>1107</v>
      </c>
      <c r="D22" s="13">
        <v>69733</v>
      </c>
      <c r="E22" s="14">
        <v>744.71</v>
      </c>
      <c r="F22" s="15">
        <v>1.83E-2</v>
      </c>
      <c r="G22" s="15"/>
    </row>
    <row r="23" spans="1:7" x14ac:dyDescent="0.3">
      <c r="A23" s="12" t="s">
        <v>1105</v>
      </c>
      <c r="B23" s="30" t="s">
        <v>1106</v>
      </c>
      <c r="C23" s="30" t="s">
        <v>1107</v>
      </c>
      <c r="D23" s="13">
        <v>42398</v>
      </c>
      <c r="E23" s="14">
        <v>734.69</v>
      </c>
      <c r="F23" s="15">
        <v>1.7999999999999999E-2</v>
      </c>
      <c r="G23" s="15"/>
    </row>
    <row r="24" spans="1:7" x14ac:dyDescent="0.3">
      <c r="A24" s="12" t="s">
        <v>1373</v>
      </c>
      <c r="B24" s="30" t="s">
        <v>1374</v>
      </c>
      <c r="C24" s="30" t="s">
        <v>1183</v>
      </c>
      <c r="D24" s="13">
        <v>8916</v>
      </c>
      <c r="E24" s="14">
        <v>679.59</v>
      </c>
      <c r="F24" s="15">
        <v>1.67E-2</v>
      </c>
      <c r="G24" s="15"/>
    </row>
    <row r="25" spans="1:7" x14ac:dyDescent="0.3">
      <c r="A25" s="12" t="s">
        <v>1337</v>
      </c>
      <c r="B25" s="30" t="s">
        <v>1338</v>
      </c>
      <c r="C25" s="30" t="s">
        <v>1169</v>
      </c>
      <c r="D25" s="13">
        <v>6697</v>
      </c>
      <c r="E25" s="14">
        <v>555.33000000000004</v>
      </c>
      <c r="F25" s="15">
        <v>1.3599999999999999E-2</v>
      </c>
      <c r="G25" s="15"/>
    </row>
    <row r="26" spans="1:7" x14ac:dyDescent="0.3">
      <c r="A26" s="12" t="s">
        <v>1162</v>
      </c>
      <c r="B26" s="30" t="s">
        <v>1163</v>
      </c>
      <c r="C26" s="30" t="s">
        <v>1164</v>
      </c>
      <c r="D26" s="13">
        <v>280369</v>
      </c>
      <c r="E26" s="14">
        <v>490.93</v>
      </c>
      <c r="F26" s="15">
        <v>1.21E-2</v>
      </c>
      <c r="G26" s="15"/>
    </row>
    <row r="27" spans="1:7" x14ac:dyDescent="0.3">
      <c r="A27" s="12" t="s">
        <v>1206</v>
      </c>
      <c r="B27" s="30" t="s">
        <v>1207</v>
      </c>
      <c r="C27" s="30" t="s">
        <v>1169</v>
      </c>
      <c r="D27" s="13">
        <v>39960</v>
      </c>
      <c r="E27" s="14">
        <v>463.02</v>
      </c>
      <c r="F27" s="15">
        <v>1.14E-2</v>
      </c>
      <c r="G27" s="15"/>
    </row>
    <row r="28" spans="1:7" x14ac:dyDescent="0.3">
      <c r="A28" s="12" t="s">
        <v>1345</v>
      </c>
      <c r="B28" s="30" t="s">
        <v>1346</v>
      </c>
      <c r="C28" s="30" t="s">
        <v>1154</v>
      </c>
      <c r="D28" s="13">
        <v>29584</v>
      </c>
      <c r="E28" s="14">
        <v>454.75</v>
      </c>
      <c r="F28" s="15">
        <v>1.12E-2</v>
      </c>
      <c r="G28" s="15"/>
    </row>
    <row r="29" spans="1:7" x14ac:dyDescent="0.3">
      <c r="A29" s="12" t="s">
        <v>1386</v>
      </c>
      <c r="B29" s="30" t="s">
        <v>1387</v>
      </c>
      <c r="C29" s="30" t="s">
        <v>1242</v>
      </c>
      <c r="D29" s="13">
        <v>16592</v>
      </c>
      <c r="E29" s="14">
        <v>453.14</v>
      </c>
      <c r="F29" s="15">
        <v>1.11E-2</v>
      </c>
      <c r="G29" s="15"/>
    </row>
    <row r="30" spans="1:7" x14ac:dyDescent="0.3">
      <c r="A30" s="12" t="s">
        <v>1221</v>
      </c>
      <c r="B30" s="30" t="s">
        <v>1222</v>
      </c>
      <c r="C30" s="30" t="s">
        <v>1218</v>
      </c>
      <c r="D30" s="13">
        <v>136132</v>
      </c>
      <c r="E30" s="14">
        <v>441.54</v>
      </c>
      <c r="F30" s="15">
        <v>1.0800000000000001E-2</v>
      </c>
      <c r="G30" s="15"/>
    </row>
    <row r="31" spans="1:7" x14ac:dyDescent="0.3">
      <c r="A31" s="12" t="s">
        <v>1375</v>
      </c>
      <c r="B31" s="30" t="s">
        <v>1376</v>
      </c>
      <c r="C31" s="30" t="s">
        <v>1259</v>
      </c>
      <c r="D31" s="13">
        <v>59064</v>
      </c>
      <c r="E31" s="14">
        <v>423.87</v>
      </c>
      <c r="F31" s="15">
        <v>1.04E-2</v>
      </c>
      <c r="G31" s="15"/>
    </row>
    <row r="32" spans="1:7" x14ac:dyDescent="0.3">
      <c r="A32" s="12" t="s">
        <v>1172</v>
      </c>
      <c r="B32" s="30" t="s">
        <v>1173</v>
      </c>
      <c r="C32" s="30" t="s">
        <v>1135</v>
      </c>
      <c r="D32" s="13">
        <v>38549</v>
      </c>
      <c r="E32" s="14">
        <v>418.35</v>
      </c>
      <c r="F32" s="15">
        <v>1.03E-2</v>
      </c>
      <c r="G32" s="15"/>
    </row>
    <row r="33" spans="1:7" x14ac:dyDescent="0.3">
      <c r="A33" s="12" t="s">
        <v>1656</v>
      </c>
      <c r="B33" s="30" t="s">
        <v>1657</v>
      </c>
      <c r="C33" s="30" t="s">
        <v>1253</v>
      </c>
      <c r="D33" s="13">
        <v>10964</v>
      </c>
      <c r="E33" s="14">
        <v>368.96</v>
      </c>
      <c r="F33" s="15">
        <v>9.1000000000000004E-3</v>
      </c>
      <c r="G33" s="15"/>
    </row>
    <row r="34" spans="1:7" x14ac:dyDescent="0.3">
      <c r="A34" s="12" t="s">
        <v>1683</v>
      </c>
      <c r="B34" s="30" t="s">
        <v>1684</v>
      </c>
      <c r="C34" s="30" t="s">
        <v>1196</v>
      </c>
      <c r="D34" s="13">
        <v>8601</v>
      </c>
      <c r="E34" s="14">
        <v>326.19</v>
      </c>
      <c r="F34" s="15">
        <v>8.0000000000000002E-3</v>
      </c>
      <c r="G34" s="15"/>
    </row>
    <row r="35" spans="1:7" x14ac:dyDescent="0.3">
      <c r="A35" s="12" t="s">
        <v>1761</v>
      </c>
      <c r="B35" s="30" t="s">
        <v>1762</v>
      </c>
      <c r="C35" s="30" t="s">
        <v>1290</v>
      </c>
      <c r="D35" s="13">
        <v>19989</v>
      </c>
      <c r="E35" s="14">
        <v>325.74</v>
      </c>
      <c r="F35" s="15">
        <v>8.0000000000000002E-3</v>
      </c>
      <c r="G35" s="15"/>
    </row>
    <row r="36" spans="1:7" x14ac:dyDescent="0.3">
      <c r="A36" s="12" t="s">
        <v>1400</v>
      </c>
      <c r="B36" s="30" t="s">
        <v>1401</v>
      </c>
      <c r="C36" s="30" t="s">
        <v>1169</v>
      </c>
      <c r="D36" s="13">
        <v>29770</v>
      </c>
      <c r="E36" s="14">
        <v>320.68</v>
      </c>
      <c r="F36" s="15">
        <v>7.9000000000000008E-3</v>
      </c>
      <c r="G36" s="15"/>
    </row>
    <row r="37" spans="1:7" x14ac:dyDescent="0.3">
      <c r="A37" s="12" t="s">
        <v>1763</v>
      </c>
      <c r="B37" s="30" t="s">
        <v>1764</v>
      </c>
      <c r="C37" s="30" t="s">
        <v>1169</v>
      </c>
      <c r="D37" s="13">
        <v>8032</v>
      </c>
      <c r="E37" s="14">
        <v>312.02</v>
      </c>
      <c r="F37" s="15">
        <v>7.7000000000000002E-3</v>
      </c>
      <c r="G37" s="15"/>
    </row>
    <row r="38" spans="1:7" x14ac:dyDescent="0.3">
      <c r="A38" s="12" t="s">
        <v>1167</v>
      </c>
      <c r="B38" s="30" t="s">
        <v>1168</v>
      </c>
      <c r="C38" s="30" t="s">
        <v>1169</v>
      </c>
      <c r="D38" s="13">
        <v>72351</v>
      </c>
      <c r="E38" s="14">
        <v>304.45</v>
      </c>
      <c r="F38" s="15">
        <v>7.4999999999999997E-3</v>
      </c>
      <c r="G38" s="15"/>
    </row>
    <row r="39" spans="1:7" x14ac:dyDescent="0.3">
      <c r="A39" s="12" t="s">
        <v>1312</v>
      </c>
      <c r="B39" s="30" t="s">
        <v>1313</v>
      </c>
      <c r="C39" s="30" t="s">
        <v>1110</v>
      </c>
      <c r="D39" s="13">
        <v>198212</v>
      </c>
      <c r="E39" s="14">
        <v>304.35000000000002</v>
      </c>
      <c r="F39" s="15">
        <v>7.4999999999999997E-3</v>
      </c>
      <c r="G39" s="15"/>
    </row>
    <row r="40" spans="1:7" x14ac:dyDescent="0.3">
      <c r="A40" s="12" t="s">
        <v>1245</v>
      </c>
      <c r="B40" s="30" t="s">
        <v>1246</v>
      </c>
      <c r="C40" s="30" t="s">
        <v>1164</v>
      </c>
      <c r="D40" s="13">
        <v>134478</v>
      </c>
      <c r="E40" s="14">
        <v>303.52</v>
      </c>
      <c r="F40" s="15">
        <v>7.4999999999999997E-3</v>
      </c>
      <c r="G40" s="15"/>
    </row>
    <row r="41" spans="1:7" x14ac:dyDescent="0.3">
      <c r="A41" s="12" t="s">
        <v>1665</v>
      </c>
      <c r="B41" s="30" t="s">
        <v>1666</v>
      </c>
      <c r="C41" s="30" t="s">
        <v>1290</v>
      </c>
      <c r="D41" s="13">
        <v>10275</v>
      </c>
      <c r="E41" s="14">
        <v>298.29000000000002</v>
      </c>
      <c r="F41" s="15">
        <v>7.3000000000000001E-3</v>
      </c>
      <c r="G41" s="15"/>
    </row>
    <row r="42" spans="1:7" x14ac:dyDescent="0.3">
      <c r="A42" s="12" t="s">
        <v>1314</v>
      </c>
      <c r="B42" s="30" t="s">
        <v>1315</v>
      </c>
      <c r="C42" s="30" t="s">
        <v>1228</v>
      </c>
      <c r="D42" s="13">
        <v>26885</v>
      </c>
      <c r="E42" s="14">
        <v>296.02999999999997</v>
      </c>
      <c r="F42" s="15">
        <v>7.3000000000000001E-3</v>
      </c>
      <c r="G42" s="15"/>
    </row>
    <row r="43" spans="1:7" x14ac:dyDescent="0.3">
      <c r="A43" s="12" t="s">
        <v>1384</v>
      </c>
      <c r="B43" s="30" t="s">
        <v>1385</v>
      </c>
      <c r="C43" s="30" t="s">
        <v>1154</v>
      </c>
      <c r="D43" s="13">
        <v>1332</v>
      </c>
      <c r="E43" s="14">
        <v>293.89999999999998</v>
      </c>
      <c r="F43" s="15">
        <v>7.1999999999999998E-3</v>
      </c>
      <c r="G43" s="15"/>
    </row>
    <row r="44" spans="1:7" x14ac:dyDescent="0.3">
      <c r="A44" s="12" t="s">
        <v>1155</v>
      </c>
      <c r="B44" s="30" t="s">
        <v>1156</v>
      </c>
      <c r="C44" s="30" t="s">
        <v>1154</v>
      </c>
      <c r="D44" s="13">
        <v>6321</v>
      </c>
      <c r="E44" s="14">
        <v>292.2</v>
      </c>
      <c r="F44" s="15">
        <v>7.1999999999999998E-3</v>
      </c>
      <c r="G44" s="15"/>
    </row>
    <row r="45" spans="1:7" x14ac:dyDescent="0.3">
      <c r="A45" s="12" t="s">
        <v>1257</v>
      </c>
      <c r="B45" s="30" t="s">
        <v>1258</v>
      </c>
      <c r="C45" s="30" t="s">
        <v>1259</v>
      </c>
      <c r="D45" s="13">
        <v>32986</v>
      </c>
      <c r="E45" s="14">
        <v>290.02999999999997</v>
      </c>
      <c r="F45" s="15">
        <v>7.1000000000000004E-3</v>
      </c>
      <c r="G45" s="15"/>
    </row>
    <row r="46" spans="1:7" x14ac:dyDescent="0.3">
      <c r="A46" s="12" t="s">
        <v>1765</v>
      </c>
      <c r="B46" s="30" t="s">
        <v>1766</v>
      </c>
      <c r="C46" s="30" t="s">
        <v>1125</v>
      </c>
      <c r="D46" s="13">
        <v>93629</v>
      </c>
      <c r="E46" s="14">
        <v>274.66000000000003</v>
      </c>
      <c r="F46" s="15">
        <v>6.7000000000000002E-3</v>
      </c>
      <c r="G46" s="15"/>
    </row>
    <row r="47" spans="1:7" x14ac:dyDescent="0.3">
      <c r="A47" s="12" t="s">
        <v>1157</v>
      </c>
      <c r="B47" s="30" t="s">
        <v>1158</v>
      </c>
      <c r="C47" s="30" t="s">
        <v>1154</v>
      </c>
      <c r="D47" s="13">
        <v>30397</v>
      </c>
      <c r="E47" s="14">
        <v>273.72000000000003</v>
      </c>
      <c r="F47" s="15">
        <v>6.7000000000000002E-3</v>
      </c>
      <c r="G47" s="15"/>
    </row>
    <row r="48" spans="1:7" x14ac:dyDescent="0.3">
      <c r="A48" s="12" t="s">
        <v>1675</v>
      </c>
      <c r="B48" s="30" t="s">
        <v>1676</v>
      </c>
      <c r="C48" s="30" t="s">
        <v>1353</v>
      </c>
      <c r="D48" s="13">
        <v>9381</v>
      </c>
      <c r="E48" s="14">
        <v>269</v>
      </c>
      <c r="F48" s="15">
        <v>6.6E-3</v>
      </c>
      <c r="G48" s="15"/>
    </row>
    <row r="49" spans="1:7" x14ac:dyDescent="0.3">
      <c r="A49" s="12" t="s">
        <v>1661</v>
      </c>
      <c r="B49" s="30" t="s">
        <v>1662</v>
      </c>
      <c r="C49" s="30" t="s">
        <v>1164</v>
      </c>
      <c r="D49" s="13">
        <v>52250</v>
      </c>
      <c r="E49" s="14">
        <v>266.68</v>
      </c>
      <c r="F49" s="15">
        <v>6.4999999999999997E-3</v>
      </c>
      <c r="G49" s="15"/>
    </row>
    <row r="50" spans="1:7" x14ac:dyDescent="0.3">
      <c r="A50" s="12" t="s">
        <v>1364</v>
      </c>
      <c r="B50" s="30" t="s">
        <v>1365</v>
      </c>
      <c r="C50" s="30" t="s">
        <v>1253</v>
      </c>
      <c r="D50" s="13">
        <v>7953</v>
      </c>
      <c r="E50" s="14">
        <v>264.61</v>
      </c>
      <c r="F50" s="15">
        <v>6.4999999999999997E-3</v>
      </c>
      <c r="G50" s="15"/>
    </row>
    <row r="51" spans="1:7" x14ac:dyDescent="0.3">
      <c r="A51" s="12" t="s">
        <v>1174</v>
      </c>
      <c r="B51" s="30" t="s">
        <v>1175</v>
      </c>
      <c r="C51" s="30" t="s">
        <v>1176</v>
      </c>
      <c r="D51" s="13">
        <v>10261</v>
      </c>
      <c r="E51" s="14">
        <v>258.05</v>
      </c>
      <c r="F51" s="15">
        <v>6.3E-3</v>
      </c>
      <c r="G51" s="15"/>
    </row>
    <row r="52" spans="1:7" x14ac:dyDescent="0.3">
      <c r="A52" s="12" t="s">
        <v>1260</v>
      </c>
      <c r="B52" s="30" t="s">
        <v>1261</v>
      </c>
      <c r="C52" s="30" t="s">
        <v>1262</v>
      </c>
      <c r="D52" s="13">
        <v>245064</v>
      </c>
      <c r="E52" s="14">
        <v>257.68</v>
      </c>
      <c r="F52" s="15">
        <v>6.3E-3</v>
      </c>
      <c r="G52" s="15"/>
    </row>
    <row r="53" spans="1:7" x14ac:dyDescent="0.3">
      <c r="A53" s="12" t="s">
        <v>1368</v>
      </c>
      <c r="B53" s="30" t="s">
        <v>1369</v>
      </c>
      <c r="C53" s="30" t="s">
        <v>1370</v>
      </c>
      <c r="D53" s="13">
        <v>26607</v>
      </c>
      <c r="E53" s="14">
        <v>257.60000000000002</v>
      </c>
      <c r="F53" s="15">
        <v>6.3E-3</v>
      </c>
      <c r="G53" s="15"/>
    </row>
    <row r="54" spans="1:7" x14ac:dyDescent="0.3">
      <c r="A54" s="12" t="s">
        <v>1687</v>
      </c>
      <c r="B54" s="30" t="s">
        <v>1688</v>
      </c>
      <c r="C54" s="30" t="s">
        <v>1689</v>
      </c>
      <c r="D54" s="13">
        <v>1101</v>
      </c>
      <c r="E54" s="14">
        <v>252.83</v>
      </c>
      <c r="F54" s="15">
        <v>6.1999999999999998E-3</v>
      </c>
      <c r="G54" s="15"/>
    </row>
    <row r="55" spans="1:7" x14ac:dyDescent="0.3">
      <c r="A55" s="12" t="s">
        <v>1388</v>
      </c>
      <c r="B55" s="30" t="s">
        <v>1389</v>
      </c>
      <c r="C55" s="30" t="s">
        <v>1390</v>
      </c>
      <c r="D55" s="13">
        <v>5650</v>
      </c>
      <c r="E55" s="14">
        <v>244.2</v>
      </c>
      <c r="F55" s="15">
        <v>6.0000000000000001E-3</v>
      </c>
      <c r="G55" s="15"/>
    </row>
    <row r="56" spans="1:7" x14ac:dyDescent="0.3">
      <c r="A56" s="12" t="s">
        <v>1159</v>
      </c>
      <c r="B56" s="30" t="s">
        <v>1160</v>
      </c>
      <c r="C56" s="30" t="s">
        <v>1161</v>
      </c>
      <c r="D56" s="13">
        <v>113765</v>
      </c>
      <c r="E56" s="14">
        <v>241.47</v>
      </c>
      <c r="F56" s="15">
        <v>5.8999999999999999E-3</v>
      </c>
      <c r="G56" s="15"/>
    </row>
    <row r="57" spans="1:7" x14ac:dyDescent="0.3">
      <c r="A57" s="12" t="s">
        <v>1243</v>
      </c>
      <c r="B57" s="30" t="s">
        <v>1244</v>
      </c>
      <c r="C57" s="30" t="s">
        <v>1119</v>
      </c>
      <c r="D57" s="13">
        <v>309207</v>
      </c>
      <c r="E57" s="14">
        <v>240.87</v>
      </c>
      <c r="F57" s="15">
        <v>5.8999999999999999E-3</v>
      </c>
      <c r="G57" s="15"/>
    </row>
    <row r="58" spans="1:7" x14ac:dyDescent="0.3">
      <c r="A58" s="12" t="s">
        <v>1449</v>
      </c>
      <c r="B58" s="30" t="s">
        <v>1450</v>
      </c>
      <c r="C58" s="30" t="s">
        <v>1135</v>
      </c>
      <c r="D58" s="13">
        <v>13358</v>
      </c>
      <c r="E58" s="14">
        <v>239.88</v>
      </c>
      <c r="F58" s="15">
        <v>5.8999999999999999E-3</v>
      </c>
      <c r="G58" s="15"/>
    </row>
    <row r="59" spans="1:7" x14ac:dyDescent="0.3">
      <c r="A59" s="12" t="s">
        <v>1379</v>
      </c>
      <c r="B59" s="30" t="s">
        <v>1380</v>
      </c>
      <c r="C59" s="30" t="s">
        <v>1381</v>
      </c>
      <c r="D59" s="13">
        <v>49504</v>
      </c>
      <c r="E59" s="14">
        <v>237.52</v>
      </c>
      <c r="F59" s="15">
        <v>5.7999999999999996E-3</v>
      </c>
      <c r="G59" s="15"/>
    </row>
    <row r="60" spans="1:7" x14ac:dyDescent="0.3">
      <c r="A60" s="12" t="s">
        <v>1194</v>
      </c>
      <c r="B60" s="30" t="s">
        <v>1195</v>
      </c>
      <c r="C60" s="30" t="s">
        <v>1196</v>
      </c>
      <c r="D60" s="13">
        <v>24177</v>
      </c>
      <c r="E60" s="14">
        <v>235.11</v>
      </c>
      <c r="F60" s="15">
        <v>5.7999999999999996E-3</v>
      </c>
      <c r="G60" s="15"/>
    </row>
    <row r="61" spans="1:7" x14ac:dyDescent="0.3">
      <c r="A61" s="12" t="s">
        <v>1692</v>
      </c>
      <c r="B61" s="30" t="s">
        <v>1693</v>
      </c>
      <c r="C61" s="30" t="s">
        <v>1135</v>
      </c>
      <c r="D61" s="13">
        <v>3899</v>
      </c>
      <c r="E61" s="14">
        <v>232.35</v>
      </c>
      <c r="F61" s="15">
        <v>5.7000000000000002E-3</v>
      </c>
      <c r="G61" s="15"/>
    </row>
    <row r="62" spans="1:7" x14ac:dyDescent="0.3">
      <c r="A62" s="12" t="s">
        <v>1382</v>
      </c>
      <c r="B62" s="30" t="s">
        <v>1383</v>
      </c>
      <c r="C62" s="30" t="s">
        <v>1135</v>
      </c>
      <c r="D62" s="13">
        <v>19726</v>
      </c>
      <c r="E62" s="14">
        <v>217.35</v>
      </c>
      <c r="F62" s="15">
        <v>5.3E-3</v>
      </c>
      <c r="G62" s="15"/>
    </row>
    <row r="63" spans="1:7" x14ac:dyDescent="0.3">
      <c r="A63" s="12" t="s">
        <v>1704</v>
      </c>
      <c r="B63" s="30" t="s">
        <v>1705</v>
      </c>
      <c r="C63" s="30" t="s">
        <v>1196</v>
      </c>
      <c r="D63" s="13">
        <v>7074</v>
      </c>
      <c r="E63" s="14">
        <v>213.65</v>
      </c>
      <c r="F63" s="15">
        <v>5.1999999999999998E-3</v>
      </c>
      <c r="G63" s="15"/>
    </row>
    <row r="64" spans="1:7" x14ac:dyDescent="0.3">
      <c r="A64" s="12" t="s">
        <v>1319</v>
      </c>
      <c r="B64" s="30" t="s">
        <v>1320</v>
      </c>
      <c r="C64" s="30" t="s">
        <v>1135</v>
      </c>
      <c r="D64" s="13">
        <v>4019</v>
      </c>
      <c r="E64" s="14">
        <v>191.29</v>
      </c>
      <c r="F64" s="15">
        <v>4.7000000000000002E-3</v>
      </c>
      <c r="G64" s="15"/>
    </row>
    <row r="65" spans="1:7" x14ac:dyDescent="0.3">
      <c r="A65" s="12" t="s">
        <v>1366</v>
      </c>
      <c r="B65" s="30" t="s">
        <v>1367</v>
      </c>
      <c r="C65" s="30" t="s">
        <v>1110</v>
      </c>
      <c r="D65" s="13">
        <v>14790</v>
      </c>
      <c r="E65" s="14">
        <v>187.32</v>
      </c>
      <c r="F65" s="15">
        <v>4.5999999999999999E-3</v>
      </c>
      <c r="G65" s="15"/>
    </row>
    <row r="66" spans="1:7" x14ac:dyDescent="0.3">
      <c r="A66" s="12" t="s">
        <v>1427</v>
      </c>
      <c r="B66" s="30" t="s">
        <v>1428</v>
      </c>
      <c r="C66" s="30" t="s">
        <v>1390</v>
      </c>
      <c r="D66" s="13">
        <v>918</v>
      </c>
      <c r="E66" s="14">
        <v>180.89</v>
      </c>
      <c r="F66" s="15">
        <v>4.4000000000000003E-3</v>
      </c>
      <c r="G66" s="15"/>
    </row>
    <row r="67" spans="1:7" x14ac:dyDescent="0.3">
      <c r="A67" s="12" t="s">
        <v>1186</v>
      </c>
      <c r="B67" s="30" t="s">
        <v>1187</v>
      </c>
      <c r="C67" s="30" t="s">
        <v>1147</v>
      </c>
      <c r="D67" s="13">
        <v>170275</v>
      </c>
      <c r="E67" s="14">
        <v>177.94</v>
      </c>
      <c r="F67" s="15">
        <v>4.4000000000000003E-3</v>
      </c>
      <c r="G67" s="15"/>
    </row>
    <row r="68" spans="1:7" x14ac:dyDescent="0.3">
      <c r="A68" s="12" t="s">
        <v>1123</v>
      </c>
      <c r="B68" s="30" t="s">
        <v>1124</v>
      </c>
      <c r="C68" s="30" t="s">
        <v>1125</v>
      </c>
      <c r="D68" s="13">
        <v>41025</v>
      </c>
      <c r="E68" s="14">
        <v>166.29</v>
      </c>
      <c r="F68" s="15">
        <v>4.1000000000000003E-3</v>
      </c>
      <c r="G68" s="15"/>
    </row>
    <row r="69" spans="1:7" x14ac:dyDescent="0.3">
      <c r="A69" s="12" t="s">
        <v>1238</v>
      </c>
      <c r="B69" s="30" t="s">
        <v>1239</v>
      </c>
      <c r="C69" s="30" t="s">
        <v>1225</v>
      </c>
      <c r="D69" s="13">
        <v>8590</v>
      </c>
      <c r="E69" s="14">
        <v>164.12</v>
      </c>
      <c r="F69" s="15">
        <v>4.0000000000000001E-3</v>
      </c>
      <c r="G69" s="15"/>
    </row>
    <row r="70" spans="1:7" x14ac:dyDescent="0.3">
      <c r="A70" s="12" t="s">
        <v>1663</v>
      </c>
      <c r="B70" s="30" t="s">
        <v>1664</v>
      </c>
      <c r="C70" s="30" t="s">
        <v>1107</v>
      </c>
      <c r="D70" s="13">
        <v>54824</v>
      </c>
      <c r="E70" s="14">
        <v>158.19</v>
      </c>
      <c r="F70" s="15">
        <v>3.8999999999999998E-3</v>
      </c>
      <c r="G70" s="15"/>
    </row>
    <row r="71" spans="1:7" x14ac:dyDescent="0.3">
      <c r="A71" s="12" t="s">
        <v>1654</v>
      </c>
      <c r="B71" s="30" t="s">
        <v>1655</v>
      </c>
      <c r="C71" s="30" t="s">
        <v>1107</v>
      </c>
      <c r="D71" s="13">
        <v>90946</v>
      </c>
      <c r="E71" s="14">
        <v>153.56</v>
      </c>
      <c r="F71" s="15">
        <v>3.8E-3</v>
      </c>
      <c r="G71" s="15"/>
    </row>
    <row r="72" spans="1:7" x14ac:dyDescent="0.3">
      <c r="A72" s="12" t="s">
        <v>1437</v>
      </c>
      <c r="B72" s="30" t="s">
        <v>1438</v>
      </c>
      <c r="C72" s="30" t="s">
        <v>1119</v>
      </c>
      <c r="D72" s="13">
        <v>40140</v>
      </c>
      <c r="E72" s="14">
        <v>138.19999999999999</v>
      </c>
      <c r="F72" s="15">
        <v>3.3999999999999998E-3</v>
      </c>
      <c r="G72" s="15"/>
    </row>
    <row r="73" spans="1:7" x14ac:dyDescent="0.3">
      <c r="A73" s="12" t="s">
        <v>1431</v>
      </c>
      <c r="B73" s="30" t="s">
        <v>1432</v>
      </c>
      <c r="C73" s="30" t="s">
        <v>1353</v>
      </c>
      <c r="D73" s="13">
        <v>195738</v>
      </c>
      <c r="E73" s="14">
        <v>131.34</v>
      </c>
      <c r="F73" s="15">
        <v>3.2000000000000002E-3</v>
      </c>
      <c r="G73" s="15"/>
    </row>
    <row r="74" spans="1:7" x14ac:dyDescent="0.3">
      <c r="A74" s="12" t="s">
        <v>1710</v>
      </c>
      <c r="B74" s="30" t="s">
        <v>1711</v>
      </c>
      <c r="C74" s="30" t="s">
        <v>1110</v>
      </c>
      <c r="D74" s="13">
        <v>23400</v>
      </c>
      <c r="E74" s="14">
        <v>125.72</v>
      </c>
      <c r="F74" s="15">
        <v>3.0999999999999999E-3</v>
      </c>
      <c r="G74" s="15"/>
    </row>
    <row r="75" spans="1:7" x14ac:dyDescent="0.3">
      <c r="A75" s="12" t="s">
        <v>1170</v>
      </c>
      <c r="B75" s="30" t="s">
        <v>1171</v>
      </c>
      <c r="C75" s="30" t="s">
        <v>1107</v>
      </c>
      <c r="D75" s="13">
        <v>39460</v>
      </c>
      <c r="E75" s="14">
        <v>112.24</v>
      </c>
      <c r="F75" s="15">
        <v>2.8E-3</v>
      </c>
      <c r="G75" s="15"/>
    </row>
    <row r="76" spans="1:7" x14ac:dyDescent="0.3">
      <c r="A76" s="16" t="s">
        <v>125</v>
      </c>
      <c r="B76" s="31"/>
      <c r="C76" s="31"/>
      <c r="D76" s="17"/>
      <c r="E76" s="35">
        <v>39145.050000000003</v>
      </c>
      <c r="F76" s="36">
        <v>0.96109999999999995</v>
      </c>
      <c r="G76" s="20"/>
    </row>
    <row r="77" spans="1:7" x14ac:dyDescent="0.3">
      <c r="A77" s="16" t="s">
        <v>1453</v>
      </c>
      <c r="B77" s="30"/>
      <c r="C77" s="30"/>
      <c r="D77" s="13"/>
      <c r="E77" s="14"/>
      <c r="F77" s="15"/>
      <c r="G77" s="15"/>
    </row>
    <row r="78" spans="1:7" x14ac:dyDescent="0.3">
      <c r="A78" s="16" t="s">
        <v>125</v>
      </c>
      <c r="B78" s="30"/>
      <c r="C78" s="30"/>
      <c r="D78" s="13"/>
      <c r="E78" s="37" t="s">
        <v>115</v>
      </c>
      <c r="F78" s="38" t="s">
        <v>115</v>
      </c>
      <c r="G78" s="15"/>
    </row>
    <row r="79" spans="1:7" x14ac:dyDescent="0.3">
      <c r="A79" s="21" t="s">
        <v>155</v>
      </c>
      <c r="B79" s="32"/>
      <c r="C79" s="32"/>
      <c r="D79" s="22"/>
      <c r="E79" s="27">
        <v>39145.050000000003</v>
      </c>
      <c r="F79" s="28">
        <v>0.96109999999999995</v>
      </c>
      <c r="G79" s="20"/>
    </row>
    <row r="80" spans="1:7" x14ac:dyDescent="0.3">
      <c r="A80" s="12"/>
      <c r="B80" s="30"/>
      <c r="C80" s="30"/>
      <c r="D80" s="13"/>
      <c r="E80" s="14"/>
      <c r="F80" s="15"/>
      <c r="G80" s="15"/>
    </row>
    <row r="81" spans="1:7" x14ac:dyDescent="0.3">
      <c r="A81" s="16" t="s">
        <v>1454</v>
      </c>
      <c r="B81" s="30"/>
      <c r="C81" s="30"/>
      <c r="D81" s="13"/>
      <c r="E81" s="14"/>
      <c r="F81" s="15"/>
      <c r="G81" s="15"/>
    </row>
    <row r="82" spans="1:7" x14ac:dyDescent="0.3">
      <c r="A82" s="16" t="s">
        <v>1455</v>
      </c>
      <c r="B82" s="30"/>
      <c r="C82" s="30"/>
      <c r="D82" s="13"/>
      <c r="E82" s="14"/>
      <c r="F82" s="15"/>
      <c r="G82" s="15"/>
    </row>
    <row r="83" spans="1:7" x14ac:dyDescent="0.3">
      <c r="A83" s="12" t="s">
        <v>1767</v>
      </c>
      <c r="B83" s="30"/>
      <c r="C83" s="30" t="s">
        <v>1726</v>
      </c>
      <c r="D83" s="13">
        <v>1600</v>
      </c>
      <c r="E83" s="14">
        <v>653.34</v>
      </c>
      <c r="F83" s="15">
        <v>1.6041E-2</v>
      </c>
      <c r="G83" s="15"/>
    </row>
    <row r="84" spans="1:7" x14ac:dyDescent="0.3">
      <c r="A84" s="16" t="s">
        <v>125</v>
      </c>
      <c r="B84" s="31"/>
      <c r="C84" s="31"/>
      <c r="D84" s="17"/>
      <c r="E84" s="35">
        <v>653.34</v>
      </c>
      <c r="F84" s="36">
        <v>1.6041E-2</v>
      </c>
      <c r="G84" s="20"/>
    </row>
    <row r="85" spans="1:7" x14ac:dyDescent="0.3">
      <c r="A85" s="12"/>
      <c r="B85" s="30"/>
      <c r="C85" s="30"/>
      <c r="D85" s="13"/>
      <c r="E85" s="14"/>
      <c r="F85" s="15"/>
      <c r="G85" s="15"/>
    </row>
    <row r="86" spans="1:7" x14ac:dyDescent="0.3">
      <c r="A86" s="12"/>
      <c r="B86" s="30"/>
      <c r="C86" s="30"/>
      <c r="D86" s="13"/>
      <c r="E86" s="14"/>
      <c r="F86" s="15"/>
      <c r="G86" s="15"/>
    </row>
    <row r="87" spans="1:7" x14ac:dyDescent="0.3">
      <c r="A87" s="12"/>
      <c r="B87" s="30"/>
      <c r="C87" s="30"/>
      <c r="D87" s="13"/>
      <c r="E87" s="14"/>
      <c r="F87" s="15"/>
      <c r="G87" s="15"/>
    </row>
    <row r="88" spans="1:7" x14ac:dyDescent="0.3">
      <c r="A88" s="21" t="s">
        <v>155</v>
      </c>
      <c r="B88" s="32"/>
      <c r="C88" s="32"/>
      <c r="D88" s="22"/>
      <c r="E88" s="18">
        <v>653.34</v>
      </c>
      <c r="F88" s="19">
        <v>1.6041E-2</v>
      </c>
      <c r="G88" s="20"/>
    </row>
    <row r="89" spans="1:7" x14ac:dyDescent="0.3">
      <c r="A89" s="12"/>
      <c r="B89" s="30"/>
      <c r="C89" s="30"/>
      <c r="D89" s="13"/>
      <c r="E89" s="14"/>
      <c r="F89" s="15"/>
      <c r="G89" s="15"/>
    </row>
    <row r="90" spans="1:7" x14ac:dyDescent="0.3">
      <c r="A90" s="16" t="s">
        <v>116</v>
      </c>
      <c r="B90" s="30"/>
      <c r="C90" s="30"/>
      <c r="D90" s="13"/>
      <c r="E90" s="14"/>
      <c r="F90" s="15"/>
      <c r="G90" s="15"/>
    </row>
    <row r="91" spans="1:7" x14ac:dyDescent="0.3">
      <c r="A91" s="12"/>
      <c r="B91" s="30"/>
      <c r="C91" s="30"/>
      <c r="D91" s="13"/>
      <c r="E91" s="14"/>
      <c r="F91" s="15"/>
      <c r="G91" s="15"/>
    </row>
    <row r="92" spans="1:7" x14ac:dyDescent="0.3">
      <c r="A92" s="16" t="s">
        <v>117</v>
      </c>
      <c r="B92" s="30"/>
      <c r="C92" s="30"/>
      <c r="D92" s="13"/>
      <c r="E92" s="14"/>
      <c r="F92" s="15"/>
      <c r="G92" s="15"/>
    </row>
    <row r="93" spans="1:7" x14ac:dyDescent="0.3">
      <c r="A93" s="12" t="s">
        <v>1768</v>
      </c>
      <c r="B93" s="30" t="s">
        <v>1769</v>
      </c>
      <c r="C93" s="30" t="s">
        <v>120</v>
      </c>
      <c r="D93" s="13">
        <v>300000</v>
      </c>
      <c r="E93" s="14">
        <v>297.81</v>
      </c>
      <c r="F93" s="15">
        <v>7.3000000000000001E-3</v>
      </c>
      <c r="G93" s="15">
        <v>6.7000000000000004E-2</v>
      </c>
    </row>
    <row r="94" spans="1:7" x14ac:dyDescent="0.3">
      <c r="A94" s="16" t="s">
        <v>125</v>
      </c>
      <c r="B94" s="31"/>
      <c r="C94" s="31"/>
      <c r="D94" s="17"/>
      <c r="E94" s="35">
        <v>297.81</v>
      </c>
      <c r="F94" s="36">
        <v>7.3000000000000001E-3</v>
      </c>
      <c r="G94" s="20"/>
    </row>
    <row r="95" spans="1:7" x14ac:dyDescent="0.3">
      <c r="A95" s="12"/>
      <c r="B95" s="30"/>
      <c r="C95" s="30"/>
      <c r="D95" s="13"/>
      <c r="E95" s="14"/>
      <c r="F95" s="15"/>
      <c r="G95" s="15"/>
    </row>
    <row r="96" spans="1:7" x14ac:dyDescent="0.3">
      <c r="A96" s="21" t="s">
        <v>155</v>
      </c>
      <c r="B96" s="32"/>
      <c r="C96" s="32"/>
      <c r="D96" s="22"/>
      <c r="E96" s="18">
        <v>297.81</v>
      </c>
      <c r="F96" s="19">
        <v>7.3000000000000001E-3</v>
      </c>
      <c r="G96" s="20"/>
    </row>
    <row r="97" spans="1:7" x14ac:dyDescent="0.3">
      <c r="A97" s="12"/>
      <c r="B97" s="30"/>
      <c r="C97" s="30"/>
      <c r="D97" s="13"/>
      <c r="E97" s="14"/>
      <c r="F97" s="15"/>
      <c r="G97" s="15"/>
    </row>
    <row r="98" spans="1:7" x14ac:dyDescent="0.3">
      <c r="A98" s="12"/>
      <c r="B98" s="30"/>
      <c r="C98" s="30"/>
      <c r="D98" s="13"/>
      <c r="E98" s="14"/>
      <c r="F98" s="15"/>
      <c r="G98" s="15"/>
    </row>
    <row r="99" spans="1:7" x14ac:dyDescent="0.3">
      <c r="A99" s="16" t="s">
        <v>156</v>
      </c>
      <c r="B99" s="30"/>
      <c r="C99" s="30"/>
      <c r="D99" s="13"/>
      <c r="E99" s="14"/>
      <c r="F99" s="15"/>
      <c r="G99" s="15"/>
    </row>
    <row r="100" spans="1:7" x14ac:dyDescent="0.3">
      <c r="A100" s="12" t="s">
        <v>157</v>
      </c>
      <c r="B100" s="30"/>
      <c r="C100" s="30"/>
      <c r="D100" s="13"/>
      <c r="E100" s="14">
        <v>1050.3900000000001</v>
      </c>
      <c r="F100" s="15">
        <v>2.58E-2</v>
      </c>
      <c r="G100" s="15">
        <v>7.0344000000000004E-2</v>
      </c>
    </row>
    <row r="101" spans="1:7" x14ac:dyDescent="0.3">
      <c r="A101" s="16" t="s">
        <v>125</v>
      </c>
      <c r="B101" s="31"/>
      <c r="C101" s="31"/>
      <c r="D101" s="17"/>
      <c r="E101" s="35">
        <v>1050.3900000000001</v>
      </c>
      <c r="F101" s="36">
        <v>2.58E-2</v>
      </c>
      <c r="G101" s="20"/>
    </row>
    <row r="102" spans="1:7" x14ac:dyDescent="0.3">
      <c r="A102" s="12"/>
      <c r="B102" s="30"/>
      <c r="C102" s="30"/>
      <c r="D102" s="13"/>
      <c r="E102" s="14"/>
      <c r="F102" s="15"/>
      <c r="G102" s="15"/>
    </row>
    <row r="103" spans="1:7" x14ac:dyDescent="0.3">
      <c r="A103" s="21" t="s">
        <v>155</v>
      </c>
      <c r="B103" s="32"/>
      <c r="C103" s="32"/>
      <c r="D103" s="22"/>
      <c r="E103" s="18">
        <v>1050.3900000000001</v>
      </c>
      <c r="F103" s="19">
        <v>2.58E-2</v>
      </c>
      <c r="G103" s="20"/>
    </row>
    <row r="104" spans="1:7" x14ac:dyDescent="0.3">
      <c r="A104" s="12" t="s">
        <v>158</v>
      </c>
      <c r="B104" s="30"/>
      <c r="C104" s="30"/>
      <c r="D104" s="13"/>
      <c r="E104" s="14">
        <v>0.20243510000000001</v>
      </c>
      <c r="F104" s="15">
        <v>3.9999999999999998E-6</v>
      </c>
      <c r="G104" s="15"/>
    </row>
    <row r="105" spans="1:7" x14ac:dyDescent="0.3">
      <c r="A105" s="12" t="s">
        <v>159</v>
      </c>
      <c r="B105" s="30"/>
      <c r="C105" s="30"/>
      <c r="D105" s="13"/>
      <c r="E105" s="14">
        <v>233.78756490000001</v>
      </c>
      <c r="F105" s="15">
        <v>5.7959999999999999E-3</v>
      </c>
      <c r="G105" s="15">
        <v>7.0344000000000004E-2</v>
      </c>
    </row>
    <row r="106" spans="1:7" x14ac:dyDescent="0.3">
      <c r="A106" s="25" t="s">
        <v>160</v>
      </c>
      <c r="B106" s="33"/>
      <c r="C106" s="33"/>
      <c r="D106" s="26"/>
      <c r="E106" s="27">
        <v>40727.24</v>
      </c>
      <c r="F106" s="28">
        <v>1</v>
      </c>
      <c r="G106" s="28"/>
    </row>
    <row r="108" spans="1:7" x14ac:dyDescent="0.3">
      <c r="A108" s="1" t="s">
        <v>1647</v>
      </c>
    </row>
    <row r="111" spans="1:7" x14ac:dyDescent="0.3">
      <c r="A111" s="1" t="s">
        <v>163</v>
      </c>
    </row>
    <row r="112" spans="1:7" x14ac:dyDescent="0.3">
      <c r="A112" s="45" t="s">
        <v>164</v>
      </c>
      <c r="B112" s="34" t="s">
        <v>115</v>
      </c>
    </row>
    <row r="113" spans="1:5" x14ac:dyDescent="0.3">
      <c r="A113" t="s">
        <v>165</v>
      </c>
    </row>
    <row r="114" spans="1:5" x14ac:dyDescent="0.3">
      <c r="A114" t="s">
        <v>166</v>
      </c>
      <c r="B114" t="s">
        <v>167</v>
      </c>
      <c r="C114" t="s">
        <v>167</v>
      </c>
    </row>
    <row r="115" spans="1:5" x14ac:dyDescent="0.3">
      <c r="B115" s="46">
        <v>44985</v>
      </c>
      <c r="C115" s="46">
        <v>45016</v>
      </c>
    </row>
    <row r="116" spans="1:5" x14ac:dyDescent="0.3">
      <c r="A116" t="s">
        <v>171</v>
      </c>
      <c r="B116">
        <v>60.78</v>
      </c>
      <c r="C116">
        <v>61.19</v>
      </c>
      <c r="E116" s="2"/>
    </row>
    <row r="117" spans="1:5" x14ac:dyDescent="0.3">
      <c r="A117" t="s">
        <v>172</v>
      </c>
      <c r="B117">
        <v>28.59</v>
      </c>
      <c r="C117">
        <v>27.75</v>
      </c>
      <c r="E117" s="2"/>
    </row>
    <row r="118" spans="1:5" x14ac:dyDescent="0.3">
      <c r="A118" t="s">
        <v>1770</v>
      </c>
      <c r="B118">
        <v>55.24</v>
      </c>
      <c r="C118">
        <v>55.54</v>
      </c>
      <c r="E118" s="2"/>
    </row>
    <row r="119" spans="1:5" x14ac:dyDescent="0.3">
      <c r="A119" t="s">
        <v>1771</v>
      </c>
      <c r="B119">
        <v>55.9</v>
      </c>
      <c r="C119">
        <v>56.2</v>
      </c>
      <c r="E119" s="2"/>
    </row>
    <row r="120" spans="1:5" x14ac:dyDescent="0.3">
      <c r="A120" t="s">
        <v>1772</v>
      </c>
      <c r="B120">
        <v>54.52</v>
      </c>
      <c r="C120">
        <v>54.82</v>
      </c>
      <c r="E120" s="2"/>
    </row>
    <row r="121" spans="1:5" x14ac:dyDescent="0.3">
      <c r="A121" t="s">
        <v>1773</v>
      </c>
      <c r="B121">
        <v>44.56</v>
      </c>
      <c r="C121">
        <v>44.8</v>
      </c>
      <c r="E121" s="2"/>
    </row>
    <row r="122" spans="1:5" x14ac:dyDescent="0.3">
      <c r="A122" t="s">
        <v>630</v>
      </c>
      <c r="B122">
        <v>54.91</v>
      </c>
      <c r="C122">
        <v>55.21</v>
      </c>
      <c r="E122" s="2"/>
    </row>
    <row r="123" spans="1:5" x14ac:dyDescent="0.3">
      <c r="A123" t="s">
        <v>631</v>
      </c>
      <c r="B123">
        <v>21.99</v>
      </c>
      <c r="C123">
        <v>21.09</v>
      </c>
      <c r="E123" s="2"/>
    </row>
    <row r="124" spans="1:5" x14ac:dyDescent="0.3">
      <c r="E124" s="2"/>
    </row>
    <row r="125" spans="1:5" x14ac:dyDescent="0.3">
      <c r="A125" t="s">
        <v>634</v>
      </c>
    </row>
    <row r="127" spans="1:5" x14ac:dyDescent="0.3">
      <c r="A127" s="48" t="s">
        <v>635</v>
      </c>
      <c r="B127" s="48" t="s">
        <v>636</v>
      </c>
      <c r="C127" s="48" t="s">
        <v>637</v>
      </c>
      <c r="D127" s="48" t="s">
        <v>638</v>
      </c>
    </row>
    <row r="128" spans="1:5" x14ac:dyDescent="0.3">
      <c r="A128" s="48" t="s">
        <v>1774</v>
      </c>
      <c r="B128" s="48"/>
      <c r="C128" s="48">
        <v>1</v>
      </c>
      <c r="D128" s="48">
        <v>1</v>
      </c>
    </row>
    <row r="129" spans="1:4" x14ac:dyDescent="0.3">
      <c r="A129" s="48" t="s">
        <v>1775</v>
      </c>
      <c r="B129" s="48"/>
      <c r="C129" s="48">
        <v>1</v>
      </c>
      <c r="D129" s="48">
        <v>1</v>
      </c>
    </row>
    <row r="131" spans="1:4" x14ac:dyDescent="0.3">
      <c r="A131" t="s">
        <v>183</v>
      </c>
      <c r="B131" s="34" t="s">
        <v>115</v>
      </c>
    </row>
    <row r="132" spans="1:4" ht="28.95" customHeight="1" x14ac:dyDescent="0.3">
      <c r="A132" s="45" t="s">
        <v>184</v>
      </c>
      <c r="B132" s="34" t="s">
        <v>115</v>
      </c>
    </row>
    <row r="133" spans="1:4" ht="28.95" customHeight="1" x14ac:dyDescent="0.3">
      <c r="A133" s="45" t="s">
        <v>185</v>
      </c>
      <c r="B133" s="34" t="s">
        <v>115</v>
      </c>
    </row>
    <row r="134" spans="1:4" x14ac:dyDescent="0.3">
      <c r="A134" t="s">
        <v>1648</v>
      </c>
      <c r="B134" s="47">
        <v>1.4530890000000001</v>
      </c>
    </row>
    <row r="135" spans="1:4" ht="43.5" customHeight="1" x14ac:dyDescent="0.3">
      <c r="A135" s="45" t="s">
        <v>187</v>
      </c>
      <c r="B135" s="34">
        <v>653.33680000000004</v>
      </c>
    </row>
    <row r="136" spans="1:4" ht="28.95" customHeight="1" x14ac:dyDescent="0.3">
      <c r="A136" s="45" t="s">
        <v>188</v>
      </c>
      <c r="B136" s="34" t="s">
        <v>115</v>
      </c>
    </row>
    <row r="137" spans="1:4" ht="28.95" customHeight="1" x14ac:dyDescent="0.3">
      <c r="A137" s="45" t="s">
        <v>189</v>
      </c>
      <c r="B137" s="34" t="s">
        <v>115</v>
      </c>
    </row>
    <row r="138" spans="1:4" x14ac:dyDescent="0.3">
      <c r="A138" t="s">
        <v>190</v>
      </c>
      <c r="B138" s="34" t="s">
        <v>115</v>
      </c>
    </row>
    <row r="139" spans="1:4" x14ac:dyDescent="0.3">
      <c r="A139" t="s">
        <v>191</v>
      </c>
      <c r="B139" s="34" t="s">
        <v>115</v>
      </c>
    </row>
    <row r="141" spans="1:4" ht="70.05" customHeight="1" x14ac:dyDescent="0.3">
      <c r="A141" s="77" t="s">
        <v>201</v>
      </c>
      <c r="B141" s="77" t="s">
        <v>202</v>
      </c>
      <c r="C141" s="77" t="s">
        <v>5</v>
      </c>
      <c r="D141" s="77" t="s">
        <v>6</v>
      </c>
    </row>
    <row r="142" spans="1:4" ht="70.05" customHeight="1" x14ac:dyDescent="0.3">
      <c r="A142" s="77" t="s">
        <v>1776</v>
      </c>
      <c r="B142" s="77"/>
      <c r="C142" s="77" t="s">
        <v>56</v>
      </c>
      <c r="D142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00"/>
  <sheetViews>
    <sheetView showGridLines="0" workbookViewId="0">
      <pane ySplit="4" topLeftCell="A5" activePane="bottomLeft" state="frozen"/>
      <selection pane="bottomLeft" activeCell="G5" sqref="G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1777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1778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114</v>
      </c>
      <c r="B6" s="30"/>
      <c r="C6" s="30"/>
      <c r="D6" s="13"/>
      <c r="E6" s="14"/>
      <c r="F6" s="15"/>
      <c r="G6" s="15"/>
    </row>
    <row r="7" spans="1:8" x14ac:dyDescent="0.3">
      <c r="A7" s="16" t="s">
        <v>1104</v>
      </c>
      <c r="B7" s="30"/>
      <c r="C7" s="30"/>
      <c r="D7" s="13"/>
      <c r="E7" s="14"/>
      <c r="F7" s="15"/>
      <c r="G7" s="15"/>
    </row>
    <row r="8" spans="1:8" x14ac:dyDescent="0.3">
      <c r="A8" s="12" t="s">
        <v>1113</v>
      </c>
      <c r="B8" s="30" t="s">
        <v>1114</v>
      </c>
      <c r="C8" s="30" t="s">
        <v>1107</v>
      </c>
      <c r="D8" s="13">
        <v>1088070</v>
      </c>
      <c r="E8" s="14">
        <v>9545.09</v>
      </c>
      <c r="F8" s="15">
        <v>8.8800000000000004E-2</v>
      </c>
      <c r="G8" s="15"/>
    </row>
    <row r="9" spans="1:8" x14ac:dyDescent="0.3">
      <c r="A9" s="12" t="s">
        <v>1150</v>
      </c>
      <c r="B9" s="30" t="s">
        <v>1151</v>
      </c>
      <c r="C9" s="30" t="s">
        <v>1135</v>
      </c>
      <c r="D9" s="13">
        <v>555994</v>
      </c>
      <c r="E9" s="14">
        <v>7939.32</v>
      </c>
      <c r="F9" s="15">
        <v>7.3899999999999993E-2</v>
      </c>
      <c r="G9" s="15"/>
    </row>
    <row r="10" spans="1:8" x14ac:dyDescent="0.3">
      <c r="A10" s="12" t="s">
        <v>1128</v>
      </c>
      <c r="B10" s="30" t="s">
        <v>1129</v>
      </c>
      <c r="C10" s="30" t="s">
        <v>1107</v>
      </c>
      <c r="D10" s="13">
        <v>452715</v>
      </c>
      <c r="E10" s="14">
        <v>7286.67</v>
      </c>
      <c r="F10" s="15">
        <v>6.7799999999999999E-2</v>
      </c>
      <c r="G10" s="15"/>
    </row>
    <row r="11" spans="1:8" x14ac:dyDescent="0.3">
      <c r="A11" s="12" t="s">
        <v>1393</v>
      </c>
      <c r="B11" s="30" t="s">
        <v>1394</v>
      </c>
      <c r="C11" s="30" t="s">
        <v>1395</v>
      </c>
      <c r="D11" s="13">
        <v>262996</v>
      </c>
      <c r="E11" s="14">
        <v>5691.76</v>
      </c>
      <c r="F11" s="15">
        <v>5.2999999999999999E-2</v>
      </c>
      <c r="G11" s="15"/>
    </row>
    <row r="12" spans="1:8" x14ac:dyDescent="0.3">
      <c r="A12" s="12" t="s">
        <v>1117</v>
      </c>
      <c r="B12" s="30" t="s">
        <v>1118</v>
      </c>
      <c r="C12" s="30" t="s">
        <v>1119</v>
      </c>
      <c r="D12" s="13">
        <v>243079</v>
      </c>
      <c r="E12" s="14">
        <v>5666.29</v>
      </c>
      <c r="F12" s="15">
        <v>5.2699999999999997E-2</v>
      </c>
      <c r="G12" s="15"/>
    </row>
    <row r="13" spans="1:8" x14ac:dyDescent="0.3">
      <c r="A13" s="12" t="s">
        <v>1115</v>
      </c>
      <c r="B13" s="30" t="s">
        <v>1116</v>
      </c>
      <c r="C13" s="30" t="s">
        <v>1107</v>
      </c>
      <c r="D13" s="13">
        <v>933050</v>
      </c>
      <c r="E13" s="14">
        <v>4886.8500000000004</v>
      </c>
      <c r="F13" s="15">
        <v>4.5499999999999999E-2</v>
      </c>
      <c r="G13" s="15"/>
    </row>
    <row r="14" spans="1:8" x14ac:dyDescent="0.3">
      <c r="A14" s="12" t="s">
        <v>1111</v>
      </c>
      <c r="B14" s="30" t="s">
        <v>1112</v>
      </c>
      <c r="C14" s="30" t="s">
        <v>1107</v>
      </c>
      <c r="D14" s="13">
        <v>535175</v>
      </c>
      <c r="E14" s="14">
        <v>4594.4799999999996</v>
      </c>
      <c r="F14" s="15">
        <v>4.2799999999999998E-2</v>
      </c>
      <c r="G14" s="15"/>
    </row>
    <row r="15" spans="1:8" x14ac:dyDescent="0.3">
      <c r="A15" s="12" t="s">
        <v>1761</v>
      </c>
      <c r="B15" s="30" t="s">
        <v>1762</v>
      </c>
      <c r="C15" s="30" t="s">
        <v>1290</v>
      </c>
      <c r="D15" s="13">
        <v>219120</v>
      </c>
      <c r="E15" s="14">
        <v>3570.78</v>
      </c>
      <c r="F15" s="15">
        <v>3.32E-2</v>
      </c>
      <c r="G15" s="15"/>
    </row>
    <row r="16" spans="1:8" x14ac:dyDescent="0.3">
      <c r="A16" s="12" t="s">
        <v>1373</v>
      </c>
      <c r="B16" s="30" t="s">
        <v>1374</v>
      </c>
      <c r="C16" s="30" t="s">
        <v>1183</v>
      </c>
      <c r="D16" s="13">
        <v>45812</v>
      </c>
      <c r="E16" s="14">
        <v>3491.86</v>
      </c>
      <c r="F16" s="15">
        <v>3.2500000000000001E-2</v>
      </c>
      <c r="G16" s="15"/>
    </row>
    <row r="17" spans="1:7" x14ac:dyDescent="0.3">
      <c r="A17" s="12" t="s">
        <v>1652</v>
      </c>
      <c r="B17" s="30" t="s">
        <v>1653</v>
      </c>
      <c r="C17" s="30" t="s">
        <v>1144</v>
      </c>
      <c r="D17" s="13">
        <v>862816</v>
      </c>
      <c r="E17" s="14">
        <v>3308.9</v>
      </c>
      <c r="F17" s="15">
        <v>3.0800000000000001E-2</v>
      </c>
      <c r="G17" s="15"/>
    </row>
    <row r="18" spans="1:7" x14ac:dyDescent="0.3">
      <c r="A18" s="12" t="s">
        <v>1656</v>
      </c>
      <c r="B18" s="30" t="s">
        <v>1657</v>
      </c>
      <c r="C18" s="30" t="s">
        <v>1253</v>
      </c>
      <c r="D18" s="13">
        <v>85102</v>
      </c>
      <c r="E18" s="14">
        <v>2863.81</v>
      </c>
      <c r="F18" s="15">
        <v>2.6700000000000002E-2</v>
      </c>
      <c r="G18" s="15"/>
    </row>
    <row r="19" spans="1:7" x14ac:dyDescent="0.3">
      <c r="A19" s="12" t="s">
        <v>1142</v>
      </c>
      <c r="B19" s="30" t="s">
        <v>1143</v>
      </c>
      <c r="C19" s="30" t="s">
        <v>1144</v>
      </c>
      <c r="D19" s="13">
        <v>104679</v>
      </c>
      <c r="E19" s="14">
        <v>2680.15</v>
      </c>
      <c r="F19" s="15">
        <v>2.4899999999999999E-2</v>
      </c>
      <c r="G19" s="15"/>
    </row>
    <row r="20" spans="1:7" x14ac:dyDescent="0.3">
      <c r="A20" s="12" t="s">
        <v>1108</v>
      </c>
      <c r="B20" s="30" t="s">
        <v>1109</v>
      </c>
      <c r="C20" s="30" t="s">
        <v>1110</v>
      </c>
      <c r="D20" s="13">
        <v>92624</v>
      </c>
      <c r="E20" s="14">
        <v>2431.84</v>
      </c>
      <c r="F20" s="15">
        <v>2.2599999999999999E-2</v>
      </c>
      <c r="G20" s="15"/>
    </row>
    <row r="21" spans="1:7" x14ac:dyDescent="0.3">
      <c r="A21" s="12" t="s">
        <v>1120</v>
      </c>
      <c r="B21" s="30" t="s">
        <v>1121</v>
      </c>
      <c r="C21" s="30" t="s">
        <v>1122</v>
      </c>
      <c r="D21" s="13">
        <v>308307</v>
      </c>
      <c r="E21" s="14">
        <v>2309.2199999999998</v>
      </c>
      <c r="F21" s="15">
        <v>2.1499999999999998E-2</v>
      </c>
      <c r="G21" s="15"/>
    </row>
    <row r="22" spans="1:7" x14ac:dyDescent="0.3">
      <c r="A22" s="12" t="s">
        <v>1240</v>
      </c>
      <c r="B22" s="30" t="s">
        <v>1241</v>
      </c>
      <c r="C22" s="30" t="s">
        <v>1242</v>
      </c>
      <c r="D22" s="13">
        <v>2137636</v>
      </c>
      <c r="E22" s="14">
        <v>2085.2600000000002</v>
      </c>
      <c r="F22" s="15">
        <v>1.9400000000000001E-2</v>
      </c>
      <c r="G22" s="15"/>
    </row>
    <row r="23" spans="1:7" x14ac:dyDescent="0.3">
      <c r="A23" s="12" t="s">
        <v>1172</v>
      </c>
      <c r="B23" s="30" t="s">
        <v>1173</v>
      </c>
      <c r="C23" s="30" t="s">
        <v>1135</v>
      </c>
      <c r="D23" s="13">
        <v>191663</v>
      </c>
      <c r="E23" s="14">
        <v>2080.02</v>
      </c>
      <c r="F23" s="15">
        <v>1.9400000000000001E-2</v>
      </c>
      <c r="G23" s="15"/>
    </row>
    <row r="24" spans="1:7" x14ac:dyDescent="0.3">
      <c r="A24" s="12" t="s">
        <v>1152</v>
      </c>
      <c r="B24" s="30" t="s">
        <v>1153</v>
      </c>
      <c r="C24" s="30" t="s">
        <v>1154</v>
      </c>
      <c r="D24" s="13">
        <v>205177</v>
      </c>
      <c r="E24" s="14">
        <v>2017.1</v>
      </c>
      <c r="F24" s="15">
        <v>1.8800000000000001E-2</v>
      </c>
      <c r="G24" s="15"/>
    </row>
    <row r="25" spans="1:7" x14ac:dyDescent="0.3">
      <c r="A25" s="12" t="s">
        <v>1356</v>
      </c>
      <c r="B25" s="30" t="s">
        <v>1357</v>
      </c>
      <c r="C25" s="30" t="s">
        <v>1107</v>
      </c>
      <c r="D25" s="13">
        <v>1430933</v>
      </c>
      <c r="E25" s="14">
        <v>1893.12</v>
      </c>
      <c r="F25" s="15">
        <v>1.7600000000000001E-2</v>
      </c>
      <c r="G25" s="15"/>
    </row>
    <row r="26" spans="1:7" x14ac:dyDescent="0.3">
      <c r="A26" s="12" t="s">
        <v>1133</v>
      </c>
      <c r="B26" s="30" t="s">
        <v>1134</v>
      </c>
      <c r="C26" s="30" t="s">
        <v>1135</v>
      </c>
      <c r="D26" s="13">
        <v>54714</v>
      </c>
      <c r="E26" s="14">
        <v>1754.08</v>
      </c>
      <c r="F26" s="15">
        <v>1.6299999999999999E-2</v>
      </c>
      <c r="G26" s="15"/>
    </row>
    <row r="27" spans="1:7" x14ac:dyDescent="0.3">
      <c r="A27" s="12" t="s">
        <v>1429</v>
      </c>
      <c r="B27" s="30" t="s">
        <v>1430</v>
      </c>
      <c r="C27" s="30" t="s">
        <v>1318</v>
      </c>
      <c r="D27" s="13">
        <v>116286</v>
      </c>
      <c r="E27" s="14">
        <v>1598.87</v>
      </c>
      <c r="F27" s="15">
        <v>1.49E-2</v>
      </c>
      <c r="G27" s="15"/>
    </row>
    <row r="28" spans="1:7" x14ac:dyDescent="0.3">
      <c r="A28" s="12" t="s">
        <v>1263</v>
      </c>
      <c r="B28" s="30" t="s">
        <v>1264</v>
      </c>
      <c r="C28" s="30" t="s">
        <v>1169</v>
      </c>
      <c r="D28" s="13">
        <v>49311</v>
      </c>
      <c r="E28" s="14">
        <v>1454.11</v>
      </c>
      <c r="F28" s="15">
        <v>1.35E-2</v>
      </c>
      <c r="G28" s="15"/>
    </row>
    <row r="29" spans="1:7" x14ac:dyDescent="0.3">
      <c r="A29" s="12" t="s">
        <v>1712</v>
      </c>
      <c r="B29" s="30" t="s">
        <v>1713</v>
      </c>
      <c r="C29" s="30" t="s">
        <v>1135</v>
      </c>
      <c r="D29" s="13">
        <v>29766</v>
      </c>
      <c r="E29" s="14">
        <v>1372.06</v>
      </c>
      <c r="F29" s="15">
        <v>1.2800000000000001E-2</v>
      </c>
      <c r="G29" s="15"/>
    </row>
    <row r="30" spans="1:7" x14ac:dyDescent="0.3">
      <c r="A30" s="12" t="s">
        <v>1431</v>
      </c>
      <c r="B30" s="30" t="s">
        <v>1432</v>
      </c>
      <c r="C30" s="30" t="s">
        <v>1353</v>
      </c>
      <c r="D30" s="13">
        <v>1864189</v>
      </c>
      <c r="E30" s="14">
        <v>1250.8699999999999</v>
      </c>
      <c r="F30" s="15">
        <v>1.1599999999999999E-2</v>
      </c>
      <c r="G30" s="15"/>
    </row>
    <row r="31" spans="1:7" x14ac:dyDescent="0.3">
      <c r="A31" s="12" t="s">
        <v>1254</v>
      </c>
      <c r="B31" s="30" t="s">
        <v>1255</v>
      </c>
      <c r="C31" s="30" t="s">
        <v>1256</v>
      </c>
      <c r="D31" s="13">
        <v>203743</v>
      </c>
      <c r="E31" s="14">
        <v>1211.25</v>
      </c>
      <c r="F31" s="15">
        <v>1.1299999999999999E-2</v>
      </c>
      <c r="G31" s="15"/>
    </row>
    <row r="32" spans="1:7" x14ac:dyDescent="0.3">
      <c r="A32" s="12" t="s">
        <v>1779</v>
      </c>
      <c r="B32" s="30" t="s">
        <v>1780</v>
      </c>
      <c r="C32" s="30" t="s">
        <v>1242</v>
      </c>
      <c r="D32" s="13">
        <v>116200</v>
      </c>
      <c r="E32" s="14">
        <v>1148.8699999999999</v>
      </c>
      <c r="F32" s="15">
        <v>1.0699999999999999E-2</v>
      </c>
      <c r="G32" s="15"/>
    </row>
    <row r="33" spans="1:7" x14ac:dyDescent="0.3">
      <c r="A33" s="12" t="s">
        <v>1162</v>
      </c>
      <c r="B33" s="30" t="s">
        <v>1163</v>
      </c>
      <c r="C33" s="30" t="s">
        <v>1164</v>
      </c>
      <c r="D33" s="13">
        <v>646169</v>
      </c>
      <c r="E33" s="14">
        <v>1131.44</v>
      </c>
      <c r="F33" s="15">
        <v>1.0500000000000001E-2</v>
      </c>
      <c r="G33" s="15"/>
    </row>
    <row r="34" spans="1:7" x14ac:dyDescent="0.3">
      <c r="A34" s="12" t="s">
        <v>1234</v>
      </c>
      <c r="B34" s="30" t="s">
        <v>1235</v>
      </c>
      <c r="C34" s="30" t="s">
        <v>1110</v>
      </c>
      <c r="D34" s="13">
        <v>148114</v>
      </c>
      <c r="E34" s="14">
        <v>1127.5899999999999</v>
      </c>
      <c r="F34" s="15">
        <v>1.0500000000000001E-2</v>
      </c>
      <c r="G34" s="15"/>
    </row>
    <row r="35" spans="1:7" x14ac:dyDescent="0.3">
      <c r="A35" s="12" t="s">
        <v>1398</v>
      </c>
      <c r="B35" s="30" t="s">
        <v>1399</v>
      </c>
      <c r="C35" s="30" t="s">
        <v>1370</v>
      </c>
      <c r="D35" s="13">
        <v>203800</v>
      </c>
      <c r="E35" s="14">
        <v>1110.51</v>
      </c>
      <c r="F35" s="15">
        <v>1.03E-2</v>
      </c>
      <c r="G35" s="15"/>
    </row>
    <row r="36" spans="1:7" x14ac:dyDescent="0.3">
      <c r="A36" s="12" t="s">
        <v>1781</v>
      </c>
      <c r="B36" s="30" t="s">
        <v>1782</v>
      </c>
      <c r="C36" s="30" t="s">
        <v>1196</v>
      </c>
      <c r="D36" s="13">
        <v>25445</v>
      </c>
      <c r="E36" s="14">
        <v>1086.6500000000001</v>
      </c>
      <c r="F36" s="15">
        <v>1.01E-2</v>
      </c>
      <c r="G36" s="15"/>
    </row>
    <row r="37" spans="1:7" x14ac:dyDescent="0.3">
      <c r="A37" s="12" t="s">
        <v>1669</v>
      </c>
      <c r="B37" s="30" t="s">
        <v>1670</v>
      </c>
      <c r="C37" s="30" t="s">
        <v>1176</v>
      </c>
      <c r="D37" s="13">
        <v>102552</v>
      </c>
      <c r="E37" s="14">
        <v>1081.21</v>
      </c>
      <c r="F37" s="15">
        <v>1.01E-2</v>
      </c>
      <c r="G37" s="15"/>
    </row>
    <row r="38" spans="1:7" x14ac:dyDescent="0.3">
      <c r="A38" s="12" t="s">
        <v>1327</v>
      </c>
      <c r="B38" s="30" t="s">
        <v>1328</v>
      </c>
      <c r="C38" s="30" t="s">
        <v>1259</v>
      </c>
      <c r="D38" s="13">
        <v>34776</v>
      </c>
      <c r="E38" s="14">
        <v>1053.78</v>
      </c>
      <c r="F38" s="15">
        <v>9.7999999999999997E-3</v>
      </c>
      <c r="G38" s="15"/>
    </row>
    <row r="39" spans="1:7" x14ac:dyDescent="0.3">
      <c r="A39" s="12" t="s">
        <v>1783</v>
      </c>
      <c r="B39" s="30" t="s">
        <v>1784</v>
      </c>
      <c r="C39" s="30" t="s">
        <v>1154</v>
      </c>
      <c r="D39" s="13">
        <v>52983</v>
      </c>
      <c r="E39" s="14">
        <v>1047.1300000000001</v>
      </c>
      <c r="F39" s="15">
        <v>9.7000000000000003E-3</v>
      </c>
      <c r="G39" s="15"/>
    </row>
    <row r="40" spans="1:7" x14ac:dyDescent="0.3">
      <c r="A40" s="12" t="s">
        <v>1671</v>
      </c>
      <c r="B40" s="30" t="s">
        <v>1672</v>
      </c>
      <c r="C40" s="30" t="s">
        <v>1110</v>
      </c>
      <c r="D40" s="13">
        <v>110549</v>
      </c>
      <c r="E40" s="14">
        <v>1011.74</v>
      </c>
      <c r="F40" s="15">
        <v>9.4000000000000004E-3</v>
      </c>
      <c r="G40" s="15"/>
    </row>
    <row r="41" spans="1:7" x14ac:dyDescent="0.3">
      <c r="A41" s="12" t="s">
        <v>1206</v>
      </c>
      <c r="B41" s="30" t="s">
        <v>1207</v>
      </c>
      <c r="C41" s="30" t="s">
        <v>1169</v>
      </c>
      <c r="D41" s="13">
        <v>84027</v>
      </c>
      <c r="E41" s="14">
        <v>973.62</v>
      </c>
      <c r="F41" s="15">
        <v>9.1000000000000004E-3</v>
      </c>
      <c r="G41" s="15"/>
    </row>
    <row r="42" spans="1:7" x14ac:dyDescent="0.3">
      <c r="A42" s="12" t="s">
        <v>1288</v>
      </c>
      <c r="B42" s="30" t="s">
        <v>1289</v>
      </c>
      <c r="C42" s="30" t="s">
        <v>1290</v>
      </c>
      <c r="D42" s="13">
        <v>71290</v>
      </c>
      <c r="E42" s="14">
        <v>953.15</v>
      </c>
      <c r="F42" s="15">
        <v>8.8999999999999999E-3</v>
      </c>
      <c r="G42" s="15"/>
    </row>
    <row r="43" spans="1:7" x14ac:dyDescent="0.3">
      <c r="A43" s="12" t="s">
        <v>1229</v>
      </c>
      <c r="B43" s="30" t="s">
        <v>1230</v>
      </c>
      <c r="C43" s="30" t="s">
        <v>1231</v>
      </c>
      <c r="D43" s="13">
        <v>110974</v>
      </c>
      <c r="E43" s="14">
        <v>935.07</v>
      </c>
      <c r="F43" s="15">
        <v>8.6999999999999994E-3</v>
      </c>
      <c r="G43" s="15"/>
    </row>
    <row r="44" spans="1:7" x14ac:dyDescent="0.3">
      <c r="A44" s="12" t="s">
        <v>1673</v>
      </c>
      <c r="B44" s="30" t="s">
        <v>1674</v>
      </c>
      <c r="C44" s="30" t="s">
        <v>1231</v>
      </c>
      <c r="D44" s="13">
        <v>172762</v>
      </c>
      <c r="E44" s="14">
        <v>820.1</v>
      </c>
      <c r="F44" s="15">
        <v>7.6E-3</v>
      </c>
      <c r="G44" s="15"/>
    </row>
    <row r="45" spans="1:7" x14ac:dyDescent="0.3">
      <c r="A45" s="12" t="s">
        <v>1314</v>
      </c>
      <c r="B45" s="30" t="s">
        <v>1315</v>
      </c>
      <c r="C45" s="30" t="s">
        <v>1228</v>
      </c>
      <c r="D45" s="13">
        <v>70584</v>
      </c>
      <c r="E45" s="14">
        <v>777.2</v>
      </c>
      <c r="F45" s="15">
        <v>7.1999999999999998E-3</v>
      </c>
      <c r="G45" s="15"/>
    </row>
    <row r="46" spans="1:7" x14ac:dyDescent="0.3">
      <c r="A46" s="12" t="s">
        <v>1123</v>
      </c>
      <c r="B46" s="30" t="s">
        <v>1124</v>
      </c>
      <c r="C46" s="30" t="s">
        <v>1125</v>
      </c>
      <c r="D46" s="13">
        <v>191269</v>
      </c>
      <c r="E46" s="14">
        <v>775.31</v>
      </c>
      <c r="F46" s="15">
        <v>7.1999999999999998E-3</v>
      </c>
      <c r="G46" s="15"/>
    </row>
    <row r="47" spans="1:7" x14ac:dyDescent="0.3">
      <c r="A47" s="12" t="s">
        <v>1785</v>
      </c>
      <c r="B47" s="30" t="s">
        <v>1786</v>
      </c>
      <c r="C47" s="30" t="s">
        <v>1253</v>
      </c>
      <c r="D47" s="13">
        <v>165168</v>
      </c>
      <c r="E47" s="14">
        <v>753.74</v>
      </c>
      <c r="F47" s="15">
        <v>7.0000000000000001E-3</v>
      </c>
      <c r="G47" s="15"/>
    </row>
    <row r="48" spans="1:7" x14ac:dyDescent="0.3">
      <c r="A48" s="12" t="s">
        <v>1167</v>
      </c>
      <c r="B48" s="30" t="s">
        <v>1168</v>
      </c>
      <c r="C48" s="30" t="s">
        <v>1169</v>
      </c>
      <c r="D48" s="13">
        <v>177691</v>
      </c>
      <c r="E48" s="14">
        <v>747.72</v>
      </c>
      <c r="F48" s="15">
        <v>7.0000000000000001E-3</v>
      </c>
      <c r="G48" s="15"/>
    </row>
    <row r="49" spans="1:7" x14ac:dyDescent="0.3">
      <c r="A49" s="12" t="s">
        <v>1174</v>
      </c>
      <c r="B49" s="30" t="s">
        <v>1175</v>
      </c>
      <c r="C49" s="30" t="s">
        <v>1176</v>
      </c>
      <c r="D49" s="13">
        <v>24786</v>
      </c>
      <c r="E49" s="14">
        <v>623.34</v>
      </c>
      <c r="F49" s="15">
        <v>5.7999999999999996E-3</v>
      </c>
      <c r="G49" s="15"/>
    </row>
    <row r="50" spans="1:7" x14ac:dyDescent="0.3">
      <c r="A50" s="12" t="s">
        <v>1787</v>
      </c>
      <c r="B50" s="30" t="s">
        <v>1788</v>
      </c>
      <c r="C50" s="30" t="s">
        <v>1290</v>
      </c>
      <c r="D50" s="13">
        <v>34422</v>
      </c>
      <c r="E50" s="14">
        <v>584.71</v>
      </c>
      <c r="F50" s="15">
        <v>5.4000000000000003E-3</v>
      </c>
      <c r="G50" s="15"/>
    </row>
    <row r="51" spans="1:7" x14ac:dyDescent="0.3">
      <c r="A51" s="12" t="s">
        <v>1789</v>
      </c>
      <c r="B51" s="30" t="s">
        <v>1790</v>
      </c>
      <c r="C51" s="30" t="s">
        <v>1290</v>
      </c>
      <c r="D51" s="13">
        <v>45657</v>
      </c>
      <c r="E51" s="14">
        <v>550.33000000000004</v>
      </c>
      <c r="F51" s="15">
        <v>5.1000000000000004E-3</v>
      </c>
      <c r="G51" s="15"/>
    </row>
    <row r="52" spans="1:7" x14ac:dyDescent="0.3">
      <c r="A52" s="12" t="s">
        <v>1337</v>
      </c>
      <c r="B52" s="30" t="s">
        <v>1338</v>
      </c>
      <c r="C52" s="30" t="s">
        <v>1169</v>
      </c>
      <c r="D52" s="13">
        <v>6394</v>
      </c>
      <c r="E52" s="14">
        <v>530.20000000000005</v>
      </c>
      <c r="F52" s="15">
        <v>4.8999999999999998E-3</v>
      </c>
      <c r="G52" s="15"/>
    </row>
    <row r="53" spans="1:7" x14ac:dyDescent="0.3">
      <c r="A53" s="12" t="s">
        <v>1295</v>
      </c>
      <c r="B53" s="30" t="s">
        <v>1296</v>
      </c>
      <c r="C53" s="30" t="s">
        <v>1297</v>
      </c>
      <c r="D53" s="13">
        <v>370258</v>
      </c>
      <c r="E53" s="14">
        <v>515.4</v>
      </c>
      <c r="F53" s="15">
        <v>4.7999999999999996E-3</v>
      </c>
      <c r="G53" s="15"/>
    </row>
    <row r="54" spans="1:7" x14ac:dyDescent="0.3">
      <c r="A54" s="12" t="s">
        <v>1148</v>
      </c>
      <c r="B54" s="30" t="s">
        <v>1149</v>
      </c>
      <c r="C54" s="30" t="s">
        <v>1110</v>
      </c>
      <c r="D54" s="13">
        <v>8974</v>
      </c>
      <c r="E54" s="14">
        <v>504.05</v>
      </c>
      <c r="F54" s="15">
        <v>4.7000000000000002E-3</v>
      </c>
      <c r="G54" s="15"/>
    </row>
    <row r="55" spans="1:7" x14ac:dyDescent="0.3">
      <c r="A55" s="12" t="s">
        <v>1157</v>
      </c>
      <c r="B55" s="30" t="s">
        <v>1158</v>
      </c>
      <c r="C55" s="30" t="s">
        <v>1154</v>
      </c>
      <c r="D55" s="13">
        <v>55740</v>
      </c>
      <c r="E55" s="14">
        <v>501.94</v>
      </c>
      <c r="F55" s="15">
        <v>4.7000000000000002E-3</v>
      </c>
      <c r="G55" s="15"/>
    </row>
    <row r="56" spans="1:7" x14ac:dyDescent="0.3">
      <c r="A56" s="12" t="s">
        <v>1260</v>
      </c>
      <c r="B56" s="30" t="s">
        <v>1261</v>
      </c>
      <c r="C56" s="30" t="s">
        <v>1262</v>
      </c>
      <c r="D56" s="13">
        <v>477121</v>
      </c>
      <c r="E56" s="14">
        <v>501.69</v>
      </c>
      <c r="F56" s="15">
        <v>4.7000000000000002E-3</v>
      </c>
      <c r="G56" s="15"/>
    </row>
    <row r="57" spans="1:7" x14ac:dyDescent="0.3">
      <c r="A57" s="12" t="s">
        <v>1791</v>
      </c>
      <c r="B57" s="30" t="s">
        <v>1792</v>
      </c>
      <c r="C57" s="30" t="s">
        <v>1793</v>
      </c>
      <c r="D57" s="13">
        <v>1328</v>
      </c>
      <c r="E57" s="14">
        <v>483.2</v>
      </c>
      <c r="F57" s="15">
        <v>4.4999999999999997E-3</v>
      </c>
      <c r="G57" s="15"/>
    </row>
    <row r="58" spans="1:7" x14ac:dyDescent="0.3">
      <c r="A58" s="12" t="s">
        <v>1794</v>
      </c>
      <c r="B58" s="30" t="s">
        <v>1795</v>
      </c>
      <c r="C58" s="30" t="s">
        <v>1390</v>
      </c>
      <c r="D58" s="13">
        <v>132004</v>
      </c>
      <c r="E58" s="14">
        <v>478.65</v>
      </c>
      <c r="F58" s="15">
        <v>4.4999999999999997E-3</v>
      </c>
      <c r="G58" s="15"/>
    </row>
    <row r="59" spans="1:7" x14ac:dyDescent="0.3">
      <c r="A59" s="12" t="s">
        <v>1408</v>
      </c>
      <c r="B59" s="30" t="s">
        <v>1409</v>
      </c>
      <c r="C59" s="30" t="s">
        <v>1176</v>
      </c>
      <c r="D59" s="13">
        <v>124439</v>
      </c>
      <c r="E59" s="14">
        <v>364.61</v>
      </c>
      <c r="F59" s="15">
        <v>3.3999999999999998E-3</v>
      </c>
      <c r="G59" s="15"/>
    </row>
    <row r="60" spans="1:7" x14ac:dyDescent="0.3">
      <c r="A60" s="16" t="s">
        <v>125</v>
      </c>
      <c r="B60" s="31"/>
      <c r="C60" s="31"/>
      <c r="D60" s="17"/>
      <c r="E60" s="35">
        <v>105156.71</v>
      </c>
      <c r="F60" s="36">
        <v>0.97860000000000003</v>
      </c>
      <c r="G60" s="20"/>
    </row>
    <row r="61" spans="1:7" x14ac:dyDescent="0.3">
      <c r="A61" s="16" t="s">
        <v>1453</v>
      </c>
      <c r="B61" s="30"/>
      <c r="C61" s="30"/>
      <c r="D61" s="13"/>
      <c r="E61" s="14"/>
      <c r="F61" s="15"/>
      <c r="G61" s="15"/>
    </row>
    <row r="62" spans="1:7" x14ac:dyDescent="0.3">
      <c r="A62" s="16" t="s">
        <v>125</v>
      </c>
      <c r="B62" s="30"/>
      <c r="C62" s="30"/>
      <c r="D62" s="13"/>
      <c r="E62" s="37" t="s">
        <v>115</v>
      </c>
      <c r="F62" s="38" t="s">
        <v>115</v>
      </c>
      <c r="G62" s="15"/>
    </row>
    <row r="63" spans="1:7" x14ac:dyDescent="0.3">
      <c r="A63" s="21" t="s">
        <v>155</v>
      </c>
      <c r="B63" s="32"/>
      <c r="C63" s="32"/>
      <c r="D63" s="22"/>
      <c r="E63" s="27">
        <v>105156.71</v>
      </c>
      <c r="F63" s="28">
        <v>0.97860000000000003</v>
      </c>
      <c r="G63" s="20"/>
    </row>
    <row r="64" spans="1:7" x14ac:dyDescent="0.3">
      <c r="A64" s="12"/>
      <c r="B64" s="30"/>
      <c r="C64" s="30"/>
      <c r="D64" s="13"/>
      <c r="E64" s="14"/>
      <c r="F64" s="15"/>
      <c r="G64" s="15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16" t="s">
        <v>156</v>
      </c>
      <c r="B66" s="30"/>
      <c r="C66" s="30"/>
      <c r="D66" s="13"/>
      <c r="E66" s="14"/>
      <c r="F66" s="15"/>
      <c r="G66" s="15"/>
    </row>
    <row r="67" spans="1:7" x14ac:dyDescent="0.3">
      <c r="A67" s="12" t="s">
        <v>157</v>
      </c>
      <c r="B67" s="30"/>
      <c r="C67" s="30"/>
      <c r="D67" s="13"/>
      <c r="E67" s="14">
        <v>2204.73</v>
      </c>
      <c r="F67" s="15">
        <v>2.0500000000000001E-2</v>
      </c>
      <c r="G67" s="15">
        <v>7.0344000000000004E-2</v>
      </c>
    </row>
    <row r="68" spans="1:7" x14ac:dyDescent="0.3">
      <c r="A68" s="16" t="s">
        <v>125</v>
      </c>
      <c r="B68" s="31"/>
      <c r="C68" s="31"/>
      <c r="D68" s="17"/>
      <c r="E68" s="35">
        <v>2204.73</v>
      </c>
      <c r="F68" s="36">
        <v>2.0500000000000001E-2</v>
      </c>
      <c r="G68" s="20"/>
    </row>
    <row r="69" spans="1:7" x14ac:dyDescent="0.3">
      <c r="A69" s="12"/>
      <c r="B69" s="30"/>
      <c r="C69" s="30"/>
      <c r="D69" s="13"/>
      <c r="E69" s="14"/>
      <c r="F69" s="15"/>
      <c r="G69" s="15"/>
    </row>
    <row r="70" spans="1:7" x14ac:dyDescent="0.3">
      <c r="A70" s="21" t="s">
        <v>155</v>
      </c>
      <c r="B70" s="32"/>
      <c r="C70" s="32"/>
      <c r="D70" s="22"/>
      <c r="E70" s="18">
        <v>2204.73</v>
      </c>
      <c r="F70" s="19">
        <v>2.0500000000000001E-2</v>
      </c>
      <c r="G70" s="20"/>
    </row>
    <row r="71" spans="1:7" x14ac:dyDescent="0.3">
      <c r="A71" s="12" t="s">
        <v>158</v>
      </c>
      <c r="B71" s="30"/>
      <c r="C71" s="30"/>
      <c r="D71" s="13"/>
      <c r="E71" s="14">
        <v>0.4249019</v>
      </c>
      <c r="F71" s="15">
        <v>3.0000000000000001E-6</v>
      </c>
      <c r="G71" s="15"/>
    </row>
    <row r="72" spans="1:7" x14ac:dyDescent="0.3">
      <c r="A72" s="12" t="s">
        <v>159</v>
      </c>
      <c r="B72" s="30"/>
      <c r="C72" s="30"/>
      <c r="D72" s="13"/>
      <c r="E72" s="14">
        <v>76.435098100000005</v>
      </c>
      <c r="F72" s="15">
        <v>8.9700000000000001E-4</v>
      </c>
      <c r="G72" s="15">
        <v>7.0344000000000004E-2</v>
      </c>
    </row>
    <row r="73" spans="1:7" x14ac:dyDescent="0.3">
      <c r="A73" s="25" t="s">
        <v>160</v>
      </c>
      <c r="B73" s="33"/>
      <c r="C73" s="33"/>
      <c r="D73" s="26"/>
      <c r="E73" s="27">
        <v>107438.3</v>
      </c>
      <c r="F73" s="28">
        <v>1</v>
      </c>
      <c r="G73" s="28"/>
    </row>
    <row r="78" spans="1:7" x14ac:dyDescent="0.3">
      <c r="A78" s="1" t="s">
        <v>163</v>
      </c>
    </row>
    <row r="79" spans="1:7" x14ac:dyDescent="0.3">
      <c r="A79" s="45" t="s">
        <v>164</v>
      </c>
      <c r="B79" s="34" t="s">
        <v>115</v>
      </c>
    </row>
    <row r="80" spans="1:7" x14ac:dyDescent="0.3">
      <c r="A80" t="s">
        <v>165</v>
      </c>
    </row>
    <row r="81" spans="1:5" x14ac:dyDescent="0.3">
      <c r="A81" t="s">
        <v>166</v>
      </c>
      <c r="B81" t="s">
        <v>167</v>
      </c>
      <c r="C81" t="s">
        <v>167</v>
      </c>
    </row>
    <row r="82" spans="1:5" x14ac:dyDescent="0.3">
      <c r="B82" s="46">
        <v>44985</v>
      </c>
      <c r="C82" s="46">
        <v>45016</v>
      </c>
    </row>
    <row r="83" spans="1:5" x14ac:dyDescent="0.3">
      <c r="A83" t="s">
        <v>171</v>
      </c>
      <c r="B83">
        <v>25.303999999999998</v>
      </c>
      <c r="C83">
        <v>25.457999999999998</v>
      </c>
      <c r="E83" s="2"/>
    </row>
    <row r="84" spans="1:5" x14ac:dyDescent="0.3">
      <c r="A84" t="s">
        <v>172</v>
      </c>
      <c r="B84">
        <v>20.774999999999999</v>
      </c>
      <c r="C84">
        <v>20.901</v>
      </c>
      <c r="E84" s="2"/>
    </row>
    <row r="85" spans="1:5" x14ac:dyDescent="0.3">
      <c r="A85" t="s">
        <v>630</v>
      </c>
      <c r="B85">
        <v>22.704999999999998</v>
      </c>
      <c r="C85">
        <v>22.812999999999999</v>
      </c>
      <c r="E85" s="2"/>
    </row>
    <row r="86" spans="1:5" x14ac:dyDescent="0.3">
      <c r="A86" t="s">
        <v>631</v>
      </c>
      <c r="B86">
        <v>18.643000000000001</v>
      </c>
      <c r="C86">
        <v>18.731000000000002</v>
      </c>
      <c r="E86" s="2"/>
    </row>
    <row r="87" spans="1:5" x14ac:dyDescent="0.3">
      <c r="E87" s="2"/>
    </row>
    <row r="88" spans="1:5" x14ac:dyDescent="0.3">
      <c r="A88" t="s">
        <v>182</v>
      </c>
      <c r="B88" s="34" t="s">
        <v>115</v>
      </c>
    </row>
    <row r="89" spans="1:5" x14ac:dyDescent="0.3">
      <c r="A89" t="s">
        <v>183</v>
      </c>
      <c r="B89" s="34" t="s">
        <v>115</v>
      </c>
    </row>
    <row r="90" spans="1:5" ht="28.95" customHeight="1" x14ac:dyDescent="0.3">
      <c r="A90" s="45" t="s">
        <v>184</v>
      </c>
      <c r="B90" s="34" t="s">
        <v>115</v>
      </c>
    </row>
    <row r="91" spans="1:5" ht="28.95" customHeight="1" x14ac:dyDescent="0.3">
      <c r="A91" s="45" t="s">
        <v>185</v>
      </c>
      <c r="B91" s="34" t="s">
        <v>115</v>
      </c>
    </row>
    <row r="92" spans="1:5" x14ac:dyDescent="0.3">
      <c r="A92" t="s">
        <v>1648</v>
      </c>
      <c r="B92" s="47">
        <v>0.48885899999999999</v>
      </c>
    </row>
    <row r="93" spans="1:5" ht="43.5" customHeight="1" x14ac:dyDescent="0.3">
      <c r="A93" s="45" t="s">
        <v>187</v>
      </c>
      <c r="B93" s="34" t="s">
        <v>115</v>
      </c>
    </row>
    <row r="94" spans="1:5" ht="28.95" customHeight="1" x14ac:dyDescent="0.3">
      <c r="A94" s="45" t="s">
        <v>188</v>
      </c>
      <c r="B94" s="34" t="s">
        <v>115</v>
      </c>
    </row>
    <row r="95" spans="1:5" ht="28.95" customHeight="1" x14ac:dyDescent="0.3">
      <c r="A95" s="45" t="s">
        <v>189</v>
      </c>
      <c r="B95" s="34" t="s">
        <v>115</v>
      </c>
    </row>
    <row r="96" spans="1:5" x14ac:dyDescent="0.3">
      <c r="A96" t="s">
        <v>190</v>
      </c>
      <c r="B96" s="34" t="s">
        <v>115</v>
      </c>
    </row>
    <row r="97" spans="1:4" x14ac:dyDescent="0.3">
      <c r="A97" t="s">
        <v>191</v>
      </c>
      <c r="B97" s="34" t="s">
        <v>115</v>
      </c>
    </row>
    <row r="99" spans="1:4" ht="70.05" customHeight="1" x14ac:dyDescent="0.3">
      <c r="A99" s="77" t="s">
        <v>201</v>
      </c>
      <c r="B99" s="77" t="s">
        <v>202</v>
      </c>
      <c r="C99" s="77" t="s">
        <v>5</v>
      </c>
      <c r="D99" s="77" t="s">
        <v>6</v>
      </c>
    </row>
    <row r="100" spans="1:4" ht="70.05" customHeight="1" x14ac:dyDescent="0.3">
      <c r="A100" s="77" t="s">
        <v>1796</v>
      </c>
      <c r="B100" s="77"/>
      <c r="C100" s="77" t="s">
        <v>58</v>
      </c>
      <c r="D100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06"/>
  <sheetViews>
    <sheetView showGridLines="0" workbookViewId="0">
      <pane ySplit="4" topLeftCell="A5" activePane="bottomLeft" state="frozen"/>
      <selection pane="bottomLeft" activeCell="G5" sqref="G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1797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1798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114</v>
      </c>
      <c r="B6" s="30"/>
      <c r="C6" s="30"/>
      <c r="D6" s="13"/>
      <c r="E6" s="14"/>
      <c r="F6" s="15"/>
      <c r="G6" s="15"/>
    </row>
    <row r="7" spans="1:8" x14ac:dyDescent="0.3">
      <c r="A7" s="16" t="s">
        <v>1104</v>
      </c>
      <c r="B7" s="30"/>
      <c r="C7" s="30"/>
      <c r="D7" s="13"/>
      <c r="E7" s="14"/>
      <c r="F7" s="15"/>
      <c r="G7" s="15"/>
    </row>
    <row r="8" spans="1:8" x14ac:dyDescent="0.3">
      <c r="A8" s="12" t="s">
        <v>1113</v>
      </c>
      <c r="B8" s="30" t="s">
        <v>1114</v>
      </c>
      <c r="C8" s="30" t="s">
        <v>1107</v>
      </c>
      <c r="D8" s="13">
        <v>214569</v>
      </c>
      <c r="E8" s="14">
        <v>1882.31</v>
      </c>
      <c r="F8" s="15">
        <v>8.6900000000000005E-2</v>
      </c>
      <c r="G8" s="15"/>
    </row>
    <row r="9" spans="1:8" x14ac:dyDescent="0.3">
      <c r="A9" s="12" t="s">
        <v>1150</v>
      </c>
      <c r="B9" s="30" t="s">
        <v>1151</v>
      </c>
      <c r="C9" s="30" t="s">
        <v>1135</v>
      </c>
      <c r="D9" s="13">
        <v>101668</v>
      </c>
      <c r="E9" s="14">
        <v>1451.77</v>
      </c>
      <c r="F9" s="15">
        <v>6.7000000000000004E-2</v>
      </c>
      <c r="G9" s="15"/>
    </row>
    <row r="10" spans="1:8" x14ac:dyDescent="0.3">
      <c r="A10" s="12" t="s">
        <v>1117</v>
      </c>
      <c r="B10" s="30" t="s">
        <v>1118</v>
      </c>
      <c r="C10" s="30" t="s">
        <v>1119</v>
      </c>
      <c r="D10" s="13">
        <v>56958</v>
      </c>
      <c r="E10" s="14">
        <v>1327.72</v>
      </c>
      <c r="F10" s="15">
        <v>6.13E-2</v>
      </c>
      <c r="G10" s="15"/>
    </row>
    <row r="11" spans="1:8" x14ac:dyDescent="0.3">
      <c r="A11" s="12" t="s">
        <v>1128</v>
      </c>
      <c r="B11" s="30" t="s">
        <v>1129</v>
      </c>
      <c r="C11" s="30" t="s">
        <v>1107</v>
      </c>
      <c r="D11" s="13">
        <v>80545</v>
      </c>
      <c r="E11" s="14">
        <v>1296.4100000000001</v>
      </c>
      <c r="F11" s="15">
        <v>5.9799999999999999E-2</v>
      </c>
      <c r="G11" s="15"/>
    </row>
    <row r="12" spans="1:8" x14ac:dyDescent="0.3">
      <c r="A12" s="12" t="s">
        <v>1393</v>
      </c>
      <c r="B12" s="30" t="s">
        <v>1394</v>
      </c>
      <c r="C12" s="30" t="s">
        <v>1395</v>
      </c>
      <c r="D12" s="13">
        <v>51862</v>
      </c>
      <c r="E12" s="14">
        <v>1122.4000000000001</v>
      </c>
      <c r="F12" s="15">
        <v>5.1799999999999999E-2</v>
      </c>
      <c r="G12" s="15"/>
    </row>
    <row r="13" spans="1:8" x14ac:dyDescent="0.3">
      <c r="A13" s="12" t="s">
        <v>1115</v>
      </c>
      <c r="B13" s="30" t="s">
        <v>1116</v>
      </c>
      <c r="C13" s="30" t="s">
        <v>1107</v>
      </c>
      <c r="D13" s="13">
        <v>185118</v>
      </c>
      <c r="E13" s="14">
        <v>969.56</v>
      </c>
      <c r="F13" s="15">
        <v>4.4699999999999997E-2</v>
      </c>
      <c r="G13" s="15"/>
    </row>
    <row r="14" spans="1:8" x14ac:dyDescent="0.3">
      <c r="A14" s="12" t="s">
        <v>1111</v>
      </c>
      <c r="B14" s="30" t="s">
        <v>1112</v>
      </c>
      <c r="C14" s="30" t="s">
        <v>1107</v>
      </c>
      <c r="D14" s="13">
        <v>106181</v>
      </c>
      <c r="E14" s="14">
        <v>911.56</v>
      </c>
      <c r="F14" s="15">
        <v>4.2099999999999999E-2</v>
      </c>
      <c r="G14" s="15"/>
    </row>
    <row r="15" spans="1:8" x14ac:dyDescent="0.3">
      <c r="A15" s="12" t="s">
        <v>1761</v>
      </c>
      <c r="B15" s="30" t="s">
        <v>1762</v>
      </c>
      <c r="C15" s="30" t="s">
        <v>1290</v>
      </c>
      <c r="D15" s="13">
        <v>43149</v>
      </c>
      <c r="E15" s="14">
        <v>703.16</v>
      </c>
      <c r="F15" s="15">
        <v>3.2399999999999998E-2</v>
      </c>
      <c r="G15" s="15"/>
    </row>
    <row r="16" spans="1:8" x14ac:dyDescent="0.3">
      <c r="A16" s="12" t="s">
        <v>1373</v>
      </c>
      <c r="B16" s="30" t="s">
        <v>1374</v>
      </c>
      <c r="C16" s="30" t="s">
        <v>1183</v>
      </c>
      <c r="D16" s="13">
        <v>9034</v>
      </c>
      <c r="E16" s="14">
        <v>688.59</v>
      </c>
      <c r="F16" s="15">
        <v>3.1800000000000002E-2</v>
      </c>
      <c r="G16" s="15"/>
    </row>
    <row r="17" spans="1:7" x14ac:dyDescent="0.3">
      <c r="A17" s="12" t="s">
        <v>1652</v>
      </c>
      <c r="B17" s="30" t="s">
        <v>1653</v>
      </c>
      <c r="C17" s="30" t="s">
        <v>1144</v>
      </c>
      <c r="D17" s="13">
        <v>155758</v>
      </c>
      <c r="E17" s="14">
        <v>597.33000000000004</v>
      </c>
      <c r="F17" s="15">
        <v>2.76E-2</v>
      </c>
      <c r="G17" s="15"/>
    </row>
    <row r="18" spans="1:7" x14ac:dyDescent="0.3">
      <c r="A18" s="12" t="s">
        <v>1656</v>
      </c>
      <c r="B18" s="30" t="s">
        <v>1657</v>
      </c>
      <c r="C18" s="30" t="s">
        <v>1253</v>
      </c>
      <c r="D18" s="13">
        <v>16794</v>
      </c>
      <c r="E18" s="14">
        <v>565.14</v>
      </c>
      <c r="F18" s="15">
        <v>2.6100000000000002E-2</v>
      </c>
      <c r="G18" s="15"/>
    </row>
    <row r="19" spans="1:7" x14ac:dyDescent="0.3">
      <c r="A19" s="12" t="s">
        <v>1108</v>
      </c>
      <c r="B19" s="30" t="s">
        <v>1109</v>
      </c>
      <c r="C19" s="30" t="s">
        <v>1110</v>
      </c>
      <c r="D19" s="13">
        <v>18265</v>
      </c>
      <c r="E19" s="14">
        <v>479.55</v>
      </c>
      <c r="F19" s="15">
        <v>2.2100000000000002E-2</v>
      </c>
      <c r="G19" s="15"/>
    </row>
    <row r="20" spans="1:7" x14ac:dyDescent="0.3">
      <c r="A20" s="12" t="s">
        <v>1120</v>
      </c>
      <c r="B20" s="30" t="s">
        <v>1121</v>
      </c>
      <c r="C20" s="30" t="s">
        <v>1122</v>
      </c>
      <c r="D20" s="13">
        <v>61438</v>
      </c>
      <c r="E20" s="14">
        <v>460.17</v>
      </c>
      <c r="F20" s="15">
        <v>2.12E-2</v>
      </c>
      <c r="G20" s="15"/>
    </row>
    <row r="21" spans="1:7" x14ac:dyDescent="0.3">
      <c r="A21" s="12" t="s">
        <v>1142</v>
      </c>
      <c r="B21" s="30" t="s">
        <v>1143</v>
      </c>
      <c r="C21" s="30" t="s">
        <v>1144</v>
      </c>
      <c r="D21" s="13">
        <v>16258</v>
      </c>
      <c r="E21" s="14">
        <v>416.26</v>
      </c>
      <c r="F21" s="15">
        <v>1.9199999999999998E-2</v>
      </c>
      <c r="G21" s="15"/>
    </row>
    <row r="22" spans="1:7" x14ac:dyDescent="0.3">
      <c r="A22" s="12" t="s">
        <v>1240</v>
      </c>
      <c r="B22" s="30" t="s">
        <v>1241</v>
      </c>
      <c r="C22" s="30" t="s">
        <v>1242</v>
      </c>
      <c r="D22" s="13">
        <v>424098</v>
      </c>
      <c r="E22" s="14">
        <v>413.71</v>
      </c>
      <c r="F22" s="15">
        <v>1.9099999999999999E-2</v>
      </c>
      <c r="G22" s="15"/>
    </row>
    <row r="23" spans="1:7" x14ac:dyDescent="0.3">
      <c r="A23" s="12" t="s">
        <v>1172</v>
      </c>
      <c r="B23" s="30" t="s">
        <v>1173</v>
      </c>
      <c r="C23" s="30" t="s">
        <v>1135</v>
      </c>
      <c r="D23" s="13">
        <v>37813</v>
      </c>
      <c r="E23" s="14">
        <v>410.37</v>
      </c>
      <c r="F23" s="15">
        <v>1.89E-2</v>
      </c>
      <c r="G23" s="15"/>
    </row>
    <row r="24" spans="1:7" x14ac:dyDescent="0.3">
      <c r="A24" s="12" t="s">
        <v>1152</v>
      </c>
      <c r="B24" s="30" t="s">
        <v>1153</v>
      </c>
      <c r="C24" s="30" t="s">
        <v>1154</v>
      </c>
      <c r="D24" s="13">
        <v>40404</v>
      </c>
      <c r="E24" s="14">
        <v>397.21</v>
      </c>
      <c r="F24" s="15">
        <v>1.83E-2</v>
      </c>
      <c r="G24" s="15"/>
    </row>
    <row r="25" spans="1:7" x14ac:dyDescent="0.3">
      <c r="A25" s="12" t="s">
        <v>1356</v>
      </c>
      <c r="B25" s="30" t="s">
        <v>1357</v>
      </c>
      <c r="C25" s="30" t="s">
        <v>1107</v>
      </c>
      <c r="D25" s="13">
        <v>283898</v>
      </c>
      <c r="E25" s="14">
        <v>375.6</v>
      </c>
      <c r="F25" s="15">
        <v>1.7299999999999999E-2</v>
      </c>
      <c r="G25" s="15"/>
    </row>
    <row r="26" spans="1:7" x14ac:dyDescent="0.3">
      <c r="A26" s="12" t="s">
        <v>1133</v>
      </c>
      <c r="B26" s="30" t="s">
        <v>1134</v>
      </c>
      <c r="C26" s="30" t="s">
        <v>1135</v>
      </c>
      <c r="D26" s="13">
        <v>10855</v>
      </c>
      <c r="E26" s="14">
        <v>348</v>
      </c>
      <c r="F26" s="15">
        <v>1.61E-2</v>
      </c>
      <c r="G26" s="15"/>
    </row>
    <row r="27" spans="1:7" x14ac:dyDescent="0.3">
      <c r="A27" s="12" t="s">
        <v>1429</v>
      </c>
      <c r="B27" s="30" t="s">
        <v>1430</v>
      </c>
      <c r="C27" s="30" t="s">
        <v>1318</v>
      </c>
      <c r="D27" s="13">
        <v>22899</v>
      </c>
      <c r="E27" s="14">
        <v>314.85000000000002</v>
      </c>
      <c r="F27" s="15">
        <v>1.4500000000000001E-2</v>
      </c>
      <c r="G27" s="15"/>
    </row>
    <row r="28" spans="1:7" x14ac:dyDescent="0.3">
      <c r="A28" s="12" t="s">
        <v>1314</v>
      </c>
      <c r="B28" s="30" t="s">
        <v>1315</v>
      </c>
      <c r="C28" s="30" t="s">
        <v>1228</v>
      </c>
      <c r="D28" s="13">
        <v>26820</v>
      </c>
      <c r="E28" s="14">
        <v>295.32</v>
      </c>
      <c r="F28" s="15">
        <v>1.3599999999999999E-2</v>
      </c>
      <c r="G28" s="15"/>
    </row>
    <row r="29" spans="1:7" x14ac:dyDescent="0.3">
      <c r="A29" s="12" t="s">
        <v>1263</v>
      </c>
      <c r="B29" s="30" t="s">
        <v>1264</v>
      </c>
      <c r="C29" s="30" t="s">
        <v>1169</v>
      </c>
      <c r="D29" s="13">
        <v>9763</v>
      </c>
      <c r="E29" s="14">
        <v>287.89999999999998</v>
      </c>
      <c r="F29" s="15">
        <v>1.3299999999999999E-2</v>
      </c>
      <c r="G29" s="15"/>
    </row>
    <row r="30" spans="1:7" x14ac:dyDescent="0.3">
      <c r="A30" s="12" t="s">
        <v>1206</v>
      </c>
      <c r="B30" s="30" t="s">
        <v>1207</v>
      </c>
      <c r="C30" s="30" t="s">
        <v>1169</v>
      </c>
      <c r="D30" s="13">
        <v>22372</v>
      </c>
      <c r="E30" s="14">
        <v>259.22000000000003</v>
      </c>
      <c r="F30" s="15">
        <v>1.2E-2</v>
      </c>
      <c r="G30" s="15"/>
    </row>
    <row r="31" spans="1:7" x14ac:dyDescent="0.3">
      <c r="A31" s="12" t="s">
        <v>1254</v>
      </c>
      <c r="B31" s="30" t="s">
        <v>1255</v>
      </c>
      <c r="C31" s="30" t="s">
        <v>1256</v>
      </c>
      <c r="D31" s="13">
        <v>40421</v>
      </c>
      <c r="E31" s="14">
        <v>240.3</v>
      </c>
      <c r="F31" s="15">
        <v>1.11E-2</v>
      </c>
      <c r="G31" s="15"/>
    </row>
    <row r="32" spans="1:7" x14ac:dyDescent="0.3">
      <c r="A32" s="12" t="s">
        <v>1162</v>
      </c>
      <c r="B32" s="30" t="s">
        <v>1163</v>
      </c>
      <c r="C32" s="30" t="s">
        <v>1164</v>
      </c>
      <c r="D32" s="13">
        <v>127422</v>
      </c>
      <c r="E32" s="14">
        <v>223.12</v>
      </c>
      <c r="F32" s="15">
        <v>1.03E-2</v>
      </c>
      <c r="G32" s="15"/>
    </row>
    <row r="33" spans="1:7" x14ac:dyDescent="0.3">
      <c r="A33" s="12" t="s">
        <v>1234</v>
      </c>
      <c r="B33" s="30" t="s">
        <v>1235</v>
      </c>
      <c r="C33" s="30" t="s">
        <v>1110</v>
      </c>
      <c r="D33" s="13">
        <v>29221</v>
      </c>
      <c r="E33" s="14">
        <v>222.46</v>
      </c>
      <c r="F33" s="15">
        <v>1.03E-2</v>
      </c>
      <c r="G33" s="15"/>
    </row>
    <row r="34" spans="1:7" x14ac:dyDescent="0.3">
      <c r="A34" s="12" t="s">
        <v>1779</v>
      </c>
      <c r="B34" s="30" t="s">
        <v>1780</v>
      </c>
      <c r="C34" s="30" t="s">
        <v>1242</v>
      </c>
      <c r="D34" s="13">
        <v>22216</v>
      </c>
      <c r="E34" s="14">
        <v>219.65</v>
      </c>
      <c r="F34" s="15">
        <v>1.01E-2</v>
      </c>
      <c r="G34" s="15"/>
    </row>
    <row r="35" spans="1:7" x14ac:dyDescent="0.3">
      <c r="A35" s="12" t="s">
        <v>1712</v>
      </c>
      <c r="B35" s="30" t="s">
        <v>1713</v>
      </c>
      <c r="C35" s="30" t="s">
        <v>1135</v>
      </c>
      <c r="D35" s="13">
        <v>4665</v>
      </c>
      <c r="E35" s="14">
        <v>215.03</v>
      </c>
      <c r="F35" s="15">
        <v>9.9000000000000008E-3</v>
      </c>
      <c r="G35" s="15"/>
    </row>
    <row r="36" spans="1:7" x14ac:dyDescent="0.3">
      <c r="A36" s="12" t="s">
        <v>1781</v>
      </c>
      <c r="B36" s="30" t="s">
        <v>1782</v>
      </c>
      <c r="C36" s="30" t="s">
        <v>1196</v>
      </c>
      <c r="D36" s="13">
        <v>5017</v>
      </c>
      <c r="E36" s="14">
        <v>214.26</v>
      </c>
      <c r="F36" s="15">
        <v>9.9000000000000008E-3</v>
      </c>
      <c r="G36" s="15"/>
    </row>
    <row r="37" spans="1:7" x14ac:dyDescent="0.3">
      <c r="A37" s="12" t="s">
        <v>1669</v>
      </c>
      <c r="B37" s="30" t="s">
        <v>1670</v>
      </c>
      <c r="C37" s="30" t="s">
        <v>1176</v>
      </c>
      <c r="D37" s="13">
        <v>20223</v>
      </c>
      <c r="E37" s="14">
        <v>213.21</v>
      </c>
      <c r="F37" s="15">
        <v>9.7999999999999997E-3</v>
      </c>
      <c r="G37" s="15"/>
    </row>
    <row r="38" spans="1:7" x14ac:dyDescent="0.3">
      <c r="A38" s="12" t="s">
        <v>1157</v>
      </c>
      <c r="B38" s="30" t="s">
        <v>1158</v>
      </c>
      <c r="C38" s="30" t="s">
        <v>1154</v>
      </c>
      <c r="D38" s="13">
        <v>23618</v>
      </c>
      <c r="E38" s="14">
        <v>212.68</v>
      </c>
      <c r="F38" s="15">
        <v>9.7999999999999997E-3</v>
      </c>
      <c r="G38" s="15"/>
    </row>
    <row r="39" spans="1:7" x14ac:dyDescent="0.3">
      <c r="A39" s="12" t="s">
        <v>1673</v>
      </c>
      <c r="B39" s="30" t="s">
        <v>1674</v>
      </c>
      <c r="C39" s="30" t="s">
        <v>1231</v>
      </c>
      <c r="D39" s="13">
        <v>44579</v>
      </c>
      <c r="E39" s="14">
        <v>211.62</v>
      </c>
      <c r="F39" s="15">
        <v>9.7999999999999997E-3</v>
      </c>
      <c r="G39" s="15"/>
    </row>
    <row r="40" spans="1:7" x14ac:dyDescent="0.3">
      <c r="A40" s="12" t="s">
        <v>1327</v>
      </c>
      <c r="B40" s="30" t="s">
        <v>1328</v>
      </c>
      <c r="C40" s="30" t="s">
        <v>1259</v>
      </c>
      <c r="D40" s="13">
        <v>6857</v>
      </c>
      <c r="E40" s="14">
        <v>207.78</v>
      </c>
      <c r="F40" s="15">
        <v>9.5999999999999992E-3</v>
      </c>
      <c r="G40" s="15"/>
    </row>
    <row r="41" spans="1:7" x14ac:dyDescent="0.3">
      <c r="A41" s="12" t="s">
        <v>1783</v>
      </c>
      <c r="B41" s="30" t="s">
        <v>1784</v>
      </c>
      <c r="C41" s="30" t="s">
        <v>1154</v>
      </c>
      <c r="D41" s="13">
        <v>10448</v>
      </c>
      <c r="E41" s="14">
        <v>206.49</v>
      </c>
      <c r="F41" s="15">
        <v>9.4999999999999998E-3</v>
      </c>
      <c r="G41" s="15"/>
    </row>
    <row r="42" spans="1:7" x14ac:dyDescent="0.3">
      <c r="A42" s="12" t="s">
        <v>1431</v>
      </c>
      <c r="B42" s="30" t="s">
        <v>1432</v>
      </c>
      <c r="C42" s="30" t="s">
        <v>1353</v>
      </c>
      <c r="D42" s="13">
        <v>298284</v>
      </c>
      <c r="E42" s="14">
        <v>200.15</v>
      </c>
      <c r="F42" s="15">
        <v>9.1999999999999998E-3</v>
      </c>
      <c r="G42" s="15"/>
    </row>
    <row r="43" spans="1:7" x14ac:dyDescent="0.3">
      <c r="A43" s="12" t="s">
        <v>1671</v>
      </c>
      <c r="B43" s="30" t="s">
        <v>1672</v>
      </c>
      <c r="C43" s="30" t="s">
        <v>1110</v>
      </c>
      <c r="D43" s="13">
        <v>21798</v>
      </c>
      <c r="E43" s="14">
        <v>199.5</v>
      </c>
      <c r="F43" s="15">
        <v>9.1999999999999998E-3</v>
      </c>
      <c r="G43" s="15"/>
    </row>
    <row r="44" spans="1:7" x14ac:dyDescent="0.3">
      <c r="A44" s="12" t="s">
        <v>1398</v>
      </c>
      <c r="B44" s="30" t="s">
        <v>1399</v>
      </c>
      <c r="C44" s="30" t="s">
        <v>1370</v>
      </c>
      <c r="D44" s="13">
        <v>35854</v>
      </c>
      <c r="E44" s="14">
        <v>195.37</v>
      </c>
      <c r="F44" s="15">
        <v>8.9999999999999993E-3</v>
      </c>
      <c r="G44" s="15"/>
    </row>
    <row r="45" spans="1:7" x14ac:dyDescent="0.3">
      <c r="A45" s="12" t="s">
        <v>1288</v>
      </c>
      <c r="B45" s="30" t="s">
        <v>1289</v>
      </c>
      <c r="C45" s="30" t="s">
        <v>1290</v>
      </c>
      <c r="D45" s="13">
        <v>14144</v>
      </c>
      <c r="E45" s="14">
        <v>189.11</v>
      </c>
      <c r="F45" s="15">
        <v>8.6999999999999994E-3</v>
      </c>
      <c r="G45" s="15"/>
    </row>
    <row r="46" spans="1:7" x14ac:dyDescent="0.3">
      <c r="A46" s="12" t="s">
        <v>1229</v>
      </c>
      <c r="B46" s="30" t="s">
        <v>1230</v>
      </c>
      <c r="C46" s="30" t="s">
        <v>1231</v>
      </c>
      <c r="D46" s="13">
        <v>21789</v>
      </c>
      <c r="E46" s="14">
        <v>183.59</v>
      </c>
      <c r="F46" s="15">
        <v>8.5000000000000006E-3</v>
      </c>
      <c r="G46" s="15"/>
    </row>
    <row r="47" spans="1:7" x14ac:dyDescent="0.3">
      <c r="A47" s="12" t="s">
        <v>1123</v>
      </c>
      <c r="B47" s="30" t="s">
        <v>1124</v>
      </c>
      <c r="C47" s="30" t="s">
        <v>1125</v>
      </c>
      <c r="D47" s="13">
        <v>37666</v>
      </c>
      <c r="E47" s="14">
        <v>152.68</v>
      </c>
      <c r="F47" s="15">
        <v>7.0000000000000001E-3</v>
      </c>
      <c r="G47" s="15"/>
    </row>
    <row r="48" spans="1:7" x14ac:dyDescent="0.3">
      <c r="A48" s="12" t="s">
        <v>1167</v>
      </c>
      <c r="B48" s="30" t="s">
        <v>1168</v>
      </c>
      <c r="C48" s="30" t="s">
        <v>1169</v>
      </c>
      <c r="D48" s="13">
        <v>35681</v>
      </c>
      <c r="E48" s="14">
        <v>150.15</v>
      </c>
      <c r="F48" s="15">
        <v>6.8999999999999999E-3</v>
      </c>
      <c r="G48" s="15"/>
    </row>
    <row r="49" spans="1:7" x14ac:dyDescent="0.3">
      <c r="A49" s="12" t="s">
        <v>1789</v>
      </c>
      <c r="B49" s="30" t="s">
        <v>1790</v>
      </c>
      <c r="C49" s="30" t="s">
        <v>1290</v>
      </c>
      <c r="D49" s="13">
        <v>10673</v>
      </c>
      <c r="E49" s="14">
        <v>128.65</v>
      </c>
      <c r="F49" s="15">
        <v>5.8999999999999999E-3</v>
      </c>
      <c r="G49" s="15"/>
    </row>
    <row r="50" spans="1:7" x14ac:dyDescent="0.3">
      <c r="A50" s="12" t="s">
        <v>1785</v>
      </c>
      <c r="B50" s="30" t="s">
        <v>1786</v>
      </c>
      <c r="C50" s="30" t="s">
        <v>1253</v>
      </c>
      <c r="D50" s="13">
        <v>27576</v>
      </c>
      <c r="E50" s="14">
        <v>125.84</v>
      </c>
      <c r="F50" s="15">
        <v>5.7999999999999996E-3</v>
      </c>
      <c r="G50" s="15"/>
    </row>
    <row r="51" spans="1:7" x14ac:dyDescent="0.3">
      <c r="A51" s="12" t="s">
        <v>1174</v>
      </c>
      <c r="B51" s="30" t="s">
        <v>1175</v>
      </c>
      <c r="C51" s="30" t="s">
        <v>1176</v>
      </c>
      <c r="D51" s="13">
        <v>4892</v>
      </c>
      <c r="E51" s="14">
        <v>123.03</v>
      </c>
      <c r="F51" s="15">
        <v>5.7000000000000002E-3</v>
      </c>
      <c r="G51" s="15"/>
    </row>
    <row r="52" spans="1:7" x14ac:dyDescent="0.3">
      <c r="A52" s="12" t="s">
        <v>1787</v>
      </c>
      <c r="B52" s="30" t="s">
        <v>1788</v>
      </c>
      <c r="C52" s="30" t="s">
        <v>1290</v>
      </c>
      <c r="D52" s="13">
        <v>6787</v>
      </c>
      <c r="E52" s="14">
        <v>115.29</v>
      </c>
      <c r="F52" s="15">
        <v>5.3E-3</v>
      </c>
      <c r="G52" s="15"/>
    </row>
    <row r="53" spans="1:7" x14ac:dyDescent="0.3">
      <c r="A53" s="12" t="s">
        <v>1337</v>
      </c>
      <c r="B53" s="30" t="s">
        <v>1338</v>
      </c>
      <c r="C53" s="30" t="s">
        <v>1169</v>
      </c>
      <c r="D53" s="13">
        <v>1262</v>
      </c>
      <c r="E53" s="14">
        <v>104.65</v>
      </c>
      <c r="F53" s="15">
        <v>4.7999999999999996E-3</v>
      </c>
      <c r="G53" s="15"/>
    </row>
    <row r="54" spans="1:7" x14ac:dyDescent="0.3">
      <c r="A54" s="12" t="s">
        <v>1295</v>
      </c>
      <c r="B54" s="30" t="s">
        <v>1296</v>
      </c>
      <c r="C54" s="30" t="s">
        <v>1297</v>
      </c>
      <c r="D54" s="13">
        <v>72916</v>
      </c>
      <c r="E54" s="14">
        <v>101.5</v>
      </c>
      <c r="F54" s="15">
        <v>4.7000000000000002E-3</v>
      </c>
      <c r="G54" s="15"/>
    </row>
    <row r="55" spans="1:7" x14ac:dyDescent="0.3">
      <c r="A55" s="12" t="s">
        <v>1148</v>
      </c>
      <c r="B55" s="30" t="s">
        <v>1149</v>
      </c>
      <c r="C55" s="30" t="s">
        <v>1110</v>
      </c>
      <c r="D55" s="13">
        <v>1781</v>
      </c>
      <c r="E55" s="14">
        <v>100.03</v>
      </c>
      <c r="F55" s="15">
        <v>4.5999999999999999E-3</v>
      </c>
      <c r="G55" s="15"/>
    </row>
    <row r="56" spans="1:7" x14ac:dyDescent="0.3">
      <c r="A56" s="12" t="s">
        <v>1260</v>
      </c>
      <c r="B56" s="30" t="s">
        <v>1261</v>
      </c>
      <c r="C56" s="30" t="s">
        <v>1262</v>
      </c>
      <c r="D56" s="13">
        <v>95078</v>
      </c>
      <c r="E56" s="14">
        <v>99.97</v>
      </c>
      <c r="F56" s="15">
        <v>4.5999999999999999E-3</v>
      </c>
      <c r="G56" s="15"/>
    </row>
    <row r="57" spans="1:7" x14ac:dyDescent="0.3">
      <c r="A57" s="12" t="s">
        <v>1791</v>
      </c>
      <c r="B57" s="30" t="s">
        <v>1792</v>
      </c>
      <c r="C57" s="30" t="s">
        <v>1793</v>
      </c>
      <c r="D57" s="13">
        <v>263</v>
      </c>
      <c r="E57" s="14">
        <v>95.69</v>
      </c>
      <c r="F57" s="15">
        <v>4.4000000000000003E-3</v>
      </c>
      <c r="G57" s="15"/>
    </row>
    <row r="58" spans="1:7" x14ac:dyDescent="0.3">
      <c r="A58" s="12" t="s">
        <v>1408</v>
      </c>
      <c r="B58" s="30" t="s">
        <v>1409</v>
      </c>
      <c r="C58" s="30" t="s">
        <v>1176</v>
      </c>
      <c r="D58" s="13">
        <v>24535</v>
      </c>
      <c r="E58" s="14">
        <v>71.89</v>
      </c>
      <c r="F58" s="15">
        <v>3.3E-3</v>
      </c>
      <c r="G58" s="15"/>
    </row>
    <row r="59" spans="1:7" x14ac:dyDescent="0.3">
      <c r="A59" s="12" t="s">
        <v>1794</v>
      </c>
      <c r="B59" s="30" t="s">
        <v>1795</v>
      </c>
      <c r="C59" s="30" t="s">
        <v>1390</v>
      </c>
      <c r="D59" s="13">
        <v>15354</v>
      </c>
      <c r="E59" s="14">
        <v>55.67</v>
      </c>
      <c r="F59" s="15">
        <v>2.5999999999999999E-3</v>
      </c>
      <c r="G59" s="15"/>
    </row>
    <row r="60" spans="1:7" x14ac:dyDescent="0.3">
      <c r="A60" s="12" t="s">
        <v>1679</v>
      </c>
      <c r="B60" s="30" t="s">
        <v>1680</v>
      </c>
      <c r="C60" s="30" t="s">
        <v>1218</v>
      </c>
      <c r="D60" s="13">
        <v>7947</v>
      </c>
      <c r="E60" s="14">
        <v>54.31</v>
      </c>
      <c r="F60" s="15">
        <v>2.5000000000000001E-3</v>
      </c>
      <c r="G60" s="15"/>
    </row>
    <row r="61" spans="1:7" x14ac:dyDescent="0.3">
      <c r="A61" s="16" t="s">
        <v>125</v>
      </c>
      <c r="B61" s="31"/>
      <c r="C61" s="31"/>
      <c r="D61" s="17"/>
      <c r="E61" s="35">
        <v>20807.78</v>
      </c>
      <c r="F61" s="36">
        <v>0.95989999999999998</v>
      </c>
      <c r="G61" s="20"/>
    </row>
    <row r="62" spans="1:7" x14ac:dyDescent="0.3">
      <c r="A62" s="16" t="s">
        <v>1453</v>
      </c>
      <c r="B62" s="30"/>
      <c r="C62" s="30"/>
      <c r="D62" s="13"/>
      <c r="E62" s="14"/>
      <c r="F62" s="15"/>
      <c r="G62" s="15"/>
    </row>
    <row r="63" spans="1:7" x14ac:dyDescent="0.3">
      <c r="A63" s="16" t="s">
        <v>125</v>
      </c>
      <c r="B63" s="30"/>
      <c r="C63" s="30"/>
      <c r="D63" s="13"/>
      <c r="E63" s="37" t="s">
        <v>115</v>
      </c>
      <c r="F63" s="38" t="s">
        <v>115</v>
      </c>
      <c r="G63" s="15"/>
    </row>
    <row r="64" spans="1:7" x14ac:dyDescent="0.3">
      <c r="A64" s="21" t="s">
        <v>155</v>
      </c>
      <c r="B64" s="32"/>
      <c r="C64" s="32"/>
      <c r="D64" s="22"/>
      <c r="E64" s="27">
        <v>20807.78</v>
      </c>
      <c r="F64" s="28">
        <v>0.95989999999999998</v>
      </c>
      <c r="G64" s="20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12"/>
      <c r="B66" s="30"/>
      <c r="C66" s="30"/>
      <c r="D66" s="13"/>
      <c r="E66" s="14"/>
      <c r="F66" s="15"/>
      <c r="G66" s="15"/>
    </row>
    <row r="67" spans="1:7" x14ac:dyDescent="0.3">
      <c r="A67" s="16" t="s">
        <v>156</v>
      </c>
      <c r="B67" s="30"/>
      <c r="C67" s="30"/>
      <c r="D67" s="13"/>
      <c r="E67" s="14"/>
      <c r="F67" s="15"/>
      <c r="G67" s="15"/>
    </row>
    <row r="68" spans="1:7" x14ac:dyDescent="0.3">
      <c r="A68" s="12" t="s">
        <v>157</v>
      </c>
      <c r="B68" s="30"/>
      <c r="C68" s="30"/>
      <c r="D68" s="13"/>
      <c r="E68" s="14">
        <v>927.46</v>
      </c>
      <c r="F68" s="15">
        <v>4.2799999999999998E-2</v>
      </c>
      <c r="G68" s="15">
        <v>7.0344000000000004E-2</v>
      </c>
    </row>
    <row r="69" spans="1:7" x14ac:dyDescent="0.3">
      <c r="A69" s="16" t="s">
        <v>125</v>
      </c>
      <c r="B69" s="31"/>
      <c r="C69" s="31"/>
      <c r="D69" s="17"/>
      <c r="E69" s="35">
        <v>927.46</v>
      </c>
      <c r="F69" s="36">
        <v>4.2799999999999998E-2</v>
      </c>
      <c r="G69" s="20"/>
    </row>
    <row r="70" spans="1:7" x14ac:dyDescent="0.3">
      <c r="A70" s="12"/>
      <c r="B70" s="30"/>
      <c r="C70" s="30"/>
      <c r="D70" s="13"/>
      <c r="E70" s="14"/>
      <c r="F70" s="15"/>
      <c r="G70" s="15"/>
    </row>
    <row r="71" spans="1:7" x14ac:dyDescent="0.3">
      <c r="A71" s="21" t="s">
        <v>155</v>
      </c>
      <c r="B71" s="32"/>
      <c r="C71" s="32"/>
      <c r="D71" s="22"/>
      <c r="E71" s="18">
        <v>927.46</v>
      </c>
      <c r="F71" s="19">
        <v>4.2799999999999998E-2</v>
      </c>
      <c r="G71" s="20"/>
    </row>
    <row r="72" spans="1:7" x14ac:dyDescent="0.3">
      <c r="A72" s="12" t="s">
        <v>158</v>
      </c>
      <c r="B72" s="30"/>
      <c r="C72" s="30"/>
      <c r="D72" s="13"/>
      <c r="E72" s="14">
        <v>0.17874390000000001</v>
      </c>
      <c r="F72" s="15">
        <v>7.9999999999999996E-6</v>
      </c>
      <c r="G72" s="15"/>
    </row>
    <row r="73" spans="1:7" x14ac:dyDescent="0.3">
      <c r="A73" s="12" t="s">
        <v>159</v>
      </c>
      <c r="B73" s="30"/>
      <c r="C73" s="30"/>
      <c r="D73" s="13"/>
      <c r="E73" s="23">
        <v>-64.278743899999995</v>
      </c>
      <c r="F73" s="24">
        <v>-2.7079999999999999E-3</v>
      </c>
      <c r="G73" s="15">
        <v>7.0344000000000004E-2</v>
      </c>
    </row>
    <row r="74" spans="1:7" x14ac:dyDescent="0.3">
      <c r="A74" s="25" t="s">
        <v>160</v>
      </c>
      <c r="B74" s="33"/>
      <c r="C74" s="33"/>
      <c r="D74" s="26"/>
      <c r="E74" s="27">
        <v>21671.14</v>
      </c>
      <c r="F74" s="28">
        <v>1</v>
      </c>
      <c r="G74" s="28"/>
    </row>
    <row r="79" spans="1:7" x14ac:dyDescent="0.3">
      <c r="A79" s="1" t="s">
        <v>163</v>
      </c>
    </row>
    <row r="80" spans="1:7" x14ac:dyDescent="0.3">
      <c r="A80" s="45" t="s">
        <v>164</v>
      </c>
      <c r="B80" s="34" t="s">
        <v>115</v>
      </c>
    </row>
    <row r="81" spans="1:5" x14ac:dyDescent="0.3">
      <c r="A81" t="s">
        <v>165</v>
      </c>
    </row>
    <row r="82" spans="1:5" x14ac:dyDescent="0.3">
      <c r="A82" t="s">
        <v>166</v>
      </c>
      <c r="B82" t="s">
        <v>167</v>
      </c>
      <c r="C82" t="s">
        <v>167</v>
      </c>
    </row>
    <row r="83" spans="1:5" x14ac:dyDescent="0.3">
      <c r="B83" s="46">
        <v>44985</v>
      </c>
      <c r="C83" s="46">
        <v>45016</v>
      </c>
    </row>
    <row r="84" spans="1:5" x14ac:dyDescent="0.3">
      <c r="A84" t="s">
        <v>171</v>
      </c>
      <c r="B84">
        <v>79.040000000000006</v>
      </c>
      <c r="C84">
        <v>79.45</v>
      </c>
      <c r="E84" s="2"/>
    </row>
    <row r="85" spans="1:5" x14ac:dyDescent="0.3">
      <c r="A85" t="s">
        <v>172</v>
      </c>
      <c r="B85">
        <v>27.43</v>
      </c>
      <c r="C85">
        <v>27.37</v>
      </c>
      <c r="E85" s="2"/>
    </row>
    <row r="86" spans="1:5" x14ac:dyDescent="0.3">
      <c r="A86" t="s">
        <v>630</v>
      </c>
      <c r="B86">
        <v>69.510000000000005</v>
      </c>
      <c r="C86">
        <v>69.77</v>
      </c>
      <c r="E86" s="2"/>
    </row>
    <row r="87" spans="1:5" x14ac:dyDescent="0.3">
      <c r="A87" t="s">
        <v>631</v>
      </c>
      <c r="B87">
        <v>19.309999999999999</v>
      </c>
      <c r="C87">
        <v>19.18</v>
      </c>
      <c r="E87" s="2"/>
    </row>
    <row r="88" spans="1:5" x14ac:dyDescent="0.3">
      <c r="E88" s="2"/>
    </row>
    <row r="89" spans="1:5" x14ac:dyDescent="0.3">
      <c r="A89" t="s">
        <v>634</v>
      </c>
    </row>
    <row r="91" spans="1:5" x14ac:dyDescent="0.3">
      <c r="A91" s="48" t="s">
        <v>635</v>
      </c>
      <c r="B91" s="48" t="s">
        <v>636</v>
      </c>
      <c r="C91" s="48" t="s">
        <v>637</v>
      </c>
      <c r="D91" s="48" t="s">
        <v>638</v>
      </c>
    </row>
    <row r="92" spans="1:5" x14ac:dyDescent="0.3">
      <c r="A92" s="48" t="s">
        <v>1774</v>
      </c>
      <c r="B92" s="48"/>
      <c r="C92" s="48">
        <v>0.2</v>
      </c>
      <c r="D92" s="48">
        <v>0.2</v>
      </c>
    </row>
    <row r="93" spans="1:5" x14ac:dyDescent="0.3">
      <c r="A93" s="48" t="s">
        <v>1775</v>
      </c>
      <c r="B93" s="48"/>
      <c r="C93" s="48">
        <v>0.2</v>
      </c>
      <c r="D93" s="48">
        <v>0.2</v>
      </c>
    </row>
    <row r="95" spans="1:5" x14ac:dyDescent="0.3">
      <c r="A95" t="s">
        <v>183</v>
      </c>
      <c r="B95" s="34" t="s">
        <v>115</v>
      </c>
    </row>
    <row r="96" spans="1:5" ht="28.95" customHeight="1" x14ac:dyDescent="0.3">
      <c r="A96" s="45" t="s">
        <v>184</v>
      </c>
      <c r="B96" s="34" t="s">
        <v>115</v>
      </c>
    </row>
    <row r="97" spans="1:4" ht="28.95" customHeight="1" x14ac:dyDescent="0.3">
      <c r="A97" s="45" t="s">
        <v>185</v>
      </c>
      <c r="B97" s="34" t="s">
        <v>115</v>
      </c>
    </row>
    <row r="98" spans="1:4" x14ac:dyDescent="0.3">
      <c r="A98" t="s">
        <v>1648</v>
      </c>
      <c r="B98" s="47">
        <v>0.57301100000000005</v>
      </c>
    </row>
    <row r="99" spans="1:4" ht="43.5" customHeight="1" x14ac:dyDescent="0.3">
      <c r="A99" s="45" t="s">
        <v>187</v>
      </c>
      <c r="B99" s="34" t="s">
        <v>115</v>
      </c>
    </row>
    <row r="100" spans="1:4" ht="28.95" customHeight="1" x14ac:dyDescent="0.3">
      <c r="A100" s="45" t="s">
        <v>188</v>
      </c>
      <c r="B100" s="34" t="s">
        <v>115</v>
      </c>
    </row>
    <row r="101" spans="1:4" ht="28.95" customHeight="1" x14ac:dyDescent="0.3">
      <c r="A101" s="45" t="s">
        <v>189</v>
      </c>
      <c r="B101" s="34" t="s">
        <v>115</v>
      </c>
    </row>
    <row r="102" spans="1:4" x14ac:dyDescent="0.3">
      <c r="A102" t="s">
        <v>190</v>
      </c>
      <c r="B102" s="34" t="s">
        <v>115</v>
      </c>
    </row>
    <row r="103" spans="1:4" x14ac:dyDescent="0.3">
      <c r="A103" t="s">
        <v>191</v>
      </c>
      <c r="B103" s="34" t="s">
        <v>115</v>
      </c>
    </row>
    <row r="105" spans="1:4" ht="70.05" customHeight="1" x14ac:dyDescent="0.3">
      <c r="A105" s="77" t="s">
        <v>201</v>
      </c>
      <c r="B105" s="77" t="s">
        <v>202</v>
      </c>
      <c r="C105" s="77" t="s">
        <v>5</v>
      </c>
      <c r="D105" s="77" t="s">
        <v>6</v>
      </c>
    </row>
    <row r="106" spans="1:4" ht="70.05" customHeight="1" x14ac:dyDescent="0.3">
      <c r="A106" s="77" t="s">
        <v>1799</v>
      </c>
      <c r="B106" s="77"/>
      <c r="C106" s="77" t="s">
        <v>58</v>
      </c>
      <c r="D106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5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203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204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205</v>
      </c>
      <c r="B9" s="30"/>
      <c r="C9" s="30"/>
      <c r="D9" s="13"/>
      <c r="E9" s="14"/>
      <c r="F9" s="15"/>
      <c r="G9" s="15"/>
    </row>
    <row r="10" spans="1:8" x14ac:dyDescent="0.3">
      <c r="A10" s="16" t="s">
        <v>206</v>
      </c>
      <c r="B10" s="30"/>
      <c r="C10" s="30"/>
      <c r="D10" s="13"/>
      <c r="E10" s="14"/>
      <c r="F10" s="15"/>
      <c r="G10" s="15"/>
    </row>
    <row r="11" spans="1:8" x14ac:dyDescent="0.3">
      <c r="A11" s="12" t="s">
        <v>207</v>
      </c>
      <c r="B11" s="30" t="s">
        <v>208</v>
      </c>
      <c r="C11" s="30" t="s">
        <v>209</v>
      </c>
      <c r="D11" s="13">
        <v>100500000</v>
      </c>
      <c r="E11" s="14">
        <v>100461.31</v>
      </c>
      <c r="F11" s="15">
        <v>0.1492</v>
      </c>
      <c r="G11" s="15">
        <v>7.4493000000000004E-2</v>
      </c>
    </row>
    <row r="12" spans="1:8" x14ac:dyDescent="0.3">
      <c r="A12" s="12" t="s">
        <v>210</v>
      </c>
      <c r="B12" s="30" t="s">
        <v>211</v>
      </c>
      <c r="C12" s="30" t="s">
        <v>212</v>
      </c>
      <c r="D12" s="13">
        <v>99800000</v>
      </c>
      <c r="E12" s="14">
        <v>99766.07</v>
      </c>
      <c r="F12" s="15">
        <v>0.1482</v>
      </c>
      <c r="G12" s="15">
        <v>7.2097999999999995E-2</v>
      </c>
    </row>
    <row r="13" spans="1:8" x14ac:dyDescent="0.3">
      <c r="A13" s="12" t="s">
        <v>213</v>
      </c>
      <c r="B13" s="30" t="s">
        <v>214</v>
      </c>
      <c r="C13" s="30" t="s">
        <v>209</v>
      </c>
      <c r="D13" s="13">
        <v>83500000</v>
      </c>
      <c r="E13" s="14">
        <v>83470.86</v>
      </c>
      <c r="F13" s="15">
        <v>0.124</v>
      </c>
      <c r="G13" s="15">
        <v>7.3243000000000003E-2</v>
      </c>
    </row>
    <row r="14" spans="1:8" x14ac:dyDescent="0.3">
      <c r="A14" s="12" t="s">
        <v>215</v>
      </c>
      <c r="B14" s="30" t="s">
        <v>216</v>
      </c>
      <c r="C14" s="30" t="s">
        <v>212</v>
      </c>
      <c r="D14" s="13">
        <v>78750000</v>
      </c>
      <c r="E14" s="14">
        <v>78728.66</v>
      </c>
      <c r="F14" s="15">
        <v>0.1169</v>
      </c>
      <c r="G14" s="15">
        <v>7.4503E-2</v>
      </c>
    </row>
    <row r="15" spans="1:8" x14ac:dyDescent="0.3">
      <c r="A15" s="12" t="s">
        <v>217</v>
      </c>
      <c r="B15" s="30" t="s">
        <v>218</v>
      </c>
      <c r="C15" s="30" t="s">
        <v>209</v>
      </c>
      <c r="D15" s="13">
        <v>77500000</v>
      </c>
      <c r="E15" s="14">
        <v>77485.429999999993</v>
      </c>
      <c r="F15" s="15">
        <v>0.11509999999999999</v>
      </c>
      <c r="G15" s="15">
        <v>7.4499999999999997E-2</v>
      </c>
    </row>
    <row r="16" spans="1:8" x14ac:dyDescent="0.3">
      <c r="A16" s="12" t="s">
        <v>219</v>
      </c>
      <c r="B16" s="30" t="s">
        <v>220</v>
      </c>
      <c r="C16" s="30" t="s">
        <v>221</v>
      </c>
      <c r="D16" s="13">
        <v>61500000</v>
      </c>
      <c r="E16" s="14">
        <v>61511.56</v>
      </c>
      <c r="F16" s="15">
        <v>9.1300000000000006E-2</v>
      </c>
      <c r="G16" s="15">
        <v>7.5505000000000003E-2</v>
      </c>
    </row>
    <row r="17" spans="1:7" x14ac:dyDescent="0.3">
      <c r="A17" s="12" t="s">
        <v>222</v>
      </c>
      <c r="B17" s="30" t="s">
        <v>223</v>
      </c>
      <c r="C17" s="30" t="s">
        <v>209</v>
      </c>
      <c r="D17" s="13">
        <v>36500000</v>
      </c>
      <c r="E17" s="14">
        <v>36487.919999999998</v>
      </c>
      <c r="F17" s="15">
        <v>5.4199999999999998E-2</v>
      </c>
      <c r="G17" s="15">
        <v>7.3993000000000003E-2</v>
      </c>
    </row>
    <row r="18" spans="1:7" x14ac:dyDescent="0.3">
      <c r="A18" s="12" t="s">
        <v>224</v>
      </c>
      <c r="B18" s="30" t="s">
        <v>225</v>
      </c>
      <c r="C18" s="30" t="s">
        <v>209</v>
      </c>
      <c r="D18" s="13">
        <v>34500000</v>
      </c>
      <c r="E18" s="14">
        <v>34485.919999999998</v>
      </c>
      <c r="F18" s="15">
        <v>5.1200000000000002E-2</v>
      </c>
      <c r="G18" s="15">
        <v>7.6797000000000004E-2</v>
      </c>
    </row>
    <row r="19" spans="1:7" x14ac:dyDescent="0.3">
      <c r="A19" s="12" t="s">
        <v>226</v>
      </c>
      <c r="B19" s="30" t="s">
        <v>227</v>
      </c>
      <c r="C19" s="30" t="s">
        <v>209</v>
      </c>
      <c r="D19" s="13">
        <v>10000000</v>
      </c>
      <c r="E19" s="14">
        <v>9995.41</v>
      </c>
      <c r="F19" s="15">
        <v>1.4800000000000001E-2</v>
      </c>
      <c r="G19" s="15">
        <v>7.5347999999999998E-2</v>
      </c>
    </row>
    <row r="20" spans="1:7" x14ac:dyDescent="0.3">
      <c r="A20" s="12" t="s">
        <v>228</v>
      </c>
      <c r="B20" s="30" t="s">
        <v>229</v>
      </c>
      <c r="C20" s="30" t="s">
        <v>221</v>
      </c>
      <c r="D20" s="13">
        <v>8000000</v>
      </c>
      <c r="E20" s="14">
        <v>8000.32</v>
      </c>
      <c r="F20" s="15">
        <v>1.1900000000000001E-2</v>
      </c>
      <c r="G20" s="15">
        <v>7.6456999999999997E-2</v>
      </c>
    </row>
    <row r="21" spans="1:7" x14ac:dyDescent="0.3">
      <c r="A21" s="16" t="s">
        <v>125</v>
      </c>
      <c r="B21" s="31"/>
      <c r="C21" s="31"/>
      <c r="D21" s="17"/>
      <c r="E21" s="35">
        <v>590393.46</v>
      </c>
      <c r="F21" s="36">
        <v>0.87680000000000002</v>
      </c>
      <c r="G21" s="20"/>
    </row>
    <row r="22" spans="1:7" x14ac:dyDescent="0.3">
      <c r="A22" s="12"/>
      <c r="B22" s="30"/>
      <c r="C22" s="30"/>
      <c r="D22" s="13"/>
      <c r="E22" s="14"/>
      <c r="F22" s="15"/>
      <c r="G22" s="15"/>
    </row>
    <row r="23" spans="1:7" x14ac:dyDescent="0.3">
      <c r="A23" s="16" t="s">
        <v>230</v>
      </c>
      <c r="B23" s="30"/>
      <c r="C23" s="30"/>
      <c r="D23" s="13"/>
      <c r="E23" s="14"/>
      <c r="F23" s="15"/>
      <c r="G23" s="15"/>
    </row>
    <row r="24" spans="1:7" x14ac:dyDescent="0.3">
      <c r="A24" s="16" t="s">
        <v>125</v>
      </c>
      <c r="B24" s="30"/>
      <c r="C24" s="30"/>
      <c r="D24" s="13"/>
      <c r="E24" s="37" t="s">
        <v>115</v>
      </c>
      <c r="F24" s="38" t="s">
        <v>115</v>
      </c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231</v>
      </c>
      <c r="B26" s="30"/>
      <c r="C26" s="30"/>
      <c r="D26" s="13"/>
      <c r="E26" s="14"/>
      <c r="F26" s="15"/>
      <c r="G26" s="15"/>
    </row>
    <row r="27" spans="1:7" x14ac:dyDescent="0.3">
      <c r="A27" s="16" t="s">
        <v>125</v>
      </c>
      <c r="B27" s="30"/>
      <c r="C27" s="30"/>
      <c r="D27" s="13"/>
      <c r="E27" s="37" t="s">
        <v>115</v>
      </c>
      <c r="F27" s="38" t="s">
        <v>115</v>
      </c>
      <c r="G27" s="15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54" t="s">
        <v>155</v>
      </c>
      <c r="B29" s="55"/>
      <c r="C29" s="55"/>
      <c r="D29" s="56"/>
      <c r="E29" s="35">
        <v>590393.46</v>
      </c>
      <c r="F29" s="36">
        <v>0.87680000000000002</v>
      </c>
      <c r="G29" s="20"/>
    </row>
    <row r="30" spans="1:7" x14ac:dyDescent="0.3">
      <c r="A30" s="12"/>
      <c r="B30" s="30"/>
      <c r="C30" s="30"/>
      <c r="D30" s="13"/>
      <c r="E30" s="14"/>
      <c r="F30" s="15"/>
      <c r="G30" s="15"/>
    </row>
    <row r="31" spans="1:7" x14ac:dyDescent="0.3">
      <c r="A31" s="16" t="s">
        <v>116</v>
      </c>
      <c r="B31" s="30"/>
      <c r="C31" s="30"/>
      <c r="D31" s="13"/>
      <c r="E31" s="14"/>
      <c r="F31" s="15"/>
      <c r="G31" s="15"/>
    </row>
    <row r="32" spans="1:7" x14ac:dyDescent="0.3">
      <c r="A32" s="12"/>
      <c r="B32" s="30"/>
      <c r="C32" s="30"/>
      <c r="D32" s="13"/>
      <c r="E32" s="14"/>
      <c r="F32" s="15"/>
      <c r="G32" s="15"/>
    </row>
    <row r="33" spans="1:7" x14ac:dyDescent="0.3">
      <c r="A33" s="16" t="s">
        <v>150</v>
      </c>
      <c r="B33" s="30"/>
      <c r="C33" s="30"/>
      <c r="D33" s="13"/>
      <c r="E33" s="14"/>
      <c r="F33" s="15"/>
      <c r="G33" s="15"/>
    </row>
    <row r="34" spans="1:7" x14ac:dyDescent="0.3">
      <c r="A34" s="12" t="s">
        <v>232</v>
      </c>
      <c r="B34" s="30" t="s">
        <v>233</v>
      </c>
      <c r="C34" s="30" t="s">
        <v>129</v>
      </c>
      <c r="D34" s="13">
        <v>35000000</v>
      </c>
      <c r="E34" s="14">
        <v>34986.769999999997</v>
      </c>
      <c r="F34" s="15">
        <v>5.1999999999999998E-2</v>
      </c>
      <c r="G34" s="15">
        <v>6.9011000000000003E-2</v>
      </c>
    </row>
    <row r="35" spans="1:7" x14ac:dyDescent="0.3">
      <c r="A35" s="16" t="s">
        <v>125</v>
      </c>
      <c r="B35" s="31"/>
      <c r="C35" s="31"/>
      <c r="D35" s="17"/>
      <c r="E35" s="35">
        <v>34986.769999999997</v>
      </c>
      <c r="F35" s="36">
        <v>5.1999999999999998E-2</v>
      </c>
      <c r="G35" s="20"/>
    </row>
    <row r="36" spans="1:7" x14ac:dyDescent="0.3">
      <c r="A36" s="12"/>
      <c r="B36" s="30"/>
      <c r="C36" s="30"/>
      <c r="D36" s="13"/>
      <c r="E36" s="14"/>
      <c r="F36" s="15"/>
      <c r="G36" s="15"/>
    </row>
    <row r="37" spans="1:7" x14ac:dyDescent="0.3">
      <c r="A37" s="54" t="s">
        <v>155</v>
      </c>
      <c r="B37" s="55"/>
      <c r="C37" s="55"/>
      <c r="D37" s="56"/>
      <c r="E37" s="35">
        <v>34986.769999999997</v>
      </c>
      <c r="F37" s="36">
        <v>5.1999999999999998E-2</v>
      </c>
      <c r="G37" s="20"/>
    </row>
    <row r="38" spans="1:7" x14ac:dyDescent="0.3">
      <c r="A38" s="12"/>
      <c r="B38" s="30"/>
      <c r="C38" s="30"/>
      <c r="D38" s="13"/>
      <c r="E38" s="14"/>
      <c r="F38" s="15"/>
      <c r="G38" s="15"/>
    </row>
    <row r="39" spans="1:7" x14ac:dyDescent="0.3">
      <c r="A39" s="12"/>
      <c r="B39" s="30"/>
      <c r="C39" s="30"/>
      <c r="D39" s="13"/>
      <c r="E39" s="14"/>
      <c r="F39" s="15"/>
      <c r="G39" s="15"/>
    </row>
    <row r="40" spans="1:7" x14ac:dyDescent="0.3">
      <c r="A40" s="16" t="s">
        <v>156</v>
      </c>
      <c r="B40" s="30"/>
      <c r="C40" s="30"/>
      <c r="D40" s="13"/>
      <c r="E40" s="14"/>
      <c r="F40" s="15"/>
      <c r="G40" s="15"/>
    </row>
    <row r="41" spans="1:7" x14ac:dyDescent="0.3">
      <c r="A41" s="12" t="s">
        <v>157</v>
      </c>
      <c r="B41" s="30"/>
      <c r="C41" s="30"/>
      <c r="D41" s="13"/>
      <c r="E41" s="14">
        <v>27861.89</v>
      </c>
      <c r="F41" s="15">
        <v>4.1399999999999999E-2</v>
      </c>
      <c r="G41" s="15">
        <v>7.0344000000000004E-2</v>
      </c>
    </row>
    <row r="42" spans="1:7" x14ac:dyDescent="0.3">
      <c r="A42" s="16" t="s">
        <v>125</v>
      </c>
      <c r="B42" s="31"/>
      <c r="C42" s="31"/>
      <c r="D42" s="17"/>
      <c r="E42" s="35">
        <v>27861.89</v>
      </c>
      <c r="F42" s="36">
        <v>4.1399999999999999E-2</v>
      </c>
      <c r="G42" s="20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54" t="s">
        <v>155</v>
      </c>
      <c r="B44" s="55"/>
      <c r="C44" s="55"/>
      <c r="D44" s="56"/>
      <c r="E44" s="35">
        <v>27861.89</v>
      </c>
      <c r="F44" s="36">
        <v>4.1399999999999999E-2</v>
      </c>
      <c r="G44" s="20"/>
    </row>
    <row r="45" spans="1:7" x14ac:dyDescent="0.3">
      <c r="A45" s="12" t="s">
        <v>158</v>
      </c>
      <c r="B45" s="30"/>
      <c r="C45" s="30"/>
      <c r="D45" s="13"/>
      <c r="E45" s="14">
        <v>19990.4695531</v>
      </c>
      <c r="F45" s="15">
        <v>2.9686000000000001E-2</v>
      </c>
      <c r="G45" s="15"/>
    </row>
    <row r="46" spans="1:7" x14ac:dyDescent="0.3">
      <c r="A46" s="12" t="s">
        <v>159</v>
      </c>
      <c r="B46" s="30"/>
      <c r="C46" s="30"/>
      <c r="D46" s="13"/>
      <c r="E46" s="14">
        <v>163.00044689999999</v>
      </c>
      <c r="F46" s="15">
        <v>1.1400000000000001E-4</v>
      </c>
      <c r="G46" s="15">
        <v>7.0344000000000004E-2</v>
      </c>
    </row>
    <row r="47" spans="1:7" x14ac:dyDescent="0.3">
      <c r="A47" s="25" t="s">
        <v>160</v>
      </c>
      <c r="B47" s="33"/>
      <c r="C47" s="33"/>
      <c r="D47" s="26"/>
      <c r="E47" s="27">
        <v>673395.59</v>
      </c>
      <c r="F47" s="28">
        <v>1</v>
      </c>
      <c r="G47" s="28"/>
    </row>
    <row r="49" spans="1:5" x14ac:dyDescent="0.3">
      <c r="A49" s="1" t="s">
        <v>162</v>
      </c>
    </row>
    <row r="52" spans="1:5" x14ac:dyDescent="0.3">
      <c r="A52" s="1" t="s">
        <v>163</v>
      </c>
    </row>
    <row r="53" spans="1:5" x14ac:dyDescent="0.3">
      <c r="A53" s="45" t="s">
        <v>164</v>
      </c>
      <c r="B53" s="34" t="s">
        <v>115</v>
      </c>
    </row>
    <row r="54" spans="1:5" x14ac:dyDescent="0.3">
      <c r="A54" t="s">
        <v>165</v>
      </c>
    </row>
    <row r="55" spans="1:5" x14ac:dyDescent="0.3">
      <c r="A55" t="s">
        <v>234</v>
      </c>
      <c r="B55" t="s">
        <v>167</v>
      </c>
      <c r="C55" t="s">
        <v>167</v>
      </c>
    </row>
    <row r="56" spans="1:5" x14ac:dyDescent="0.3">
      <c r="B56" s="46">
        <v>44985</v>
      </c>
      <c r="C56" s="46">
        <v>45016</v>
      </c>
    </row>
    <row r="57" spans="1:5" x14ac:dyDescent="0.3">
      <c r="A57" t="s">
        <v>235</v>
      </c>
      <c r="B57">
        <v>1220.9852000000001</v>
      </c>
      <c r="C57">
        <v>1229.0713000000001</v>
      </c>
      <c r="E57" s="2"/>
    </row>
    <row r="58" spans="1:5" x14ac:dyDescent="0.3">
      <c r="E58" s="2"/>
    </row>
    <row r="59" spans="1:5" x14ac:dyDescent="0.3">
      <c r="A59" t="s">
        <v>182</v>
      </c>
      <c r="B59" s="34" t="s">
        <v>115</v>
      </c>
    </row>
    <row r="60" spans="1:5" x14ac:dyDescent="0.3">
      <c r="A60" t="s">
        <v>183</v>
      </c>
      <c r="B60" s="34" t="s">
        <v>115</v>
      </c>
    </row>
    <row r="61" spans="1:5" ht="28.95" customHeight="1" x14ac:dyDescent="0.3">
      <c r="A61" s="45" t="s">
        <v>184</v>
      </c>
      <c r="B61" s="34" t="s">
        <v>115</v>
      </c>
    </row>
    <row r="62" spans="1:5" ht="28.95" customHeight="1" x14ac:dyDescent="0.3">
      <c r="A62" s="45" t="s">
        <v>185</v>
      </c>
      <c r="B62" s="34" t="s">
        <v>115</v>
      </c>
    </row>
    <row r="63" spans="1:5" x14ac:dyDescent="0.3">
      <c r="A63" t="s">
        <v>186</v>
      </c>
      <c r="B63" s="47">
        <f>B80</f>
        <v>3.1599445580733437E-2</v>
      </c>
    </row>
    <row r="64" spans="1:5" ht="43.5" customHeight="1" x14ac:dyDescent="0.3">
      <c r="A64" s="45" t="s">
        <v>187</v>
      </c>
      <c r="B64" s="34" t="s">
        <v>115</v>
      </c>
    </row>
    <row r="65" spans="1:2" ht="28.95" customHeight="1" x14ac:dyDescent="0.3">
      <c r="A65" s="45" t="s">
        <v>188</v>
      </c>
      <c r="B65" s="34" t="s">
        <v>115</v>
      </c>
    </row>
    <row r="66" spans="1:2" ht="28.95" customHeight="1" x14ac:dyDescent="0.3">
      <c r="A66" s="45" t="s">
        <v>189</v>
      </c>
      <c r="B66" s="47">
        <v>315965.41155660001</v>
      </c>
    </row>
    <row r="67" spans="1:2" x14ac:dyDescent="0.3">
      <c r="A67" t="s">
        <v>190</v>
      </c>
      <c r="B67" s="34" t="s">
        <v>115</v>
      </c>
    </row>
    <row r="68" spans="1:2" x14ac:dyDescent="0.3">
      <c r="A68" t="s">
        <v>191</v>
      </c>
      <c r="B68" s="34" t="s">
        <v>115</v>
      </c>
    </row>
    <row r="69" spans="1:2" x14ac:dyDescent="0.3">
      <c r="A69" s="45"/>
      <c r="B69" s="34"/>
    </row>
    <row r="70" spans="1:2" x14ac:dyDescent="0.3">
      <c r="A70" s="45"/>
      <c r="B70" s="34"/>
    </row>
    <row r="73" spans="1:2" x14ac:dyDescent="0.3">
      <c r="A73" t="s">
        <v>192</v>
      </c>
    </row>
    <row r="74" spans="1:2" x14ac:dyDescent="0.3">
      <c r="A74" s="57" t="s">
        <v>193</v>
      </c>
      <c r="B74" s="57" t="s">
        <v>236</v>
      </c>
    </row>
    <row r="75" spans="1:2" x14ac:dyDescent="0.3">
      <c r="A75" s="57" t="s">
        <v>195</v>
      </c>
      <c r="B75" s="57" t="s">
        <v>237</v>
      </c>
    </row>
    <row r="76" spans="1:2" x14ac:dyDescent="0.3">
      <c r="A76" s="57"/>
      <c r="B76" s="57"/>
    </row>
    <row r="77" spans="1:2" x14ac:dyDescent="0.3">
      <c r="A77" s="57" t="s">
        <v>197</v>
      </c>
      <c r="B77" s="58">
        <v>7.3731634973608839</v>
      </c>
    </row>
    <row r="78" spans="1:2" x14ac:dyDescent="0.3">
      <c r="A78" s="57"/>
      <c r="B78" s="57"/>
    </row>
    <row r="79" spans="1:2" x14ac:dyDescent="0.3">
      <c r="A79" s="57" t="s">
        <v>198</v>
      </c>
      <c r="B79" s="59">
        <v>3.1800000000000002E-2</v>
      </c>
    </row>
    <row r="80" spans="1:2" x14ac:dyDescent="0.3">
      <c r="A80" s="57" t="s">
        <v>199</v>
      </c>
      <c r="B80" s="59">
        <v>3.1599445580733437E-2</v>
      </c>
    </row>
    <row r="81" spans="1:4" x14ac:dyDescent="0.3">
      <c r="A81" s="57"/>
      <c r="B81" s="57"/>
    </row>
    <row r="82" spans="1:4" x14ac:dyDescent="0.3">
      <c r="A82" s="57" t="s">
        <v>200</v>
      </c>
      <c r="B82" s="60">
        <v>45016</v>
      </c>
    </row>
    <row r="84" spans="1:4" ht="70.05" customHeight="1" x14ac:dyDescent="0.3">
      <c r="A84" s="77" t="s">
        <v>201</v>
      </c>
      <c r="B84" s="77" t="s">
        <v>202</v>
      </c>
      <c r="C84" s="77" t="s">
        <v>5</v>
      </c>
      <c r="D84" s="77" t="s">
        <v>6</v>
      </c>
    </row>
    <row r="85" spans="1:4" ht="70.05" customHeight="1" x14ac:dyDescent="0.3">
      <c r="A85" s="77" t="s">
        <v>236</v>
      </c>
      <c r="B85" s="77"/>
      <c r="C85" s="77" t="s">
        <v>11</v>
      </c>
      <c r="D85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117"/>
  <sheetViews>
    <sheetView showGridLines="0" workbookViewId="0">
      <pane ySplit="4" topLeftCell="A5" activePane="bottomLeft" state="frozen"/>
      <selection pane="bottomLeft" activeCell="G5" sqref="G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1800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1801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114</v>
      </c>
      <c r="B6" s="30"/>
      <c r="C6" s="30"/>
      <c r="D6" s="13"/>
      <c r="E6" s="14"/>
      <c r="F6" s="15"/>
      <c r="G6" s="15"/>
    </row>
    <row r="7" spans="1:8" x14ac:dyDescent="0.3">
      <c r="A7" s="16" t="s">
        <v>1104</v>
      </c>
      <c r="B7" s="30"/>
      <c r="C7" s="30"/>
      <c r="D7" s="13"/>
      <c r="E7" s="14"/>
      <c r="F7" s="15"/>
      <c r="G7" s="15"/>
    </row>
    <row r="8" spans="1:8" x14ac:dyDescent="0.3">
      <c r="A8" s="12" t="s">
        <v>1128</v>
      </c>
      <c r="B8" s="30" t="s">
        <v>1129</v>
      </c>
      <c r="C8" s="30" t="s">
        <v>1107</v>
      </c>
      <c r="D8" s="13">
        <v>666194</v>
      </c>
      <c r="E8" s="14">
        <v>10722.73</v>
      </c>
      <c r="F8" s="15">
        <v>6.1600000000000002E-2</v>
      </c>
      <c r="G8" s="15"/>
    </row>
    <row r="9" spans="1:8" x14ac:dyDescent="0.3">
      <c r="A9" s="12" t="s">
        <v>1113</v>
      </c>
      <c r="B9" s="30" t="s">
        <v>1114</v>
      </c>
      <c r="C9" s="30" t="s">
        <v>1107</v>
      </c>
      <c r="D9" s="13">
        <v>1202084</v>
      </c>
      <c r="E9" s="14">
        <v>10545.28</v>
      </c>
      <c r="F9" s="15">
        <v>6.0600000000000001E-2</v>
      </c>
      <c r="G9" s="15"/>
    </row>
    <row r="10" spans="1:8" x14ac:dyDescent="0.3">
      <c r="A10" s="12" t="s">
        <v>1117</v>
      </c>
      <c r="B10" s="30" t="s">
        <v>1118</v>
      </c>
      <c r="C10" s="30" t="s">
        <v>1119</v>
      </c>
      <c r="D10" s="13">
        <v>239188</v>
      </c>
      <c r="E10" s="14">
        <v>5575.59</v>
      </c>
      <c r="F10" s="15">
        <v>3.2099999999999997E-2</v>
      </c>
      <c r="G10" s="15"/>
    </row>
    <row r="11" spans="1:8" x14ac:dyDescent="0.3">
      <c r="A11" s="12" t="s">
        <v>1111</v>
      </c>
      <c r="B11" s="30" t="s">
        <v>1112</v>
      </c>
      <c r="C11" s="30" t="s">
        <v>1107</v>
      </c>
      <c r="D11" s="13">
        <v>621895</v>
      </c>
      <c r="E11" s="14">
        <v>5338.97</v>
      </c>
      <c r="F11" s="15">
        <v>3.0700000000000002E-2</v>
      </c>
      <c r="G11" s="15"/>
    </row>
    <row r="12" spans="1:8" x14ac:dyDescent="0.3">
      <c r="A12" s="12" t="s">
        <v>1115</v>
      </c>
      <c r="B12" s="30" t="s">
        <v>1116</v>
      </c>
      <c r="C12" s="30" t="s">
        <v>1107</v>
      </c>
      <c r="D12" s="13">
        <v>997931</v>
      </c>
      <c r="E12" s="14">
        <v>5226.66</v>
      </c>
      <c r="F12" s="15">
        <v>0.03</v>
      </c>
      <c r="G12" s="15"/>
    </row>
    <row r="13" spans="1:8" x14ac:dyDescent="0.3">
      <c r="A13" s="12" t="s">
        <v>1150</v>
      </c>
      <c r="B13" s="30" t="s">
        <v>1151</v>
      </c>
      <c r="C13" s="30" t="s">
        <v>1135</v>
      </c>
      <c r="D13" s="13">
        <v>341820</v>
      </c>
      <c r="E13" s="14">
        <v>4881.0200000000004</v>
      </c>
      <c r="F13" s="15">
        <v>2.81E-2</v>
      </c>
      <c r="G13" s="15"/>
    </row>
    <row r="14" spans="1:8" x14ac:dyDescent="0.3">
      <c r="A14" s="12" t="s">
        <v>1761</v>
      </c>
      <c r="B14" s="30" t="s">
        <v>1762</v>
      </c>
      <c r="C14" s="30" t="s">
        <v>1290</v>
      </c>
      <c r="D14" s="13">
        <v>240200</v>
      </c>
      <c r="E14" s="14">
        <v>3914.3</v>
      </c>
      <c r="F14" s="15">
        <v>2.2499999999999999E-2</v>
      </c>
      <c r="G14" s="15"/>
    </row>
    <row r="15" spans="1:8" x14ac:dyDescent="0.3">
      <c r="A15" s="12" t="s">
        <v>1393</v>
      </c>
      <c r="B15" s="30" t="s">
        <v>1394</v>
      </c>
      <c r="C15" s="30" t="s">
        <v>1395</v>
      </c>
      <c r="D15" s="13">
        <v>161963</v>
      </c>
      <c r="E15" s="14">
        <v>3505.2</v>
      </c>
      <c r="F15" s="15">
        <v>2.0199999999999999E-2</v>
      </c>
      <c r="G15" s="15"/>
    </row>
    <row r="16" spans="1:8" x14ac:dyDescent="0.3">
      <c r="A16" s="12" t="s">
        <v>1781</v>
      </c>
      <c r="B16" s="30" t="s">
        <v>1782</v>
      </c>
      <c r="C16" s="30" t="s">
        <v>1196</v>
      </c>
      <c r="D16" s="13">
        <v>80656</v>
      </c>
      <c r="E16" s="14">
        <v>3444.5</v>
      </c>
      <c r="F16" s="15">
        <v>1.9800000000000002E-2</v>
      </c>
      <c r="G16" s="15"/>
    </row>
    <row r="17" spans="1:7" x14ac:dyDescent="0.3">
      <c r="A17" s="12" t="s">
        <v>1356</v>
      </c>
      <c r="B17" s="30" t="s">
        <v>1357</v>
      </c>
      <c r="C17" s="30" t="s">
        <v>1107</v>
      </c>
      <c r="D17" s="13">
        <v>2559259</v>
      </c>
      <c r="E17" s="14">
        <v>3385.9</v>
      </c>
      <c r="F17" s="15">
        <v>1.95E-2</v>
      </c>
      <c r="G17" s="15"/>
    </row>
    <row r="18" spans="1:7" x14ac:dyDescent="0.3">
      <c r="A18" s="12" t="s">
        <v>1652</v>
      </c>
      <c r="B18" s="30" t="s">
        <v>1653</v>
      </c>
      <c r="C18" s="30" t="s">
        <v>1144</v>
      </c>
      <c r="D18" s="13">
        <v>833486</v>
      </c>
      <c r="E18" s="14">
        <v>3196.42</v>
      </c>
      <c r="F18" s="15">
        <v>1.84E-2</v>
      </c>
      <c r="G18" s="15"/>
    </row>
    <row r="19" spans="1:7" x14ac:dyDescent="0.3">
      <c r="A19" s="12" t="s">
        <v>1265</v>
      </c>
      <c r="B19" s="30" t="s">
        <v>1266</v>
      </c>
      <c r="C19" s="30" t="s">
        <v>1183</v>
      </c>
      <c r="D19" s="13">
        <v>147520</v>
      </c>
      <c r="E19" s="14">
        <v>2903.56</v>
      </c>
      <c r="F19" s="15">
        <v>1.67E-2</v>
      </c>
      <c r="G19" s="15"/>
    </row>
    <row r="20" spans="1:7" x14ac:dyDescent="0.3">
      <c r="A20" s="12" t="s">
        <v>1382</v>
      </c>
      <c r="B20" s="30" t="s">
        <v>1383</v>
      </c>
      <c r="C20" s="30" t="s">
        <v>1135</v>
      </c>
      <c r="D20" s="13">
        <v>261503</v>
      </c>
      <c r="E20" s="14">
        <v>2881.37</v>
      </c>
      <c r="F20" s="15">
        <v>1.66E-2</v>
      </c>
      <c r="G20" s="15"/>
    </row>
    <row r="21" spans="1:7" x14ac:dyDescent="0.3">
      <c r="A21" s="12" t="s">
        <v>1429</v>
      </c>
      <c r="B21" s="30" t="s">
        <v>1430</v>
      </c>
      <c r="C21" s="30" t="s">
        <v>1318</v>
      </c>
      <c r="D21" s="13">
        <v>202036</v>
      </c>
      <c r="E21" s="14">
        <v>2777.89</v>
      </c>
      <c r="F21" s="15">
        <v>1.6E-2</v>
      </c>
      <c r="G21" s="15"/>
    </row>
    <row r="22" spans="1:7" x14ac:dyDescent="0.3">
      <c r="A22" s="12" t="s">
        <v>1120</v>
      </c>
      <c r="B22" s="30" t="s">
        <v>1121</v>
      </c>
      <c r="C22" s="30" t="s">
        <v>1122</v>
      </c>
      <c r="D22" s="13">
        <v>364288</v>
      </c>
      <c r="E22" s="14">
        <v>2728.52</v>
      </c>
      <c r="F22" s="15">
        <v>1.5699999999999999E-2</v>
      </c>
      <c r="G22" s="15"/>
    </row>
    <row r="23" spans="1:7" x14ac:dyDescent="0.3">
      <c r="A23" s="12" t="s">
        <v>1656</v>
      </c>
      <c r="B23" s="30" t="s">
        <v>1657</v>
      </c>
      <c r="C23" s="30" t="s">
        <v>1253</v>
      </c>
      <c r="D23" s="13">
        <v>80795</v>
      </c>
      <c r="E23" s="14">
        <v>2718.87</v>
      </c>
      <c r="F23" s="15">
        <v>1.5599999999999999E-2</v>
      </c>
      <c r="G23" s="15"/>
    </row>
    <row r="24" spans="1:7" x14ac:dyDescent="0.3">
      <c r="A24" s="12" t="s">
        <v>1789</v>
      </c>
      <c r="B24" s="30" t="s">
        <v>1790</v>
      </c>
      <c r="C24" s="30" t="s">
        <v>1290</v>
      </c>
      <c r="D24" s="13">
        <v>224980</v>
      </c>
      <c r="E24" s="14">
        <v>2711.8</v>
      </c>
      <c r="F24" s="15">
        <v>1.5599999999999999E-2</v>
      </c>
      <c r="G24" s="15"/>
    </row>
    <row r="25" spans="1:7" x14ac:dyDescent="0.3">
      <c r="A25" s="12" t="s">
        <v>1145</v>
      </c>
      <c r="B25" s="30" t="s">
        <v>1146</v>
      </c>
      <c r="C25" s="30" t="s">
        <v>1147</v>
      </c>
      <c r="D25" s="13">
        <v>479358</v>
      </c>
      <c r="E25" s="14">
        <v>2618.25</v>
      </c>
      <c r="F25" s="15">
        <v>1.5100000000000001E-2</v>
      </c>
      <c r="G25" s="15"/>
    </row>
    <row r="26" spans="1:7" x14ac:dyDescent="0.3">
      <c r="A26" s="12" t="s">
        <v>1400</v>
      </c>
      <c r="B26" s="30" t="s">
        <v>1401</v>
      </c>
      <c r="C26" s="30" t="s">
        <v>1169</v>
      </c>
      <c r="D26" s="13">
        <v>235785</v>
      </c>
      <c r="E26" s="14">
        <v>2539.88</v>
      </c>
      <c r="F26" s="15">
        <v>1.46E-2</v>
      </c>
      <c r="G26" s="15"/>
    </row>
    <row r="27" spans="1:7" x14ac:dyDescent="0.3">
      <c r="A27" s="12" t="s">
        <v>1802</v>
      </c>
      <c r="B27" s="30" t="s">
        <v>1803</v>
      </c>
      <c r="C27" s="30" t="s">
        <v>1218</v>
      </c>
      <c r="D27" s="13">
        <v>568546</v>
      </c>
      <c r="E27" s="14">
        <v>2502.17</v>
      </c>
      <c r="F27" s="15">
        <v>1.44E-2</v>
      </c>
      <c r="G27" s="15"/>
    </row>
    <row r="28" spans="1:7" x14ac:dyDescent="0.3">
      <c r="A28" s="12" t="s">
        <v>1712</v>
      </c>
      <c r="B28" s="30" t="s">
        <v>1713</v>
      </c>
      <c r="C28" s="30" t="s">
        <v>1135</v>
      </c>
      <c r="D28" s="13">
        <v>51704</v>
      </c>
      <c r="E28" s="14">
        <v>2383.3000000000002</v>
      </c>
      <c r="F28" s="15">
        <v>1.37E-2</v>
      </c>
      <c r="G28" s="15"/>
    </row>
    <row r="29" spans="1:7" x14ac:dyDescent="0.3">
      <c r="A29" s="12" t="s">
        <v>1408</v>
      </c>
      <c r="B29" s="30" t="s">
        <v>1409</v>
      </c>
      <c r="C29" s="30" t="s">
        <v>1176</v>
      </c>
      <c r="D29" s="13">
        <v>812905</v>
      </c>
      <c r="E29" s="14">
        <v>2381.81</v>
      </c>
      <c r="F29" s="15">
        <v>1.37E-2</v>
      </c>
      <c r="G29" s="15"/>
    </row>
    <row r="30" spans="1:7" x14ac:dyDescent="0.3">
      <c r="A30" s="12" t="s">
        <v>1288</v>
      </c>
      <c r="B30" s="30" t="s">
        <v>1289</v>
      </c>
      <c r="C30" s="30" t="s">
        <v>1290</v>
      </c>
      <c r="D30" s="13">
        <v>168882</v>
      </c>
      <c r="E30" s="14">
        <v>2257.9499999999998</v>
      </c>
      <c r="F30" s="15">
        <v>1.2999999999999999E-2</v>
      </c>
      <c r="G30" s="15"/>
    </row>
    <row r="31" spans="1:7" x14ac:dyDescent="0.3">
      <c r="A31" s="12" t="s">
        <v>1667</v>
      </c>
      <c r="B31" s="30" t="s">
        <v>1668</v>
      </c>
      <c r="C31" s="30" t="s">
        <v>1256</v>
      </c>
      <c r="D31" s="13">
        <v>504945</v>
      </c>
      <c r="E31" s="14">
        <v>2227.31</v>
      </c>
      <c r="F31" s="15">
        <v>1.2800000000000001E-2</v>
      </c>
      <c r="G31" s="15"/>
    </row>
    <row r="32" spans="1:7" x14ac:dyDescent="0.3">
      <c r="A32" s="12" t="s">
        <v>1148</v>
      </c>
      <c r="B32" s="30" t="s">
        <v>1149</v>
      </c>
      <c r="C32" s="30" t="s">
        <v>1110</v>
      </c>
      <c r="D32" s="13">
        <v>38459</v>
      </c>
      <c r="E32" s="14">
        <v>2160.15</v>
      </c>
      <c r="F32" s="15">
        <v>1.24E-2</v>
      </c>
      <c r="G32" s="15"/>
    </row>
    <row r="33" spans="1:7" x14ac:dyDescent="0.3">
      <c r="A33" s="12" t="s">
        <v>1373</v>
      </c>
      <c r="B33" s="30" t="s">
        <v>1374</v>
      </c>
      <c r="C33" s="30" t="s">
        <v>1183</v>
      </c>
      <c r="D33" s="13">
        <v>28178</v>
      </c>
      <c r="E33" s="14">
        <v>2147.77</v>
      </c>
      <c r="F33" s="15">
        <v>1.23E-2</v>
      </c>
      <c r="G33" s="15"/>
    </row>
    <row r="34" spans="1:7" x14ac:dyDescent="0.3">
      <c r="A34" s="12" t="s">
        <v>1170</v>
      </c>
      <c r="B34" s="30" t="s">
        <v>1171</v>
      </c>
      <c r="C34" s="30" t="s">
        <v>1107</v>
      </c>
      <c r="D34" s="13">
        <v>753520</v>
      </c>
      <c r="E34" s="14">
        <v>2143.39</v>
      </c>
      <c r="F34" s="15">
        <v>1.23E-2</v>
      </c>
      <c r="G34" s="15"/>
    </row>
    <row r="35" spans="1:7" x14ac:dyDescent="0.3">
      <c r="A35" s="12" t="s">
        <v>1804</v>
      </c>
      <c r="B35" s="30" t="s">
        <v>1805</v>
      </c>
      <c r="C35" s="30" t="s">
        <v>1176</v>
      </c>
      <c r="D35" s="13">
        <v>267987</v>
      </c>
      <c r="E35" s="14">
        <v>2129.56</v>
      </c>
      <c r="F35" s="15">
        <v>1.2200000000000001E-2</v>
      </c>
      <c r="G35" s="15"/>
    </row>
    <row r="36" spans="1:7" x14ac:dyDescent="0.3">
      <c r="A36" s="12" t="s">
        <v>1337</v>
      </c>
      <c r="B36" s="30" t="s">
        <v>1338</v>
      </c>
      <c r="C36" s="30" t="s">
        <v>1169</v>
      </c>
      <c r="D36" s="13">
        <v>25548</v>
      </c>
      <c r="E36" s="14">
        <v>2118.48</v>
      </c>
      <c r="F36" s="15">
        <v>1.2200000000000001E-2</v>
      </c>
      <c r="G36" s="15"/>
    </row>
    <row r="37" spans="1:7" x14ac:dyDescent="0.3">
      <c r="A37" s="12" t="s">
        <v>1234</v>
      </c>
      <c r="B37" s="30" t="s">
        <v>1235</v>
      </c>
      <c r="C37" s="30" t="s">
        <v>1110</v>
      </c>
      <c r="D37" s="13">
        <v>278072</v>
      </c>
      <c r="E37" s="14">
        <v>2116.96</v>
      </c>
      <c r="F37" s="15">
        <v>1.2200000000000001E-2</v>
      </c>
      <c r="G37" s="15"/>
    </row>
    <row r="38" spans="1:7" x14ac:dyDescent="0.3">
      <c r="A38" s="12" t="s">
        <v>1677</v>
      </c>
      <c r="B38" s="30" t="s">
        <v>1678</v>
      </c>
      <c r="C38" s="30" t="s">
        <v>1353</v>
      </c>
      <c r="D38" s="13">
        <v>436180</v>
      </c>
      <c r="E38" s="14">
        <v>2098.0300000000002</v>
      </c>
      <c r="F38" s="15">
        <v>1.21E-2</v>
      </c>
      <c r="G38" s="15"/>
    </row>
    <row r="39" spans="1:7" x14ac:dyDescent="0.3">
      <c r="A39" s="12" t="s">
        <v>1142</v>
      </c>
      <c r="B39" s="30" t="s">
        <v>1143</v>
      </c>
      <c r="C39" s="30" t="s">
        <v>1144</v>
      </c>
      <c r="D39" s="13">
        <v>81879</v>
      </c>
      <c r="E39" s="14">
        <v>2096.39</v>
      </c>
      <c r="F39" s="15">
        <v>1.21E-2</v>
      </c>
      <c r="G39" s="15"/>
    </row>
    <row r="40" spans="1:7" x14ac:dyDescent="0.3">
      <c r="A40" s="12" t="s">
        <v>1806</v>
      </c>
      <c r="B40" s="30" t="s">
        <v>1807</v>
      </c>
      <c r="C40" s="30" t="s">
        <v>1290</v>
      </c>
      <c r="D40" s="13">
        <v>107411</v>
      </c>
      <c r="E40" s="14">
        <v>2017.61</v>
      </c>
      <c r="F40" s="15">
        <v>1.1599999999999999E-2</v>
      </c>
      <c r="G40" s="15"/>
    </row>
    <row r="41" spans="1:7" x14ac:dyDescent="0.3">
      <c r="A41" s="12" t="s">
        <v>1194</v>
      </c>
      <c r="B41" s="30" t="s">
        <v>1195</v>
      </c>
      <c r="C41" s="30" t="s">
        <v>1196</v>
      </c>
      <c r="D41" s="13">
        <v>205418</v>
      </c>
      <c r="E41" s="14">
        <v>1997.59</v>
      </c>
      <c r="F41" s="15">
        <v>1.15E-2</v>
      </c>
      <c r="G41" s="15"/>
    </row>
    <row r="42" spans="1:7" x14ac:dyDescent="0.3">
      <c r="A42" s="12" t="s">
        <v>1254</v>
      </c>
      <c r="B42" s="30" t="s">
        <v>1255</v>
      </c>
      <c r="C42" s="30" t="s">
        <v>1256</v>
      </c>
      <c r="D42" s="13">
        <v>321944</v>
      </c>
      <c r="E42" s="14">
        <v>1913.96</v>
      </c>
      <c r="F42" s="15">
        <v>1.0999999999999999E-2</v>
      </c>
      <c r="G42" s="15"/>
    </row>
    <row r="43" spans="1:7" x14ac:dyDescent="0.3">
      <c r="A43" s="12" t="s">
        <v>1314</v>
      </c>
      <c r="B43" s="30" t="s">
        <v>1315</v>
      </c>
      <c r="C43" s="30" t="s">
        <v>1228</v>
      </c>
      <c r="D43" s="13">
        <v>167141</v>
      </c>
      <c r="E43" s="14">
        <v>1840.39</v>
      </c>
      <c r="F43" s="15">
        <v>1.06E-2</v>
      </c>
      <c r="G43" s="15"/>
    </row>
    <row r="44" spans="1:7" x14ac:dyDescent="0.3">
      <c r="A44" s="12" t="s">
        <v>1152</v>
      </c>
      <c r="B44" s="30" t="s">
        <v>1153</v>
      </c>
      <c r="C44" s="30" t="s">
        <v>1154</v>
      </c>
      <c r="D44" s="13">
        <v>186736</v>
      </c>
      <c r="E44" s="14">
        <v>1835.8</v>
      </c>
      <c r="F44" s="15">
        <v>1.06E-2</v>
      </c>
      <c r="G44" s="15"/>
    </row>
    <row r="45" spans="1:7" x14ac:dyDescent="0.3">
      <c r="A45" s="12" t="s">
        <v>1669</v>
      </c>
      <c r="B45" s="30" t="s">
        <v>1670</v>
      </c>
      <c r="C45" s="30" t="s">
        <v>1176</v>
      </c>
      <c r="D45" s="13">
        <v>172184</v>
      </c>
      <c r="E45" s="14">
        <v>1815.34</v>
      </c>
      <c r="F45" s="15">
        <v>1.04E-2</v>
      </c>
      <c r="G45" s="15"/>
    </row>
    <row r="46" spans="1:7" x14ac:dyDescent="0.3">
      <c r="A46" s="12" t="s">
        <v>1808</v>
      </c>
      <c r="B46" s="30" t="s">
        <v>1809</v>
      </c>
      <c r="C46" s="30" t="s">
        <v>1196</v>
      </c>
      <c r="D46" s="13">
        <v>26050</v>
      </c>
      <c r="E46" s="14">
        <v>1812.83</v>
      </c>
      <c r="F46" s="15">
        <v>1.04E-2</v>
      </c>
      <c r="G46" s="15"/>
    </row>
    <row r="47" spans="1:7" x14ac:dyDescent="0.3">
      <c r="A47" s="12" t="s">
        <v>1810</v>
      </c>
      <c r="B47" s="30" t="s">
        <v>1811</v>
      </c>
      <c r="C47" s="30" t="s">
        <v>1176</v>
      </c>
      <c r="D47" s="13">
        <v>63119</v>
      </c>
      <c r="E47" s="14">
        <v>1806.02</v>
      </c>
      <c r="F47" s="15">
        <v>1.04E-2</v>
      </c>
      <c r="G47" s="15"/>
    </row>
    <row r="48" spans="1:7" x14ac:dyDescent="0.3">
      <c r="A48" s="12" t="s">
        <v>1431</v>
      </c>
      <c r="B48" s="30" t="s">
        <v>1432</v>
      </c>
      <c r="C48" s="30" t="s">
        <v>1353</v>
      </c>
      <c r="D48" s="13">
        <v>2653094</v>
      </c>
      <c r="E48" s="14">
        <v>1780.23</v>
      </c>
      <c r="F48" s="15">
        <v>1.0200000000000001E-2</v>
      </c>
      <c r="G48" s="15"/>
    </row>
    <row r="49" spans="1:7" x14ac:dyDescent="0.3">
      <c r="A49" s="12" t="s">
        <v>1663</v>
      </c>
      <c r="B49" s="30" t="s">
        <v>1664</v>
      </c>
      <c r="C49" s="30" t="s">
        <v>1107</v>
      </c>
      <c r="D49" s="13">
        <v>615632</v>
      </c>
      <c r="E49" s="14">
        <v>1776.41</v>
      </c>
      <c r="F49" s="15">
        <v>1.0200000000000001E-2</v>
      </c>
      <c r="G49" s="15"/>
    </row>
    <row r="50" spans="1:7" x14ac:dyDescent="0.3">
      <c r="A50" s="12" t="s">
        <v>1447</v>
      </c>
      <c r="B50" s="30" t="s">
        <v>1448</v>
      </c>
      <c r="C50" s="30" t="s">
        <v>1154</v>
      </c>
      <c r="D50" s="13">
        <v>217760</v>
      </c>
      <c r="E50" s="14">
        <v>1764.62</v>
      </c>
      <c r="F50" s="15">
        <v>1.01E-2</v>
      </c>
      <c r="G50" s="15"/>
    </row>
    <row r="51" spans="1:7" x14ac:dyDescent="0.3">
      <c r="A51" s="12" t="s">
        <v>1295</v>
      </c>
      <c r="B51" s="30" t="s">
        <v>1296</v>
      </c>
      <c r="C51" s="30" t="s">
        <v>1297</v>
      </c>
      <c r="D51" s="13">
        <v>1255091</v>
      </c>
      <c r="E51" s="14">
        <v>1747.09</v>
      </c>
      <c r="F51" s="15">
        <v>0.01</v>
      </c>
      <c r="G51" s="15"/>
    </row>
    <row r="52" spans="1:7" x14ac:dyDescent="0.3">
      <c r="A52" s="12" t="s">
        <v>1167</v>
      </c>
      <c r="B52" s="30" t="s">
        <v>1168</v>
      </c>
      <c r="C52" s="30" t="s">
        <v>1169</v>
      </c>
      <c r="D52" s="13">
        <v>410461</v>
      </c>
      <c r="E52" s="14">
        <v>1727.22</v>
      </c>
      <c r="F52" s="15">
        <v>9.9000000000000008E-3</v>
      </c>
      <c r="G52" s="15"/>
    </row>
    <row r="53" spans="1:7" x14ac:dyDescent="0.3">
      <c r="A53" s="12" t="s">
        <v>1681</v>
      </c>
      <c r="B53" s="30" t="s">
        <v>1682</v>
      </c>
      <c r="C53" s="30" t="s">
        <v>1183</v>
      </c>
      <c r="D53" s="13">
        <v>58346</v>
      </c>
      <c r="E53" s="14">
        <v>1705.86</v>
      </c>
      <c r="F53" s="15">
        <v>9.7999999999999997E-3</v>
      </c>
      <c r="G53" s="15"/>
    </row>
    <row r="54" spans="1:7" x14ac:dyDescent="0.3">
      <c r="A54" s="12" t="s">
        <v>1358</v>
      </c>
      <c r="B54" s="30" t="s">
        <v>1359</v>
      </c>
      <c r="C54" s="30" t="s">
        <v>1135</v>
      </c>
      <c r="D54" s="13">
        <v>652759</v>
      </c>
      <c r="E54" s="14">
        <v>1704.68</v>
      </c>
      <c r="F54" s="15">
        <v>9.7999999999999997E-3</v>
      </c>
      <c r="G54" s="15"/>
    </row>
    <row r="55" spans="1:7" x14ac:dyDescent="0.3">
      <c r="A55" s="12" t="s">
        <v>1418</v>
      </c>
      <c r="B55" s="30" t="s">
        <v>1419</v>
      </c>
      <c r="C55" s="30" t="s">
        <v>1420</v>
      </c>
      <c r="D55" s="13">
        <v>4492</v>
      </c>
      <c r="E55" s="14">
        <v>1702.62</v>
      </c>
      <c r="F55" s="15">
        <v>9.7999999999999997E-3</v>
      </c>
      <c r="G55" s="15"/>
    </row>
    <row r="56" spans="1:7" x14ac:dyDescent="0.3">
      <c r="A56" s="12" t="s">
        <v>1298</v>
      </c>
      <c r="B56" s="30" t="s">
        <v>1299</v>
      </c>
      <c r="C56" s="30" t="s">
        <v>1110</v>
      </c>
      <c r="D56" s="13">
        <v>317858</v>
      </c>
      <c r="E56" s="14">
        <v>1682.1</v>
      </c>
      <c r="F56" s="15">
        <v>9.7000000000000003E-3</v>
      </c>
      <c r="G56" s="15"/>
    </row>
    <row r="57" spans="1:7" x14ac:dyDescent="0.3">
      <c r="A57" s="12" t="s">
        <v>1812</v>
      </c>
      <c r="B57" s="30" t="s">
        <v>1813</v>
      </c>
      <c r="C57" s="30" t="s">
        <v>1353</v>
      </c>
      <c r="D57" s="13">
        <v>397548</v>
      </c>
      <c r="E57" s="14">
        <v>1643.86</v>
      </c>
      <c r="F57" s="15">
        <v>9.4999999999999998E-3</v>
      </c>
      <c r="G57" s="15"/>
    </row>
    <row r="58" spans="1:7" x14ac:dyDescent="0.3">
      <c r="A58" s="12" t="s">
        <v>1240</v>
      </c>
      <c r="B58" s="30" t="s">
        <v>1241</v>
      </c>
      <c r="C58" s="30" t="s">
        <v>1242</v>
      </c>
      <c r="D58" s="13">
        <v>1675045</v>
      </c>
      <c r="E58" s="14">
        <v>1634.01</v>
      </c>
      <c r="F58" s="15">
        <v>9.4000000000000004E-3</v>
      </c>
      <c r="G58" s="15"/>
    </row>
    <row r="59" spans="1:7" x14ac:dyDescent="0.3">
      <c r="A59" s="12" t="s">
        <v>1206</v>
      </c>
      <c r="B59" s="30" t="s">
        <v>1207</v>
      </c>
      <c r="C59" s="30" t="s">
        <v>1169</v>
      </c>
      <c r="D59" s="13">
        <v>137932</v>
      </c>
      <c r="E59" s="14">
        <v>1598.22</v>
      </c>
      <c r="F59" s="15">
        <v>9.1999999999999998E-3</v>
      </c>
      <c r="G59" s="15"/>
    </row>
    <row r="60" spans="1:7" x14ac:dyDescent="0.3">
      <c r="A60" s="12" t="s">
        <v>1673</v>
      </c>
      <c r="B60" s="30" t="s">
        <v>1674</v>
      </c>
      <c r="C60" s="30" t="s">
        <v>1231</v>
      </c>
      <c r="D60" s="13">
        <v>334022</v>
      </c>
      <c r="E60" s="14">
        <v>1585.6</v>
      </c>
      <c r="F60" s="15">
        <v>9.1000000000000004E-3</v>
      </c>
      <c r="G60" s="15"/>
    </row>
    <row r="61" spans="1:7" x14ac:dyDescent="0.3">
      <c r="A61" s="12" t="s">
        <v>1814</v>
      </c>
      <c r="B61" s="30" t="s">
        <v>1815</v>
      </c>
      <c r="C61" s="30" t="s">
        <v>1231</v>
      </c>
      <c r="D61" s="13">
        <v>121873</v>
      </c>
      <c r="E61" s="14">
        <v>1585.51</v>
      </c>
      <c r="F61" s="15">
        <v>9.1000000000000004E-3</v>
      </c>
      <c r="G61" s="15"/>
    </row>
    <row r="62" spans="1:7" x14ac:dyDescent="0.3">
      <c r="A62" s="12" t="s">
        <v>1211</v>
      </c>
      <c r="B62" s="30" t="s">
        <v>1212</v>
      </c>
      <c r="C62" s="30" t="s">
        <v>1164</v>
      </c>
      <c r="D62" s="13">
        <v>832332</v>
      </c>
      <c r="E62" s="14">
        <v>1583.51</v>
      </c>
      <c r="F62" s="15">
        <v>9.1000000000000004E-3</v>
      </c>
      <c r="G62" s="15"/>
    </row>
    <row r="63" spans="1:7" x14ac:dyDescent="0.3">
      <c r="A63" s="12" t="s">
        <v>1133</v>
      </c>
      <c r="B63" s="30" t="s">
        <v>1134</v>
      </c>
      <c r="C63" s="30" t="s">
        <v>1135</v>
      </c>
      <c r="D63" s="13">
        <v>49309</v>
      </c>
      <c r="E63" s="14">
        <v>1580.8</v>
      </c>
      <c r="F63" s="15">
        <v>9.1000000000000004E-3</v>
      </c>
      <c r="G63" s="15"/>
    </row>
    <row r="64" spans="1:7" x14ac:dyDescent="0.3">
      <c r="A64" s="12" t="s">
        <v>1327</v>
      </c>
      <c r="B64" s="30" t="s">
        <v>1328</v>
      </c>
      <c r="C64" s="30" t="s">
        <v>1259</v>
      </c>
      <c r="D64" s="13">
        <v>51446</v>
      </c>
      <c r="E64" s="14">
        <v>1558.92</v>
      </c>
      <c r="F64" s="15">
        <v>8.9999999999999993E-3</v>
      </c>
      <c r="G64" s="15"/>
    </row>
    <row r="65" spans="1:7" x14ac:dyDescent="0.3">
      <c r="A65" s="12" t="s">
        <v>1269</v>
      </c>
      <c r="B65" s="30" t="s">
        <v>1270</v>
      </c>
      <c r="C65" s="30" t="s">
        <v>1262</v>
      </c>
      <c r="D65" s="13">
        <v>319996</v>
      </c>
      <c r="E65" s="14">
        <v>1470.7</v>
      </c>
      <c r="F65" s="15">
        <v>8.5000000000000006E-3</v>
      </c>
      <c r="G65" s="15"/>
    </row>
    <row r="66" spans="1:7" x14ac:dyDescent="0.3">
      <c r="A66" s="12" t="s">
        <v>1123</v>
      </c>
      <c r="B66" s="30" t="s">
        <v>1124</v>
      </c>
      <c r="C66" s="30" t="s">
        <v>1125</v>
      </c>
      <c r="D66" s="13">
        <v>362309</v>
      </c>
      <c r="E66" s="14">
        <v>1468.62</v>
      </c>
      <c r="F66" s="15">
        <v>8.3999999999999995E-3</v>
      </c>
      <c r="G66" s="15"/>
    </row>
    <row r="67" spans="1:7" x14ac:dyDescent="0.3">
      <c r="A67" s="12" t="s">
        <v>1423</v>
      </c>
      <c r="B67" s="30" t="s">
        <v>1424</v>
      </c>
      <c r="C67" s="30" t="s">
        <v>1110</v>
      </c>
      <c r="D67" s="13">
        <v>434091</v>
      </c>
      <c r="E67" s="14">
        <v>1427.07</v>
      </c>
      <c r="F67" s="15">
        <v>8.2000000000000007E-3</v>
      </c>
      <c r="G67" s="15"/>
    </row>
    <row r="68" spans="1:7" x14ac:dyDescent="0.3">
      <c r="A68" s="12" t="s">
        <v>1437</v>
      </c>
      <c r="B68" s="30" t="s">
        <v>1438</v>
      </c>
      <c r="C68" s="30" t="s">
        <v>1119</v>
      </c>
      <c r="D68" s="13">
        <v>386510</v>
      </c>
      <c r="E68" s="14">
        <v>1330.75</v>
      </c>
      <c r="F68" s="15">
        <v>7.7000000000000002E-3</v>
      </c>
      <c r="G68" s="15"/>
    </row>
    <row r="69" spans="1:7" x14ac:dyDescent="0.3">
      <c r="A69" s="12" t="s">
        <v>1816</v>
      </c>
      <c r="B69" s="30" t="s">
        <v>1817</v>
      </c>
      <c r="C69" s="30" t="s">
        <v>1793</v>
      </c>
      <c r="D69" s="13">
        <v>83850</v>
      </c>
      <c r="E69" s="14">
        <v>1229.24</v>
      </c>
      <c r="F69" s="15">
        <v>7.1000000000000004E-3</v>
      </c>
      <c r="G69" s="15"/>
    </row>
    <row r="70" spans="1:7" x14ac:dyDescent="0.3">
      <c r="A70" s="12" t="s">
        <v>1441</v>
      </c>
      <c r="B70" s="30" t="s">
        <v>1442</v>
      </c>
      <c r="C70" s="30" t="s">
        <v>1256</v>
      </c>
      <c r="D70" s="13">
        <v>27712</v>
      </c>
      <c r="E70" s="14">
        <v>1194.6400000000001</v>
      </c>
      <c r="F70" s="15">
        <v>6.8999999999999999E-3</v>
      </c>
      <c r="G70" s="15"/>
    </row>
    <row r="71" spans="1:7" x14ac:dyDescent="0.3">
      <c r="A71" s="12" t="s">
        <v>1818</v>
      </c>
      <c r="B71" s="30" t="s">
        <v>1819</v>
      </c>
      <c r="C71" s="30" t="s">
        <v>1176</v>
      </c>
      <c r="D71" s="13">
        <v>253411</v>
      </c>
      <c r="E71" s="14">
        <v>1181.4000000000001</v>
      </c>
      <c r="F71" s="15">
        <v>6.7999999999999996E-3</v>
      </c>
      <c r="G71" s="15"/>
    </row>
    <row r="72" spans="1:7" x14ac:dyDescent="0.3">
      <c r="A72" s="12" t="s">
        <v>1820</v>
      </c>
      <c r="B72" s="30" t="s">
        <v>1821</v>
      </c>
      <c r="C72" s="30" t="s">
        <v>1176</v>
      </c>
      <c r="D72" s="13">
        <v>304857</v>
      </c>
      <c r="E72" s="14">
        <v>1179.19</v>
      </c>
      <c r="F72" s="15">
        <v>6.7999999999999996E-3</v>
      </c>
      <c r="G72" s="15"/>
    </row>
    <row r="73" spans="1:7" x14ac:dyDescent="0.3">
      <c r="A73" s="12" t="s">
        <v>1702</v>
      </c>
      <c r="B73" s="30" t="s">
        <v>1703</v>
      </c>
      <c r="C73" s="30" t="s">
        <v>1318</v>
      </c>
      <c r="D73" s="13">
        <v>53215</v>
      </c>
      <c r="E73" s="14">
        <v>1150.67</v>
      </c>
      <c r="F73" s="15">
        <v>6.6E-3</v>
      </c>
      <c r="G73" s="15"/>
    </row>
    <row r="74" spans="1:7" x14ac:dyDescent="0.3">
      <c r="A74" s="12" t="s">
        <v>1172</v>
      </c>
      <c r="B74" s="30" t="s">
        <v>1173</v>
      </c>
      <c r="C74" s="30" t="s">
        <v>1135</v>
      </c>
      <c r="D74" s="13">
        <v>105562</v>
      </c>
      <c r="E74" s="14">
        <v>1145.6099999999999</v>
      </c>
      <c r="F74" s="15">
        <v>6.6E-3</v>
      </c>
      <c r="G74" s="15"/>
    </row>
    <row r="75" spans="1:7" x14ac:dyDescent="0.3">
      <c r="A75" s="12" t="s">
        <v>1273</v>
      </c>
      <c r="B75" s="30" t="s">
        <v>1274</v>
      </c>
      <c r="C75" s="30" t="s">
        <v>1154</v>
      </c>
      <c r="D75" s="13">
        <v>340841</v>
      </c>
      <c r="E75" s="14">
        <v>998.49</v>
      </c>
      <c r="F75" s="15">
        <v>5.7000000000000002E-3</v>
      </c>
      <c r="G75" s="15"/>
    </row>
    <row r="76" spans="1:7" x14ac:dyDescent="0.3">
      <c r="A76" s="12" t="s">
        <v>1822</v>
      </c>
      <c r="B76" s="30" t="s">
        <v>1823</v>
      </c>
      <c r="C76" s="30" t="s">
        <v>1793</v>
      </c>
      <c r="D76" s="13">
        <v>237619</v>
      </c>
      <c r="E76" s="14">
        <v>810.28</v>
      </c>
      <c r="F76" s="15">
        <v>4.7000000000000002E-3</v>
      </c>
      <c r="G76" s="15"/>
    </row>
    <row r="77" spans="1:7" x14ac:dyDescent="0.3">
      <c r="A77" s="16" t="s">
        <v>125</v>
      </c>
      <c r="B77" s="31"/>
      <c r="C77" s="31"/>
      <c r="D77" s="17"/>
      <c r="E77" s="35">
        <v>168367.44</v>
      </c>
      <c r="F77" s="36">
        <v>0.96830000000000005</v>
      </c>
      <c r="G77" s="20"/>
    </row>
    <row r="78" spans="1:7" x14ac:dyDescent="0.3">
      <c r="A78" s="16" t="s">
        <v>1453</v>
      </c>
      <c r="B78" s="30"/>
      <c r="C78" s="30"/>
      <c r="D78" s="13"/>
      <c r="E78" s="14"/>
      <c r="F78" s="15"/>
      <c r="G78" s="15"/>
    </row>
    <row r="79" spans="1:7" x14ac:dyDescent="0.3">
      <c r="A79" s="16" t="s">
        <v>125</v>
      </c>
      <c r="B79" s="30"/>
      <c r="C79" s="30"/>
      <c r="D79" s="13"/>
      <c r="E79" s="37" t="s">
        <v>115</v>
      </c>
      <c r="F79" s="38" t="s">
        <v>115</v>
      </c>
      <c r="G79" s="15"/>
    </row>
    <row r="80" spans="1:7" x14ac:dyDescent="0.3">
      <c r="A80" s="21" t="s">
        <v>155</v>
      </c>
      <c r="B80" s="32"/>
      <c r="C80" s="32"/>
      <c r="D80" s="22"/>
      <c r="E80" s="27">
        <v>168367.44</v>
      </c>
      <c r="F80" s="28">
        <v>0.96830000000000005</v>
      </c>
      <c r="G80" s="20"/>
    </row>
    <row r="81" spans="1:7" x14ac:dyDescent="0.3">
      <c r="A81" s="12"/>
      <c r="B81" s="30"/>
      <c r="C81" s="30"/>
      <c r="D81" s="13"/>
      <c r="E81" s="14"/>
      <c r="F81" s="15"/>
      <c r="G81" s="15"/>
    </row>
    <row r="82" spans="1:7" x14ac:dyDescent="0.3">
      <c r="A82" s="12"/>
      <c r="B82" s="30"/>
      <c r="C82" s="30"/>
      <c r="D82" s="13"/>
      <c r="E82" s="14"/>
      <c r="F82" s="15"/>
      <c r="G82" s="15"/>
    </row>
    <row r="83" spans="1:7" x14ac:dyDescent="0.3">
      <c r="A83" s="16" t="s">
        <v>156</v>
      </c>
      <c r="B83" s="30"/>
      <c r="C83" s="30"/>
      <c r="D83" s="13"/>
      <c r="E83" s="14"/>
      <c r="F83" s="15"/>
      <c r="G83" s="15"/>
    </row>
    <row r="84" spans="1:7" x14ac:dyDescent="0.3">
      <c r="A84" s="12" t="s">
        <v>157</v>
      </c>
      <c r="B84" s="30"/>
      <c r="C84" s="30"/>
      <c r="D84" s="13"/>
      <c r="E84" s="14">
        <v>5563.78</v>
      </c>
      <c r="F84" s="15">
        <v>3.2000000000000001E-2</v>
      </c>
      <c r="G84" s="15">
        <v>7.0344000000000004E-2</v>
      </c>
    </row>
    <row r="85" spans="1:7" x14ac:dyDescent="0.3">
      <c r="A85" s="16" t="s">
        <v>125</v>
      </c>
      <c r="B85" s="31"/>
      <c r="C85" s="31"/>
      <c r="D85" s="17"/>
      <c r="E85" s="35">
        <v>5563.78</v>
      </c>
      <c r="F85" s="36">
        <v>3.2000000000000001E-2</v>
      </c>
      <c r="G85" s="20"/>
    </row>
    <row r="86" spans="1:7" x14ac:dyDescent="0.3">
      <c r="A86" s="12"/>
      <c r="B86" s="30"/>
      <c r="C86" s="30"/>
      <c r="D86" s="13"/>
      <c r="E86" s="14"/>
      <c r="F86" s="15"/>
      <c r="G86" s="15"/>
    </row>
    <row r="87" spans="1:7" x14ac:dyDescent="0.3">
      <c r="A87" s="21" t="s">
        <v>155</v>
      </c>
      <c r="B87" s="32"/>
      <c r="C87" s="32"/>
      <c r="D87" s="22"/>
      <c r="E87" s="18">
        <v>5563.78</v>
      </c>
      <c r="F87" s="19">
        <v>3.2000000000000001E-2</v>
      </c>
      <c r="G87" s="20"/>
    </row>
    <row r="88" spans="1:7" x14ac:dyDescent="0.3">
      <c r="A88" s="12" t="s">
        <v>158</v>
      </c>
      <c r="B88" s="30"/>
      <c r="C88" s="30"/>
      <c r="D88" s="13"/>
      <c r="E88" s="14">
        <v>1.0722706</v>
      </c>
      <c r="F88" s="15">
        <v>6.0000000000000002E-6</v>
      </c>
      <c r="G88" s="15"/>
    </row>
    <row r="89" spans="1:7" x14ac:dyDescent="0.3">
      <c r="A89" s="12" t="s">
        <v>159</v>
      </c>
      <c r="B89" s="30"/>
      <c r="C89" s="30"/>
      <c r="D89" s="13"/>
      <c r="E89" s="14">
        <v>14.6377294</v>
      </c>
      <c r="F89" s="24">
        <v>-3.0600000000000001E-4</v>
      </c>
      <c r="G89" s="15">
        <v>7.0344000000000004E-2</v>
      </c>
    </row>
    <row r="90" spans="1:7" x14ac:dyDescent="0.3">
      <c r="A90" s="25" t="s">
        <v>160</v>
      </c>
      <c r="B90" s="33"/>
      <c r="C90" s="33"/>
      <c r="D90" s="26"/>
      <c r="E90" s="27">
        <v>173946.93</v>
      </c>
      <c r="F90" s="28">
        <v>1</v>
      </c>
      <c r="G90" s="28"/>
    </row>
    <row r="95" spans="1:7" x14ac:dyDescent="0.3">
      <c r="A95" s="1" t="s">
        <v>163</v>
      </c>
    </row>
    <row r="96" spans="1:7" x14ac:dyDescent="0.3">
      <c r="A96" s="45" t="s">
        <v>164</v>
      </c>
      <c r="B96" s="34" t="s">
        <v>115</v>
      </c>
    </row>
    <row r="97" spans="1:5" x14ac:dyDescent="0.3">
      <c r="A97" t="s">
        <v>165</v>
      </c>
    </row>
    <row r="98" spans="1:5" x14ac:dyDescent="0.3">
      <c r="A98" t="s">
        <v>166</v>
      </c>
      <c r="B98" t="s">
        <v>167</v>
      </c>
      <c r="C98" t="s">
        <v>167</v>
      </c>
    </row>
    <row r="99" spans="1:5" x14ac:dyDescent="0.3">
      <c r="B99" s="46">
        <v>44985</v>
      </c>
      <c r="C99" s="46">
        <v>45016</v>
      </c>
    </row>
    <row r="100" spans="1:5" x14ac:dyDescent="0.3">
      <c r="A100" t="s">
        <v>171</v>
      </c>
      <c r="B100">
        <v>58.790999999999997</v>
      </c>
      <c r="C100">
        <v>58.484000000000002</v>
      </c>
      <c r="E100" s="2"/>
    </row>
    <row r="101" spans="1:5" x14ac:dyDescent="0.3">
      <c r="A101" t="s">
        <v>172</v>
      </c>
      <c r="B101">
        <v>22.803999999999998</v>
      </c>
      <c r="C101">
        <v>22.684999999999999</v>
      </c>
      <c r="E101" s="2"/>
    </row>
    <row r="102" spans="1:5" x14ac:dyDescent="0.3">
      <c r="A102" t="s">
        <v>630</v>
      </c>
      <c r="B102">
        <v>51.735999999999997</v>
      </c>
      <c r="C102">
        <v>51.402000000000001</v>
      </c>
      <c r="E102" s="2"/>
    </row>
    <row r="103" spans="1:5" x14ac:dyDescent="0.3">
      <c r="A103" t="s">
        <v>631</v>
      </c>
      <c r="B103">
        <v>19.731000000000002</v>
      </c>
      <c r="C103">
        <v>19.603999999999999</v>
      </c>
      <c r="E103" s="2"/>
    </row>
    <row r="104" spans="1:5" x14ac:dyDescent="0.3">
      <c r="E104" s="2"/>
    </row>
    <row r="105" spans="1:5" x14ac:dyDescent="0.3">
      <c r="A105" t="s">
        <v>182</v>
      </c>
      <c r="B105" s="34" t="s">
        <v>115</v>
      </c>
    </row>
    <row r="106" spans="1:5" x14ac:dyDescent="0.3">
      <c r="A106" t="s">
        <v>183</v>
      </c>
      <c r="B106" s="34" t="s">
        <v>115</v>
      </c>
    </row>
    <row r="107" spans="1:5" ht="28.95" customHeight="1" x14ac:dyDescent="0.3">
      <c r="A107" s="45" t="s">
        <v>184</v>
      </c>
      <c r="B107" s="34" t="s">
        <v>115</v>
      </c>
    </row>
    <row r="108" spans="1:5" ht="28.95" customHeight="1" x14ac:dyDescent="0.3">
      <c r="A108" s="45" t="s">
        <v>185</v>
      </c>
      <c r="B108" s="34" t="s">
        <v>115</v>
      </c>
    </row>
    <row r="109" spans="1:5" x14ac:dyDescent="0.3">
      <c r="A109" t="s">
        <v>1648</v>
      </c>
      <c r="B109" s="47">
        <v>0.29780600000000002</v>
      </c>
    </row>
    <row r="110" spans="1:5" ht="43.5" customHeight="1" x14ac:dyDescent="0.3">
      <c r="A110" s="45" t="s">
        <v>187</v>
      </c>
      <c r="B110" s="34" t="s">
        <v>115</v>
      </c>
    </row>
    <row r="111" spans="1:5" ht="28.95" customHeight="1" x14ac:dyDescent="0.3">
      <c r="A111" s="45" t="s">
        <v>188</v>
      </c>
      <c r="B111" s="34" t="s">
        <v>115</v>
      </c>
    </row>
    <row r="112" spans="1:5" ht="28.95" customHeight="1" x14ac:dyDescent="0.3">
      <c r="A112" s="45" t="s">
        <v>189</v>
      </c>
      <c r="B112" s="34" t="s">
        <v>115</v>
      </c>
    </row>
    <row r="113" spans="1:4" x14ac:dyDescent="0.3">
      <c r="A113" t="s">
        <v>190</v>
      </c>
      <c r="B113" s="34" t="s">
        <v>115</v>
      </c>
    </row>
    <row r="114" spans="1:4" x14ac:dyDescent="0.3">
      <c r="A114" t="s">
        <v>191</v>
      </c>
      <c r="B114" s="34" t="s">
        <v>115</v>
      </c>
    </row>
    <row r="116" spans="1:4" ht="70.05" customHeight="1" x14ac:dyDescent="0.3">
      <c r="A116" s="77" t="s">
        <v>201</v>
      </c>
      <c r="B116" s="77" t="s">
        <v>202</v>
      </c>
      <c r="C116" s="77" t="s">
        <v>5</v>
      </c>
      <c r="D116" s="77" t="s">
        <v>6</v>
      </c>
    </row>
    <row r="117" spans="1:4" ht="70.05" customHeight="1" x14ac:dyDescent="0.3">
      <c r="A117" s="77" t="s">
        <v>1824</v>
      </c>
      <c r="B117" s="77"/>
      <c r="C117" s="77" t="s">
        <v>61</v>
      </c>
      <c r="D117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121"/>
  <sheetViews>
    <sheetView showGridLines="0" workbookViewId="0">
      <pane ySplit="4" topLeftCell="A5" activePane="bottomLeft" state="frozen"/>
      <selection pane="bottomLeft" activeCell="G5" sqref="G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1825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1826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114</v>
      </c>
      <c r="B6" s="30"/>
      <c r="C6" s="30"/>
      <c r="D6" s="13"/>
      <c r="E6" s="14"/>
      <c r="F6" s="15"/>
      <c r="G6" s="15"/>
    </row>
    <row r="7" spans="1:8" x14ac:dyDescent="0.3">
      <c r="A7" s="16" t="s">
        <v>1104</v>
      </c>
      <c r="B7" s="30"/>
      <c r="C7" s="30"/>
      <c r="D7" s="13"/>
      <c r="E7" s="14"/>
      <c r="F7" s="15"/>
      <c r="G7" s="15"/>
    </row>
    <row r="8" spans="1:8" x14ac:dyDescent="0.3">
      <c r="A8" s="12" t="s">
        <v>1679</v>
      </c>
      <c r="B8" s="30" t="s">
        <v>1680</v>
      </c>
      <c r="C8" s="30" t="s">
        <v>1218</v>
      </c>
      <c r="D8" s="13">
        <v>724434</v>
      </c>
      <c r="E8" s="14">
        <v>4950.42</v>
      </c>
      <c r="F8" s="15">
        <v>3.3000000000000002E-2</v>
      </c>
      <c r="G8" s="15"/>
    </row>
    <row r="9" spans="1:8" x14ac:dyDescent="0.3">
      <c r="A9" s="12" t="s">
        <v>1783</v>
      </c>
      <c r="B9" s="30" t="s">
        <v>1784</v>
      </c>
      <c r="C9" s="30" t="s">
        <v>1154</v>
      </c>
      <c r="D9" s="13">
        <v>238150</v>
      </c>
      <c r="E9" s="14">
        <v>4706.68</v>
      </c>
      <c r="F9" s="15">
        <v>3.1399999999999997E-2</v>
      </c>
      <c r="G9" s="15"/>
    </row>
    <row r="10" spans="1:8" x14ac:dyDescent="0.3">
      <c r="A10" s="12" t="s">
        <v>1787</v>
      </c>
      <c r="B10" s="30" t="s">
        <v>1788</v>
      </c>
      <c r="C10" s="30" t="s">
        <v>1290</v>
      </c>
      <c r="D10" s="13">
        <v>253730</v>
      </c>
      <c r="E10" s="14">
        <v>4309.9799999999996</v>
      </c>
      <c r="F10" s="15">
        <v>2.87E-2</v>
      </c>
      <c r="G10" s="15"/>
    </row>
    <row r="11" spans="1:8" x14ac:dyDescent="0.3">
      <c r="A11" s="12" t="s">
        <v>1712</v>
      </c>
      <c r="B11" s="30" t="s">
        <v>1713</v>
      </c>
      <c r="C11" s="30" t="s">
        <v>1135</v>
      </c>
      <c r="D11" s="13">
        <v>75232</v>
      </c>
      <c r="E11" s="14">
        <v>3467.82</v>
      </c>
      <c r="F11" s="15">
        <v>2.3099999999999999E-2</v>
      </c>
      <c r="G11" s="15"/>
    </row>
    <row r="12" spans="1:8" x14ac:dyDescent="0.3">
      <c r="A12" s="12" t="s">
        <v>1356</v>
      </c>
      <c r="B12" s="30" t="s">
        <v>1357</v>
      </c>
      <c r="C12" s="30" t="s">
        <v>1107</v>
      </c>
      <c r="D12" s="13">
        <v>2541899</v>
      </c>
      <c r="E12" s="14">
        <v>3362.93</v>
      </c>
      <c r="F12" s="15">
        <v>2.24E-2</v>
      </c>
      <c r="G12" s="15"/>
    </row>
    <row r="13" spans="1:8" x14ac:dyDescent="0.3">
      <c r="A13" s="12" t="s">
        <v>1781</v>
      </c>
      <c r="B13" s="30" t="s">
        <v>1782</v>
      </c>
      <c r="C13" s="30" t="s">
        <v>1196</v>
      </c>
      <c r="D13" s="13">
        <v>69341</v>
      </c>
      <c r="E13" s="14">
        <v>2961.28</v>
      </c>
      <c r="F13" s="15">
        <v>1.9699999999999999E-2</v>
      </c>
      <c r="G13" s="15"/>
    </row>
    <row r="14" spans="1:8" x14ac:dyDescent="0.3">
      <c r="A14" s="12" t="s">
        <v>1667</v>
      </c>
      <c r="B14" s="30" t="s">
        <v>1668</v>
      </c>
      <c r="C14" s="30" t="s">
        <v>1256</v>
      </c>
      <c r="D14" s="13">
        <v>661786</v>
      </c>
      <c r="E14" s="14">
        <v>2919.14</v>
      </c>
      <c r="F14" s="15">
        <v>1.95E-2</v>
      </c>
      <c r="G14" s="15"/>
    </row>
    <row r="15" spans="1:8" x14ac:dyDescent="0.3">
      <c r="A15" s="12" t="s">
        <v>1298</v>
      </c>
      <c r="B15" s="30" t="s">
        <v>1299</v>
      </c>
      <c r="C15" s="30" t="s">
        <v>1110</v>
      </c>
      <c r="D15" s="13">
        <v>540945</v>
      </c>
      <c r="E15" s="14">
        <v>2862.68</v>
      </c>
      <c r="F15" s="15">
        <v>1.9099999999999999E-2</v>
      </c>
      <c r="G15" s="15"/>
    </row>
    <row r="16" spans="1:8" x14ac:dyDescent="0.3">
      <c r="A16" s="12" t="s">
        <v>1827</v>
      </c>
      <c r="B16" s="30" t="s">
        <v>1828</v>
      </c>
      <c r="C16" s="30" t="s">
        <v>1290</v>
      </c>
      <c r="D16" s="13">
        <v>288637</v>
      </c>
      <c r="E16" s="14">
        <v>2845.09</v>
      </c>
      <c r="F16" s="15">
        <v>1.9E-2</v>
      </c>
      <c r="G16" s="15"/>
    </row>
    <row r="17" spans="1:7" x14ac:dyDescent="0.3">
      <c r="A17" s="12" t="s">
        <v>1829</v>
      </c>
      <c r="B17" s="30" t="s">
        <v>1830</v>
      </c>
      <c r="C17" s="30" t="s">
        <v>1183</v>
      </c>
      <c r="D17" s="13">
        <v>357810</v>
      </c>
      <c r="E17" s="14">
        <v>2831.71</v>
      </c>
      <c r="F17" s="15">
        <v>1.89E-2</v>
      </c>
      <c r="G17" s="15"/>
    </row>
    <row r="18" spans="1:7" x14ac:dyDescent="0.3">
      <c r="A18" s="12" t="s">
        <v>1254</v>
      </c>
      <c r="B18" s="30" t="s">
        <v>1255</v>
      </c>
      <c r="C18" s="30" t="s">
        <v>1256</v>
      </c>
      <c r="D18" s="13">
        <v>469146</v>
      </c>
      <c r="E18" s="14">
        <v>2789.07</v>
      </c>
      <c r="F18" s="15">
        <v>1.8599999999999998E-2</v>
      </c>
      <c r="G18" s="15"/>
    </row>
    <row r="19" spans="1:7" x14ac:dyDescent="0.3">
      <c r="A19" s="12" t="s">
        <v>1234</v>
      </c>
      <c r="B19" s="30" t="s">
        <v>1235</v>
      </c>
      <c r="C19" s="30" t="s">
        <v>1110</v>
      </c>
      <c r="D19" s="13">
        <v>360039</v>
      </c>
      <c r="E19" s="14">
        <v>2740.98</v>
      </c>
      <c r="F19" s="15">
        <v>1.83E-2</v>
      </c>
      <c r="G19" s="15"/>
    </row>
    <row r="20" spans="1:7" x14ac:dyDescent="0.3">
      <c r="A20" s="12" t="s">
        <v>1831</v>
      </c>
      <c r="B20" s="30" t="s">
        <v>1832</v>
      </c>
      <c r="C20" s="30" t="s">
        <v>1290</v>
      </c>
      <c r="D20" s="13">
        <v>298875</v>
      </c>
      <c r="E20" s="14">
        <v>2698.69</v>
      </c>
      <c r="F20" s="15">
        <v>1.7999999999999999E-2</v>
      </c>
      <c r="G20" s="15"/>
    </row>
    <row r="21" spans="1:7" x14ac:dyDescent="0.3">
      <c r="A21" s="12" t="s">
        <v>1673</v>
      </c>
      <c r="B21" s="30" t="s">
        <v>1674</v>
      </c>
      <c r="C21" s="30" t="s">
        <v>1231</v>
      </c>
      <c r="D21" s="13">
        <v>563208</v>
      </c>
      <c r="E21" s="14">
        <v>2673.55</v>
      </c>
      <c r="F21" s="15">
        <v>1.78E-2</v>
      </c>
      <c r="G21" s="15"/>
    </row>
    <row r="22" spans="1:7" x14ac:dyDescent="0.3">
      <c r="A22" s="12" t="s">
        <v>1414</v>
      </c>
      <c r="B22" s="30" t="s">
        <v>1415</v>
      </c>
      <c r="C22" s="30" t="s">
        <v>1259</v>
      </c>
      <c r="D22" s="13">
        <v>993579</v>
      </c>
      <c r="E22" s="14">
        <v>2624.04</v>
      </c>
      <c r="F22" s="15">
        <v>1.7500000000000002E-2</v>
      </c>
      <c r="G22" s="15"/>
    </row>
    <row r="23" spans="1:7" x14ac:dyDescent="0.3">
      <c r="A23" s="12" t="s">
        <v>1833</v>
      </c>
      <c r="B23" s="30" t="s">
        <v>1834</v>
      </c>
      <c r="C23" s="30" t="s">
        <v>1290</v>
      </c>
      <c r="D23" s="13">
        <v>127658</v>
      </c>
      <c r="E23" s="14">
        <v>2529.9899999999998</v>
      </c>
      <c r="F23" s="15">
        <v>1.6899999999999998E-2</v>
      </c>
      <c r="G23" s="15"/>
    </row>
    <row r="24" spans="1:7" x14ac:dyDescent="0.3">
      <c r="A24" s="12" t="s">
        <v>1702</v>
      </c>
      <c r="B24" s="30" t="s">
        <v>1703</v>
      </c>
      <c r="C24" s="30" t="s">
        <v>1318</v>
      </c>
      <c r="D24" s="13">
        <v>115843</v>
      </c>
      <c r="E24" s="14">
        <v>2504.87</v>
      </c>
      <c r="F24" s="15">
        <v>1.67E-2</v>
      </c>
      <c r="G24" s="15"/>
    </row>
    <row r="25" spans="1:7" x14ac:dyDescent="0.3">
      <c r="A25" s="12" t="s">
        <v>1669</v>
      </c>
      <c r="B25" s="30" t="s">
        <v>1670</v>
      </c>
      <c r="C25" s="30" t="s">
        <v>1176</v>
      </c>
      <c r="D25" s="13">
        <v>237305</v>
      </c>
      <c r="E25" s="14">
        <v>2501.91</v>
      </c>
      <c r="F25" s="15">
        <v>1.67E-2</v>
      </c>
      <c r="G25" s="15"/>
    </row>
    <row r="26" spans="1:7" x14ac:dyDescent="0.3">
      <c r="A26" s="12" t="s">
        <v>1816</v>
      </c>
      <c r="B26" s="30" t="s">
        <v>1817</v>
      </c>
      <c r="C26" s="30" t="s">
        <v>1793</v>
      </c>
      <c r="D26" s="13">
        <v>169350</v>
      </c>
      <c r="E26" s="14">
        <v>2482.67</v>
      </c>
      <c r="F26" s="15">
        <v>1.66E-2</v>
      </c>
      <c r="G26" s="15"/>
    </row>
    <row r="27" spans="1:7" x14ac:dyDescent="0.3">
      <c r="A27" s="12" t="s">
        <v>1304</v>
      </c>
      <c r="B27" s="30" t="s">
        <v>1305</v>
      </c>
      <c r="C27" s="30" t="s">
        <v>1107</v>
      </c>
      <c r="D27" s="13">
        <v>1949674</v>
      </c>
      <c r="E27" s="14">
        <v>2453.66</v>
      </c>
      <c r="F27" s="15">
        <v>1.6400000000000001E-2</v>
      </c>
      <c r="G27" s="15"/>
    </row>
    <row r="28" spans="1:7" x14ac:dyDescent="0.3">
      <c r="A28" s="12" t="s">
        <v>1835</v>
      </c>
      <c r="B28" s="30" t="s">
        <v>1836</v>
      </c>
      <c r="C28" s="30" t="s">
        <v>1253</v>
      </c>
      <c r="D28" s="13">
        <v>96950</v>
      </c>
      <c r="E28" s="14">
        <v>2428.5</v>
      </c>
      <c r="F28" s="15">
        <v>1.6199999999999999E-2</v>
      </c>
      <c r="G28" s="15"/>
    </row>
    <row r="29" spans="1:7" x14ac:dyDescent="0.3">
      <c r="A29" s="12" t="s">
        <v>1663</v>
      </c>
      <c r="B29" s="30" t="s">
        <v>1664</v>
      </c>
      <c r="C29" s="30" t="s">
        <v>1107</v>
      </c>
      <c r="D29" s="13">
        <v>839743</v>
      </c>
      <c r="E29" s="14">
        <v>2423.08</v>
      </c>
      <c r="F29" s="15">
        <v>1.6199999999999999E-2</v>
      </c>
      <c r="G29" s="15"/>
    </row>
    <row r="30" spans="1:7" x14ac:dyDescent="0.3">
      <c r="A30" s="12" t="s">
        <v>1358</v>
      </c>
      <c r="B30" s="30" t="s">
        <v>1359</v>
      </c>
      <c r="C30" s="30" t="s">
        <v>1135</v>
      </c>
      <c r="D30" s="13">
        <v>907983</v>
      </c>
      <c r="E30" s="14">
        <v>2371.1999999999998</v>
      </c>
      <c r="F30" s="15">
        <v>1.5800000000000002E-2</v>
      </c>
      <c r="G30" s="15"/>
    </row>
    <row r="31" spans="1:7" x14ac:dyDescent="0.3">
      <c r="A31" s="12" t="s">
        <v>1818</v>
      </c>
      <c r="B31" s="30" t="s">
        <v>1819</v>
      </c>
      <c r="C31" s="30" t="s">
        <v>1176</v>
      </c>
      <c r="D31" s="13">
        <v>499553</v>
      </c>
      <c r="E31" s="14">
        <v>2328.92</v>
      </c>
      <c r="F31" s="15">
        <v>1.55E-2</v>
      </c>
      <c r="G31" s="15"/>
    </row>
    <row r="32" spans="1:7" x14ac:dyDescent="0.3">
      <c r="A32" s="12" t="s">
        <v>1789</v>
      </c>
      <c r="B32" s="30" t="s">
        <v>1790</v>
      </c>
      <c r="C32" s="30" t="s">
        <v>1290</v>
      </c>
      <c r="D32" s="13">
        <v>192272</v>
      </c>
      <c r="E32" s="14">
        <v>2317.5500000000002</v>
      </c>
      <c r="F32" s="15">
        <v>1.55E-2</v>
      </c>
      <c r="G32" s="15"/>
    </row>
    <row r="33" spans="1:7" x14ac:dyDescent="0.3">
      <c r="A33" s="12" t="s">
        <v>1785</v>
      </c>
      <c r="B33" s="30" t="s">
        <v>1786</v>
      </c>
      <c r="C33" s="30" t="s">
        <v>1253</v>
      </c>
      <c r="D33" s="13">
        <v>504866</v>
      </c>
      <c r="E33" s="14">
        <v>2303.96</v>
      </c>
      <c r="F33" s="15">
        <v>1.54E-2</v>
      </c>
      <c r="G33" s="15"/>
    </row>
    <row r="34" spans="1:7" x14ac:dyDescent="0.3">
      <c r="A34" s="12" t="s">
        <v>1837</v>
      </c>
      <c r="B34" s="30" t="s">
        <v>1838</v>
      </c>
      <c r="C34" s="30" t="s">
        <v>1420</v>
      </c>
      <c r="D34" s="13">
        <v>379616</v>
      </c>
      <c r="E34" s="14">
        <v>2194.56</v>
      </c>
      <c r="F34" s="15">
        <v>1.46E-2</v>
      </c>
      <c r="G34" s="15"/>
    </row>
    <row r="35" spans="1:7" x14ac:dyDescent="0.3">
      <c r="A35" s="12" t="s">
        <v>1839</v>
      </c>
      <c r="B35" s="30" t="s">
        <v>1840</v>
      </c>
      <c r="C35" s="30" t="s">
        <v>1353</v>
      </c>
      <c r="D35" s="13">
        <v>150711</v>
      </c>
      <c r="E35" s="14">
        <v>2186.14</v>
      </c>
      <c r="F35" s="15">
        <v>1.46E-2</v>
      </c>
      <c r="G35" s="15"/>
    </row>
    <row r="36" spans="1:7" x14ac:dyDescent="0.3">
      <c r="A36" s="12" t="s">
        <v>1794</v>
      </c>
      <c r="B36" s="30" t="s">
        <v>1795</v>
      </c>
      <c r="C36" s="30" t="s">
        <v>1390</v>
      </c>
      <c r="D36" s="13">
        <v>592969</v>
      </c>
      <c r="E36" s="14">
        <v>2150.11</v>
      </c>
      <c r="F36" s="15">
        <v>1.43E-2</v>
      </c>
      <c r="G36" s="15"/>
    </row>
    <row r="37" spans="1:7" x14ac:dyDescent="0.3">
      <c r="A37" s="12" t="s">
        <v>1841</v>
      </c>
      <c r="B37" s="30" t="s">
        <v>1842</v>
      </c>
      <c r="C37" s="30" t="s">
        <v>1353</v>
      </c>
      <c r="D37" s="13">
        <v>2099516</v>
      </c>
      <c r="E37" s="14">
        <v>2092.17</v>
      </c>
      <c r="F37" s="15">
        <v>1.4E-2</v>
      </c>
      <c r="G37" s="15"/>
    </row>
    <row r="38" spans="1:7" x14ac:dyDescent="0.3">
      <c r="A38" s="12" t="s">
        <v>1822</v>
      </c>
      <c r="B38" s="30" t="s">
        <v>1823</v>
      </c>
      <c r="C38" s="30" t="s">
        <v>1793</v>
      </c>
      <c r="D38" s="13">
        <v>610104</v>
      </c>
      <c r="E38" s="14">
        <v>2080.4499999999998</v>
      </c>
      <c r="F38" s="15">
        <v>1.3899999999999999E-2</v>
      </c>
      <c r="G38" s="15"/>
    </row>
    <row r="39" spans="1:7" x14ac:dyDescent="0.3">
      <c r="A39" s="12" t="s">
        <v>1843</v>
      </c>
      <c r="B39" s="30" t="s">
        <v>1844</v>
      </c>
      <c r="C39" s="30" t="s">
        <v>1135</v>
      </c>
      <c r="D39" s="13">
        <v>599021</v>
      </c>
      <c r="E39" s="14">
        <v>2058.84</v>
      </c>
      <c r="F39" s="15">
        <v>1.37E-2</v>
      </c>
      <c r="G39" s="15"/>
    </row>
    <row r="40" spans="1:7" x14ac:dyDescent="0.3">
      <c r="A40" s="12" t="s">
        <v>1845</v>
      </c>
      <c r="B40" s="30" t="s">
        <v>1846</v>
      </c>
      <c r="C40" s="30" t="s">
        <v>1154</v>
      </c>
      <c r="D40" s="13">
        <v>415379</v>
      </c>
      <c r="E40" s="14">
        <v>1962.25</v>
      </c>
      <c r="F40" s="15">
        <v>1.3100000000000001E-2</v>
      </c>
      <c r="G40" s="15"/>
    </row>
    <row r="41" spans="1:7" x14ac:dyDescent="0.3">
      <c r="A41" s="12" t="s">
        <v>1847</v>
      </c>
      <c r="B41" s="30" t="s">
        <v>1848</v>
      </c>
      <c r="C41" s="30" t="s">
        <v>1290</v>
      </c>
      <c r="D41" s="13">
        <v>307939</v>
      </c>
      <c r="E41" s="14">
        <v>1940.94</v>
      </c>
      <c r="F41" s="15">
        <v>1.29E-2</v>
      </c>
      <c r="G41" s="15"/>
    </row>
    <row r="42" spans="1:7" x14ac:dyDescent="0.3">
      <c r="A42" s="12" t="s">
        <v>1849</v>
      </c>
      <c r="B42" s="30" t="s">
        <v>1850</v>
      </c>
      <c r="C42" s="30" t="s">
        <v>1395</v>
      </c>
      <c r="D42" s="13">
        <v>659826</v>
      </c>
      <c r="E42" s="14">
        <v>1906.24</v>
      </c>
      <c r="F42" s="15">
        <v>1.2699999999999999E-2</v>
      </c>
      <c r="G42" s="15"/>
    </row>
    <row r="43" spans="1:7" x14ac:dyDescent="0.3">
      <c r="A43" s="12" t="s">
        <v>1851</v>
      </c>
      <c r="B43" s="30" t="s">
        <v>1852</v>
      </c>
      <c r="C43" s="30" t="s">
        <v>1225</v>
      </c>
      <c r="D43" s="13">
        <v>292438</v>
      </c>
      <c r="E43" s="14">
        <v>1884.91</v>
      </c>
      <c r="F43" s="15">
        <v>1.26E-2</v>
      </c>
      <c r="G43" s="15"/>
    </row>
    <row r="44" spans="1:7" x14ac:dyDescent="0.3">
      <c r="A44" s="12" t="s">
        <v>1853</v>
      </c>
      <c r="B44" s="30" t="s">
        <v>1854</v>
      </c>
      <c r="C44" s="30" t="s">
        <v>1395</v>
      </c>
      <c r="D44" s="13">
        <v>316033</v>
      </c>
      <c r="E44" s="14">
        <v>1822.4</v>
      </c>
      <c r="F44" s="15">
        <v>1.2200000000000001E-2</v>
      </c>
      <c r="G44" s="15"/>
    </row>
    <row r="45" spans="1:7" x14ac:dyDescent="0.3">
      <c r="A45" s="12" t="s">
        <v>1855</v>
      </c>
      <c r="B45" s="30" t="s">
        <v>1856</v>
      </c>
      <c r="C45" s="30" t="s">
        <v>1297</v>
      </c>
      <c r="D45" s="13">
        <v>440917</v>
      </c>
      <c r="E45" s="14">
        <v>1794.09</v>
      </c>
      <c r="F45" s="15">
        <v>1.2E-2</v>
      </c>
      <c r="G45" s="15"/>
    </row>
    <row r="46" spans="1:7" x14ac:dyDescent="0.3">
      <c r="A46" s="12" t="s">
        <v>1814</v>
      </c>
      <c r="B46" s="30" t="s">
        <v>1815</v>
      </c>
      <c r="C46" s="30" t="s">
        <v>1231</v>
      </c>
      <c r="D46" s="13">
        <v>136872</v>
      </c>
      <c r="E46" s="14">
        <v>1780.64</v>
      </c>
      <c r="F46" s="15">
        <v>1.1900000000000001E-2</v>
      </c>
      <c r="G46" s="15"/>
    </row>
    <row r="47" spans="1:7" x14ac:dyDescent="0.3">
      <c r="A47" s="12" t="s">
        <v>1857</v>
      </c>
      <c r="B47" s="30" t="s">
        <v>1858</v>
      </c>
      <c r="C47" s="30" t="s">
        <v>1290</v>
      </c>
      <c r="D47" s="13">
        <v>64457</v>
      </c>
      <c r="E47" s="14">
        <v>1776.08</v>
      </c>
      <c r="F47" s="15">
        <v>1.18E-2</v>
      </c>
      <c r="G47" s="15"/>
    </row>
    <row r="48" spans="1:7" x14ac:dyDescent="0.3">
      <c r="A48" s="12" t="s">
        <v>1859</v>
      </c>
      <c r="B48" s="30" t="s">
        <v>1860</v>
      </c>
      <c r="C48" s="30" t="s">
        <v>1353</v>
      </c>
      <c r="D48" s="13">
        <v>3540325</v>
      </c>
      <c r="E48" s="14">
        <v>1708.21</v>
      </c>
      <c r="F48" s="15">
        <v>1.14E-2</v>
      </c>
      <c r="G48" s="15"/>
    </row>
    <row r="49" spans="1:7" x14ac:dyDescent="0.3">
      <c r="A49" s="12" t="s">
        <v>1761</v>
      </c>
      <c r="B49" s="30" t="s">
        <v>1762</v>
      </c>
      <c r="C49" s="30" t="s">
        <v>1290</v>
      </c>
      <c r="D49" s="13">
        <v>104098</v>
      </c>
      <c r="E49" s="14">
        <v>1696.38</v>
      </c>
      <c r="F49" s="15">
        <v>1.1299999999999999E-2</v>
      </c>
      <c r="G49" s="15"/>
    </row>
    <row r="50" spans="1:7" x14ac:dyDescent="0.3">
      <c r="A50" s="12" t="s">
        <v>1861</v>
      </c>
      <c r="B50" s="30" t="s">
        <v>1862</v>
      </c>
      <c r="C50" s="30" t="s">
        <v>1395</v>
      </c>
      <c r="D50" s="13">
        <v>666254</v>
      </c>
      <c r="E50" s="14">
        <v>1690.29</v>
      </c>
      <c r="F50" s="15">
        <v>1.1299999999999999E-2</v>
      </c>
      <c r="G50" s="15"/>
    </row>
    <row r="51" spans="1:7" x14ac:dyDescent="0.3">
      <c r="A51" s="12" t="s">
        <v>1677</v>
      </c>
      <c r="B51" s="30" t="s">
        <v>1678</v>
      </c>
      <c r="C51" s="30" t="s">
        <v>1353</v>
      </c>
      <c r="D51" s="13">
        <v>335770</v>
      </c>
      <c r="E51" s="14">
        <v>1615.05</v>
      </c>
      <c r="F51" s="15">
        <v>1.0800000000000001E-2</v>
      </c>
      <c r="G51" s="15"/>
    </row>
    <row r="52" spans="1:7" x14ac:dyDescent="0.3">
      <c r="A52" s="12" t="s">
        <v>1863</v>
      </c>
      <c r="B52" s="30" t="s">
        <v>1864</v>
      </c>
      <c r="C52" s="30" t="s">
        <v>1196</v>
      </c>
      <c r="D52" s="13">
        <v>771979</v>
      </c>
      <c r="E52" s="14">
        <v>1595.29</v>
      </c>
      <c r="F52" s="15">
        <v>1.06E-2</v>
      </c>
      <c r="G52" s="15"/>
    </row>
    <row r="53" spans="1:7" x14ac:dyDescent="0.3">
      <c r="A53" s="12" t="s">
        <v>1865</v>
      </c>
      <c r="B53" s="30" t="s">
        <v>1866</v>
      </c>
      <c r="C53" s="30" t="s">
        <v>1353</v>
      </c>
      <c r="D53" s="13">
        <v>731976</v>
      </c>
      <c r="E53" s="14">
        <v>1574.85</v>
      </c>
      <c r="F53" s="15">
        <v>1.0500000000000001E-2</v>
      </c>
      <c r="G53" s="15"/>
    </row>
    <row r="54" spans="1:7" x14ac:dyDescent="0.3">
      <c r="A54" s="12" t="s">
        <v>1265</v>
      </c>
      <c r="B54" s="30" t="s">
        <v>1266</v>
      </c>
      <c r="C54" s="30" t="s">
        <v>1183</v>
      </c>
      <c r="D54" s="13">
        <v>79851</v>
      </c>
      <c r="E54" s="14">
        <v>1571.67</v>
      </c>
      <c r="F54" s="15">
        <v>1.0500000000000001E-2</v>
      </c>
      <c r="G54" s="15"/>
    </row>
    <row r="55" spans="1:7" x14ac:dyDescent="0.3">
      <c r="A55" s="12" t="s">
        <v>1194</v>
      </c>
      <c r="B55" s="30" t="s">
        <v>1195</v>
      </c>
      <c r="C55" s="30" t="s">
        <v>1196</v>
      </c>
      <c r="D55" s="13">
        <v>156026</v>
      </c>
      <c r="E55" s="14">
        <v>1517.27</v>
      </c>
      <c r="F55" s="15">
        <v>1.01E-2</v>
      </c>
      <c r="G55" s="15"/>
    </row>
    <row r="56" spans="1:7" x14ac:dyDescent="0.3">
      <c r="A56" s="12" t="s">
        <v>1867</v>
      </c>
      <c r="B56" s="30" t="s">
        <v>1868</v>
      </c>
      <c r="C56" s="30" t="s">
        <v>1420</v>
      </c>
      <c r="D56" s="13">
        <v>51660</v>
      </c>
      <c r="E56" s="14">
        <v>1503.38</v>
      </c>
      <c r="F56" s="15">
        <v>0.01</v>
      </c>
      <c r="G56" s="15"/>
    </row>
    <row r="57" spans="1:7" x14ac:dyDescent="0.3">
      <c r="A57" s="12" t="s">
        <v>1804</v>
      </c>
      <c r="B57" s="30" t="s">
        <v>1805</v>
      </c>
      <c r="C57" s="30" t="s">
        <v>1176</v>
      </c>
      <c r="D57" s="13">
        <v>184253</v>
      </c>
      <c r="E57" s="14">
        <v>1464.17</v>
      </c>
      <c r="F57" s="15">
        <v>9.7999999999999997E-3</v>
      </c>
      <c r="G57" s="15"/>
    </row>
    <row r="58" spans="1:7" x14ac:dyDescent="0.3">
      <c r="A58" s="12" t="s">
        <v>1869</v>
      </c>
      <c r="B58" s="30" t="s">
        <v>1870</v>
      </c>
      <c r="C58" s="30" t="s">
        <v>1225</v>
      </c>
      <c r="D58" s="13">
        <v>94803</v>
      </c>
      <c r="E58" s="14">
        <v>1415.36</v>
      </c>
      <c r="F58" s="15">
        <v>9.4000000000000004E-3</v>
      </c>
      <c r="G58" s="15"/>
    </row>
    <row r="59" spans="1:7" x14ac:dyDescent="0.3">
      <c r="A59" s="12" t="s">
        <v>1812</v>
      </c>
      <c r="B59" s="30" t="s">
        <v>1813</v>
      </c>
      <c r="C59" s="30" t="s">
        <v>1353</v>
      </c>
      <c r="D59" s="13">
        <v>341415</v>
      </c>
      <c r="E59" s="14">
        <v>1411.75</v>
      </c>
      <c r="F59" s="15">
        <v>9.4000000000000004E-3</v>
      </c>
      <c r="G59" s="15"/>
    </row>
    <row r="60" spans="1:7" x14ac:dyDescent="0.3">
      <c r="A60" s="12" t="s">
        <v>1871</v>
      </c>
      <c r="B60" s="30" t="s">
        <v>1872</v>
      </c>
      <c r="C60" s="30" t="s">
        <v>1107</v>
      </c>
      <c r="D60" s="13">
        <v>2076810</v>
      </c>
      <c r="E60" s="14">
        <v>1393.54</v>
      </c>
      <c r="F60" s="15">
        <v>9.2999999999999992E-3</v>
      </c>
      <c r="G60" s="15"/>
    </row>
    <row r="61" spans="1:7" x14ac:dyDescent="0.3">
      <c r="A61" s="12" t="s">
        <v>1873</v>
      </c>
      <c r="B61" s="30" t="s">
        <v>1874</v>
      </c>
      <c r="C61" s="30" t="s">
        <v>1107</v>
      </c>
      <c r="D61" s="13">
        <v>568314</v>
      </c>
      <c r="E61" s="14">
        <v>1392.94</v>
      </c>
      <c r="F61" s="15">
        <v>9.2999999999999992E-3</v>
      </c>
      <c r="G61" s="15"/>
    </row>
    <row r="62" spans="1:7" x14ac:dyDescent="0.3">
      <c r="A62" s="12" t="s">
        <v>1716</v>
      </c>
      <c r="B62" s="30" t="s">
        <v>1717</v>
      </c>
      <c r="C62" s="30" t="s">
        <v>1176</v>
      </c>
      <c r="D62" s="13">
        <v>498498</v>
      </c>
      <c r="E62" s="14">
        <v>1347.44</v>
      </c>
      <c r="F62" s="15">
        <v>8.9999999999999993E-3</v>
      </c>
      <c r="G62" s="15"/>
    </row>
    <row r="63" spans="1:7" x14ac:dyDescent="0.3">
      <c r="A63" s="12" t="s">
        <v>1875</v>
      </c>
      <c r="B63" s="30" t="s">
        <v>1876</v>
      </c>
      <c r="C63" s="30" t="s">
        <v>1353</v>
      </c>
      <c r="D63" s="13">
        <v>442035</v>
      </c>
      <c r="E63" s="14">
        <v>1326.33</v>
      </c>
      <c r="F63" s="15">
        <v>8.8000000000000005E-3</v>
      </c>
      <c r="G63" s="15"/>
    </row>
    <row r="64" spans="1:7" x14ac:dyDescent="0.3">
      <c r="A64" s="12" t="s">
        <v>1877</v>
      </c>
      <c r="B64" s="30" t="s">
        <v>1878</v>
      </c>
      <c r="C64" s="30" t="s">
        <v>1370</v>
      </c>
      <c r="D64" s="13">
        <v>367315</v>
      </c>
      <c r="E64" s="14">
        <v>1317.01</v>
      </c>
      <c r="F64" s="15">
        <v>8.8000000000000005E-3</v>
      </c>
      <c r="G64" s="15"/>
    </row>
    <row r="65" spans="1:7" x14ac:dyDescent="0.3">
      <c r="A65" s="12" t="s">
        <v>1433</v>
      </c>
      <c r="B65" s="30" t="s">
        <v>1434</v>
      </c>
      <c r="C65" s="30" t="s">
        <v>1210</v>
      </c>
      <c r="D65" s="13">
        <v>86415</v>
      </c>
      <c r="E65" s="14">
        <v>1310.48</v>
      </c>
      <c r="F65" s="15">
        <v>8.6999999999999994E-3</v>
      </c>
      <c r="G65" s="15"/>
    </row>
    <row r="66" spans="1:7" x14ac:dyDescent="0.3">
      <c r="A66" s="12" t="s">
        <v>1879</v>
      </c>
      <c r="B66" s="30" t="s">
        <v>1880</v>
      </c>
      <c r="C66" s="30" t="s">
        <v>1225</v>
      </c>
      <c r="D66" s="13">
        <v>1996056</v>
      </c>
      <c r="E66" s="14">
        <v>1245.54</v>
      </c>
      <c r="F66" s="15">
        <v>8.3000000000000001E-3</v>
      </c>
      <c r="G66" s="15"/>
    </row>
    <row r="67" spans="1:7" x14ac:dyDescent="0.3">
      <c r="A67" s="12" t="s">
        <v>1881</v>
      </c>
      <c r="B67" s="30" t="s">
        <v>1882</v>
      </c>
      <c r="C67" s="30" t="s">
        <v>1883</v>
      </c>
      <c r="D67" s="13">
        <v>54985</v>
      </c>
      <c r="E67" s="14">
        <v>1231.3599999999999</v>
      </c>
      <c r="F67" s="15">
        <v>8.2000000000000007E-3</v>
      </c>
      <c r="G67" s="15"/>
    </row>
    <row r="68" spans="1:7" x14ac:dyDescent="0.3">
      <c r="A68" s="12" t="s">
        <v>1884</v>
      </c>
      <c r="B68" s="30" t="s">
        <v>1885</v>
      </c>
      <c r="C68" s="30" t="s">
        <v>1253</v>
      </c>
      <c r="D68" s="13">
        <v>45611</v>
      </c>
      <c r="E68" s="14">
        <v>1228.05</v>
      </c>
      <c r="F68" s="15">
        <v>8.2000000000000007E-3</v>
      </c>
      <c r="G68" s="15"/>
    </row>
    <row r="69" spans="1:7" x14ac:dyDescent="0.3">
      <c r="A69" s="12" t="s">
        <v>1886</v>
      </c>
      <c r="B69" s="30" t="s">
        <v>1887</v>
      </c>
      <c r="C69" s="30" t="s">
        <v>1888</v>
      </c>
      <c r="D69" s="13">
        <v>208540</v>
      </c>
      <c r="E69" s="14">
        <v>1211.2</v>
      </c>
      <c r="F69" s="15">
        <v>8.0999999999999996E-3</v>
      </c>
      <c r="G69" s="15"/>
    </row>
    <row r="70" spans="1:7" x14ac:dyDescent="0.3">
      <c r="A70" s="12" t="s">
        <v>1889</v>
      </c>
      <c r="B70" s="30" t="s">
        <v>1890</v>
      </c>
      <c r="C70" s="30" t="s">
        <v>1225</v>
      </c>
      <c r="D70" s="13">
        <v>333623</v>
      </c>
      <c r="E70" s="14">
        <v>1182.03</v>
      </c>
      <c r="F70" s="15">
        <v>7.9000000000000008E-3</v>
      </c>
      <c r="G70" s="15"/>
    </row>
    <row r="71" spans="1:7" x14ac:dyDescent="0.3">
      <c r="A71" s="12" t="s">
        <v>1891</v>
      </c>
      <c r="B71" s="30" t="s">
        <v>1892</v>
      </c>
      <c r="C71" s="30" t="s">
        <v>1176</v>
      </c>
      <c r="D71" s="13">
        <v>399570</v>
      </c>
      <c r="E71" s="14">
        <v>1087.03</v>
      </c>
      <c r="F71" s="15">
        <v>7.1999999999999998E-3</v>
      </c>
      <c r="G71" s="15"/>
    </row>
    <row r="72" spans="1:7" x14ac:dyDescent="0.3">
      <c r="A72" s="12" t="s">
        <v>1423</v>
      </c>
      <c r="B72" s="30" t="s">
        <v>1424</v>
      </c>
      <c r="C72" s="30" t="s">
        <v>1110</v>
      </c>
      <c r="D72" s="13">
        <v>329646</v>
      </c>
      <c r="E72" s="14">
        <v>1083.71</v>
      </c>
      <c r="F72" s="15">
        <v>7.1999999999999998E-3</v>
      </c>
      <c r="G72" s="15"/>
    </row>
    <row r="73" spans="1:7" x14ac:dyDescent="0.3">
      <c r="A73" s="12" t="s">
        <v>1893</v>
      </c>
      <c r="B73" s="30" t="s">
        <v>1894</v>
      </c>
      <c r="C73" s="30" t="s">
        <v>1176</v>
      </c>
      <c r="D73" s="13">
        <v>53705</v>
      </c>
      <c r="E73" s="14">
        <v>979.9</v>
      </c>
      <c r="F73" s="15">
        <v>6.4999999999999997E-3</v>
      </c>
      <c r="G73" s="15"/>
    </row>
    <row r="74" spans="1:7" x14ac:dyDescent="0.3">
      <c r="A74" s="12" t="s">
        <v>1895</v>
      </c>
      <c r="B74" s="30" t="s">
        <v>1896</v>
      </c>
      <c r="C74" s="30" t="s">
        <v>1135</v>
      </c>
      <c r="D74" s="13">
        <v>59690</v>
      </c>
      <c r="E74" s="14">
        <v>919.82</v>
      </c>
      <c r="F74" s="15">
        <v>6.1000000000000004E-3</v>
      </c>
      <c r="G74" s="15"/>
    </row>
    <row r="75" spans="1:7" x14ac:dyDescent="0.3">
      <c r="A75" s="12" t="s">
        <v>1897</v>
      </c>
      <c r="B75" s="30" t="s">
        <v>1898</v>
      </c>
      <c r="C75" s="30" t="s">
        <v>1381</v>
      </c>
      <c r="D75" s="13">
        <v>100536</v>
      </c>
      <c r="E75" s="14">
        <v>881.35</v>
      </c>
      <c r="F75" s="15">
        <v>5.8999999999999999E-3</v>
      </c>
      <c r="G75" s="15"/>
    </row>
    <row r="76" spans="1:7" x14ac:dyDescent="0.3">
      <c r="A76" s="12" t="s">
        <v>1899</v>
      </c>
      <c r="B76" s="30" t="s">
        <v>1900</v>
      </c>
      <c r="C76" s="30" t="s">
        <v>1353</v>
      </c>
      <c r="D76" s="13">
        <v>35294</v>
      </c>
      <c r="E76" s="14">
        <v>706.66</v>
      </c>
      <c r="F76" s="15">
        <v>4.7000000000000002E-3</v>
      </c>
      <c r="G76" s="15"/>
    </row>
    <row r="77" spans="1:7" x14ac:dyDescent="0.3">
      <c r="A77" s="12" t="s">
        <v>1810</v>
      </c>
      <c r="B77" s="30" t="s">
        <v>1811</v>
      </c>
      <c r="C77" s="30" t="s">
        <v>1176</v>
      </c>
      <c r="D77" s="13">
        <v>18126</v>
      </c>
      <c r="E77" s="14">
        <v>518.64</v>
      </c>
      <c r="F77" s="15">
        <v>3.5000000000000001E-3</v>
      </c>
      <c r="G77" s="15"/>
    </row>
    <row r="78" spans="1:7" x14ac:dyDescent="0.3">
      <c r="A78" s="12" t="s">
        <v>1901</v>
      </c>
      <c r="B78" s="30" t="s">
        <v>1902</v>
      </c>
      <c r="C78" s="30" t="s">
        <v>1110</v>
      </c>
      <c r="D78" s="13">
        <v>93300</v>
      </c>
      <c r="E78" s="14">
        <v>508.21</v>
      </c>
      <c r="F78" s="15">
        <v>3.3999999999999998E-3</v>
      </c>
      <c r="G78" s="15"/>
    </row>
    <row r="79" spans="1:7" x14ac:dyDescent="0.3">
      <c r="A79" s="12" t="s">
        <v>1903</v>
      </c>
      <c r="B79" s="30" t="s">
        <v>1904</v>
      </c>
      <c r="C79" s="30" t="s">
        <v>1318</v>
      </c>
      <c r="D79" s="13">
        <v>44000</v>
      </c>
      <c r="E79" s="14">
        <v>501.23</v>
      </c>
      <c r="F79" s="15">
        <v>3.3E-3</v>
      </c>
      <c r="G79" s="15"/>
    </row>
    <row r="80" spans="1:7" x14ac:dyDescent="0.3">
      <c r="A80" s="12" t="s">
        <v>1905</v>
      </c>
      <c r="B80" s="30" t="s">
        <v>1906</v>
      </c>
      <c r="C80" s="30" t="s">
        <v>1210</v>
      </c>
      <c r="D80" s="13">
        <v>37598</v>
      </c>
      <c r="E80" s="14">
        <v>437.21</v>
      </c>
      <c r="F80" s="15">
        <v>2.8999999999999998E-3</v>
      </c>
      <c r="G80" s="15"/>
    </row>
    <row r="81" spans="1:7" x14ac:dyDescent="0.3">
      <c r="A81" s="16" t="s">
        <v>125</v>
      </c>
      <c r="B81" s="31"/>
      <c r="C81" s="31"/>
      <c r="D81" s="17"/>
      <c r="E81" s="35">
        <v>143593.54</v>
      </c>
      <c r="F81" s="36">
        <v>0.95760000000000001</v>
      </c>
      <c r="G81" s="20"/>
    </row>
    <row r="82" spans="1:7" x14ac:dyDescent="0.3">
      <c r="A82" s="16" t="s">
        <v>1453</v>
      </c>
      <c r="B82" s="30"/>
      <c r="C82" s="30"/>
      <c r="D82" s="13"/>
      <c r="E82" s="14"/>
      <c r="F82" s="15"/>
      <c r="G82" s="15"/>
    </row>
    <row r="83" spans="1:7" x14ac:dyDescent="0.3">
      <c r="A83" s="16" t="s">
        <v>125</v>
      </c>
      <c r="B83" s="30"/>
      <c r="C83" s="30"/>
      <c r="D83" s="13"/>
      <c r="E83" s="37" t="s">
        <v>115</v>
      </c>
      <c r="F83" s="38" t="s">
        <v>115</v>
      </c>
      <c r="G83" s="15"/>
    </row>
    <row r="84" spans="1:7" x14ac:dyDescent="0.3">
      <c r="A84" s="21" t="s">
        <v>155</v>
      </c>
      <c r="B84" s="32"/>
      <c r="C84" s="32"/>
      <c r="D84" s="22"/>
      <c r="E84" s="27">
        <v>143593.54</v>
      </c>
      <c r="F84" s="28">
        <v>0.95760000000000001</v>
      </c>
      <c r="G84" s="20"/>
    </row>
    <row r="85" spans="1:7" x14ac:dyDescent="0.3">
      <c r="A85" s="12"/>
      <c r="B85" s="30"/>
      <c r="C85" s="30"/>
      <c r="D85" s="13"/>
      <c r="E85" s="14"/>
      <c r="F85" s="15"/>
      <c r="G85" s="15"/>
    </row>
    <row r="86" spans="1:7" x14ac:dyDescent="0.3">
      <c r="A86" s="12"/>
      <c r="B86" s="30"/>
      <c r="C86" s="30"/>
      <c r="D86" s="13"/>
      <c r="E86" s="14"/>
      <c r="F86" s="15"/>
      <c r="G86" s="15"/>
    </row>
    <row r="87" spans="1:7" x14ac:dyDescent="0.3">
      <c r="A87" s="16" t="s">
        <v>156</v>
      </c>
      <c r="B87" s="30"/>
      <c r="C87" s="30"/>
      <c r="D87" s="13"/>
      <c r="E87" s="14"/>
      <c r="F87" s="15"/>
      <c r="G87" s="15"/>
    </row>
    <row r="88" spans="1:7" x14ac:dyDescent="0.3">
      <c r="A88" s="12" t="s">
        <v>157</v>
      </c>
      <c r="B88" s="30"/>
      <c r="C88" s="30"/>
      <c r="D88" s="13"/>
      <c r="E88" s="14">
        <v>6676.14</v>
      </c>
      <c r="F88" s="15">
        <v>4.4499999999999998E-2</v>
      </c>
      <c r="G88" s="15">
        <v>7.0344000000000004E-2</v>
      </c>
    </row>
    <row r="89" spans="1:7" x14ac:dyDescent="0.3">
      <c r="A89" s="16" t="s">
        <v>125</v>
      </c>
      <c r="B89" s="31"/>
      <c r="C89" s="31"/>
      <c r="D89" s="17"/>
      <c r="E89" s="35">
        <v>6676.14</v>
      </c>
      <c r="F89" s="36">
        <v>4.4499999999999998E-2</v>
      </c>
      <c r="G89" s="20"/>
    </row>
    <row r="90" spans="1:7" x14ac:dyDescent="0.3">
      <c r="A90" s="12"/>
      <c r="B90" s="30"/>
      <c r="C90" s="30"/>
      <c r="D90" s="13"/>
      <c r="E90" s="14"/>
      <c r="F90" s="15"/>
      <c r="G90" s="15"/>
    </row>
    <row r="91" spans="1:7" x14ac:dyDescent="0.3">
      <c r="A91" s="21" t="s">
        <v>155</v>
      </c>
      <c r="B91" s="32"/>
      <c r="C91" s="32"/>
      <c r="D91" s="22"/>
      <c r="E91" s="18">
        <v>6676.14</v>
      </c>
      <c r="F91" s="19">
        <v>4.4499999999999998E-2</v>
      </c>
      <c r="G91" s="20"/>
    </row>
    <row r="92" spans="1:7" x14ac:dyDescent="0.3">
      <c r="A92" s="12" t="s">
        <v>158</v>
      </c>
      <c r="B92" s="30"/>
      <c r="C92" s="30"/>
      <c r="D92" s="13"/>
      <c r="E92" s="14">
        <v>1.2866477000000001</v>
      </c>
      <c r="F92" s="15">
        <v>7.9999999999999996E-6</v>
      </c>
      <c r="G92" s="15"/>
    </row>
    <row r="93" spans="1:7" x14ac:dyDescent="0.3">
      <c r="A93" s="12" t="s">
        <v>159</v>
      </c>
      <c r="B93" s="30"/>
      <c r="C93" s="30"/>
      <c r="D93" s="13"/>
      <c r="E93" s="23">
        <v>-316.57664770000002</v>
      </c>
      <c r="F93" s="24">
        <v>-2.1080000000000001E-3</v>
      </c>
      <c r="G93" s="15">
        <v>7.0344000000000004E-2</v>
      </c>
    </row>
    <row r="94" spans="1:7" x14ac:dyDescent="0.3">
      <c r="A94" s="25" t="s">
        <v>160</v>
      </c>
      <c r="B94" s="33"/>
      <c r="C94" s="33"/>
      <c r="D94" s="26"/>
      <c r="E94" s="27">
        <v>149954.39000000001</v>
      </c>
      <c r="F94" s="28">
        <v>1</v>
      </c>
      <c r="G94" s="28"/>
    </row>
    <row r="99" spans="1:5" x14ac:dyDescent="0.3">
      <c r="A99" s="1" t="s">
        <v>163</v>
      </c>
    </row>
    <row r="100" spans="1:5" x14ac:dyDescent="0.3">
      <c r="A100" s="45" t="s">
        <v>164</v>
      </c>
      <c r="B100" s="34" t="s">
        <v>115</v>
      </c>
    </row>
    <row r="101" spans="1:5" x14ac:dyDescent="0.3">
      <c r="A101" t="s">
        <v>165</v>
      </c>
    </row>
    <row r="102" spans="1:5" x14ac:dyDescent="0.3">
      <c r="A102" t="s">
        <v>166</v>
      </c>
      <c r="B102" t="s">
        <v>167</v>
      </c>
      <c r="C102" t="s">
        <v>167</v>
      </c>
    </row>
    <row r="103" spans="1:5" x14ac:dyDescent="0.3">
      <c r="B103" s="46">
        <v>44985</v>
      </c>
      <c r="C103" s="46">
        <v>45016</v>
      </c>
    </row>
    <row r="104" spans="1:5" x14ac:dyDescent="0.3">
      <c r="A104" t="s">
        <v>171</v>
      </c>
      <c r="B104">
        <v>26.172000000000001</v>
      </c>
      <c r="C104">
        <v>26.184000000000001</v>
      </c>
      <c r="E104" s="2"/>
    </row>
    <row r="105" spans="1:5" x14ac:dyDescent="0.3">
      <c r="A105" t="s">
        <v>172</v>
      </c>
      <c r="B105">
        <v>22.896999999999998</v>
      </c>
      <c r="C105">
        <v>22.907</v>
      </c>
      <c r="E105" s="2"/>
    </row>
    <row r="106" spans="1:5" x14ac:dyDescent="0.3">
      <c r="A106" t="s">
        <v>630</v>
      </c>
      <c r="B106">
        <v>24.523</v>
      </c>
      <c r="C106">
        <v>24.498999999999999</v>
      </c>
      <c r="E106" s="2"/>
    </row>
    <row r="107" spans="1:5" x14ac:dyDescent="0.3">
      <c r="A107" t="s">
        <v>631</v>
      </c>
      <c r="B107">
        <v>21.309000000000001</v>
      </c>
      <c r="C107">
        <v>21.289000000000001</v>
      </c>
      <c r="E107" s="2"/>
    </row>
    <row r="108" spans="1:5" x14ac:dyDescent="0.3">
      <c r="E108" s="2"/>
    </row>
    <row r="109" spans="1:5" x14ac:dyDescent="0.3">
      <c r="A109" t="s">
        <v>182</v>
      </c>
      <c r="B109" s="34" t="s">
        <v>115</v>
      </c>
    </row>
    <row r="110" spans="1:5" x14ac:dyDescent="0.3">
      <c r="A110" t="s">
        <v>183</v>
      </c>
      <c r="B110" s="34" t="s">
        <v>115</v>
      </c>
    </row>
    <row r="111" spans="1:5" ht="28.95" customHeight="1" x14ac:dyDescent="0.3">
      <c r="A111" s="45" t="s">
        <v>184</v>
      </c>
      <c r="B111" s="34" t="s">
        <v>115</v>
      </c>
    </row>
    <row r="112" spans="1:5" ht="28.95" customHeight="1" x14ac:dyDescent="0.3">
      <c r="A112" s="45" t="s">
        <v>185</v>
      </c>
      <c r="B112" s="34" t="s">
        <v>115</v>
      </c>
    </row>
    <row r="113" spans="1:4" x14ac:dyDescent="0.3">
      <c r="A113" t="s">
        <v>1648</v>
      </c>
      <c r="B113" s="47">
        <v>0.18310199999999999</v>
      </c>
    </row>
    <row r="114" spans="1:4" ht="43.5" customHeight="1" x14ac:dyDescent="0.3">
      <c r="A114" s="45" t="s">
        <v>187</v>
      </c>
      <c r="B114" s="34" t="s">
        <v>115</v>
      </c>
    </row>
    <row r="115" spans="1:4" ht="28.95" customHeight="1" x14ac:dyDescent="0.3">
      <c r="A115" s="45" t="s">
        <v>188</v>
      </c>
      <c r="B115" s="34" t="s">
        <v>115</v>
      </c>
    </row>
    <row r="116" spans="1:4" ht="28.95" customHeight="1" x14ac:dyDescent="0.3">
      <c r="A116" s="45" t="s">
        <v>189</v>
      </c>
      <c r="B116" s="34" t="s">
        <v>115</v>
      </c>
    </row>
    <row r="117" spans="1:4" x14ac:dyDescent="0.3">
      <c r="A117" t="s">
        <v>190</v>
      </c>
      <c r="B117" s="34" t="s">
        <v>115</v>
      </c>
    </row>
    <row r="118" spans="1:4" x14ac:dyDescent="0.3">
      <c r="A118" t="s">
        <v>191</v>
      </c>
      <c r="B118" s="34" t="s">
        <v>115</v>
      </c>
    </row>
    <row r="120" spans="1:4" ht="70.05" customHeight="1" x14ac:dyDescent="0.3">
      <c r="A120" s="77" t="s">
        <v>201</v>
      </c>
      <c r="B120" s="77" t="s">
        <v>202</v>
      </c>
      <c r="C120" s="77" t="s">
        <v>5</v>
      </c>
      <c r="D120" s="77" t="s">
        <v>6</v>
      </c>
    </row>
    <row r="121" spans="1:4" ht="70.05" customHeight="1" x14ac:dyDescent="0.3">
      <c r="A121" s="77" t="s">
        <v>1907</v>
      </c>
      <c r="B121" s="77"/>
      <c r="C121" s="77" t="s">
        <v>63</v>
      </c>
      <c r="D121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188"/>
  <sheetViews>
    <sheetView showGridLines="0" workbookViewId="0">
      <pane ySplit="4" topLeftCell="A5" activePane="bottomLeft" state="frozen"/>
      <selection pane="bottomLeft" activeCell="G5" sqref="G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1908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1909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114</v>
      </c>
      <c r="B6" s="30"/>
      <c r="C6" s="30"/>
      <c r="D6" s="13"/>
      <c r="E6" s="14"/>
      <c r="F6" s="15"/>
      <c r="G6" s="15"/>
    </row>
    <row r="7" spans="1:8" x14ac:dyDescent="0.3">
      <c r="A7" s="16" t="s">
        <v>1104</v>
      </c>
      <c r="B7" s="30"/>
      <c r="C7" s="30"/>
      <c r="D7" s="13"/>
      <c r="E7" s="14"/>
      <c r="F7" s="15"/>
      <c r="G7" s="15"/>
    </row>
    <row r="8" spans="1:8" x14ac:dyDescent="0.3">
      <c r="A8" s="12" t="s">
        <v>1117</v>
      </c>
      <c r="B8" s="30" t="s">
        <v>1118</v>
      </c>
      <c r="C8" s="30" t="s">
        <v>1119</v>
      </c>
      <c r="D8" s="13">
        <v>75987</v>
      </c>
      <c r="E8" s="14">
        <v>1771.29</v>
      </c>
      <c r="F8" s="15">
        <v>6.9900000000000004E-2</v>
      </c>
      <c r="G8" s="15"/>
    </row>
    <row r="9" spans="1:8" x14ac:dyDescent="0.3">
      <c r="A9" s="12" t="s">
        <v>1343</v>
      </c>
      <c r="B9" s="30" t="s">
        <v>1344</v>
      </c>
      <c r="C9" s="30" t="s">
        <v>1183</v>
      </c>
      <c r="D9" s="13">
        <v>307800</v>
      </c>
      <c r="E9" s="14">
        <v>1125.1600000000001</v>
      </c>
      <c r="F9" s="15">
        <v>4.4400000000000002E-2</v>
      </c>
      <c r="G9" s="15"/>
    </row>
    <row r="10" spans="1:8" x14ac:dyDescent="0.3">
      <c r="A10" s="12" t="s">
        <v>1347</v>
      </c>
      <c r="B10" s="30" t="s">
        <v>1348</v>
      </c>
      <c r="C10" s="30" t="s">
        <v>1215</v>
      </c>
      <c r="D10" s="13">
        <v>170000</v>
      </c>
      <c r="E10" s="14">
        <v>1074.23</v>
      </c>
      <c r="F10" s="15">
        <v>4.24E-2</v>
      </c>
      <c r="G10" s="15"/>
    </row>
    <row r="11" spans="1:8" x14ac:dyDescent="0.3">
      <c r="A11" s="12" t="s">
        <v>1128</v>
      </c>
      <c r="B11" s="30" t="s">
        <v>1129</v>
      </c>
      <c r="C11" s="30" t="s">
        <v>1107</v>
      </c>
      <c r="D11" s="13">
        <v>60563</v>
      </c>
      <c r="E11" s="14">
        <v>974.79</v>
      </c>
      <c r="F11" s="15">
        <v>3.85E-2</v>
      </c>
      <c r="G11" s="15"/>
    </row>
    <row r="12" spans="1:8" x14ac:dyDescent="0.3">
      <c r="A12" s="12" t="s">
        <v>1115</v>
      </c>
      <c r="B12" s="30" t="s">
        <v>1116</v>
      </c>
      <c r="C12" s="30" t="s">
        <v>1107</v>
      </c>
      <c r="D12" s="13">
        <v>168548</v>
      </c>
      <c r="E12" s="14">
        <v>882.77</v>
      </c>
      <c r="F12" s="15">
        <v>3.4799999999999998E-2</v>
      </c>
      <c r="G12" s="15"/>
    </row>
    <row r="13" spans="1:8" x14ac:dyDescent="0.3">
      <c r="A13" s="12" t="s">
        <v>1386</v>
      </c>
      <c r="B13" s="30" t="s">
        <v>1387</v>
      </c>
      <c r="C13" s="30" t="s">
        <v>1242</v>
      </c>
      <c r="D13" s="13">
        <v>28590</v>
      </c>
      <c r="E13" s="14">
        <v>780.82</v>
      </c>
      <c r="F13" s="15">
        <v>3.0800000000000001E-2</v>
      </c>
      <c r="G13" s="15"/>
    </row>
    <row r="14" spans="1:8" x14ac:dyDescent="0.3">
      <c r="A14" s="12" t="s">
        <v>1113</v>
      </c>
      <c r="B14" s="30" t="s">
        <v>1114</v>
      </c>
      <c r="C14" s="30" t="s">
        <v>1107</v>
      </c>
      <c r="D14" s="13">
        <v>82275</v>
      </c>
      <c r="E14" s="14">
        <v>721.76</v>
      </c>
      <c r="F14" s="15">
        <v>2.8500000000000001E-2</v>
      </c>
      <c r="G14" s="15"/>
    </row>
    <row r="15" spans="1:8" x14ac:dyDescent="0.3">
      <c r="A15" s="12" t="s">
        <v>1105</v>
      </c>
      <c r="B15" s="30" t="s">
        <v>1106</v>
      </c>
      <c r="C15" s="30" t="s">
        <v>1107</v>
      </c>
      <c r="D15" s="13">
        <v>31080</v>
      </c>
      <c r="E15" s="14">
        <v>538.57000000000005</v>
      </c>
      <c r="F15" s="15">
        <v>2.1299999999999999E-2</v>
      </c>
      <c r="G15" s="15"/>
    </row>
    <row r="16" spans="1:8" x14ac:dyDescent="0.3">
      <c r="A16" s="12" t="s">
        <v>1111</v>
      </c>
      <c r="B16" s="30" t="s">
        <v>1112</v>
      </c>
      <c r="C16" s="30" t="s">
        <v>1107</v>
      </c>
      <c r="D16" s="13">
        <v>58615</v>
      </c>
      <c r="E16" s="14">
        <v>503.21</v>
      </c>
      <c r="F16" s="15">
        <v>1.9900000000000001E-2</v>
      </c>
      <c r="G16" s="15"/>
    </row>
    <row r="17" spans="1:7" x14ac:dyDescent="0.3">
      <c r="A17" s="12" t="s">
        <v>1133</v>
      </c>
      <c r="B17" s="30" t="s">
        <v>1134</v>
      </c>
      <c r="C17" s="30" t="s">
        <v>1135</v>
      </c>
      <c r="D17" s="13">
        <v>14733</v>
      </c>
      <c r="E17" s="14">
        <v>472.33</v>
      </c>
      <c r="F17" s="15">
        <v>1.8599999999999998E-2</v>
      </c>
      <c r="G17" s="15"/>
    </row>
    <row r="18" spans="1:7" x14ac:dyDescent="0.3">
      <c r="A18" s="12" t="s">
        <v>1652</v>
      </c>
      <c r="B18" s="30" t="s">
        <v>1653</v>
      </c>
      <c r="C18" s="30" t="s">
        <v>1144</v>
      </c>
      <c r="D18" s="13">
        <v>115534</v>
      </c>
      <c r="E18" s="14">
        <v>443.07</v>
      </c>
      <c r="F18" s="15">
        <v>1.7500000000000002E-2</v>
      </c>
      <c r="G18" s="15"/>
    </row>
    <row r="19" spans="1:7" x14ac:dyDescent="0.3">
      <c r="A19" s="12" t="s">
        <v>1150</v>
      </c>
      <c r="B19" s="30" t="s">
        <v>1151</v>
      </c>
      <c r="C19" s="30" t="s">
        <v>1135</v>
      </c>
      <c r="D19" s="13">
        <v>28120</v>
      </c>
      <c r="E19" s="14">
        <v>401.54</v>
      </c>
      <c r="F19" s="15">
        <v>1.5800000000000002E-2</v>
      </c>
      <c r="G19" s="15"/>
    </row>
    <row r="20" spans="1:7" x14ac:dyDescent="0.3">
      <c r="A20" s="12" t="s">
        <v>1108</v>
      </c>
      <c r="B20" s="30" t="s">
        <v>1109</v>
      </c>
      <c r="C20" s="30" t="s">
        <v>1110</v>
      </c>
      <c r="D20" s="13">
        <v>13897</v>
      </c>
      <c r="E20" s="14">
        <v>364.87</v>
      </c>
      <c r="F20" s="15">
        <v>1.44E-2</v>
      </c>
      <c r="G20" s="15"/>
    </row>
    <row r="21" spans="1:7" x14ac:dyDescent="0.3">
      <c r="A21" s="12" t="s">
        <v>1393</v>
      </c>
      <c r="B21" s="30" t="s">
        <v>1394</v>
      </c>
      <c r="C21" s="30" t="s">
        <v>1395</v>
      </c>
      <c r="D21" s="13">
        <v>15714</v>
      </c>
      <c r="E21" s="14">
        <v>340.08</v>
      </c>
      <c r="F21" s="15">
        <v>1.34E-2</v>
      </c>
      <c r="G21" s="15"/>
    </row>
    <row r="22" spans="1:7" x14ac:dyDescent="0.3">
      <c r="A22" s="12" t="s">
        <v>1221</v>
      </c>
      <c r="B22" s="30" t="s">
        <v>1222</v>
      </c>
      <c r="C22" s="30" t="s">
        <v>1218</v>
      </c>
      <c r="D22" s="13">
        <v>96000</v>
      </c>
      <c r="E22" s="14">
        <v>311.38</v>
      </c>
      <c r="F22" s="15">
        <v>1.23E-2</v>
      </c>
      <c r="G22" s="15"/>
    </row>
    <row r="23" spans="1:7" x14ac:dyDescent="0.3">
      <c r="A23" s="12" t="s">
        <v>1282</v>
      </c>
      <c r="B23" s="30" t="s">
        <v>1283</v>
      </c>
      <c r="C23" s="30" t="s">
        <v>1218</v>
      </c>
      <c r="D23" s="13">
        <v>170800</v>
      </c>
      <c r="E23" s="14">
        <v>308.64</v>
      </c>
      <c r="F23" s="15">
        <v>1.2200000000000001E-2</v>
      </c>
      <c r="G23" s="15"/>
    </row>
    <row r="24" spans="1:7" x14ac:dyDescent="0.3">
      <c r="A24" s="12" t="s">
        <v>1314</v>
      </c>
      <c r="B24" s="30" t="s">
        <v>1315</v>
      </c>
      <c r="C24" s="30" t="s">
        <v>1228</v>
      </c>
      <c r="D24" s="13">
        <v>26250</v>
      </c>
      <c r="E24" s="14">
        <v>289.04000000000002</v>
      </c>
      <c r="F24" s="15">
        <v>1.14E-2</v>
      </c>
      <c r="G24" s="15"/>
    </row>
    <row r="25" spans="1:7" x14ac:dyDescent="0.3">
      <c r="A25" s="12" t="s">
        <v>1337</v>
      </c>
      <c r="B25" s="30" t="s">
        <v>1338</v>
      </c>
      <c r="C25" s="30" t="s">
        <v>1169</v>
      </c>
      <c r="D25" s="13">
        <v>3006</v>
      </c>
      <c r="E25" s="14">
        <v>249.26</v>
      </c>
      <c r="F25" s="15">
        <v>9.7999999999999997E-3</v>
      </c>
      <c r="G25" s="15"/>
    </row>
    <row r="26" spans="1:7" x14ac:dyDescent="0.3">
      <c r="A26" s="12" t="s">
        <v>1910</v>
      </c>
      <c r="B26" s="30" t="s">
        <v>1911</v>
      </c>
      <c r="C26" s="30" t="s">
        <v>1353</v>
      </c>
      <c r="D26" s="13">
        <v>33900</v>
      </c>
      <c r="E26" s="14">
        <v>223.21</v>
      </c>
      <c r="F26" s="15">
        <v>8.8000000000000005E-3</v>
      </c>
      <c r="G26" s="15"/>
    </row>
    <row r="27" spans="1:7" x14ac:dyDescent="0.3">
      <c r="A27" s="12" t="s">
        <v>1142</v>
      </c>
      <c r="B27" s="30" t="s">
        <v>1143</v>
      </c>
      <c r="C27" s="30" t="s">
        <v>1144</v>
      </c>
      <c r="D27" s="13">
        <v>8478</v>
      </c>
      <c r="E27" s="14">
        <v>217.07</v>
      </c>
      <c r="F27" s="15">
        <v>8.6E-3</v>
      </c>
      <c r="G27" s="15"/>
    </row>
    <row r="28" spans="1:7" x14ac:dyDescent="0.3">
      <c r="A28" s="12" t="s">
        <v>1120</v>
      </c>
      <c r="B28" s="30" t="s">
        <v>1121</v>
      </c>
      <c r="C28" s="30" t="s">
        <v>1122</v>
      </c>
      <c r="D28" s="13">
        <v>28939</v>
      </c>
      <c r="E28" s="14">
        <v>216.75</v>
      </c>
      <c r="F28" s="15">
        <v>8.6E-3</v>
      </c>
      <c r="G28" s="15"/>
    </row>
    <row r="29" spans="1:7" x14ac:dyDescent="0.3">
      <c r="A29" s="12" t="s">
        <v>1148</v>
      </c>
      <c r="B29" s="30" t="s">
        <v>1149</v>
      </c>
      <c r="C29" s="30" t="s">
        <v>1110</v>
      </c>
      <c r="D29" s="13">
        <v>3325</v>
      </c>
      <c r="E29" s="14">
        <v>186.76</v>
      </c>
      <c r="F29" s="15">
        <v>7.4000000000000003E-3</v>
      </c>
      <c r="G29" s="15"/>
    </row>
    <row r="30" spans="1:7" x14ac:dyDescent="0.3">
      <c r="A30" s="12" t="s">
        <v>1172</v>
      </c>
      <c r="B30" s="30" t="s">
        <v>1173</v>
      </c>
      <c r="C30" s="30" t="s">
        <v>1135</v>
      </c>
      <c r="D30" s="13">
        <v>16800</v>
      </c>
      <c r="E30" s="14">
        <v>182.32</v>
      </c>
      <c r="F30" s="15">
        <v>7.1999999999999998E-3</v>
      </c>
      <c r="G30" s="15"/>
    </row>
    <row r="31" spans="1:7" x14ac:dyDescent="0.3">
      <c r="A31" s="12" t="s">
        <v>1152</v>
      </c>
      <c r="B31" s="30" t="s">
        <v>1153</v>
      </c>
      <c r="C31" s="30" t="s">
        <v>1154</v>
      </c>
      <c r="D31" s="13">
        <v>18216</v>
      </c>
      <c r="E31" s="14">
        <v>179.08</v>
      </c>
      <c r="F31" s="15">
        <v>7.1000000000000004E-3</v>
      </c>
      <c r="G31" s="15"/>
    </row>
    <row r="32" spans="1:7" x14ac:dyDescent="0.3">
      <c r="A32" s="12" t="s">
        <v>1179</v>
      </c>
      <c r="B32" s="30" t="s">
        <v>1180</v>
      </c>
      <c r="C32" s="30" t="s">
        <v>1161</v>
      </c>
      <c r="D32" s="13">
        <v>42000</v>
      </c>
      <c r="E32" s="14">
        <v>174.66</v>
      </c>
      <c r="F32" s="15">
        <v>6.8999999999999999E-3</v>
      </c>
      <c r="G32" s="15"/>
    </row>
    <row r="33" spans="1:7" x14ac:dyDescent="0.3">
      <c r="A33" s="12" t="s">
        <v>1155</v>
      </c>
      <c r="B33" s="30" t="s">
        <v>1156</v>
      </c>
      <c r="C33" s="30" t="s">
        <v>1154</v>
      </c>
      <c r="D33" s="13">
        <v>3630</v>
      </c>
      <c r="E33" s="14">
        <v>167.81</v>
      </c>
      <c r="F33" s="15">
        <v>6.6E-3</v>
      </c>
      <c r="G33" s="15"/>
    </row>
    <row r="34" spans="1:7" x14ac:dyDescent="0.3">
      <c r="A34" s="12" t="s">
        <v>1162</v>
      </c>
      <c r="B34" s="30" t="s">
        <v>1163</v>
      </c>
      <c r="C34" s="30" t="s">
        <v>1164</v>
      </c>
      <c r="D34" s="13">
        <v>90844</v>
      </c>
      <c r="E34" s="14">
        <v>159.07</v>
      </c>
      <c r="F34" s="15">
        <v>6.3E-3</v>
      </c>
      <c r="G34" s="15"/>
    </row>
    <row r="35" spans="1:7" x14ac:dyDescent="0.3">
      <c r="A35" s="12" t="s">
        <v>1310</v>
      </c>
      <c r="B35" s="30" t="s">
        <v>1311</v>
      </c>
      <c r="C35" s="30" t="s">
        <v>1277</v>
      </c>
      <c r="D35" s="13">
        <v>20655</v>
      </c>
      <c r="E35" s="14">
        <v>156.21</v>
      </c>
      <c r="F35" s="15">
        <v>6.1999999999999998E-3</v>
      </c>
      <c r="G35" s="15"/>
    </row>
    <row r="36" spans="1:7" x14ac:dyDescent="0.3">
      <c r="A36" s="12" t="s">
        <v>1712</v>
      </c>
      <c r="B36" s="30" t="s">
        <v>1713</v>
      </c>
      <c r="C36" s="30" t="s">
        <v>1135</v>
      </c>
      <c r="D36" s="13">
        <v>3244</v>
      </c>
      <c r="E36" s="14">
        <v>149.53</v>
      </c>
      <c r="F36" s="15">
        <v>5.8999999999999999E-3</v>
      </c>
      <c r="G36" s="15"/>
    </row>
    <row r="37" spans="1:7" x14ac:dyDescent="0.3">
      <c r="A37" s="12" t="s">
        <v>1714</v>
      </c>
      <c r="B37" s="30" t="s">
        <v>1715</v>
      </c>
      <c r="C37" s="30" t="s">
        <v>1318</v>
      </c>
      <c r="D37" s="13">
        <v>14000</v>
      </c>
      <c r="E37" s="14">
        <v>140.65</v>
      </c>
      <c r="F37" s="15">
        <v>5.5999999999999999E-3</v>
      </c>
      <c r="G37" s="15"/>
    </row>
    <row r="38" spans="1:7" x14ac:dyDescent="0.3">
      <c r="A38" s="12" t="s">
        <v>1654</v>
      </c>
      <c r="B38" s="30" t="s">
        <v>1655</v>
      </c>
      <c r="C38" s="30" t="s">
        <v>1107</v>
      </c>
      <c r="D38" s="13">
        <v>78724</v>
      </c>
      <c r="E38" s="14">
        <v>132.93</v>
      </c>
      <c r="F38" s="15">
        <v>5.1999999999999998E-3</v>
      </c>
      <c r="G38" s="15"/>
    </row>
    <row r="39" spans="1:7" x14ac:dyDescent="0.3">
      <c r="A39" s="12" t="s">
        <v>1375</v>
      </c>
      <c r="B39" s="30" t="s">
        <v>1376</v>
      </c>
      <c r="C39" s="30" t="s">
        <v>1259</v>
      </c>
      <c r="D39" s="13">
        <v>17923</v>
      </c>
      <c r="E39" s="14">
        <v>128.62</v>
      </c>
      <c r="F39" s="15">
        <v>5.1000000000000004E-3</v>
      </c>
      <c r="G39" s="15"/>
    </row>
    <row r="40" spans="1:7" x14ac:dyDescent="0.3">
      <c r="A40" s="12" t="s">
        <v>1123</v>
      </c>
      <c r="B40" s="30" t="s">
        <v>1124</v>
      </c>
      <c r="C40" s="30" t="s">
        <v>1125</v>
      </c>
      <c r="D40" s="13">
        <v>30165</v>
      </c>
      <c r="E40" s="14">
        <v>122.27</v>
      </c>
      <c r="F40" s="15">
        <v>4.7999999999999996E-3</v>
      </c>
      <c r="G40" s="15"/>
    </row>
    <row r="41" spans="1:7" x14ac:dyDescent="0.3">
      <c r="A41" s="12" t="s">
        <v>1356</v>
      </c>
      <c r="B41" s="30" t="s">
        <v>1357</v>
      </c>
      <c r="C41" s="30" t="s">
        <v>1107</v>
      </c>
      <c r="D41" s="13">
        <v>90000</v>
      </c>
      <c r="E41" s="14">
        <v>119.07</v>
      </c>
      <c r="F41" s="15">
        <v>4.7000000000000002E-3</v>
      </c>
      <c r="G41" s="15"/>
    </row>
    <row r="42" spans="1:7" x14ac:dyDescent="0.3">
      <c r="A42" s="12" t="s">
        <v>1140</v>
      </c>
      <c r="B42" s="30" t="s">
        <v>1141</v>
      </c>
      <c r="C42" s="30" t="s">
        <v>1107</v>
      </c>
      <c r="D42" s="13">
        <v>10977</v>
      </c>
      <c r="E42" s="14">
        <v>117.23</v>
      </c>
      <c r="F42" s="15">
        <v>4.5999999999999999E-3</v>
      </c>
      <c r="G42" s="15"/>
    </row>
    <row r="43" spans="1:7" x14ac:dyDescent="0.3">
      <c r="A43" s="12" t="s">
        <v>1373</v>
      </c>
      <c r="B43" s="30" t="s">
        <v>1374</v>
      </c>
      <c r="C43" s="30" t="s">
        <v>1183</v>
      </c>
      <c r="D43" s="13">
        <v>1471</v>
      </c>
      <c r="E43" s="14">
        <v>112.12</v>
      </c>
      <c r="F43" s="15">
        <v>4.4000000000000003E-3</v>
      </c>
      <c r="G43" s="15"/>
    </row>
    <row r="44" spans="1:7" x14ac:dyDescent="0.3">
      <c r="A44" s="12" t="s">
        <v>1656</v>
      </c>
      <c r="B44" s="30" t="s">
        <v>1657</v>
      </c>
      <c r="C44" s="30" t="s">
        <v>1253</v>
      </c>
      <c r="D44" s="13">
        <v>3302</v>
      </c>
      <c r="E44" s="14">
        <v>111.12</v>
      </c>
      <c r="F44" s="15">
        <v>4.4000000000000003E-3</v>
      </c>
      <c r="G44" s="15"/>
    </row>
    <row r="45" spans="1:7" x14ac:dyDescent="0.3">
      <c r="A45" s="12" t="s">
        <v>1206</v>
      </c>
      <c r="B45" s="30" t="s">
        <v>1207</v>
      </c>
      <c r="C45" s="30" t="s">
        <v>1169</v>
      </c>
      <c r="D45" s="13">
        <v>9446</v>
      </c>
      <c r="E45" s="14">
        <v>109.45</v>
      </c>
      <c r="F45" s="15">
        <v>4.3E-3</v>
      </c>
      <c r="G45" s="15"/>
    </row>
    <row r="46" spans="1:7" x14ac:dyDescent="0.3">
      <c r="A46" s="12" t="s">
        <v>1665</v>
      </c>
      <c r="B46" s="30" t="s">
        <v>1666</v>
      </c>
      <c r="C46" s="30" t="s">
        <v>1290</v>
      </c>
      <c r="D46" s="13">
        <v>3630</v>
      </c>
      <c r="E46" s="14">
        <v>105.38</v>
      </c>
      <c r="F46" s="15">
        <v>4.1999999999999997E-3</v>
      </c>
      <c r="G46" s="15"/>
    </row>
    <row r="47" spans="1:7" x14ac:dyDescent="0.3">
      <c r="A47" s="12" t="s">
        <v>1694</v>
      </c>
      <c r="B47" s="30" t="s">
        <v>1695</v>
      </c>
      <c r="C47" s="30" t="s">
        <v>1231</v>
      </c>
      <c r="D47" s="13">
        <v>37400</v>
      </c>
      <c r="E47" s="14">
        <v>104.66</v>
      </c>
      <c r="F47" s="15">
        <v>4.1000000000000003E-3</v>
      </c>
      <c r="G47" s="15"/>
    </row>
    <row r="48" spans="1:7" x14ac:dyDescent="0.3">
      <c r="A48" s="12" t="s">
        <v>1388</v>
      </c>
      <c r="B48" s="30" t="s">
        <v>1389</v>
      </c>
      <c r="C48" s="30" t="s">
        <v>1390</v>
      </c>
      <c r="D48" s="13">
        <v>2352</v>
      </c>
      <c r="E48" s="14">
        <v>101.66</v>
      </c>
      <c r="F48" s="15">
        <v>4.0000000000000001E-3</v>
      </c>
      <c r="G48" s="15"/>
    </row>
    <row r="49" spans="1:7" x14ac:dyDescent="0.3">
      <c r="A49" s="12" t="s">
        <v>1159</v>
      </c>
      <c r="B49" s="30" t="s">
        <v>1160</v>
      </c>
      <c r="C49" s="30" t="s">
        <v>1161</v>
      </c>
      <c r="D49" s="13">
        <v>43247</v>
      </c>
      <c r="E49" s="14">
        <v>91.79</v>
      </c>
      <c r="F49" s="15">
        <v>3.5999999999999999E-3</v>
      </c>
      <c r="G49" s="15"/>
    </row>
    <row r="50" spans="1:7" x14ac:dyDescent="0.3">
      <c r="A50" s="12" t="s">
        <v>1400</v>
      </c>
      <c r="B50" s="30" t="s">
        <v>1401</v>
      </c>
      <c r="C50" s="30" t="s">
        <v>1169</v>
      </c>
      <c r="D50" s="13">
        <v>8513</v>
      </c>
      <c r="E50" s="14">
        <v>91.7</v>
      </c>
      <c r="F50" s="15">
        <v>3.5999999999999999E-3</v>
      </c>
      <c r="G50" s="15"/>
    </row>
    <row r="51" spans="1:7" x14ac:dyDescent="0.3">
      <c r="A51" s="12" t="s">
        <v>1379</v>
      </c>
      <c r="B51" s="30" t="s">
        <v>1380</v>
      </c>
      <c r="C51" s="30" t="s">
        <v>1381</v>
      </c>
      <c r="D51" s="13">
        <v>18110</v>
      </c>
      <c r="E51" s="14">
        <v>86.89</v>
      </c>
      <c r="F51" s="15">
        <v>3.3999999999999998E-3</v>
      </c>
      <c r="G51" s="15"/>
    </row>
    <row r="52" spans="1:7" x14ac:dyDescent="0.3">
      <c r="A52" s="12" t="s">
        <v>1683</v>
      </c>
      <c r="B52" s="30" t="s">
        <v>1684</v>
      </c>
      <c r="C52" s="30" t="s">
        <v>1196</v>
      </c>
      <c r="D52" s="13">
        <v>2166</v>
      </c>
      <c r="E52" s="14">
        <v>82.15</v>
      </c>
      <c r="F52" s="15">
        <v>3.2000000000000002E-3</v>
      </c>
      <c r="G52" s="15"/>
    </row>
    <row r="53" spans="1:7" x14ac:dyDescent="0.3">
      <c r="A53" s="12" t="s">
        <v>1658</v>
      </c>
      <c r="B53" s="30" t="s">
        <v>1659</v>
      </c>
      <c r="C53" s="30" t="s">
        <v>1660</v>
      </c>
      <c r="D53" s="13">
        <v>37300</v>
      </c>
      <c r="E53" s="14">
        <v>79.69</v>
      </c>
      <c r="F53" s="15">
        <v>3.0999999999999999E-3</v>
      </c>
      <c r="G53" s="15"/>
    </row>
    <row r="54" spans="1:7" x14ac:dyDescent="0.3">
      <c r="A54" s="12" t="s">
        <v>1366</v>
      </c>
      <c r="B54" s="30" t="s">
        <v>1367</v>
      </c>
      <c r="C54" s="30" t="s">
        <v>1110</v>
      </c>
      <c r="D54" s="13">
        <v>5903</v>
      </c>
      <c r="E54" s="14">
        <v>74.760000000000005</v>
      </c>
      <c r="F54" s="15">
        <v>3.0000000000000001E-3</v>
      </c>
      <c r="G54" s="15"/>
    </row>
    <row r="55" spans="1:7" x14ac:dyDescent="0.3">
      <c r="A55" s="12" t="s">
        <v>1661</v>
      </c>
      <c r="B55" s="30" t="s">
        <v>1662</v>
      </c>
      <c r="C55" s="30" t="s">
        <v>1164</v>
      </c>
      <c r="D55" s="13">
        <v>14331</v>
      </c>
      <c r="E55" s="14">
        <v>73.150000000000006</v>
      </c>
      <c r="F55" s="15">
        <v>2.8999999999999998E-3</v>
      </c>
      <c r="G55" s="15"/>
    </row>
    <row r="56" spans="1:7" x14ac:dyDescent="0.3">
      <c r="A56" s="12" t="s">
        <v>1345</v>
      </c>
      <c r="B56" s="30" t="s">
        <v>1346</v>
      </c>
      <c r="C56" s="30" t="s">
        <v>1154</v>
      </c>
      <c r="D56" s="13">
        <v>4665</v>
      </c>
      <c r="E56" s="14">
        <v>71.709999999999994</v>
      </c>
      <c r="F56" s="15">
        <v>2.8E-3</v>
      </c>
      <c r="G56" s="15"/>
    </row>
    <row r="57" spans="1:7" x14ac:dyDescent="0.3">
      <c r="A57" s="12" t="s">
        <v>1912</v>
      </c>
      <c r="B57" s="30" t="s">
        <v>1913</v>
      </c>
      <c r="C57" s="30" t="s">
        <v>1353</v>
      </c>
      <c r="D57" s="13">
        <v>663</v>
      </c>
      <c r="E57" s="14">
        <v>69.010000000000005</v>
      </c>
      <c r="F57" s="15">
        <v>2.7000000000000001E-3</v>
      </c>
      <c r="G57" s="15"/>
    </row>
    <row r="58" spans="1:7" x14ac:dyDescent="0.3">
      <c r="A58" s="12" t="s">
        <v>1232</v>
      </c>
      <c r="B58" s="30" t="s">
        <v>1233</v>
      </c>
      <c r="C58" s="30" t="s">
        <v>1110</v>
      </c>
      <c r="D58" s="13">
        <v>5400</v>
      </c>
      <c r="E58" s="14">
        <v>68.010000000000005</v>
      </c>
      <c r="F58" s="15">
        <v>2.7000000000000001E-3</v>
      </c>
      <c r="G58" s="15"/>
    </row>
    <row r="59" spans="1:7" x14ac:dyDescent="0.3">
      <c r="A59" s="12" t="s">
        <v>1203</v>
      </c>
      <c r="B59" s="30" t="s">
        <v>1204</v>
      </c>
      <c r="C59" s="30" t="s">
        <v>1205</v>
      </c>
      <c r="D59" s="13">
        <v>44456</v>
      </c>
      <c r="E59" s="14">
        <v>67.150000000000006</v>
      </c>
      <c r="F59" s="15">
        <v>2.5999999999999999E-3</v>
      </c>
      <c r="G59" s="15"/>
    </row>
    <row r="60" spans="1:7" x14ac:dyDescent="0.3">
      <c r="A60" s="12" t="s">
        <v>1257</v>
      </c>
      <c r="B60" s="30" t="s">
        <v>1258</v>
      </c>
      <c r="C60" s="30" t="s">
        <v>1259</v>
      </c>
      <c r="D60" s="13">
        <v>7596</v>
      </c>
      <c r="E60" s="14">
        <v>66.790000000000006</v>
      </c>
      <c r="F60" s="15">
        <v>2.5999999999999999E-3</v>
      </c>
      <c r="G60" s="15"/>
    </row>
    <row r="61" spans="1:7" x14ac:dyDescent="0.3">
      <c r="A61" s="12" t="s">
        <v>1354</v>
      </c>
      <c r="B61" s="30" t="s">
        <v>1355</v>
      </c>
      <c r="C61" s="30" t="s">
        <v>1169</v>
      </c>
      <c r="D61" s="13">
        <v>2765</v>
      </c>
      <c r="E61" s="14">
        <v>64.900000000000006</v>
      </c>
      <c r="F61" s="15">
        <v>2.5999999999999999E-3</v>
      </c>
      <c r="G61" s="15"/>
    </row>
    <row r="62" spans="1:7" x14ac:dyDescent="0.3">
      <c r="A62" s="12" t="s">
        <v>1384</v>
      </c>
      <c r="B62" s="30" t="s">
        <v>1385</v>
      </c>
      <c r="C62" s="30" t="s">
        <v>1154</v>
      </c>
      <c r="D62" s="13">
        <v>291</v>
      </c>
      <c r="E62" s="14">
        <v>64.209999999999994</v>
      </c>
      <c r="F62" s="15">
        <v>2.5000000000000001E-3</v>
      </c>
      <c r="G62" s="15"/>
    </row>
    <row r="63" spans="1:7" x14ac:dyDescent="0.3">
      <c r="A63" s="12" t="s">
        <v>1671</v>
      </c>
      <c r="B63" s="30" t="s">
        <v>1672</v>
      </c>
      <c r="C63" s="30" t="s">
        <v>1110</v>
      </c>
      <c r="D63" s="13">
        <v>6959</v>
      </c>
      <c r="E63" s="14">
        <v>63.69</v>
      </c>
      <c r="F63" s="15">
        <v>2.5000000000000001E-3</v>
      </c>
      <c r="G63" s="15"/>
    </row>
    <row r="64" spans="1:7" x14ac:dyDescent="0.3">
      <c r="A64" s="12" t="s">
        <v>1914</v>
      </c>
      <c r="B64" s="30" t="s">
        <v>1915</v>
      </c>
      <c r="C64" s="30" t="s">
        <v>1196</v>
      </c>
      <c r="D64" s="13">
        <v>9473</v>
      </c>
      <c r="E64" s="14">
        <v>61.62</v>
      </c>
      <c r="F64" s="15">
        <v>2.3999999999999998E-3</v>
      </c>
      <c r="G64" s="15"/>
    </row>
    <row r="65" spans="1:7" x14ac:dyDescent="0.3">
      <c r="A65" s="12" t="s">
        <v>1130</v>
      </c>
      <c r="B65" s="30" t="s">
        <v>1131</v>
      </c>
      <c r="C65" s="30" t="s">
        <v>1132</v>
      </c>
      <c r="D65" s="13">
        <v>54000</v>
      </c>
      <c r="E65" s="14">
        <v>60.24</v>
      </c>
      <c r="F65" s="15">
        <v>2.3999999999999998E-3</v>
      </c>
      <c r="G65" s="15"/>
    </row>
    <row r="66" spans="1:7" x14ac:dyDescent="0.3">
      <c r="A66" s="12" t="s">
        <v>1433</v>
      </c>
      <c r="B66" s="30" t="s">
        <v>1434</v>
      </c>
      <c r="C66" s="30" t="s">
        <v>1210</v>
      </c>
      <c r="D66" s="13">
        <v>3908</v>
      </c>
      <c r="E66" s="14">
        <v>59.26</v>
      </c>
      <c r="F66" s="15">
        <v>2.3E-3</v>
      </c>
      <c r="G66" s="15"/>
    </row>
    <row r="67" spans="1:7" x14ac:dyDescent="0.3">
      <c r="A67" s="12" t="s">
        <v>1673</v>
      </c>
      <c r="B67" s="30" t="s">
        <v>1674</v>
      </c>
      <c r="C67" s="30" t="s">
        <v>1231</v>
      </c>
      <c r="D67" s="13">
        <v>12396</v>
      </c>
      <c r="E67" s="14">
        <v>58.84</v>
      </c>
      <c r="F67" s="15">
        <v>2.3E-3</v>
      </c>
      <c r="G67" s="15"/>
    </row>
    <row r="68" spans="1:7" x14ac:dyDescent="0.3">
      <c r="A68" s="12" t="s">
        <v>1687</v>
      </c>
      <c r="B68" s="30" t="s">
        <v>1688</v>
      </c>
      <c r="C68" s="30" t="s">
        <v>1689</v>
      </c>
      <c r="D68" s="13">
        <v>255</v>
      </c>
      <c r="E68" s="14">
        <v>58.56</v>
      </c>
      <c r="F68" s="15">
        <v>2.3E-3</v>
      </c>
      <c r="G68" s="15"/>
    </row>
    <row r="69" spans="1:7" x14ac:dyDescent="0.3">
      <c r="A69" s="12" t="s">
        <v>1194</v>
      </c>
      <c r="B69" s="30" t="s">
        <v>1195</v>
      </c>
      <c r="C69" s="30" t="s">
        <v>1196</v>
      </c>
      <c r="D69" s="13">
        <v>5976</v>
      </c>
      <c r="E69" s="14">
        <v>58.11</v>
      </c>
      <c r="F69" s="15">
        <v>2.3E-3</v>
      </c>
      <c r="G69" s="15"/>
    </row>
    <row r="70" spans="1:7" x14ac:dyDescent="0.3">
      <c r="A70" s="12" t="s">
        <v>1700</v>
      </c>
      <c r="B70" s="30" t="s">
        <v>1701</v>
      </c>
      <c r="C70" s="30" t="s">
        <v>1110</v>
      </c>
      <c r="D70" s="13">
        <v>7725</v>
      </c>
      <c r="E70" s="14">
        <v>57.18</v>
      </c>
      <c r="F70" s="15">
        <v>2.3E-3</v>
      </c>
      <c r="G70" s="15"/>
    </row>
    <row r="71" spans="1:7" x14ac:dyDescent="0.3">
      <c r="A71" s="12" t="s">
        <v>1269</v>
      </c>
      <c r="B71" s="30" t="s">
        <v>1270</v>
      </c>
      <c r="C71" s="30" t="s">
        <v>1262</v>
      </c>
      <c r="D71" s="13">
        <v>12215</v>
      </c>
      <c r="E71" s="14">
        <v>56.14</v>
      </c>
      <c r="F71" s="15">
        <v>2.2000000000000001E-3</v>
      </c>
      <c r="G71" s="15"/>
    </row>
    <row r="72" spans="1:7" x14ac:dyDescent="0.3">
      <c r="A72" s="12" t="s">
        <v>1685</v>
      </c>
      <c r="B72" s="30" t="s">
        <v>1686</v>
      </c>
      <c r="C72" s="30" t="s">
        <v>1110</v>
      </c>
      <c r="D72" s="13">
        <v>1726</v>
      </c>
      <c r="E72" s="14">
        <v>55.55</v>
      </c>
      <c r="F72" s="15">
        <v>2.2000000000000001E-3</v>
      </c>
      <c r="G72" s="15"/>
    </row>
    <row r="73" spans="1:7" x14ac:dyDescent="0.3">
      <c r="A73" s="12" t="s">
        <v>1138</v>
      </c>
      <c r="B73" s="30" t="s">
        <v>1139</v>
      </c>
      <c r="C73" s="30" t="s">
        <v>1110</v>
      </c>
      <c r="D73" s="13">
        <v>36538</v>
      </c>
      <c r="E73" s="14">
        <v>55.45</v>
      </c>
      <c r="F73" s="15">
        <v>2.2000000000000001E-3</v>
      </c>
      <c r="G73" s="15"/>
    </row>
    <row r="74" spans="1:7" x14ac:dyDescent="0.3">
      <c r="A74" s="12" t="s">
        <v>1327</v>
      </c>
      <c r="B74" s="30" t="s">
        <v>1328</v>
      </c>
      <c r="C74" s="30" t="s">
        <v>1259</v>
      </c>
      <c r="D74" s="13">
        <v>1801</v>
      </c>
      <c r="E74" s="14">
        <v>54.57</v>
      </c>
      <c r="F74" s="15">
        <v>2.2000000000000001E-3</v>
      </c>
      <c r="G74" s="15"/>
    </row>
    <row r="75" spans="1:7" x14ac:dyDescent="0.3">
      <c r="A75" s="12" t="s">
        <v>1186</v>
      </c>
      <c r="B75" s="30" t="s">
        <v>1187</v>
      </c>
      <c r="C75" s="30" t="s">
        <v>1147</v>
      </c>
      <c r="D75" s="13">
        <v>50421</v>
      </c>
      <c r="E75" s="14">
        <v>52.69</v>
      </c>
      <c r="F75" s="15">
        <v>2.0999999999999999E-3</v>
      </c>
      <c r="G75" s="15"/>
    </row>
    <row r="76" spans="1:7" x14ac:dyDescent="0.3">
      <c r="A76" s="12" t="s">
        <v>1663</v>
      </c>
      <c r="B76" s="30" t="s">
        <v>1664</v>
      </c>
      <c r="C76" s="30" t="s">
        <v>1107</v>
      </c>
      <c r="D76" s="13">
        <v>18054</v>
      </c>
      <c r="E76" s="14">
        <v>52.09</v>
      </c>
      <c r="F76" s="15">
        <v>2.0999999999999999E-3</v>
      </c>
      <c r="G76" s="15"/>
    </row>
    <row r="77" spans="1:7" x14ac:dyDescent="0.3">
      <c r="A77" s="12" t="s">
        <v>1833</v>
      </c>
      <c r="B77" s="30" t="s">
        <v>1834</v>
      </c>
      <c r="C77" s="30" t="s">
        <v>1290</v>
      </c>
      <c r="D77" s="13">
        <v>2606</v>
      </c>
      <c r="E77" s="14">
        <v>51.65</v>
      </c>
      <c r="F77" s="15">
        <v>2E-3</v>
      </c>
      <c r="G77" s="15"/>
    </row>
    <row r="78" spans="1:7" x14ac:dyDescent="0.3">
      <c r="A78" s="12" t="s">
        <v>1690</v>
      </c>
      <c r="B78" s="30" t="s">
        <v>1691</v>
      </c>
      <c r="C78" s="30" t="s">
        <v>1205</v>
      </c>
      <c r="D78" s="13">
        <v>18859</v>
      </c>
      <c r="E78" s="14">
        <v>47.46</v>
      </c>
      <c r="F78" s="15">
        <v>1.9E-3</v>
      </c>
      <c r="G78" s="15"/>
    </row>
    <row r="79" spans="1:7" x14ac:dyDescent="0.3">
      <c r="A79" s="12" t="s">
        <v>1704</v>
      </c>
      <c r="B79" s="30" t="s">
        <v>1705</v>
      </c>
      <c r="C79" s="30" t="s">
        <v>1196</v>
      </c>
      <c r="D79" s="13">
        <v>1554</v>
      </c>
      <c r="E79" s="14">
        <v>46.93</v>
      </c>
      <c r="F79" s="15">
        <v>1.9E-3</v>
      </c>
      <c r="G79" s="15"/>
    </row>
    <row r="80" spans="1:7" x14ac:dyDescent="0.3">
      <c r="A80" s="12" t="s">
        <v>1263</v>
      </c>
      <c r="B80" s="30" t="s">
        <v>1264</v>
      </c>
      <c r="C80" s="30" t="s">
        <v>1169</v>
      </c>
      <c r="D80" s="13">
        <v>1579</v>
      </c>
      <c r="E80" s="14">
        <v>46.56</v>
      </c>
      <c r="F80" s="15">
        <v>1.8E-3</v>
      </c>
      <c r="G80" s="15"/>
    </row>
    <row r="81" spans="1:7" x14ac:dyDescent="0.3">
      <c r="A81" s="12" t="s">
        <v>1170</v>
      </c>
      <c r="B81" s="30" t="s">
        <v>1171</v>
      </c>
      <c r="C81" s="30" t="s">
        <v>1107</v>
      </c>
      <c r="D81" s="13">
        <v>16292</v>
      </c>
      <c r="E81" s="14">
        <v>46.34</v>
      </c>
      <c r="F81" s="15">
        <v>1.8E-3</v>
      </c>
      <c r="G81" s="15"/>
    </row>
    <row r="82" spans="1:7" x14ac:dyDescent="0.3">
      <c r="A82" s="12" t="s">
        <v>1449</v>
      </c>
      <c r="B82" s="30" t="s">
        <v>1450</v>
      </c>
      <c r="C82" s="30" t="s">
        <v>1135</v>
      </c>
      <c r="D82" s="13">
        <v>2528</v>
      </c>
      <c r="E82" s="14">
        <v>45.4</v>
      </c>
      <c r="F82" s="15">
        <v>1.8E-3</v>
      </c>
      <c r="G82" s="15"/>
    </row>
    <row r="83" spans="1:7" x14ac:dyDescent="0.3">
      <c r="A83" s="12" t="s">
        <v>1710</v>
      </c>
      <c r="B83" s="30" t="s">
        <v>1711</v>
      </c>
      <c r="C83" s="30" t="s">
        <v>1110</v>
      </c>
      <c r="D83" s="13">
        <v>8400</v>
      </c>
      <c r="E83" s="14">
        <v>45.13</v>
      </c>
      <c r="F83" s="15">
        <v>1.8E-3</v>
      </c>
      <c r="G83" s="15"/>
    </row>
    <row r="84" spans="1:7" x14ac:dyDescent="0.3">
      <c r="A84" s="12" t="s">
        <v>1916</v>
      </c>
      <c r="B84" s="30" t="s">
        <v>1917</v>
      </c>
      <c r="C84" s="30" t="s">
        <v>1231</v>
      </c>
      <c r="D84" s="13">
        <v>12000</v>
      </c>
      <c r="E84" s="14">
        <v>39.25</v>
      </c>
      <c r="F84" s="15">
        <v>1.5E-3</v>
      </c>
      <c r="G84" s="15"/>
    </row>
    <row r="85" spans="1:7" x14ac:dyDescent="0.3">
      <c r="A85" s="12" t="s">
        <v>1718</v>
      </c>
      <c r="B85" s="30" t="s">
        <v>1719</v>
      </c>
      <c r="C85" s="30" t="s">
        <v>1720</v>
      </c>
      <c r="D85" s="13">
        <v>129</v>
      </c>
      <c r="E85" s="14">
        <v>4.3600000000000003</v>
      </c>
      <c r="F85" s="15">
        <v>2.0000000000000001E-4</v>
      </c>
      <c r="G85" s="15"/>
    </row>
    <row r="86" spans="1:7" x14ac:dyDescent="0.3">
      <c r="A86" s="16" t="s">
        <v>125</v>
      </c>
      <c r="B86" s="31"/>
      <c r="C86" s="31"/>
      <c r="D86" s="17"/>
      <c r="E86" s="35">
        <v>17213.3</v>
      </c>
      <c r="F86" s="36">
        <v>0.67920000000000003</v>
      </c>
      <c r="G86" s="20"/>
    </row>
    <row r="87" spans="1:7" x14ac:dyDescent="0.3">
      <c r="A87" s="12"/>
      <c r="B87" s="30"/>
      <c r="C87" s="30"/>
      <c r="D87" s="13"/>
      <c r="E87" s="14"/>
      <c r="F87" s="15"/>
      <c r="G87" s="15"/>
    </row>
    <row r="88" spans="1:7" x14ac:dyDescent="0.3">
      <c r="A88" s="16" t="s">
        <v>1453</v>
      </c>
      <c r="B88" s="30"/>
      <c r="C88" s="30"/>
      <c r="D88" s="13"/>
      <c r="E88" s="14"/>
      <c r="F88" s="15"/>
      <c r="G88" s="15"/>
    </row>
    <row r="89" spans="1:7" x14ac:dyDescent="0.3">
      <c r="A89" s="12" t="s">
        <v>1918</v>
      </c>
      <c r="B89" s="30" t="s">
        <v>1919</v>
      </c>
      <c r="C89" s="30" t="s">
        <v>1110</v>
      </c>
      <c r="D89" s="13">
        <v>4600</v>
      </c>
      <c r="E89" s="14">
        <v>13.88</v>
      </c>
      <c r="F89" s="15">
        <v>5.0000000000000001E-4</v>
      </c>
      <c r="G89" s="15"/>
    </row>
    <row r="90" spans="1:7" x14ac:dyDescent="0.3">
      <c r="A90" s="16" t="s">
        <v>125</v>
      </c>
      <c r="B90" s="31"/>
      <c r="C90" s="31"/>
      <c r="D90" s="17"/>
      <c r="E90" s="35">
        <v>13.88</v>
      </c>
      <c r="F90" s="36">
        <v>5.0000000000000001E-4</v>
      </c>
      <c r="G90" s="20"/>
    </row>
    <row r="91" spans="1:7" x14ac:dyDescent="0.3">
      <c r="A91" s="21" t="s">
        <v>155</v>
      </c>
      <c r="B91" s="32"/>
      <c r="C91" s="32"/>
      <c r="D91" s="22"/>
      <c r="E91" s="27">
        <v>17213.3</v>
      </c>
      <c r="F91" s="28">
        <v>0.67920000000000003</v>
      </c>
      <c r="G91" s="20"/>
    </row>
    <row r="92" spans="1:7" x14ac:dyDescent="0.3">
      <c r="A92" s="12"/>
      <c r="B92" s="30"/>
      <c r="C92" s="30"/>
      <c r="D92" s="13"/>
      <c r="E92" s="14"/>
      <c r="F92" s="15"/>
      <c r="G92" s="15"/>
    </row>
    <row r="93" spans="1:7" x14ac:dyDescent="0.3">
      <c r="A93" s="16" t="s">
        <v>1454</v>
      </c>
      <c r="B93" s="30"/>
      <c r="C93" s="30"/>
      <c r="D93" s="13"/>
      <c r="E93" s="14"/>
      <c r="F93" s="15"/>
      <c r="G93" s="15"/>
    </row>
    <row r="94" spans="1:7" x14ac:dyDescent="0.3">
      <c r="A94" s="16" t="s">
        <v>1455</v>
      </c>
      <c r="B94" s="30"/>
      <c r="C94" s="30"/>
      <c r="D94" s="13"/>
      <c r="E94" s="14"/>
      <c r="F94" s="15"/>
      <c r="G94" s="15"/>
    </row>
    <row r="95" spans="1:7" x14ac:dyDescent="0.3">
      <c r="A95" s="12" t="s">
        <v>1920</v>
      </c>
      <c r="B95" s="30"/>
      <c r="C95" s="30" t="s">
        <v>1720</v>
      </c>
      <c r="D95" s="13">
        <v>1600</v>
      </c>
      <c r="E95" s="14">
        <v>53.03</v>
      </c>
      <c r="F95" s="15">
        <v>2.0920000000000001E-3</v>
      </c>
      <c r="G95" s="15"/>
    </row>
    <row r="96" spans="1:7" x14ac:dyDescent="0.3">
      <c r="A96" s="12" t="s">
        <v>1603</v>
      </c>
      <c r="B96" s="30"/>
      <c r="C96" s="30" t="s">
        <v>1125</v>
      </c>
      <c r="D96" s="39">
        <v>-5600</v>
      </c>
      <c r="E96" s="23">
        <v>-22.73</v>
      </c>
      <c r="F96" s="24">
        <v>-8.9700000000000001E-4</v>
      </c>
      <c r="G96" s="15"/>
    </row>
    <row r="97" spans="1:7" x14ac:dyDescent="0.3">
      <c r="A97" s="12" t="s">
        <v>1600</v>
      </c>
      <c r="B97" s="30"/>
      <c r="C97" s="30" t="s">
        <v>1132</v>
      </c>
      <c r="D97" s="39">
        <v>-54000</v>
      </c>
      <c r="E97" s="23">
        <v>-60.7</v>
      </c>
      <c r="F97" s="24">
        <v>-2.395E-3</v>
      </c>
      <c r="G97" s="15"/>
    </row>
    <row r="98" spans="1:7" x14ac:dyDescent="0.3">
      <c r="A98" s="12" t="s">
        <v>1523</v>
      </c>
      <c r="B98" s="30"/>
      <c r="C98" s="30" t="s">
        <v>1277</v>
      </c>
      <c r="D98" s="39">
        <v>-11875</v>
      </c>
      <c r="E98" s="23">
        <v>-90.35</v>
      </c>
      <c r="F98" s="24">
        <v>-3.565E-3</v>
      </c>
      <c r="G98" s="15"/>
    </row>
    <row r="99" spans="1:7" x14ac:dyDescent="0.3">
      <c r="A99" s="12" t="s">
        <v>1580</v>
      </c>
      <c r="B99" s="30"/>
      <c r="C99" s="30" t="s">
        <v>1161</v>
      </c>
      <c r="D99" s="39">
        <v>-42000</v>
      </c>
      <c r="E99" s="23">
        <v>-175.46</v>
      </c>
      <c r="F99" s="24">
        <v>-6.9230000000000003E-3</v>
      </c>
      <c r="G99" s="15"/>
    </row>
    <row r="100" spans="1:7" x14ac:dyDescent="0.3">
      <c r="A100" s="12" t="s">
        <v>1583</v>
      </c>
      <c r="B100" s="30"/>
      <c r="C100" s="30" t="s">
        <v>1135</v>
      </c>
      <c r="D100" s="39">
        <v>-16800</v>
      </c>
      <c r="E100" s="23">
        <v>-183.27</v>
      </c>
      <c r="F100" s="24">
        <v>-7.2309999999999996E-3</v>
      </c>
      <c r="G100" s="15"/>
    </row>
    <row r="101" spans="1:7" x14ac:dyDescent="0.3">
      <c r="A101" s="12" t="s">
        <v>1599</v>
      </c>
      <c r="B101" s="30"/>
      <c r="C101" s="30" t="s">
        <v>1135</v>
      </c>
      <c r="D101" s="39">
        <v>-5775</v>
      </c>
      <c r="E101" s="23">
        <v>-185.86</v>
      </c>
      <c r="F101" s="24">
        <v>-7.3340000000000002E-3</v>
      </c>
      <c r="G101" s="15"/>
    </row>
    <row r="102" spans="1:7" x14ac:dyDescent="0.3">
      <c r="A102" s="12" t="s">
        <v>1521</v>
      </c>
      <c r="B102" s="30"/>
      <c r="C102" s="30" t="s">
        <v>1228</v>
      </c>
      <c r="D102" s="39">
        <v>-26250</v>
      </c>
      <c r="E102" s="23">
        <v>-290.95999999999998</v>
      </c>
      <c r="F102" s="24">
        <v>-1.1481E-2</v>
      </c>
      <c r="G102" s="15"/>
    </row>
    <row r="103" spans="1:7" x14ac:dyDescent="0.3">
      <c r="A103" s="12" t="s">
        <v>1537</v>
      </c>
      <c r="B103" s="30"/>
      <c r="C103" s="30" t="s">
        <v>1218</v>
      </c>
      <c r="D103" s="39">
        <v>-170800</v>
      </c>
      <c r="E103" s="23">
        <v>-310.69</v>
      </c>
      <c r="F103" s="24">
        <v>-1.2259000000000001E-2</v>
      </c>
      <c r="G103" s="15"/>
    </row>
    <row r="104" spans="1:7" x14ac:dyDescent="0.3">
      <c r="A104" s="12" t="s">
        <v>1562</v>
      </c>
      <c r="B104" s="30"/>
      <c r="C104" s="30" t="s">
        <v>1218</v>
      </c>
      <c r="D104" s="39">
        <v>-96000</v>
      </c>
      <c r="E104" s="23">
        <v>-313.73</v>
      </c>
      <c r="F104" s="24">
        <v>-1.2378999999999999E-2</v>
      </c>
      <c r="G104" s="15"/>
    </row>
    <row r="105" spans="1:7" x14ac:dyDescent="0.3">
      <c r="A105" s="12" t="s">
        <v>1601</v>
      </c>
      <c r="B105" s="30"/>
      <c r="C105" s="30" t="s">
        <v>1107</v>
      </c>
      <c r="D105" s="39">
        <v>-20350</v>
      </c>
      <c r="E105" s="23">
        <v>-329.58</v>
      </c>
      <c r="F105" s="24">
        <v>-1.3004999999999999E-2</v>
      </c>
      <c r="G105" s="15"/>
    </row>
    <row r="106" spans="1:7" x14ac:dyDescent="0.3">
      <c r="A106" s="12" t="s">
        <v>1609</v>
      </c>
      <c r="B106" s="30"/>
      <c r="C106" s="30" t="s">
        <v>1110</v>
      </c>
      <c r="D106" s="39">
        <v>-12900</v>
      </c>
      <c r="E106" s="23">
        <v>-340.41</v>
      </c>
      <c r="F106" s="24">
        <v>-1.3431999999999999E-2</v>
      </c>
      <c r="G106" s="15"/>
    </row>
    <row r="107" spans="1:7" x14ac:dyDescent="0.3">
      <c r="A107" s="12" t="s">
        <v>1610</v>
      </c>
      <c r="B107" s="30"/>
      <c r="C107" s="30" t="s">
        <v>1107</v>
      </c>
      <c r="D107" s="39">
        <v>-24000</v>
      </c>
      <c r="E107" s="23">
        <v>-418.55</v>
      </c>
      <c r="F107" s="24">
        <v>-1.6514999999999998E-2</v>
      </c>
      <c r="G107" s="15"/>
    </row>
    <row r="108" spans="1:7" x14ac:dyDescent="0.3">
      <c r="A108" s="12" t="s">
        <v>1606</v>
      </c>
      <c r="B108" s="30"/>
      <c r="C108" s="30" t="s">
        <v>1107</v>
      </c>
      <c r="D108" s="39">
        <v>-88500</v>
      </c>
      <c r="E108" s="23">
        <v>-465.42</v>
      </c>
      <c r="F108" s="24">
        <v>-1.8364999999999999E-2</v>
      </c>
      <c r="G108" s="15"/>
    </row>
    <row r="109" spans="1:7" x14ac:dyDescent="0.3">
      <c r="A109" s="12" t="s">
        <v>1725</v>
      </c>
      <c r="B109" s="30"/>
      <c r="C109" s="30" t="s">
        <v>1726</v>
      </c>
      <c r="D109" s="39">
        <v>-3000</v>
      </c>
      <c r="E109" s="23">
        <v>-523.28</v>
      </c>
      <c r="F109" s="24">
        <v>-2.0648E-2</v>
      </c>
      <c r="G109" s="15"/>
    </row>
    <row r="110" spans="1:7" x14ac:dyDescent="0.3">
      <c r="A110" s="12" t="s">
        <v>1487</v>
      </c>
      <c r="B110" s="30"/>
      <c r="C110" s="30" t="s">
        <v>1242</v>
      </c>
      <c r="D110" s="39">
        <v>-23400</v>
      </c>
      <c r="E110" s="23">
        <v>-643.61</v>
      </c>
      <c r="F110" s="24">
        <v>-2.5395999999999998E-2</v>
      </c>
      <c r="G110" s="15"/>
    </row>
    <row r="111" spans="1:7" x14ac:dyDescent="0.3">
      <c r="A111" s="12" t="s">
        <v>1605</v>
      </c>
      <c r="B111" s="30"/>
      <c r="C111" s="30" t="s">
        <v>1119</v>
      </c>
      <c r="D111" s="39">
        <v>-42000</v>
      </c>
      <c r="E111" s="23">
        <v>-983.33</v>
      </c>
      <c r="F111" s="24">
        <v>-3.8801000000000002E-2</v>
      </c>
      <c r="G111" s="15"/>
    </row>
    <row r="112" spans="1:7" x14ac:dyDescent="0.3">
      <c r="A112" s="12" t="s">
        <v>1505</v>
      </c>
      <c r="B112" s="30"/>
      <c r="C112" s="30" t="s">
        <v>1215</v>
      </c>
      <c r="D112" s="39">
        <v>-170000</v>
      </c>
      <c r="E112" s="23">
        <v>-1081.3699999999999</v>
      </c>
      <c r="F112" s="24">
        <v>-4.267E-2</v>
      </c>
      <c r="G112" s="15"/>
    </row>
    <row r="113" spans="1:7" x14ac:dyDescent="0.3">
      <c r="A113" s="12" t="s">
        <v>1507</v>
      </c>
      <c r="B113" s="30"/>
      <c r="C113" s="30" t="s">
        <v>1183</v>
      </c>
      <c r="D113" s="39">
        <v>-307800</v>
      </c>
      <c r="E113" s="23">
        <v>-1131.78</v>
      </c>
      <c r="F113" s="24">
        <v>-4.4658999999999997E-2</v>
      </c>
      <c r="G113" s="15"/>
    </row>
    <row r="114" spans="1:7" x14ac:dyDescent="0.3">
      <c r="A114" s="16" t="s">
        <v>125</v>
      </c>
      <c r="B114" s="31"/>
      <c r="C114" s="31"/>
      <c r="D114" s="17"/>
      <c r="E114" s="40">
        <v>-7498.05</v>
      </c>
      <c r="F114" s="41">
        <v>-0.29586299999999999</v>
      </c>
      <c r="G114" s="20"/>
    </row>
    <row r="115" spans="1:7" x14ac:dyDescent="0.3">
      <c r="A115" s="12"/>
      <c r="B115" s="30"/>
      <c r="C115" s="30"/>
      <c r="D115" s="13"/>
      <c r="E115" s="14"/>
      <c r="F115" s="15"/>
      <c r="G115" s="15"/>
    </row>
    <row r="116" spans="1:7" x14ac:dyDescent="0.3">
      <c r="A116" s="12"/>
      <c r="B116" s="30"/>
      <c r="C116" s="30"/>
      <c r="D116" s="13"/>
      <c r="E116" s="14"/>
      <c r="F116" s="15"/>
      <c r="G116" s="15"/>
    </row>
    <row r="117" spans="1:7" x14ac:dyDescent="0.3">
      <c r="A117" s="16" t="s">
        <v>1727</v>
      </c>
      <c r="B117" s="31"/>
      <c r="C117" s="31"/>
      <c r="D117" s="17"/>
      <c r="E117" s="44"/>
      <c r="F117" s="20"/>
      <c r="G117" s="20"/>
    </row>
    <row r="118" spans="1:7" x14ac:dyDescent="0.3">
      <c r="A118" s="12" t="s">
        <v>1728</v>
      </c>
      <c r="B118" s="30"/>
      <c r="C118" s="30" t="s">
        <v>1729</v>
      </c>
      <c r="D118" s="13">
        <v>8000</v>
      </c>
      <c r="E118" s="14">
        <v>47.44</v>
      </c>
      <c r="F118" s="15">
        <v>1.9E-3</v>
      </c>
      <c r="G118" s="15"/>
    </row>
    <row r="119" spans="1:7" x14ac:dyDescent="0.3">
      <c r="A119" s="16" t="s">
        <v>125</v>
      </c>
      <c r="B119" s="31"/>
      <c r="C119" s="31"/>
      <c r="D119" s="17"/>
      <c r="E119" s="35">
        <v>47.44</v>
      </c>
      <c r="F119" s="36">
        <v>1.9E-3</v>
      </c>
      <c r="G119" s="20"/>
    </row>
    <row r="120" spans="1:7" x14ac:dyDescent="0.3">
      <c r="A120" s="12"/>
      <c r="B120" s="30"/>
      <c r="C120" s="30"/>
      <c r="D120" s="13"/>
      <c r="E120" s="14"/>
      <c r="F120" s="15"/>
      <c r="G120" s="15"/>
    </row>
    <row r="121" spans="1:7" x14ac:dyDescent="0.3">
      <c r="A121" s="21" t="s">
        <v>155</v>
      </c>
      <c r="B121" s="32"/>
      <c r="C121" s="32"/>
      <c r="D121" s="22"/>
      <c r="E121" s="18">
        <v>47.44</v>
      </c>
      <c r="F121" s="19">
        <v>1.9E-3</v>
      </c>
      <c r="G121" s="20"/>
    </row>
    <row r="122" spans="1:7" x14ac:dyDescent="0.3">
      <c r="A122" s="16" t="s">
        <v>205</v>
      </c>
      <c r="B122" s="30"/>
      <c r="C122" s="30"/>
      <c r="D122" s="13"/>
      <c r="E122" s="14"/>
      <c r="F122" s="15"/>
      <c r="G122" s="15"/>
    </row>
    <row r="123" spans="1:7" x14ac:dyDescent="0.3">
      <c r="A123" s="16" t="s">
        <v>206</v>
      </c>
      <c r="B123" s="30"/>
      <c r="C123" s="30"/>
      <c r="D123" s="13"/>
      <c r="E123" s="14"/>
      <c r="F123" s="15"/>
      <c r="G123" s="15"/>
    </row>
    <row r="124" spans="1:7" x14ac:dyDescent="0.3">
      <c r="A124" s="12" t="s">
        <v>717</v>
      </c>
      <c r="B124" s="30" t="s">
        <v>718</v>
      </c>
      <c r="C124" s="30" t="s">
        <v>209</v>
      </c>
      <c r="D124" s="13">
        <v>500000</v>
      </c>
      <c r="E124" s="14">
        <v>498.29</v>
      </c>
      <c r="F124" s="15">
        <v>1.9699999999999999E-2</v>
      </c>
      <c r="G124" s="15">
        <v>7.4999999999999997E-2</v>
      </c>
    </row>
    <row r="125" spans="1:7" x14ac:dyDescent="0.3">
      <c r="A125" s="16" t="s">
        <v>125</v>
      </c>
      <c r="B125" s="31"/>
      <c r="C125" s="31"/>
      <c r="D125" s="17"/>
      <c r="E125" s="35">
        <v>498.29</v>
      </c>
      <c r="F125" s="36">
        <v>1.9699999999999999E-2</v>
      </c>
      <c r="G125" s="20"/>
    </row>
    <row r="126" spans="1:7" x14ac:dyDescent="0.3">
      <c r="A126" s="12"/>
      <c r="B126" s="30"/>
      <c r="C126" s="30"/>
      <c r="D126" s="13"/>
      <c r="E126" s="14"/>
      <c r="F126" s="15"/>
      <c r="G126" s="15"/>
    </row>
    <row r="127" spans="1:7" x14ac:dyDescent="0.3">
      <c r="A127" s="16" t="s">
        <v>457</v>
      </c>
      <c r="B127" s="30"/>
      <c r="C127" s="30"/>
      <c r="D127" s="13"/>
      <c r="E127" s="14"/>
      <c r="F127" s="15"/>
      <c r="G127" s="15"/>
    </row>
    <row r="128" spans="1:7" x14ac:dyDescent="0.3">
      <c r="A128" s="12" t="s">
        <v>982</v>
      </c>
      <c r="B128" s="30" t="s">
        <v>983</v>
      </c>
      <c r="C128" s="30" t="s">
        <v>120</v>
      </c>
      <c r="D128" s="13">
        <v>4650000</v>
      </c>
      <c r="E128" s="14">
        <v>4459.6499999999996</v>
      </c>
      <c r="F128" s="15">
        <v>0.17599999999999999</v>
      </c>
      <c r="G128" s="15">
        <v>7.2833993728999999E-2</v>
      </c>
    </row>
    <row r="129" spans="1:7" x14ac:dyDescent="0.3">
      <c r="A129" s="16" t="s">
        <v>125</v>
      </c>
      <c r="B129" s="31"/>
      <c r="C129" s="31"/>
      <c r="D129" s="17"/>
      <c r="E129" s="35">
        <v>4459.6499999999996</v>
      </c>
      <c r="F129" s="36">
        <v>0.17599999999999999</v>
      </c>
      <c r="G129" s="20"/>
    </row>
    <row r="130" spans="1:7" x14ac:dyDescent="0.3">
      <c r="A130" s="12"/>
      <c r="B130" s="30"/>
      <c r="C130" s="30"/>
      <c r="D130" s="13"/>
      <c r="E130" s="14"/>
      <c r="F130" s="15"/>
      <c r="G130" s="15"/>
    </row>
    <row r="131" spans="1:7" x14ac:dyDescent="0.3">
      <c r="A131" s="16" t="s">
        <v>230</v>
      </c>
      <c r="B131" s="30"/>
      <c r="C131" s="30"/>
      <c r="D131" s="13"/>
      <c r="E131" s="14"/>
      <c r="F131" s="15"/>
      <c r="G131" s="15"/>
    </row>
    <row r="132" spans="1:7" x14ac:dyDescent="0.3">
      <c r="A132" s="16" t="s">
        <v>125</v>
      </c>
      <c r="B132" s="30"/>
      <c r="C132" s="30"/>
      <c r="D132" s="13"/>
      <c r="E132" s="37" t="s">
        <v>115</v>
      </c>
      <c r="F132" s="38" t="s">
        <v>115</v>
      </c>
      <c r="G132" s="15"/>
    </row>
    <row r="133" spans="1:7" x14ac:dyDescent="0.3">
      <c r="A133" s="12"/>
      <c r="B133" s="30"/>
      <c r="C133" s="30"/>
      <c r="D133" s="13"/>
      <c r="E133" s="14"/>
      <c r="F133" s="15"/>
      <c r="G133" s="15"/>
    </row>
    <row r="134" spans="1:7" x14ac:dyDescent="0.3">
      <c r="A134" s="16" t="s">
        <v>231</v>
      </c>
      <c r="B134" s="30"/>
      <c r="C134" s="30"/>
      <c r="D134" s="13"/>
      <c r="E134" s="14"/>
      <c r="F134" s="15"/>
      <c r="G134" s="15"/>
    </row>
    <row r="135" spans="1:7" x14ac:dyDescent="0.3">
      <c r="A135" s="16" t="s">
        <v>125</v>
      </c>
      <c r="B135" s="30"/>
      <c r="C135" s="30"/>
      <c r="D135" s="13"/>
      <c r="E135" s="37" t="s">
        <v>115</v>
      </c>
      <c r="F135" s="38" t="s">
        <v>115</v>
      </c>
      <c r="G135" s="15"/>
    </row>
    <row r="136" spans="1:7" x14ac:dyDescent="0.3">
      <c r="A136" s="12"/>
      <c r="B136" s="30"/>
      <c r="C136" s="30"/>
      <c r="D136" s="13"/>
      <c r="E136" s="14"/>
      <c r="F136" s="15"/>
      <c r="G136" s="15"/>
    </row>
    <row r="137" spans="1:7" x14ac:dyDescent="0.3">
      <c r="A137" s="21" t="s">
        <v>155</v>
      </c>
      <c r="B137" s="32"/>
      <c r="C137" s="32"/>
      <c r="D137" s="22"/>
      <c r="E137" s="18">
        <v>4957.9399999999996</v>
      </c>
      <c r="F137" s="19">
        <v>0.19570000000000001</v>
      </c>
      <c r="G137" s="20"/>
    </row>
    <row r="138" spans="1:7" x14ac:dyDescent="0.3">
      <c r="A138" s="12"/>
      <c r="B138" s="30"/>
      <c r="C138" s="30"/>
      <c r="D138" s="13"/>
      <c r="E138" s="14"/>
      <c r="F138" s="15"/>
      <c r="G138" s="15"/>
    </row>
    <row r="139" spans="1:7" x14ac:dyDescent="0.3">
      <c r="A139" s="12"/>
      <c r="B139" s="30"/>
      <c r="C139" s="30"/>
      <c r="D139" s="13"/>
      <c r="E139" s="14"/>
      <c r="F139" s="15"/>
      <c r="G139" s="15"/>
    </row>
    <row r="140" spans="1:7" x14ac:dyDescent="0.3">
      <c r="A140" s="16" t="s">
        <v>787</v>
      </c>
      <c r="B140" s="30"/>
      <c r="C140" s="30"/>
      <c r="D140" s="13"/>
      <c r="E140" s="14"/>
      <c r="F140" s="15"/>
      <c r="G140" s="15"/>
    </row>
    <row r="141" spans="1:7" x14ac:dyDescent="0.3">
      <c r="A141" s="12" t="s">
        <v>1921</v>
      </c>
      <c r="B141" s="30" t="s">
        <v>1922</v>
      </c>
      <c r="C141" s="30"/>
      <c r="D141" s="13">
        <v>47098.75</v>
      </c>
      <c r="E141" s="14">
        <v>1368.36</v>
      </c>
      <c r="F141" s="15">
        <v>5.3999999999999999E-2</v>
      </c>
      <c r="G141" s="15"/>
    </row>
    <row r="142" spans="1:7" x14ac:dyDescent="0.3">
      <c r="A142" s="12"/>
      <c r="B142" s="30"/>
      <c r="C142" s="30"/>
      <c r="D142" s="13"/>
      <c r="E142" s="14"/>
      <c r="F142" s="15"/>
      <c r="G142" s="15"/>
    </row>
    <row r="143" spans="1:7" x14ac:dyDescent="0.3">
      <c r="A143" s="21" t="s">
        <v>155</v>
      </c>
      <c r="B143" s="32"/>
      <c r="C143" s="32"/>
      <c r="D143" s="22"/>
      <c r="E143" s="18">
        <v>1368.36</v>
      </c>
      <c r="F143" s="19">
        <v>5.3999999999999999E-2</v>
      </c>
      <c r="G143" s="20"/>
    </row>
    <row r="144" spans="1:7" x14ac:dyDescent="0.3">
      <c r="A144" s="12"/>
      <c r="B144" s="30"/>
      <c r="C144" s="30"/>
      <c r="D144" s="13"/>
      <c r="E144" s="14"/>
      <c r="F144" s="15"/>
      <c r="G144" s="15"/>
    </row>
    <row r="145" spans="1:7" x14ac:dyDescent="0.3">
      <c r="A145" s="16" t="s">
        <v>156</v>
      </c>
      <c r="B145" s="30"/>
      <c r="C145" s="30"/>
      <c r="D145" s="13"/>
      <c r="E145" s="14"/>
      <c r="F145" s="15"/>
      <c r="G145" s="15"/>
    </row>
    <row r="146" spans="1:7" x14ac:dyDescent="0.3">
      <c r="A146" s="12" t="s">
        <v>157</v>
      </c>
      <c r="B146" s="30"/>
      <c r="C146" s="30"/>
      <c r="D146" s="13"/>
      <c r="E146" s="14">
        <v>1413.18</v>
      </c>
      <c r="F146" s="15">
        <v>5.5800000000000002E-2</v>
      </c>
      <c r="G146" s="15">
        <v>7.0344000000000004E-2</v>
      </c>
    </row>
    <row r="147" spans="1:7" x14ac:dyDescent="0.3">
      <c r="A147" s="16" t="s">
        <v>125</v>
      </c>
      <c r="B147" s="31"/>
      <c r="C147" s="31"/>
      <c r="D147" s="17"/>
      <c r="E147" s="35">
        <v>1413.18</v>
      </c>
      <c r="F147" s="36">
        <v>5.5800000000000002E-2</v>
      </c>
      <c r="G147" s="20"/>
    </row>
    <row r="148" spans="1:7" x14ac:dyDescent="0.3">
      <c r="A148" s="12"/>
      <c r="B148" s="30"/>
      <c r="C148" s="30"/>
      <c r="D148" s="13"/>
      <c r="E148" s="14"/>
      <c r="F148" s="15"/>
      <c r="G148" s="15"/>
    </row>
    <row r="149" spans="1:7" x14ac:dyDescent="0.3">
      <c r="A149" s="21" t="s">
        <v>155</v>
      </c>
      <c r="B149" s="32"/>
      <c r="C149" s="32"/>
      <c r="D149" s="22"/>
      <c r="E149" s="18">
        <v>1413.18</v>
      </c>
      <c r="F149" s="19">
        <v>5.5800000000000002E-2</v>
      </c>
      <c r="G149" s="20"/>
    </row>
    <row r="150" spans="1:7" x14ac:dyDescent="0.3">
      <c r="A150" s="12" t="s">
        <v>158</v>
      </c>
      <c r="B150" s="30"/>
      <c r="C150" s="30"/>
      <c r="D150" s="13"/>
      <c r="E150" s="14">
        <v>153.13384930000001</v>
      </c>
      <c r="F150" s="15">
        <v>6.0419999999999996E-3</v>
      </c>
      <c r="G150" s="15"/>
    </row>
    <row r="151" spans="1:7" x14ac:dyDescent="0.3">
      <c r="A151" s="12" t="s">
        <v>159</v>
      </c>
      <c r="B151" s="30"/>
      <c r="C151" s="30"/>
      <c r="D151" s="13"/>
      <c r="E151" s="14">
        <v>188.84615070000001</v>
      </c>
      <c r="F151" s="15">
        <v>7.358E-3</v>
      </c>
      <c r="G151" s="15">
        <v>7.0344000000000004E-2</v>
      </c>
    </row>
    <row r="152" spans="1:7" x14ac:dyDescent="0.3">
      <c r="A152" s="25" t="s">
        <v>160</v>
      </c>
      <c r="B152" s="33"/>
      <c r="C152" s="33"/>
      <c r="D152" s="26"/>
      <c r="E152" s="27">
        <v>25342.2</v>
      </c>
      <c r="F152" s="28">
        <v>1</v>
      </c>
      <c r="G152" s="28"/>
    </row>
    <row r="154" spans="1:7" x14ac:dyDescent="0.3">
      <c r="A154" s="1" t="s">
        <v>1647</v>
      </c>
    </row>
    <row r="155" spans="1:7" x14ac:dyDescent="0.3">
      <c r="A155" s="1" t="s">
        <v>162</v>
      </c>
    </row>
    <row r="157" spans="1:7" x14ac:dyDescent="0.3">
      <c r="A157" s="1" t="s">
        <v>163</v>
      </c>
    </row>
    <row r="158" spans="1:7" x14ac:dyDescent="0.3">
      <c r="A158" s="45" t="s">
        <v>164</v>
      </c>
      <c r="B158" s="34" t="s">
        <v>115</v>
      </c>
    </row>
    <row r="159" spans="1:7" x14ac:dyDescent="0.3">
      <c r="A159" t="s">
        <v>165</v>
      </c>
    </row>
    <row r="160" spans="1:7" x14ac:dyDescent="0.3">
      <c r="A160" t="s">
        <v>166</v>
      </c>
      <c r="B160" t="s">
        <v>167</v>
      </c>
      <c r="C160" t="s">
        <v>167</v>
      </c>
    </row>
    <row r="161" spans="1:5" x14ac:dyDescent="0.3">
      <c r="B161" s="46">
        <v>44985</v>
      </c>
      <c r="C161" s="46">
        <v>45016</v>
      </c>
    </row>
    <row r="162" spans="1:5" x14ac:dyDescent="0.3">
      <c r="A162" t="s">
        <v>169</v>
      </c>
      <c r="B162">
        <v>20.229399999999998</v>
      </c>
      <c r="C162">
        <v>20.3584</v>
      </c>
      <c r="E162" s="2"/>
    </row>
    <row r="163" spans="1:5" x14ac:dyDescent="0.3">
      <c r="A163" t="s">
        <v>171</v>
      </c>
      <c r="B163">
        <v>20.220500000000001</v>
      </c>
      <c r="C163">
        <v>20.349900000000002</v>
      </c>
      <c r="E163" s="2"/>
    </row>
    <row r="164" spans="1:5" x14ac:dyDescent="0.3">
      <c r="A164" t="s">
        <v>172</v>
      </c>
      <c r="B164">
        <v>14.698600000000001</v>
      </c>
      <c r="C164">
        <v>14.7926</v>
      </c>
      <c r="E164" s="2"/>
    </row>
    <row r="165" spans="1:5" x14ac:dyDescent="0.3">
      <c r="A165" t="s">
        <v>627</v>
      </c>
      <c r="B165">
        <v>13.7783</v>
      </c>
      <c r="C165">
        <v>13.7857</v>
      </c>
      <c r="E165" s="2"/>
    </row>
    <row r="166" spans="1:5" x14ac:dyDescent="0.3">
      <c r="A166" t="s">
        <v>180</v>
      </c>
      <c r="B166">
        <v>18.791699999999999</v>
      </c>
      <c r="C166">
        <v>18.89</v>
      </c>
      <c r="E166" s="2"/>
    </row>
    <row r="167" spans="1:5" x14ac:dyDescent="0.3">
      <c r="A167" t="s">
        <v>630</v>
      </c>
      <c r="B167">
        <v>18.779</v>
      </c>
      <c r="C167">
        <v>18.877300000000002</v>
      </c>
      <c r="E167" s="2"/>
    </row>
    <row r="168" spans="1:5" x14ac:dyDescent="0.3">
      <c r="A168" t="s">
        <v>631</v>
      </c>
      <c r="B168">
        <v>12.9787</v>
      </c>
      <c r="C168">
        <v>13.0467</v>
      </c>
      <c r="E168" s="2"/>
    </row>
    <row r="169" spans="1:5" x14ac:dyDescent="0.3">
      <c r="A169" t="s">
        <v>632</v>
      </c>
      <c r="B169">
        <v>12.675599999999999</v>
      </c>
      <c r="C169">
        <v>12.661300000000001</v>
      </c>
      <c r="E169" s="2"/>
    </row>
    <row r="170" spans="1:5" x14ac:dyDescent="0.3">
      <c r="E170" s="2"/>
    </row>
    <row r="171" spans="1:5" x14ac:dyDescent="0.3">
      <c r="A171" t="s">
        <v>634</v>
      </c>
    </row>
    <row r="173" spans="1:5" x14ac:dyDescent="0.3">
      <c r="A173" s="48" t="s">
        <v>635</v>
      </c>
      <c r="B173" s="48" t="s">
        <v>636</v>
      </c>
      <c r="C173" s="48" t="s">
        <v>637</v>
      </c>
      <c r="D173" s="48" t="s">
        <v>638</v>
      </c>
    </row>
    <row r="174" spans="1:5" x14ac:dyDescent="0.3">
      <c r="A174" s="48" t="s">
        <v>640</v>
      </c>
      <c r="B174" s="48"/>
      <c r="C174" s="48">
        <v>0.08</v>
      </c>
      <c r="D174" s="48">
        <v>0.08</v>
      </c>
    </row>
    <row r="175" spans="1:5" x14ac:dyDescent="0.3">
      <c r="A175" s="48" t="s">
        <v>643</v>
      </c>
      <c r="B175" s="48"/>
      <c r="C175" s="48">
        <v>0.08</v>
      </c>
      <c r="D175" s="48">
        <v>0.08</v>
      </c>
    </row>
    <row r="177" spans="1:4" x14ac:dyDescent="0.3">
      <c r="A177" t="s">
        <v>183</v>
      </c>
      <c r="B177" s="34" t="s">
        <v>115</v>
      </c>
    </row>
    <row r="178" spans="1:4" ht="28.95" customHeight="1" x14ac:dyDescent="0.3">
      <c r="A178" s="45" t="s">
        <v>184</v>
      </c>
      <c r="B178" s="34" t="s">
        <v>115</v>
      </c>
    </row>
    <row r="179" spans="1:4" ht="28.95" customHeight="1" x14ac:dyDescent="0.3">
      <c r="A179" s="45" t="s">
        <v>185</v>
      </c>
      <c r="B179" s="34" t="s">
        <v>115</v>
      </c>
    </row>
    <row r="180" spans="1:4" x14ac:dyDescent="0.3">
      <c r="A180" t="s">
        <v>1648</v>
      </c>
      <c r="B180" s="47">
        <v>4.324414</v>
      </c>
    </row>
    <row r="181" spans="1:4" ht="43.5" customHeight="1" x14ac:dyDescent="0.3">
      <c r="A181" s="45" t="s">
        <v>187</v>
      </c>
      <c r="B181" s="34">
        <v>100.4696</v>
      </c>
    </row>
    <row r="182" spans="1:4" ht="28.95" customHeight="1" x14ac:dyDescent="0.3">
      <c r="A182" s="45" t="s">
        <v>188</v>
      </c>
      <c r="B182" s="34" t="s">
        <v>115</v>
      </c>
    </row>
    <row r="183" spans="1:4" ht="28.95" customHeight="1" x14ac:dyDescent="0.3">
      <c r="A183" s="45" t="s">
        <v>189</v>
      </c>
      <c r="B183" s="34" t="s">
        <v>115</v>
      </c>
    </row>
    <row r="184" spans="1:4" x14ac:dyDescent="0.3">
      <c r="A184" t="s">
        <v>190</v>
      </c>
      <c r="B184" s="34" t="s">
        <v>115</v>
      </c>
    </row>
    <row r="185" spans="1:4" x14ac:dyDescent="0.3">
      <c r="A185" t="s">
        <v>191</v>
      </c>
      <c r="B185" s="34" t="s">
        <v>115</v>
      </c>
    </row>
    <row r="187" spans="1:4" ht="70.05" customHeight="1" x14ac:dyDescent="0.3">
      <c r="A187" s="77" t="s">
        <v>201</v>
      </c>
      <c r="B187" s="77" t="s">
        <v>202</v>
      </c>
      <c r="C187" s="77" t="s">
        <v>5</v>
      </c>
      <c r="D187" s="77" t="s">
        <v>6</v>
      </c>
    </row>
    <row r="188" spans="1:4" ht="70.05" customHeight="1" x14ac:dyDescent="0.3">
      <c r="A188" s="77" t="s">
        <v>1923</v>
      </c>
      <c r="B188" s="77"/>
      <c r="C188" s="77" t="s">
        <v>65</v>
      </c>
      <c r="D188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78"/>
  <sheetViews>
    <sheetView showGridLines="0" workbookViewId="0">
      <pane ySplit="4" topLeftCell="A5" activePane="bottomLeft" state="frozen"/>
      <selection pane="bottomLeft" activeCell="G5" sqref="G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1924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1925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114</v>
      </c>
      <c r="B6" s="30"/>
      <c r="C6" s="30"/>
      <c r="D6" s="13"/>
      <c r="E6" s="14"/>
      <c r="F6" s="15"/>
      <c r="G6" s="15"/>
    </row>
    <row r="7" spans="1:8" x14ac:dyDescent="0.3">
      <c r="A7" s="16" t="s">
        <v>1104</v>
      </c>
      <c r="B7" s="30"/>
      <c r="C7" s="30"/>
      <c r="D7" s="13"/>
      <c r="E7" s="14"/>
      <c r="F7" s="15"/>
      <c r="G7" s="15"/>
    </row>
    <row r="8" spans="1:8" x14ac:dyDescent="0.3">
      <c r="A8" s="12" t="s">
        <v>1150</v>
      </c>
      <c r="B8" s="30" t="s">
        <v>1151</v>
      </c>
      <c r="C8" s="30" t="s">
        <v>1135</v>
      </c>
      <c r="D8" s="13">
        <v>296362</v>
      </c>
      <c r="E8" s="14">
        <v>4231.8999999999996</v>
      </c>
      <c r="F8" s="15">
        <v>8.6499999999999994E-2</v>
      </c>
      <c r="G8" s="15"/>
    </row>
    <row r="9" spans="1:8" x14ac:dyDescent="0.3">
      <c r="A9" s="12" t="s">
        <v>1128</v>
      </c>
      <c r="B9" s="30" t="s">
        <v>1129</v>
      </c>
      <c r="C9" s="30" t="s">
        <v>1107</v>
      </c>
      <c r="D9" s="13">
        <v>259590</v>
      </c>
      <c r="E9" s="14">
        <v>4178.2299999999996</v>
      </c>
      <c r="F9" s="15">
        <v>8.5400000000000004E-2</v>
      </c>
      <c r="G9" s="15"/>
    </row>
    <row r="10" spans="1:8" x14ac:dyDescent="0.3">
      <c r="A10" s="12" t="s">
        <v>1113</v>
      </c>
      <c r="B10" s="30" t="s">
        <v>1114</v>
      </c>
      <c r="C10" s="30" t="s">
        <v>1107</v>
      </c>
      <c r="D10" s="13">
        <v>453512</v>
      </c>
      <c r="E10" s="14">
        <v>3978.43</v>
      </c>
      <c r="F10" s="15">
        <v>8.1299999999999997E-2</v>
      </c>
      <c r="G10" s="15"/>
    </row>
    <row r="11" spans="1:8" x14ac:dyDescent="0.3">
      <c r="A11" s="12" t="s">
        <v>1393</v>
      </c>
      <c r="B11" s="30" t="s">
        <v>1394</v>
      </c>
      <c r="C11" s="30" t="s">
        <v>1395</v>
      </c>
      <c r="D11" s="13">
        <v>118265</v>
      </c>
      <c r="E11" s="14">
        <v>2559.4899999999998</v>
      </c>
      <c r="F11" s="15">
        <v>5.2299999999999999E-2</v>
      </c>
      <c r="G11" s="15"/>
    </row>
    <row r="12" spans="1:8" x14ac:dyDescent="0.3">
      <c r="A12" s="12" t="s">
        <v>1117</v>
      </c>
      <c r="B12" s="30" t="s">
        <v>1118</v>
      </c>
      <c r="C12" s="30" t="s">
        <v>1119</v>
      </c>
      <c r="D12" s="13">
        <v>108609</v>
      </c>
      <c r="E12" s="14">
        <v>2531.73</v>
      </c>
      <c r="F12" s="15">
        <v>5.1799999999999999E-2</v>
      </c>
      <c r="G12" s="15"/>
    </row>
    <row r="13" spans="1:8" x14ac:dyDescent="0.3">
      <c r="A13" s="12" t="s">
        <v>1111</v>
      </c>
      <c r="B13" s="30" t="s">
        <v>1112</v>
      </c>
      <c r="C13" s="30" t="s">
        <v>1107</v>
      </c>
      <c r="D13" s="13">
        <v>282653</v>
      </c>
      <c r="E13" s="14">
        <v>2426.58</v>
      </c>
      <c r="F13" s="15">
        <v>4.9599999999999998E-2</v>
      </c>
      <c r="G13" s="15"/>
    </row>
    <row r="14" spans="1:8" x14ac:dyDescent="0.3">
      <c r="A14" s="12" t="s">
        <v>1115</v>
      </c>
      <c r="B14" s="30" t="s">
        <v>1116</v>
      </c>
      <c r="C14" s="30" t="s">
        <v>1107</v>
      </c>
      <c r="D14" s="13">
        <v>404218</v>
      </c>
      <c r="E14" s="14">
        <v>2117.09</v>
      </c>
      <c r="F14" s="15">
        <v>4.3299999999999998E-2</v>
      </c>
      <c r="G14" s="15"/>
    </row>
    <row r="15" spans="1:8" x14ac:dyDescent="0.3">
      <c r="A15" s="12" t="s">
        <v>1761</v>
      </c>
      <c r="B15" s="30" t="s">
        <v>1762</v>
      </c>
      <c r="C15" s="30" t="s">
        <v>1290</v>
      </c>
      <c r="D15" s="13">
        <v>113314</v>
      </c>
      <c r="E15" s="14">
        <v>1846.56</v>
      </c>
      <c r="F15" s="15">
        <v>3.78E-2</v>
      </c>
      <c r="G15" s="15"/>
    </row>
    <row r="16" spans="1:8" x14ac:dyDescent="0.3">
      <c r="A16" s="12" t="s">
        <v>1142</v>
      </c>
      <c r="B16" s="30" t="s">
        <v>1143</v>
      </c>
      <c r="C16" s="30" t="s">
        <v>1144</v>
      </c>
      <c r="D16" s="13">
        <v>71657</v>
      </c>
      <c r="E16" s="14">
        <v>1834.67</v>
      </c>
      <c r="F16" s="15">
        <v>3.7499999999999999E-2</v>
      </c>
      <c r="G16" s="15"/>
    </row>
    <row r="17" spans="1:7" x14ac:dyDescent="0.3">
      <c r="A17" s="12" t="s">
        <v>1652</v>
      </c>
      <c r="B17" s="30" t="s">
        <v>1653</v>
      </c>
      <c r="C17" s="30" t="s">
        <v>1144</v>
      </c>
      <c r="D17" s="13">
        <v>437260</v>
      </c>
      <c r="E17" s="14">
        <v>1676.89</v>
      </c>
      <c r="F17" s="15">
        <v>3.4299999999999997E-2</v>
      </c>
      <c r="G17" s="15"/>
    </row>
    <row r="18" spans="1:7" x14ac:dyDescent="0.3">
      <c r="A18" s="12" t="s">
        <v>1656</v>
      </c>
      <c r="B18" s="30" t="s">
        <v>1657</v>
      </c>
      <c r="C18" s="30" t="s">
        <v>1253</v>
      </c>
      <c r="D18" s="13">
        <v>48524</v>
      </c>
      <c r="E18" s="14">
        <v>1632.91</v>
      </c>
      <c r="F18" s="15">
        <v>3.3399999999999999E-2</v>
      </c>
      <c r="G18" s="15"/>
    </row>
    <row r="19" spans="1:7" x14ac:dyDescent="0.3">
      <c r="A19" s="12" t="s">
        <v>1373</v>
      </c>
      <c r="B19" s="30" t="s">
        <v>1374</v>
      </c>
      <c r="C19" s="30" t="s">
        <v>1183</v>
      </c>
      <c r="D19" s="13">
        <v>20364</v>
      </c>
      <c r="E19" s="14">
        <v>1552.17</v>
      </c>
      <c r="F19" s="15">
        <v>3.1699999999999999E-2</v>
      </c>
      <c r="G19" s="15"/>
    </row>
    <row r="20" spans="1:7" x14ac:dyDescent="0.3">
      <c r="A20" s="12" t="s">
        <v>1356</v>
      </c>
      <c r="B20" s="30" t="s">
        <v>1357</v>
      </c>
      <c r="C20" s="30" t="s">
        <v>1107</v>
      </c>
      <c r="D20" s="13">
        <v>1079947</v>
      </c>
      <c r="E20" s="14">
        <v>1428.77</v>
      </c>
      <c r="F20" s="15">
        <v>2.92E-2</v>
      </c>
      <c r="G20" s="15"/>
    </row>
    <row r="21" spans="1:7" x14ac:dyDescent="0.3">
      <c r="A21" s="12" t="s">
        <v>1120</v>
      </c>
      <c r="B21" s="30" t="s">
        <v>1121</v>
      </c>
      <c r="C21" s="30" t="s">
        <v>1122</v>
      </c>
      <c r="D21" s="13">
        <v>190316</v>
      </c>
      <c r="E21" s="14">
        <v>1425.47</v>
      </c>
      <c r="F21" s="15">
        <v>2.9100000000000001E-2</v>
      </c>
      <c r="G21" s="15"/>
    </row>
    <row r="22" spans="1:7" x14ac:dyDescent="0.3">
      <c r="A22" s="12" t="s">
        <v>1240</v>
      </c>
      <c r="B22" s="30" t="s">
        <v>1241</v>
      </c>
      <c r="C22" s="30" t="s">
        <v>1242</v>
      </c>
      <c r="D22" s="13">
        <v>1449755</v>
      </c>
      <c r="E22" s="14">
        <v>1414.24</v>
      </c>
      <c r="F22" s="15">
        <v>2.8899999999999999E-2</v>
      </c>
      <c r="G22" s="15"/>
    </row>
    <row r="23" spans="1:7" x14ac:dyDescent="0.3">
      <c r="A23" s="12" t="s">
        <v>1152</v>
      </c>
      <c r="B23" s="30" t="s">
        <v>1153</v>
      </c>
      <c r="C23" s="30" t="s">
        <v>1154</v>
      </c>
      <c r="D23" s="13">
        <v>139835</v>
      </c>
      <c r="E23" s="14">
        <v>1374.72</v>
      </c>
      <c r="F23" s="15">
        <v>2.81E-2</v>
      </c>
      <c r="G23" s="15"/>
    </row>
    <row r="24" spans="1:7" x14ac:dyDescent="0.3">
      <c r="A24" s="12" t="s">
        <v>1712</v>
      </c>
      <c r="B24" s="30" t="s">
        <v>1713</v>
      </c>
      <c r="C24" s="30" t="s">
        <v>1135</v>
      </c>
      <c r="D24" s="13">
        <v>29231</v>
      </c>
      <c r="E24" s="14">
        <v>1347.4</v>
      </c>
      <c r="F24" s="15">
        <v>2.75E-2</v>
      </c>
      <c r="G24" s="15"/>
    </row>
    <row r="25" spans="1:7" x14ac:dyDescent="0.3">
      <c r="A25" s="12" t="s">
        <v>1787</v>
      </c>
      <c r="B25" s="30" t="s">
        <v>1788</v>
      </c>
      <c r="C25" s="30" t="s">
        <v>1290</v>
      </c>
      <c r="D25" s="13">
        <v>67911</v>
      </c>
      <c r="E25" s="14">
        <v>1153.57</v>
      </c>
      <c r="F25" s="15">
        <v>2.3599999999999999E-2</v>
      </c>
      <c r="G25" s="15"/>
    </row>
    <row r="26" spans="1:7" x14ac:dyDescent="0.3">
      <c r="A26" s="12" t="s">
        <v>1429</v>
      </c>
      <c r="B26" s="30" t="s">
        <v>1430</v>
      </c>
      <c r="C26" s="30" t="s">
        <v>1318</v>
      </c>
      <c r="D26" s="13">
        <v>81790</v>
      </c>
      <c r="E26" s="14">
        <v>1124.57</v>
      </c>
      <c r="F26" s="15">
        <v>2.3E-2</v>
      </c>
      <c r="G26" s="15"/>
    </row>
    <row r="27" spans="1:7" x14ac:dyDescent="0.3">
      <c r="A27" s="12" t="s">
        <v>1669</v>
      </c>
      <c r="B27" s="30" t="s">
        <v>1670</v>
      </c>
      <c r="C27" s="30" t="s">
        <v>1176</v>
      </c>
      <c r="D27" s="13">
        <v>93045</v>
      </c>
      <c r="E27" s="14">
        <v>980.97</v>
      </c>
      <c r="F27" s="15">
        <v>2.01E-2</v>
      </c>
      <c r="G27" s="15"/>
    </row>
    <row r="28" spans="1:7" x14ac:dyDescent="0.3">
      <c r="A28" s="12" t="s">
        <v>1254</v>
      </c>
      <c r="B28" s="30" t="s">
        <v>1255</v>
      </c>
      <c r="C28" s="30" t="s">
        <v>1256</v>
      </c>
      <c r="D28" s="13">
        <v>163415</v>
      </c>
      <c r="E28" s="14">
        <v>971.5</v>
      </c>
      <c r="F28" s="15">
        <v>1.9900000000000001E-2</v>
      </c>
      <c r="G28" s="15"/>
    </row>
    <row r="29" spans="1:7" x14ac:dyDescent="0.3">
      <c r="A29" s="12" t="s">
        <v>1234</v>
      </c>
      <c r="B29" s="30" t="s">
        <v>1235</v>
      </c>
      <c r="C29" s="30" t="s">
        <v>1110</v>
      </c>
      <c r="D29" s="13">
        <v>99019</v>
      </c>
      <c r="E29" s="14">
        <v>753.83</v>
      </c>
      <c r="F29" s="15">
        <v>1.54E-2</v>
      </c>
      <c r="G29" s="15"/>
    </row>
    <row r="30" spans="1:7" x14ac:dyDescent="0.3">
      <c r="A30" s="12" t="s">
        <v>1174</v>
      </c>
      <c r="B30" s="30" t="s">
        <v>1175</v>
      </c>
      <c r="C30" s="30" t="s">
        <v>1176</v>
      </c>
      <c r="D30" s="13">
        <v>29226</v>
      </c>
      <c r="E30" s="14">
        <v>735</v>
      </c>
      <c r="F30" s="15">
        <v>1.4999999999999999E-2</v>
      </c>
      <c r="G30" s="15"/>
    </row>
    <row r="31" spans="1:7" x14ac:dyDescent="0.3">
      <c r="A31" s="12" t="s">
        <v>1431</v>
      </c>
      <c r="B31" s="30" t="s">
        <v>1432</v>
      </c>
      <c r="C31" s="30" t="s">
        <v>1353</v>
      </c>
      <c r="D31" s="13">
        <v>1080392</v>
      </c>
      <c r="E31" s="14">
        <v>724.94</v>
      </c>
      <c r="F31" s="15">
        <v>1.4800000000000001E-2</v>
      </c>
      <c r="G31" s="15"/>
    </row>
    <row r="32" spans="1:7" x14ac:dyDescent="0.3">
      <c r="A32" s="12" t="s">
        <v>1781</v>
      </c>
      <c r="B32" s="30" t="s">
        <v>1782</v>
      </c>
      <c r="C32" s="30" t="s">
        <v>1196</v>
      </c>
      <c r="D32" s="13">
        <v>16923</v>
      </c>
      <c r="E32" s="14">
        <v>722.71</v>
      </c>
      <c r="F32" s="15">
        <v>1.4800000000000001E-2</v>
      </c>
      <c r="G32" s="15"/>
    </row>
    <row r="33" spans="1:7" x14ac:dyDescent="0.3">
      <c r="A33" s="12" t="s">
        <v>1314</v>
      </c>
      <c r="B33" s="30" t="s">
        <v>1315</v>
      </c>
      <c r="C33" s="30" t="s">
        <v>1228</v>
      </c>
      <c r="D33" s="13">
        <v>64263</v>
      </c>
      <c r="E33" s="14">
        <v>707.6</v>
      </c>
      <c r="F33" s="15">
        <v>1.4500000000000001E-2</v>
      </c>
      <c r="G33" s="15"/>
    </row>
    <row r="34" spans="1:7" x14ac:dyDescent="0.3">
      <c r="A34" s="12" t="s">
        <v>1288</v>
      </c>
      <c r="B34" s="30" t="s">
        <v>1289</v>
      </c>
      <c r="C34" s="30" t="s">
        <v>1290</v>
      </c>
      <c r="D34" s="13">
        <v>39172</v>
      </c>
      <c r="E34" s="14">
        <v>523.73</v>
      </c>
      <c r="F34" s="15">
        <v>1.0699999999999999E-2</v>
      </c>
      <c r="G34" s="15"/>
    </row>
    <row r="35" spans="1:7" x14ac:dyDescent="0.3">
      <c r="A35" s="12" t="s">
        <v>1167</v>
      </c>
      <c r="B35" s="30" t="s">
        <v>1168</v>
      </c>
      <c r="C35" s="30" t="s">
        <v>1169</v>
      </c>
      <c r="D35" s="13">
        <v>115643</v>
      </c>
      <c r="E35" s="14">
        <v>486.63</v>
      </c>
      <c r="F35" s="15">
        <v>9.9000000000000008E-3</v>
      </c>
      <c r="G35" s="15"/>
    </row>
    <row r="36" spans="1:7" x14ac:dyDescent="0.3">
      <c r="A36" s="12" t="s">
        <v>1229</v>
      </c>
      <c r="B36" s="30" t="s">
        <v>1230</v>
      </c>
      <c r="C36" s="30" t="s">
        <v>1231</v>
      </c>
      <c r="D36" s="13">
        <v>56703</v>
      </c>
      <c r="E36" s="14">
        <v>477.78</v>
      </c>
      <c r="F36" s="15">
        <v>9.7999999999999997E-3</v>
      </c>
      <c r="G36" s="15"/>
    </row>
    <row r="37" spans="1:7" x14ac:dyDescent="0.3">
      <c r="A37" s="12" t="s">
        <v>1206</v>
      </c>
      <c r="B37" s="30" t="s">
        <v>1207</v>
      </c>
      <c r="C37" s="30" t="s">
        <v>1169</v>
      </c>
      <c r="D37" s="13">
        <v>40841</v>
      </c>
      <c r="E37" s="14">
        <v>473.22</v>
      </c>
      <c r="F37" s="15">
        <v>9.7000000000000003E-3</v>
      </c>
      <c r="G37" s="15"/>
    </row>
    <row r="38" spans="1:7" x14ac:dyDescent="0.3">
      <c r="A38" s="16" t="s">
        <v>125</v>
      </c>
      <c r="B38" s="31"/>
      <c r="C38" s="31"/>
      <c r="D38" s="17"/>
      <c r="E38" s="35">
        <v>47393.3</v>
      </c>
      <c r="F38" s="36">
        <v>0.96889999999999998</v>
      </c>
      <c r="G38" s="20"/>
    </row>
    <row r="39" spans="1:7" x14ac:dyDescent="0.3">
      <c r="A39" s="16" t="s">
        <v>1453</v>
      </c>
      <c r="B39" s="30"/>
      <c r="C39" s="30"/>
      <c r="D39" s="13"/>
      <c r="E39" s="14"/>
      <c r="F39" s="15"/>
      <c r="G39" s="15"/>
    </row>
    <row r="40" spans="1:7" x14ac:dyDescent="0.3">
      <c r="A40" s="16" t="s">
        <v>125</v>
      </c>
      <c r="B40" s="30"/>
      <c r="C40" s="30"/>
      <c r="D40" s="13"/>
      <c r="E40" s="37" t="s">
        <v>115</v>
      </c>
      <c r="F40" s="38" t="s">
        <v>115</v>
      </c>
      <c r="G40" s="15"/>
    </row>
    <row r="41" spans="1:7" x14ac:dyDescent="0.3">
      <c r="A41" s="21" t="s">
        <v>155</v>
      </c>
      <c r="B41" s="32"/>
      <c r="C41" s="32"/>
      <c r="D41" s="22"/>
      <c r="E41" s="27">
        <v>47393.3</v>
      </c>
      <c r="F41" s="28">
        <v>0.96889999999999998</v>
      </c>
      <c r="G41" s="20"/>
    </row>
    <row r="42" spans="1:7" x14ac:dyDescent="0.3">
      <c r="A42" s="12"/>
      <c r="B42" s="30"/>
      <c r="C42" s="30"/>
      <c r="D42" s="13"/>
      <c r="E42" s="14"/>
      <c r="F42" s="15"/>
      <c r="G42" s="15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16" t="s">
        <v>156</v>
      </c>
      <c r="B44" s="30"/>
      <c r="C44" s="30"/>
      <c r="D44" s="13"/>
      <c r="E44" s="14"/>
      <c r="F44" s="15"/>
      <c r="G44" s="15"/>
    </row>
    <row r="45" spans="1:7" x14ac:dyDescent="0.3">
      <c r="A45" s="12" t="s">
        <v>157</v>
      </c>
      <c r="B45" s="30"/>
      <c r="C45" s="30"/>
      <c r="D45" s="13"/>
      <c r="E45" s="14">
        <v>1453.16</v>
      </c>
      <c r="F45" s="15">
        <v>2.9700000000000001E-2</v>
      </c>
      <c r="G45" s="15">
        <v>7.0344000000000004E-2</v>
      </c>
    </row>
    <row r="46" spans="1:7" x14ac:dyDescent="0.3">
      <c r="A46" s="16" t="s">
        <v>125</v>
      </c>
      <c r="B46" s="31"/>
      <c r="C46" s="31"/>
      <c r="D46" s="17"/>
      <c r="E46" s="35">
        <v>1453.16</v>
      </c>
      <c r="F46" s="36">
        <v>2.9700000000000001E-2</v>
      </c>
      <c r="G46" s="20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21" t="s">
        <v>155</v>
      </c>
      <c r="B48" s="32"/>
      <c r="C48" s="32"/>
      <c r="D48" s="22"/>
      <c r="E48" s="18">
        <v>1453.16</v>
      </c>
      <c r="F48" s="19">
        <v>2.9700000000000001E-2</v>
      </c>
      <c r="G48" s="20"/>
    </row>
    <row r="49" spans="1:7" x14ac:dyDescent="0.3">
      <c r="A49" s="12" t="s">
        <v>158</v>
      </c>
      <c r="B49" s="30"/>
      <c r="C49" s="30"/>
      <c r="D49" s="13"/>
      <c r="E49" s="14">
        <v>0.28005770000000002</v>
      </c>
      <c r="F49" s="15">
        <v>5.0000000000000004E-6</v>
      </c>
      <c r="G49" s="15"/>
    </row>
    <row r="50" spans="1:7" x14ac:dyDescent="0.3">
      <c r="A50" s="12" t="s">
        <v>159</v>
      </c>
      <c r="B50" s="30"/>
      <c r="C50" s="30"/>
      <c r="D50" s="13"/>
      <c r="E50" s="14">
        <v>66.979942300000005</v>
      </c>
      <c r="F50" s="15">
        <v>1.395E-3</v>
      </c>
      <c r="G50" s="15">
        <v>7.0344000000000004E-2</v>
      </c>
    </row>
    <row r="51" spans="1:7" x14ac:dyDescent="0.3">
      <c r="A51" s="25" t="s">
        <v>160</v>
      </c>
      <c r="B51" s="33"/>
      <c r="C51" s="33"/>
      <c r="D51" s="26"/>
      <c r="E51" s="27">
        <v>48913.72</v>
      </c>
      <c r="F51" s="28">
        <v>1</v>
      </c>
      <c r="G51" s="28"/>
    </row>
    <row r="56" spans="1:7" x14ac:dyDescent="0.3">
      <c r="A56" s="1" t="s">
        <v>163</v>
      </c>
    </row>
    <row r="57" spans="1:7" x14ac:dyDescent="0.3">
      <c r="A57" s="45" t="s">
        <v>164</v>
      </c>
      <c r="B57" s="34" t="s">
        <v>115</v>
      </c>
    </row>
    <row r="58" spans="1:7" x14ac:dyDescent="0.3">
      <c r="A58" t="s">
        <v>165</v>
      </c>
    </row>
    <row r="59" spans="1:7" x14ac:dyDescent="0.3">
      <c r="A59" t="s">
        <v>166</v>
      </c>
      <c r="B59" t="s">
        <v>167</v>
      </c>
      <c r="C59" t="s">
        <v>167</v>
      </c>
    </row>
    <row r="60" spans="1:7" x14ac:dyDescent="0.3">
      <c r="B60" s="46">
        <v>44985</v>
      </c>
      <c r="C60" s="46">
        <v>45016</v>
      </c>
    </row>
    <row r="61" spans="1:7" x14ac:dyDescent="0.3">
      <c r="A61" t="s">
        <v>664</v>
      </c>
      <c r="B61">
        <v>10.212999999999999</v>
      </c>
      <c r="C61">
        <v>10.302</v>
      </c>
      <c r="E61" s="2"/>
    </row>
    <row r="62" spans="1:7" x14ac:dyDescent="0.3">
      <c r="A62" t="s">
        <v>172</v>
      </c>
      <c r="B62">
        <v>10.212999999999999</v>
      </c>
      <c r="C62">
        <v>10.302</v>
      </c>
      <c r="E62" s="2"/>
    </row>
    <row r="63" spans="1:7" x14ac:dyDescent="0.3">
      <c r="A63" t="s">
        <v>665</v>
      </c>
      <c r="B63">
        <v>10.109</v>
      </c>
      <c r="C63">
        <v>10.179</v>
      </c>
      <c r="E63" s="2"/>
    </row>
    <row r="64" spans="1:7" x14ac:dyDescent="0.3">
      <c r="A64" t="s">
        <v>631</v>
      </c>
      <c r="B64">
        <v>10.108000000000001</v>
      </c>
      <c r="C64">
        <v>10.179</v>
      </c>
      <c r="E64" s="2"/>
    </row>
    <row r="65" spans="1:5" x14ac:dyDescent="0.3">
      <c r="E65" s="2"/>
    </row>
    <row r="66" spans="1:5" x14ac:dyDescent="0.3">
      <c r="A66" t="s">
        <v>182</v>
      </c>
      <c r="B66" s="34" t="s">
        <v>115</v>
      </c>
    </row>
    <row r="67" spans="1:5" x14ac:dyDescent="0.3">
      <c r="A67" t="s">
        <v>183</v>
      </c>
      <c r="B67" s="34" t="s">
        <v>115</v>
      </c>
    </row>
    <row r="68" spans="1:5" ht="28.95" customHeight="1" x14ac:dyDescent="0.3">
      <c r="A68" s="45" t="s">
        <v>184</v>
      </c>
      <c r="B68" s="34" t="s">
        <v>115</v>
      </c>
    </row>
    <row r="69" spans="1:5" ht="28.95" customHeight="1" x14ac:dyDescent="0.3">
      <c r="A69" s="45" t="s">
        <v>185</v>
      </c>
      <c r="B69" s="34" t="s">
        <v>115</v>
      </c>
    </row>
    <row r="70" spans="1:5" x14ac:dyDescent="0.3">
      <c r="A70" t="s">
        <v>1648</v>
      </c>
      <c r="B70" s="47">
        <v>0.65230699999999997</v>
      </c>
    </row>
    <row r="71" spans="1:5" ht="43.5" customHeight="1" x14ac:dyDescent="0.3">
      <c r="A71" s="45" t="s">
        <v>187</v>
      </c>
      <c r="B71" s="34" t="s">
        <v>115</v>
      </c>
    </row>
    <row r="72" spans="1:5" ht="28.95" customHeight="1" x14ac:dyDescent="0.3">
      <c r="A72" s="45" t="s">
        <v>188</v>
      </c>
      <c r="B72" s="34" t="s">
        <v>115</v>
      </c>
    </row>
    <row r="73" spans="1:5" ht="28.95" customHeight="1" x14ac:dyDescent="0.3">
      <c r="A73" s="45" t="s">
        <v>189</v>
      </c>
      <c r="B73" s="34" t="s">
        <v>115</v>
      </c>
    </row>
    <row r="74" spans="1:5" x14ac:dyDescent="0.3">
      <c r="A74" t="s">
        <v>190</v>
      </c>
      <c r="B74" s="34" t="s">
        <v>115</v>
      </c>
    </row>
    <row r="75" spans="1:5" x14ac:dyDescent="0.3">
      <c r="A75" t="s">
        <v>191</v>
      </c>
      <c r="B75" s="34" t="s">
        <v>115</v>
      </c>
    </row>
    <row r="77" spans="1:5" ht="70.05" customHeight="1" x14ac:dyDescent="0.3">
      <c r="A77" s="77" t="s">
        <v>201</v>
      </c>
      <c r="B77" s="77" t="s">
        <v>202</v>
      </c>
      <c r="C77" s="77" t="s">
        <v>5</v>
      </c>
      <c r="D77" s="77" t="s">
        <v>6</v>
      </c>
    </row>
    <row r="78" spans="1:5" ht="70.05" customHeight="1" x14ac:dyDescent="0.3">
      <c r="A78" s="77" t="s">
        <v>1926</v>
      </c>
      <c r="B78" s="77"/>
      <c r="C78" s="77" t="s">
        <v>58</v>
      </c>
      <c r="D78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78"/>
  <sheetViews>
    <sheetView showGridLines="0" workbookViewId="0">
      <pane ySplit="4" topLeftCell="A5" activePane="bottomLeft" state="frozen"/>
      <selection pane="bottomLeft" activeCell="G5" sqref="G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1927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1928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114</v>
      </c>
      <c r="B6" s="30"/>
      <c r="C6" s="30"/>
      <c r="D6" s="13"/>
      <c r="E6" s="14"/>
      <c r="F6" s="15"/>
      <c r="G6" s="15"/>
    </row>
    <row r="7" spans="1:8" x14ac:dyDescent="0.3">
      <c r="A7" s="16" t="s">
        <v>1104</v>
      </c>
      <c r="B7" s="30"/>
      <c r="C7" s="30"/>
      <c r="D7" s="13"/>
      <c r="E7" s="14"/>
      <c r="F7" s="15"/>
      <c r="G7" s="15"/>
    </row>
    <row r="8" spans="1:8" x14ac:dyDescent="0.3">
      <c r="A8" s="12" t="s">
        <v>1652</v>
      </c>
      <c r="B8" s="30" t="s">
        <v>1653</v>
      </c>
      <c r="C8" s="30" t="s">
        <v>1144</v>
      </c>
      <c r="D8" s="13">
        <v>19200</v>
      </c>
      <c r="E8" s="14">
        <v>73.63</v>
      </c>
      <c r="F8" s="15">
        <v>5.8599999999999999E-2</v>
      </c>
      <c r="G8" s="15"/>
    </row>
    <row r="9" spans="1:8" x14ac:dyDescent="0.3">
      <c r="A9" s="12" t="s">
        <v>1427</v>
      </c>
      <c r="B9" s="30" t="s">
        <v>1428</v>
      </c>
      <c r="C9" s="30" t="s">
        <v>1390</v>
      </c>
      <c r="D9" s="13">
        <v>323</v>
      </c>
      <c r="E9" s="14">
        <v>63.65</v>
      </c>
      <c r="F9" s="15">
        <v>5.0599999999999999E-2</v>
      </c>
      <c r="G9" s="15"/>
    </row>
    <row r="10" spans="1:8" x14ac:dyDescent="0.3">
      <c r="A10" s="12" t="s">
        <v>1172</v>
      </c>
      <c r="B10" s="30" t="s">
        <v>1173</v>
      </c>
      <c r="C10" s="30" t="s">
        <v>1135</v>
      </c>
      <c r="D10" s="13">
        <v>5864</v>
      </c>
      <c r="E10" s="14">
        <v>63.64</v>
      </c>
      <c r="F10" s="15">
        <v>5.0599999999999999E-2</v>
      </c>
      <c r="G10" s="15"/>
    </row>
    <row r="11" spans="1:8" x14ac:dyDescent="0.3">
      <c r="A11" s="12" t="s">
        <v>1142</v>
      </c>
      <c r="B11" s="30" t="s">
        <v>1143</v>
      </c>
      <c r="C11" s="30" t="s">
        <v>1144</v>
      </c>
      <c r="D11" s="13">
        <v>2467</v>
      </c>
      <c r="E11" s="14">
        <v>63.16</v>
      </c>
      <c r="F11" s="15">
        <v>5.0299999999999997E-2</v>
      </c>
      <c r="G11" s="15"/>
    </row>
    <row r="12" spans="1:8" x14ac:dyDescent="0.3">
      <c r="A12" s="12" t="s">
        <v>1128</v>
      </c>
      <c r="B12" s="30" t="s">
        <v>1129</v>
      </c>
      <c r="C12" s="30" t="s">
        <v>1107</v>
      </c>
      <c r="D12" s="13">
        <v>3922</v>
      </c>
      <c r="E12" s="14">
        <v>63.13</v>
      </c>
      <c r="F12" s="15">
        <v>5.0200000000000002E-2</v>
      </c>
      <c r="G12" s="15"/>
    </row>
    <row r="13" spans="1:8" x14ac:dyDescent="0.3">
      <c r="A13" s="12" t="s">
        <v>1133</v>
      </c>
      <c r="B13" s="30" t="s">
        <v>1134</v>
      </c>
      <c r="C13" s="30" t="s">
        <v>1135</v>
      </c>
      <c r="D13" s="13">
        <v>1962</v>
      </c>
      <c r="E13" s="14">
        <v>62.9</v>
      </c>
      <c r="F13" s="15">
        <v>0.05</v>
      </c>
      <c r="G13" s="15"/>
    </row>
    <row r="14" spans="1:8" x14ac:dyDescent="0.3">
      <c r="A14" s="12" t="s">
        <v>1150</v>
      </c>
      <c r="B14" s="30" t="s">
        <v>1151</v>
      </c>
      <c r="C14" s="30" t="s">
        <v>1135</v>
      </c>
      <c r="D14" s="13">
        <v>4222</v>
      </c>
      <c r="E14" s="14">
        <v>60.29</v>
      </c>
      <c r="F14" s="15">
        <v>4.8000000000000001E-2</v>
      </c>
      <c r="G14" s="15"/>
    </row>
    <row r="15" spans="1:8" x14ac:dyDescent="0.3">
      <c r="A15" s="12" t="s">
        <v>1188</v>
      </c>
      <c r="B15" s="30" t="s">
        <v>1189</v>
      </c>
      <c r="C15" s="30" t="s">
        <v>1176</v>
      </c>
      <c r="D15" s="13">
        <v>2055</v>
      </c>
      <c r="E15" s="14">
        <v>56.75</v>
      </c>
      <c r="F15" s="15">
        <v>4.5199999999999997E-2</v>
      </c>
      <c r="G15" s="15"/>
    </row>
    <row r="16" spans="1:8" x14ac:dyDescent="0.3">
      <c r="A16" s="12" t="s">
        <v>1337</v>
      </c>
      <c r="B16" s="30" t="s">
        <v>1338</v>
      </c>
      <c r="C16" s="30" t="s">
        <v>1169</v>
      </c>
      <c r="D16" s="13">
        <v>603</v>
      </c>
      <c r="E16" s="14">
        <v>50</v>
      </c>
      <c r="F16" s="15">
        <v>3.9800000000000002E-2</v>
      </c>
      <c r="G16" s="15"/>
    </row>
    <row r="17" spans="1:7" x14ac:dyDescent="0.3">
      <c r="A17" s="12" t="s">
        <v>1382</v>
      </c>
      <c r="B17" s="30" t="s">
        <v>1383</v>
      </c>
      <c r="C17" s="30" t="s">
        <v>1135</v>
      </c>
      <c r="D17" s="13">
        <v>4419</v>
      </c>
      <c r="E17" s="14">
        <v>48.69</v>
      </c>
      <c r="F17" s="15">
        <v>3.8699999999999998E-2</v>
      </c>
      <c r="G17" s="15"/>
    </row>
    <row r="18" spans="1:7" x14ac:dyDescent="0.3">
      <c r="A18" s="12" t="s">
        <v>1658</v>
      </c>
      <c r="B18" s="30" t="s">
        <v>1659</v>
      </c>
      <c r="C18" s="30" t="s">
        <v>1660</v>
      </c>
      <c r="D18" s="13">
        <v>22288</v>
      </c>
      <c r="E18" s="14">
        <v>47.62</v>
      </c>
      <c r="F18" s="15">
        <v>3.7900000000000003E-2</v>
      </c>
      <c r="G18" s="15"/>
    </row>
    <row r="19" spans="1:7" x14ac:dyDescent="0.3">
      <c r="A19" s="12" t="s">
        <v>1148</v>
      </c>
      <c r="B19" s="30" t="s">
        <v>1149</v>
      </c>
      <c r="C19" s="30" t="s">
        <v>1110</v>
      </c>
      <c r="D19" s="13">
        <v>826</v>
      </c>
      <c r="E19" s="14">
        <v>46.39</v>
      </c>
      <c r="F19" s="15">
        <v>3.6900000000000002E-2</v>
      </c>
      <c r="G19" s="15"/>
    </row>
    <row r="20" spans="1:7" x14ac:dyDescent="0.3">
      <c r="A20" s="12" t="s">
        <v>1319</v>
      </c>
      <c r="B20" s="30" t="s">
        <v>1320</v>
      </c>
      <c r="C20" s="30" t="s">
        <v>1135</v>
      </c>
      <c r="D20" s="13">
        <v>914</v>
      </c>
      <c r="E20" s="14">
        <v>43.5</v>
      </c>
      <c r="F20" s="15">
        <v>3.4599999999999999E-2</v>
      </c>
      <c r="G20" s="15"/>
    </row>
    <row r="21" spans="1:7" x14ac:dyDescent="0.3">
      <c r="A21" s="12" t="s">
        <v>1763</v>
      </c>
      <c r="B21" s="30" t="s">
        <v>1764</v>
      </c>
      <c r="C21" s="30" t="s">
        <v>1169</v>
      </c>
      <c r="D21" s="13">
        <v>1037</v>
      </c>
      <c r="E21" s="14">
        <v>40.28</v>
      </c>
      <c r="F21" s="15">
        <v>3.2099999999999997E-2</v>
      </c>
      <c r="G21" s="15"/>
    </row>
    <row r="22" spans="1:7" x14ac:dyDescent="0.3">
      <c r="A22" s="12" t="s">
        <v>1388</v>
      </c>
      <c r="B22" s="30" t="s">
        <v>1389</v>
      </c>
      <c r="C22" s="30" t="s">
        <v>1390</v>
      </c>
      <c r="D22" s="13">
        <v>911</v>
      </c>
      <c r="E22" s="14">
        <v>39.369999999999997</v>
      </c>
      <c r="F22" s="15">
        <v>3.1300000000000001E-2</v>
      </c>
      <c r="G22" s="15"/>
    </row>
    <row r="23" spans="1:7" x14ac:dyDescent="0.3">
      <c r="A23" s="12" t="s">
        <v>1929</v>
      </c>
      <c r="B23" s="30" t="s">
        <v>1930</v>
      </c>
      <c r="C23" s="30" t="s">
        <v>1370</v>
      </c>
      <c r="D23" s="13">
        <v>2493</v>
      </c>
      <c r="E23" s="14">
        <v>37.58</v>
      </c>
      <c r="F23" s="15">
        <v>2.9899999999999999E-2</v>
      </c>
      <c r="G23" s="15"/>
    </row>
    <row r="24" spans="1:7" x14ac:dyDescent="0.3">
      <c r="A24" s="12" t="s">
        <v>1219</v>
      </c>
      <c r="B24" s="30" t="s">
        <v>1220</v>
      </c>
      <c r="C24" s="30" t="s">
        <v>1135</v>
      </c>
      <c r="D24" s="13">
        <v>10109</v>
      </c>
      <c r="E24" s="14">
        <v>36.92</v>
      </c>
      <c r="F24" s="15">
        <v>2.9399999999999999E-2</v>
      </c>
      <c r="G24" s="15"/>
    </row>
    <row r="25" spans="1:7" x14ac:dyDescent="0.3">
      <c r="A25" s="12" t="s">
        <v>1329</v>
      </c>
      <c r="B25" s="30" t="s">
        <v>1330</v>
      </c>
      <c r="C25" s="30" t="s">
        <v>1154</v>
      </c>
      <c r="D25" s="13">
        <v>1214</v>
      </c>
      <c r="E25" s="14">
        <v>34.28</v>
      </c>
      <c r="F25" s="15">
        <v>2.7300000000000001E-2</v>
      </c>
      <c r="G25" s="15"/>
    </row>
    <row r="26" spans="1:7" x14ac:dyDescent="0.3">
      <c r="A26" s="12" t="s">
        <v>1379</v>
      </c>
      <c r="B26" s="30" t="s">
        <v>1380</v>
      </c>
      <c r="C26" s="30" t="s">
        <v>1381</v>
      </c>
      <c r="D26" s="13">
        <v>6856</v>
      </c>
      <c r="E26" s="14">
        <v>32.9</v>
      </c>
      <c r="F26" s="15">
        <v>2.6200000000000001E-2</v>
      </c>
      <c r="G26" s="15"/>
    </row>
    <row r="27" spans="1:7" x14ac:dyDescent="0.3">
      <c r="A27" s="12" t="s">
        <v>1201</v>
      </c>
      <c r="B27" s="30" t="s">
        <v>1202</v>
      </c>
      <c r="C27" s="30" t="s">
        <v>1196</v>
      </c>
      <c r="D27" s="13">
        <v>1367</v>
      </c>
      <c r="E27" s="14">
        <v>32.17</v>
      </c>
      <c r="F27" s="15">
        <v>2.5600000000000001E-2</v>
      </c>
      <c r="G27" s="15"/>
    </row>
    <row r="28" spans="1:7" x14ac:dyDescent="0.3">
      <c r="A28" s="12" t="s">
        <v>1931</v>
      </c>
      <c r="B28" s="30" t="s">
        <v>1932</v>
      </c>
      <c r="C28" s="30" t="s">
        <v>1176</v>
      </c>
      <c r="D28" s="13">
        <v>2685</v>
      </c>
      <c r="E28" s="14">
        <v>31.91</v>
      </c>
      <c r="F28" s="15">
        <v>2.5399999999999999E-2</v>
      </c>
      <c r="G28" s="15"/>
    </row>
    <row r="29" spans="1:7" x14ac:dyDescent="0.3">
      <c r="A29" s="12" t="s">
        <v>1263</v>
      </c>
      <c r="B29" s="30" t="s">
        <v>1264</v>
      </c>
      <c r="C29" s="30" t="s">
        <v>1169</v>
      </c>
      <c r="D29" s="13">
        <v>1079</v>
      </c>
      <c r="E29" s="14">
        <v>31.82</v>
      </c>
      <c r="F29" s="15">
        <v>2.53E-2</v>
      </c>
      <c r="G29" s="15"/>
    </row>
    <row r="30" spans="1:7" x14ac:dyDescent="0.3">
      <c r="A30" s="12" t="s">
        <v>1398</v>
      </c>
      <c r="B30" s="30" t="s">
        <v>1399</v>
      </c>
      <c r="C30" s="30" t="s">
        <v>1370</v>
      </c>
      <c r="D30" s="13">
        <v>5721</v>
      </c>
      <c r="E30" s="14">
        <v>31.17</v>
      </c>
      <c r="F30" s="15">
        <v>2.4799999999999999E-2</v>
      </c>
      <c r="G30" s="15"/>
    </row>
    <row r="31" spans="1:7" x14ac:dyDescent="0.3">
      <c r="A31" s="12" t="s">
        <v>1368</v>
      </c>
      <c r="B31" s="30" t="s">
        <v>1369</v>
      </c>
      <c r="C31" s="30" t="s">
        <v>1370</v>
      </c>
      <c r="D31" s="13">
        <v>3216</v>
      </c>
      <c r="E31" s="14">
        <v>31.14</v>
      </c>
      <c r="F31" s="15">
        <v>2.4799999999999999E-2</v>
      </c>
      <c r="G31" s="15"/>
    </row>
    <row r="32" spans="1:7" x14ac:dyDescent="0.3">
      <c r="A32" s="12" t="s">
        <v>1386</v>
      </c>
      <c r="B32" s="30" t="s">
        <v>1387</v>
      </c>
      <c r="C32" s="30" t="s">
        <v>1242</v>
      </c>
      <c r="D32" s="13">
        <v>1068</v>
      </c>
      <c r="E32" s="14">
        <v>29.17</v>
      </c>
      <c r="F32" s="15">
        <v>2.3199999999999998E-2</v>
      </c>
      <c r="G32" s="15"/>
    </row>
    <row r="33" spans="1:7" x14ac:dyDescent="0.3">
      <c r="A33" s="12" t="s">
        <v>1354</v>
      </c>
      <c r="B33" s="30" t="s">
        <v>1355</v>
      </c>
      <c r="C33" s="30" t="s">
        <v>1169</v>
      </c>
      <c r="D33" s="13">
        <v>1190</v>
      </c>
      <c r="E33" s="14">
        <v>27.93</v>
      </c>
      <c r="F33" s="15">
        <v>2.2200000000000001E-2</v>
      </c>
      <c r="G33" s="15"/>
    </row>
    <row r="34" spans="1:7" x14ac:dyDescent="0.3">
      <c r="A34" s="12" t="s">
        <v>1933</v>
      </c>
      <c r="B34" s="30" t="s">
        <v>1934</v>
      </c>
      <c r="C34" s="30" t="s">
        <v>1353</v>
      </c>
      <c r="D34" s="13">
        <v>115</v>
      </c>
      <c r="E34" s="14">
        <v>22.28</v>
      </c>
      <c r="F34" s="15">
        <v>1.77E-2</v>
      </c>
      <c r="G34" s="15"/>
    </row>
    <row r="35" spans="1:7" x14ac:dyDescent="0.3">
      <c r="A35" s="12" t="s">
        <v>1935</v>
      </c>
      <c r="B35" s="30" t="s">
        <v>1936</v>
      </c>
      <c r="C35" s="30" t="s">
        <v>1176</v>
      </c>
      <c r="D35" s="13">
        <v>3356</v>
      </c>
      <c r="E35" s="14">
        <v>19.52</v>
      </c>
      <c r="F35" s="15">
        <v>1.55E-2</v>
      </c>
      <c r="G35" s="15"/>
    </row>
    <row r="36" spans="1:7" x14ac:dyDescent="0.3">
      <c r="A36" s="12" t="s">
        <v>1208</v>
      </c>
      <c r="B36" s="30" t="s">
        <v>1209</v>
      </c>
      <c r="C36" s="30" t="s">
        <v>1210</v>
      </c>
      <c r="D36" s="13">
        <v>1084</v>
      </c>
      <c r="E36" s="14">
        <v>18.510000000000002</v>
      </c>
      <c r="F36" s="15">
        <v>1.47E-2</v>
      </c>
      <c r="G36" s="15"/>
    </row>
    <row r="37" spans="1:7" x14ac:dyDescent="0.3">
      <c r="A37" s="12" t="s">
        <v>1937</v>
      </c>
      <c r="B37" s="30" t="s">
        <v>1938</v>
      </c>
      <c r="C37" s="30" t="s">
        <v>1110</v>
      </c>
      <c r="D37" s="13">
        <v>1631</v>
      </c>
      <c r="E37" s="14">
        <v>15.98</v>
      </c>
      <c r="F37" s="15">
        <v>1.2699999999999999E-2</v>
      </c>
      <c r="G37" s="15"/>
    </row>
    <row r="38" spans="1:7" x14ac:dyDescent="0.3">
      <c r="A38" s="16" t="s">
        <v>125</v>
      </c>
      <c r="B38" s="31"/>
      <c r="C38" s="31"/>
      <c r="D38" s="17"/>
      <c r="E38" s="35">
        <v>1256.28</v>
      </c>
      <c r="F38" s="36">
        <v>0.99950000000000006</v>
      </c>
      <c r="G38" s="20"/>
    </row>
    <row r="39" spans="1:7" x14ac:dyDescent="0.3">
      <c r="A39" s="16" t="s">
        <v>1453</v>
      </c>
      <c r="B39" s="30"/>
      <c r="C39" s="30"/>
      <c r="D39" s="13"/>
      <c r="E39" s="14"/>
      <c r="F39" s="15"/>
      <c r="G39" s="15"/>
    </row>
    <row r="40" spans="1:7" x14ac:dyDescent="0.3">
      <c r="A40" s="16" t="s">
        <v>125</v>
      </c>
      <c r="B40" s="30"/>
      <c r="C40" s="30"/>
      <c r="D40" s="13"/>
      <c r="E40" s="37" t="s">
        <v>115</v>
      </c>
      <c r="F40" s="38" t="s">
        <v>115</v>
      </c>
      <c r="G40" s="15"/>
    </row>
    <row r="41" spans="1:7" x14ac:dyDescent="0.3">
      <c r="A41" s="21" t="s">
        <v>155</v>
      </c>
      <c r="B41" s="32"/>
      <c r="C41" s="32"/>
      <c r="D41" s="22"/>
      <c r="E41" s="27">
        <v>1256.28</v>
      </c>
      <c r="F41" s="28">
        <v>0.99950000000000006</v>
      </c>
      <c r="G41" s="20"/>
    </row>
    <row r="42" spans="1:7" x14ac:dyDescent="0.3">
      <c r="A42" s="12"/>
      <c r="B42" s="30"/>
      <c r="C42" s="30"/>
      <c r="D42" s="13"/>
      <c r="E42" s="14"/>
      <c r="F42" s="15"/>
      <c r="G42" s="15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16" t="s">
        <v>156</v>
      </c>
      <c r="B44" s="30"/>
      <c r="C44" s="30"/>
      <c r="D44" s="13"/>
      <c r="E44" s="14"/>
      <c r="F44" s="15"/>
      <c r="G44" s="15"/>
    </row>
    <row r="45" spans="1:7" x14ac:dyDescent="0.3">
      <c r="A45" s="12" t="s">
        <v>157</v>
      </c>
      <c r="B45" s="30"/>
      <c r="C45" s="30"/>
      <c r="D45" s="13"/>
      <c r="E45" s="14">
        <v>2.5</v>
      </c>
      <c r="F45" s="15">
        <v>2E-3</v>
      </c>
      <c r="G45" s="15">
        <v>7.0344000000000004E-2</v>
      </c>
    </row>
    <row r="46" spans="1:7" x14ac:dyDescent="0.3">
      <c r="A46" s="16" t="s">
        <v>125</v>
      </c>
      <c r="B46" s="31"/>
      <c r="C46" s="31"/>
      <c r="D46" s="17"/>
      <c r="E46" s="35">
        <v>2.5</v>
      </c>
      <c r="F46" s="36">
        <v>2E-3</v>
      </c>
      <c r="G46" s="20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21" t="s">
        <v>155</v>
      </c>
      <c r="B48" s="32"/>
      <c r="C48" s="32"/>
      <c r="D48" s="22"/>
      <c r="E48" s="18">
        <v>2.5</v>
      </c>
      <c r="F48" s="19">
        <v>2E-3</v>
      </c>
      <c r="G48" s="20"/>
    </row>
    <row r="49" spans="1:7" x14ac:dyDescent="0.3">
      <c r="A49" s="12" t="s">
        <v>158</v>
      </c>
      <c r="B49" s="30"/>
      <c r="C49" s="30"/>
      <c r="D49" s="13"/>
      <c r="E49" s="14">
        <v>4.8149999999999999E-4</v>
      </c>
      <c r="F49" s="15">
        <v>0</v>
      </c>
      <c r="G49" s="15"/>
    </row>
    <row r="50" spans="1:7" x14ac:dyDescent="0.3">
      <c r="A50" s="12" t="s">
        <v>159</v>
      </c>
      <c r="B50" s="30"/>
      <c r="C50" s="30"/>
      <c r="D50" s="13"/>
      <c r="E50" s="23">
        <v>-1.9204815</v>
      </c>
      <c r="F50" s="24">
        <v>-1.5E-3</v>
      </c>
      <c r="G50" s="15">
        <v>7.0344000000000004E-2</v>
      </c>
    </row>
    <row r="51" spans="1:7" x14ac:dyDescent="0.3">
      <c r="A51" s="25" t="s">
        <v>160</v>
      </c>
      <c r="B51" s="33"/>
      <c r="C51" s="33"/>
      <c r="D51" s="26"/>
      <c r="E51" s="27">
        <v>1256.8599999999999</v>
      </c>
      <c r="F51" s="28">
        <v>1</v>
      </c>
      <c r="G51" s="28"/>
    </row>
    <row r="56" spans="1:7" x14ac:dyDescent="0.3">
      <c r="A56" s="1" t="s">
        <v>163</v>
      </c>
    </row>
    <row r="57" spans="1:7" x14ac:dyDescent="0.3">
      <c r="A57" s="45" t="s">
        <v>164</v>
      </c>
      <c r="B57" s="34" t="s">
        <v>115</v>
      </c>
    </row>
    <row r="58" spans="1:7" x14ac:dyDescent="0.3">
      <c r="A58" t="s">
        <v>165</v>
      </c>
    </row>
    <row r="59" spans="1:7" x14ac:dyDescent="0.3">
      <c r="A59" t="s">
        <v>166</v>
      </c>
      <c r="B59" t="s">
        <v>167</v>
      </c>
      <c r="C59" t="s">
        <v>167</v>
      </c>
    </row>
    <row r="60" spans="1:7" x14ac:dyDescent="0.3">
      <c r="B60" s="46">
        <v>44985</v>
      </c>
      <c r="C60" s="46">
        <v>45016</v>
      </c>
    </row>
    <row r="61" spans="1:7" x14ac:dyDescent="0.3">
      <c r="A61" t="s">
        <v>171</v>
      </c>
      <c r="B61">
        <v>9.6562000000000001</v>
      </c>
      <c r="C61">
        <v>9.6385000000000005</v>
      </c>
      <c r="E61" s="2"/>
    </row>
    <row r="62" spans="1:7" x14ac:dyDescent="0.3">
      <c r="A62" t="s">
        <v>172</v>
      </c>
      <c r="B62">
        <v>9.5211000000000006</v>
      </c>
      <c r="C62">
        <v>9.5036000000000005</v>
      </c>
      <c r="E62" s="2"/>
    </row>
    <row r="63" spans="1:7" x14ac:dyDescent="0.3">
      <c r="A63" t="s">
        <v>630</v>
      </c>
      <c r="B63">
        <v>9.5701999999999998</v>
      </c>
      <c r="C63">
        <v>9.5463000000000005</v>
      </c>
      <c r="E63" s="2"/>
    </row>
    <row r="64" spans="1:7" x14ac:dyDescent="0.3">
      <c r="A64" t="s">
        <v>631</v>
      </c>
      <c r="B64">
        <v>9.5698000000000008</v>
      </c>
      <c r="C64">
        <v>9.5459999999999994</v>
      </c>
      <c r="E64" s="2"/>
    </row>
    <row r="65" spans="1:5" x14ac:dyDescent="0.3">
      <c r="E65" s="2"/>
    </row>
    <row r="66" spans="1:5" x14ac:dyDescent="0.3">
      <c r="A66" t="s">
        <v>182</v>
      </c>
      <c r="B66" s="34" t="s">
        <v>115</v>
      </c>
    </row>
    <row r="67" spans="1:5" x14ac:dyDescent="0.3">
      <c r="A67" t="s">
        <v>183</v>
      </c>
      <c r="B67" s="34" t="s">
        <v>115</v>
      </c>
    </row>
    <row r="68" spans="1:5" ht="28.95" customHeight="1" x14ac:dyDescent="0.3">
      <c r="A68" s="45" t="s">
        <v>184</v>
      </c>
      <c r="B68" s="34" t="s">
        <v>115</v>
      </c>
    </row>
    <row r="69" spans="1:5" ht="28.95" customHeight="1" x14ac:dyDescent="0.3">
      <c r="A69" s="45" t="s">
        <v>185</v>
      </c>
      <c r="B69" s="34" t="s">
        <v>115</v>
      </c>
    </row>
    <row r="70" spans="1:5" x14ac:dyDescent="0.3">
      <c r="A70" t="s">
        <v>1648</v>
      </c>
      <c r="B70" s="47">
        <v>0.38486799999999999</v>
      </c>
    </row>
    <row r="71" spans="1:5" ht="43.5" customHeight="1" x14ac:dyDescent="0.3">
      <c r="A71" s="45" t="s">
        <v>187</v>
      </c>
      <c r="B71" s="34" t="s">
        <v>115</v>
      </c>
    </row>
    <row r="72" spans="1:5" ht="28.95" customHeight="1" x14ac:dyDescent="0.3">
      <c r="A72" s="45" t="s">
        <v>188</v>
      </c>
      <c r="B72" s="34" t="s">
        <v>115</v>
      </c>
    </row>
    <row r="73" spans="1:5" ht="28.95" customHeight="1" x14ac:dyDescent="0.3">
      <c r="A73" s="45" t="s">
        <v>189</v>
      </c>
      <c r="B73" s="34" t="s">
        <v>115</v>
      </c>
    </row>
    <row r="74" spans="1:5" x14ac:dyDescent="0.3">
      <c r="A74" t="s">
        <v>190</v>
      </c>
      <c r="B74" s="34" t="s">
        <v>115</v>
      </c>
    </row>
    <row r="75" spans="1:5" x14ac:dyDescent="0.3">
      <c r="A75" t="s">
        <v>191</v>
      </c>
      <c r="B75" s="34" t="s">
        <v>115</v>
      </c>
    </row>
    <row r="77" spans="1:5" ht="70.05" customHeight="1" x14ac:dyDescent="0.3">
      <c r="A77" s="77" t="s">
        <v>201</v>
      </c>
      <c r="B77" s="77" t="s">
        <v>202</v>
      </c>
      <c r="C77" s="77" t="s">
        <v>5</v>
      </c>
      <c r="D77" s="77" t="s">
        <v>6</v>
      </c>
    </row>
    <row r="78" spans="1:5" ht="70.05" customHeight="1" x14ac:dyDescent="0.3">
      <c r="A78" s="77" t="s">
        <v>1939</v>
      </c>
      <c r="B78" s="77"/>
      <c r="C78" s="77" t="s">
        <v>68</v>
      </c>
      <c r="D78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98"/>
  <sheetViews>
    <sheetView showGridLines="0" workbookViewId="0">
      <pane ySplit="4" topLeftCell="A5" activePane="bottomLeft" state="frozen"/>
      <selection pane="bottomLeft" activeCell="H5" sqref="H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1940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1941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114</v>
      </c>
      <c r="B6" s="30"/>
      <c r="C6" s="30"/>
      <c r="D6" s="13"/>
      <c r="E6" s="14"/>
      <c r="F6" s="15"/>
      <c r="G6" s="15"/>
    </row>
    <row r="7" spans="1:8" x14ac:dyDescent="0.3">
      <c r="A7" s="16" t="s">
        <v>1104</v>
      </c>
      <c r="B7" s="30"/>
      <c r="C7" s="30"/>
      <c r="D7" s="13"/>
      <c r="E7" s="14"/>
      <c r="F7" s="15"/>
      <c r="G7" s="15"/>
    </row>
    <row r="8" spans="1:8" x14ac:dyDescent="0.3">
      <c r="A8" s="12" t="s">
        <v>1117</v>
      </c>
      <c r="B8" s="30" t="s">
        <v>1118</v>
      </c>
      <c r="C8" s="30" t="s">
        <v>1119</v>
      </c>
      <c r="D8" s="13">
        <v>5737</v>
      </c>
      <c r="E8" s="14">
        <v>133.72999999999999</v>
      </c>
      <c r="F8" s="15">
        <v>0.10340000000000001</v>
      </c>
      <c r="G8" s="15"/>
    </row>
    <row r="9" spans="1:8" x14ac:dyDescent="0.3">
      <c r="A9" s="12" t="s">
        <v>1128</v>
      </c>
      <c r="B9" s="30" t="s">
        <v>1129</v>
      </c>
      <c r="C9" s="30" t="s">
        <v>1107</v>
      </c>
      <c r="D9" s="13">
        <v>7476</v>
      </c>
      <c r="E9" s="14">
        <v>120.33</v>
      </c>
      <c r="F9" s="15">
        <v>9.2999999999999999E-2</v>
      </c>
      <c r="G9" s="15"/>
    </row>
    <row r="10" spans="1:8" x14ac:dyDescent="0.3">
      <c r="A10" s="12" t="s">
        <v>1113</v>
      </c>
      <c r="B10" s="30" t="s">
        <v>1114</v>
      </c>
      <c r="C10" s="30" t="s">
        <v>1107</v>
      </c>
      <c r="D10" s="13">
        <v>11841</v>
      </c>
      <c r="E10" s="14">
        <v>103.88</v>
      </c>
      <c r="F10" s="15">
        <v>8.0299999999999996E-2</v>
      </c>
      <c r="G10" s="15"/>
    </row>
    <row r="11" spans="1:8" x14ac:dyDescent="0.3">
      <c r="A11" s="12" t="s">
        <v>1150</v>
      </c>
      <c r="B11" s="30" t="s">
        <v>1151</v>
      </c>
      <c r="C11" s="30" t="s">
        <v>1135</v>
      </c>
      <c r="D11" s="13">
        <v>6051</v>
      </c>
      <c r="E11" s="14">
        <v>86.41</v>
      </c>
      <c r="F11" s="15">
        <v>6.6799999999999998E-2</v>
      </c>
      <c r="G11" s="15"/>
    </row>
    <row r="12" spans="1:8" x14ac:dyDescent="0.3">
      <c r="A12" s="12" t="s">
        <v>1108</v>
      </c>
      <c r="B12" s="30" t="s">
        <v>1109</v>
      </c>
      <c r="C12" s="30" t="s">
        <v>1110</v>
      </c>
      <c r="D12" s="13">
        <v>3073</v>
      </c>
      <c r="E12" s="14">
        <v>80.680000000000007</v>
      </c>
      <c r="F12" s="15">
        <v>6.2399999999999997E-2</v>
      </c>
      <c r="G12" s="15"/>
    </row>
    <row r="13" spans="1:8" x14ac:dyDescent="0.3">
      <c r="A13" s="12" t="s">
        <v>1652</v>
      </c>
      <c r="B13" s="30" t="s">
        <v>1653</v>
      </c>
      <c r="C13" s="30" t="s">
        <v>1144</v>
      </c>
      <c r="D13" s="13">
        <v>14956</v>
      </c>
      <c r="E13" s="14">
        <v>57.36</v>
      </c>
      <c r="F13" s="15">
        <v>4.4299999999999999E-2</v>
      </c>
      <c r="G13" s="15"/>
    </row>
    <row r="14" spans="1:8" x14ac:dyDescent="0.3">
      <c r="A14" s="12" t="s">
        <v>1133</v>
      </c>
      <c r="B14" s="30" t="s">
        <v>1134</v>
      </c>
      <c r="C14" s="30" t="s">
        <v>1135</v>
      </c>
      <c r="D14" s="13">
        <v>1738</v>
      </c>
      <c r="E14" s="14">
        <v>55.72</v>
      </c>
      <c r="F14" s="15">
        <v>4.3099999999999999E-2</v>
      </c>
      <c r="G14" s="15"/>
    </row>
    <row r="15" spans="1:8" x14ac:dyDescent="0.3">
      <c r="A15" s="12" t="s">
        <v>1393</v>
      </c>
      <c r="B15" s="30" t="s">
        <v>1394</v>
      </c>
      <c r="C15" s="30" t="s">
        <v>1395</v>
      </c>
      <c r="D15" s="13">
        <v>2050</v>
      </c>
      <c r="E15" s="14">
        <v>44.37</v>
      </c>
      <c r="F15" s="15">
        <v>3.4299999999999997E-2</v>
      </c>
      <c r="G15" s="15"/>
    </row>
    <row r="16" spans="1:8" x14ac:dyDescent="0.3">
      <c r="A16" s="12" t="s">
        <v>1105</v>
      </c>
      <c r="B16" s="30" t="s">
        <v>1106</v>
      </c>
      <c r="C16" s="30" t="s">
        <v>1107</v>
      </c>
      <c r="D16" s="13">
        <v>2493</v>
      </c>
      <c r="E16" s="14">
        <v>43.2</v>
      </c>
      <c r="F16" s="15">
        <v>3.3399999999999999E-2</v>
      </c>
      <c r="G16" s="15"/>
    </row>
    <row r="17" spans="1:7" x14ac:dyDescent="0.3">
      <c r="A17" s="12" t="s">
        <v>1111</v>
      </c>
      <c r="B17" s="30" t="s">
        <v>1112</v>
      </c>
      <c r="C17" s="30" t="s">
        <v>1107</v>
      </c>
      <c r="D17" s="13">
        <v>4644</v>
      </c>
      <c r="E17" s="14">
        <v>39.869999999999997</v>
      </c>
      <c r="F17" s="15">
        <v>3.0800000000000001E-2</v>
      </c>
      <c r="G17" s="15"/>
    </row>
    <row r="18" spans="1:7" x14ac:dyDescent="0.3">
      <c r="A18" s="12" t="s">
        <v>1142</v>
      </c>
      <c r="B18" s="30" t="s">
        <v>1143</v>
      </c>
      <c r="C18" s="30" t="s">
        <v>1144</v>
      </c>
      <c r="D18" s="13">
        <v>1514</v>
      </c>
      <c r="E18" s="14">
        <v>38.76</v>
      </c>
      <c r="F18" s="15">
        <v>0.03</v>
      </c>
      <c r="G18" s="15"/>
    </row>
    <row r="19" spans="1:7" x14ac:dyDescent="0.3">
      <c r="A19" s="12" t="s">
        <v>1115</v>
      </c>
      <c r="B19" s="30" t="s">
        <v>1116</v>
      </c>
      <c r="C19" s="30" t="s">
        <v>1107</v>
      </c>
      <c r="D19" s="13">
        <v>6508</v>
      </c>
      <c r="E19" s="14">
        <v>34.090000000000003</v>
      </c>
      <c r="F19" s="15">
        <v>2.63E-2</v>
      </c>
      <c r="G19" s="15"/>
    </row>
    <row r="20" spans="1:7" x14ac:dyDescent="0.3">
      <c r="A20" s="12" t="s">
        <v>1120</v>
      </c>
      <c r="B20" s="30" t="s">
        <v>1121</v>
      </c>
      <c r="C20" s="30" t="s">
        <v>1122</v>
      </c>
      <c r="D20" s="13">
        <v>4160</v>
      </c>
      <c r="E20" s="14">
        <v>31.16</v>
      </c>
      <c r="F20" s="15">
        <v>2.41E-2</v>
      </c>
      <c r="G20" s="15"/>
    </row>
    <row r="21" spans="1:7" x14ac:dyDescent="0.3">
      <c r="A21" s="12" t="s">
        <v>1148</v>
      </c>
      <c r="B21" s="30" t="s">
        <v>1149</v>
      </c>
      <c r="C21" s="30" t="s">
        <v>1110</v>
      </c>
      <c r="D21" s="13">
        <v>452</v>
      </c>
      <c r="E21" s="14">
        <v>25.39</v>
      </c>
      <c r="F21" s="15">
        <v>1.9599999999999999E-2</v>
      </c>
      <c r="G21" s="15"/>
    </row>
    <row r="22" spans="1:7" x14ac:dyDescent="0.3">
      <c r="A22" s="12" t="s">
        <v>1188</v>
      </c>
      <c r="B22" s="30" t="s">
        <v>1189</v>
      </c>
      <c r="C22" s="30" t="s">
        <v>1176</v>
      </c>
      <c r="D22" s="13">
        <v>765</v>
      </c>
      <c r="E22" s="14">
        <v>21.13</v>
      </c>
      <c r="F22" s="15">
        <v>1.6299999999999999E-2</v>
      </c>
      <c r="G22" s="15"/>
    </row>
    <row r="23" spans="1:7" x14ac:dyDescent="0.3">
      <c r="A23" s="12" t="s">
        <v>1172</v>
      </c>
      <c r="B23" s="30" t="s">
        <v>1173</v>
      </c>
      <c r="C23" s="30" t="s">
        <v>1135</v>
      </c>
      <c r="D23" s="13">
        <v>1795</v>
      </c>
      <c r="E23" s="14">
        <v>19.48</v>
      </c>
      <c r="F23" s="15">
        <v>1.5100000000000001E-2</v>
      </c>
      <c r="G23" s="15"/>
    </row>
    <row r="24" spans="1:7" x14ac:dyDescent="0.3">
      <c r="A24" s="12" t="s">
        <v>1337</v>
      </c>
      <c r="B24" s="30" t="s">
        <v>1338</v>
      </c>
      <c r="C24" s="30" t="s">
        <v>1169</v>
      </c>
      <c r="D24" s="13">
        <v>225</v>
      </c>
      <c r="E24" s="14">
        <v>18.66</v>
      </c>
      <c r="F24" s="15">
        <v>1.44E-2</v>
      </c>
      <c r="G24" s="15"/>
    </row>
    <row r="25" spans="1:7" x14ac:dyDescent="0.3">
      <c r="A25" s="12" t="s">
        <v>1152</v>
      </c>
      <c r="B25" s="30" t="s">
        <v>1153</v>
      </c>
      <c r="C25" s="30" t="s">
        <v>1154</v>
      </c>
      <c r="D25" s="13">
        <v>1831</v>
      </c>
      <c r="E25" s="14">
        <v>18</v>
      </c>
      <c r="F25" s="15">
        <v>1.3899999999999999E-2</v>
      </c>
      <c r="G25" s="15"/>
    </row>
    <row r="26" spans="1:7" x14ac:dyDescent="0.3">
      <c r="A26" s="12" t="s">
        <v>1174</v>
      </c>
      <c r="B26" s="30" t="s">
        <v>1175</v>
      </c>
      <c r="C26" s="30" t="s">
        <v>1176</v>
      </c>
      <c r="D26" s="13">
        <v>708</v>
      </c>
      <c r="E26" s="14">
        <v>17.809999999999999</v>
      </c>
      <c r="F26" s="15">
        <v>1.38E-2</v>
      </c>
      <c r="G26" s="15"/>
    </row>
    <row r="27" spans="1:7" x14ac:dyDescent="0.3">
      <c r="A27" s="12" t="s">
        <v>1206</v>
      </c>
      <c r="B27" s="30" t="s">
        <v>1207</v>
      </c>
      <c r="C27" s="30" t="s">
        <v>1169</v>
      </c>
      <c r="D27" s="13">
        <v>1518</v>
      </c>
      <c r="E27" s="14">
        <v>17.59</v>
      </c>
      <c r="F27" s="15">
        <v>1.3599999999999999E-2</v>
      </c>
      <c r="G27" s="15"/>
    </row>
    <row r="28" spans="1:7" x14ac:dyDescent="0.3">
      <c r="A28" s="12" t="s">
        <v>1373</v>
      </c>
      <c r="B28" s="30" t="s">
        <v>1374</v>
      </c>
      <c r="C28" s="30" t="s">
        <v>1183</v>
      </c>
      <c r="D28" s="13">
        <v>196</v>
      </c>
      <c r="E28" s="14">
        <v>14.94</v>
      </c>
      <c r="F28" s="15">
        <v>1.15E-2</v>
      </c>
      <c r="G28" s="15"/>
    </row>
    <row r="29" spans="1:7" x14ac:dyDescent="0.3">
      <c r="A29" s="12" t="s">
        <v>1186</v>
      </c>
      <c r="B29" s="30" t="s">
        <v>1187</v>
      </c>
      <c r="C29" s="30" t="s">
        <v>1147</v>
      </c>
      <c r="D29" s="13">
        <v>13680</v>
      </c>
      <c r="E29" s="14">
        <v>14.3</v>
      </c>
      <c r="F29" s="15">
        <v>1.0999999999999999E-2</v>
      </c>
      <c r="G29" s="15"/>
    </row>
    <row r="30" spans="1:7" x14ac:dyDescent="0.3">
      <c r="A30" s="12" t="s">
        <v>1162</v>
      </c>
      <c r="B30" s="30" t="s">
        <v>1163</v>
      </c>
      <c r="C30" s="30" t="s">
        <v>1164</v>
      </c>
      <c r="D30" s="13">
        <v>8058</v>
      </c>
      <c r="E30" s="14">
        <v>14.11</v>
      </c>
      <c r="F30" s="15">
        <v>1.09E-2</v>
      </c>
      <c r="G30" s="15"/>
    </row>
    <row r="31" spans="1:7" x14ac:dyDescent="0.3">
      <c r="A31" s="12" t="s">
        <v>1245</v>
      </c>
      <c r="B31" s="30" t="s">
        <v>1246</v>
      </c>
      <c r="C31" s="30" t="s">
        <v>1164</v>
      </c>
      <c r="D31" s="13">
        <v>5797</v>
      </c>
      <c r="E31" s="14">
        <v>13.08</v>
      </c>
      <c r="F31" s="15">
        <v>1.01E-2</v>
      </c>
      <c r="G31" s="15"/>
    </row>
    <row r="32" spans="1:7" x14ac:dyDescent="0.3">
      <c r="A32" s="12" t="s">
        <v>1167</v>
      </c>
      <c r="B32" s="30" t="s">
        <v>1168</v>
      </c>
      <c r="C32" s="30" t="s">
        <v>1169</v>
      </c>
      <c r="D32" s="13">
        <v>2985</v>
      </c>
      <c r="E32" s="14">
        <v>12.56</v>
      </c>
      <c r="F32" s="15">
        <v>9.7000000000000003E-3</v>
      </c>
      <c r="G32" s="15"/>
    </row>
    <row r="33" spans="1:7" x14ac:dyDescent="0.3">
      <c r="A33" s="12" t="s">
        <v>1427</v>
      </c>
      <c r="B33" s="30" t="s">
        <v>1428</v>
      </c>
      <c r="C33" s="30" t="s">
        <v>1390</v>
      </c>
      <c r="D33" s="13">
        <v>61</v>
      </c>
      <c r="E33" s="14">
        <v>12.02</v>
      </c>
      <c r="F33" s="15">
        <v>9.2999999999999992E-3</v>
      </c>
      <c r="G33" s="15"/>
    </row>
    <row r="34" spans="1:7" x14ac:dyDescent="0.3">
      <c r="A34" s="12" t="s">
        <v>1140</v>
      </c>
      <c r="B34" s="30" t="s">
        <v>1141</v>
      </c>
      <c r="C34" s="30" t="s">
        <v>1107</v>
      </c>
      <c r="D34" s="13">
        <v>1105</v>
      </c>
      <c r="E34" s="14">
        <v>11.8</v>
      </c>
      <c r="F34" s="15">
        <v>9.1000000000000004E-3</v>
      </c>
      <c r="G34" s="15"/>
    </row>
    <row r="35" spans="1:7" x14ac:dyDescent="0.3">
      <c r="A35" s="12" t="s">
        <v>1382</v>
      </c>
      <c r="B35" s="30" t="s">
        <v>1383</v>
      </c>
      <c r="C35" s="30" t="s">
        <v>1135</v>
      </c>
      <c r="D35" s="13">
        <v>1057</v>
      </c>
      <c r="E35" s="14">
        <v>11.65</v>
      </c>
      <c r="F35" s="15">
        <v>8.9999999999999993E-3</v>
      </c>
      <c r="G35" s="15"/>
    </row>
    <row r="36" spans="1:7" x14ac:dyDescent="0.3">
      <c r="A36" s="12" t="s">
        <v>1366</v>
      </c>
      <c r="B36" s="30" t="s">
        <v>1367</v>
      </c>
      <c r="C36" s="30" t="s">
        <v>1110</v>
      </c>
      <c r="D36" s="13">
        <v>918</v>
      </c>
      <c r="E36" s="14">
        <v>11.63</v>
      </c>
      <c r="F36" s="15">
        <v>8.9999999999999993E-3</v>
      </c>
      <c r="G36" s="15"/>
    </row>
    <row r="37" spans="1:7" x14ac:dyDescent="0.3">
      <c r="A37" s="12" t="s">
        <v>1247</v>
      </c>
      <c r="B37" s="30" t="s">
        <v>1248</v>
      </c>
      <c r="C37" s="30" t="s">
        <v>1147</v>
      </c>
      <c r="D37" s="13">
        <v>1599</v>
      </c>
      <c r="E37" s="14">
        <v>11</v>
      </c>
      <c r="F37" s="15">
        <v>8.5000000000000006E-3</v>
      </c>
      <c r="G37" s="15"/>
    </row>
    <row r="38" spans="1:7" x14ac:dyDescent="0.3">
      <c r="A38" s="12" t="s">
        <v>1181</v>
      </c>
      <c r="B38" s="30" t="s">
        <v>1182</v>
      </c>
      <c r="C38" s="30" t="s">
        <v>1183</v>
      </c>
      <c r="D38" s="13">
        <v>625</v>
      </c>
      <c r="E38" s="14">
        <v>10.199999999999999</v>
      </c>
      <c r="F38" s="15">
        <v>7.9000000000000008E-3</v>
      </c>
      <c r="G38" s="15"/>
    </row>
    <row r="39" spans="1:7" x14ac:dyDescent="0.3">
      <c r="A39" s="12" t="s">
        <v>1123</v>
      </c>
      <c r="B39" s="30" t="s">
        <v>1124</v>
      </c>
      <c r="C39" s="30" t="s">
        <v>1125</v>
      </c>
      <c r="D39" s="13">
        <v>2477</v>
      </c>
      <c r="E39" s="14">
        <v>10.039999999999999</v>
      </c>
      <c r="F39" s="15">
        <v>7.7999999999999996E-3</v>
      </c>
      <c r="G39" s="15"/>
    </row>
    <row r="40" spans="1:7" x14ac:dyDescent="0.3">
      <c r="A40" s="12" t="s">
        <v>1203</v>
      </c>
      <c r="B40" s="30" t="s">
        <v>1204</v>
      </c>
      <c r="C40" s="30" t="s">
        <v>1205</v>
      </c>
      <c r="D40" s="13">
        <v>6614</v>
      </c>
      <c r="E40" s="14">
        <v>9.99</v>
      </c>
      <c r="F40" s="15">
        <v>7.7000000000000002E-3</v>
      </c>
      <c r="G40" s="15"/>
    </row>
    <row r="41" spans="1:7" x14ac:dyDescent="0.3">
      <c r="A41" s="12" t="s">
        <v>1155</v>
      </c>
      <c r="B41" s="30" t="s">
        <v>1156</v>
      </c>
      <c r="C41" s="30" t="s">
        <v>1154</v>
      </c>
      <c r="D41" s="13">
        <v>206</v>
      </c>
      <c r="E41" s="14">
        <v>9.52</v>
      </c>
      <c r="F41" s="15">
        <v>7.4000000000000003E-3</v>
      </c>
      <c r="G41" s="15"/>
    </row>
    <row r="42" spans="1:7" x14ac:dyDescent="0.3">
      <c r="A42" s="12" t="s">
        <v>1219</v>
      </c>
      <c r="B42" s="30" t="s">
        <v>1220</v>
      </c>
      <c r="C42" s="30" t="s">
        <v>1135</v>
      </c>
      <c r="D42" s="13">
        <v>2513</v>
      </c>
      <c r="E42" s="14">
        <v>9.18</v>
      </c>
      <c r="F42" s="15">
        <v>7.1000000000000004E-3</v>
      </c>
      <c r="G42" s="15"/>
    </row>
    <row r="43" spans="1:7" x14ac:dyDescent="0.3">
      <c r="A43" s="12" t="s">
        <v>1388</v>
      </c>
      <c r="B43" s="30" t="s">
        <v>1389</v>
      </c>
      <c r="C43" s="30" t="s">
        <v>1390</v>
      </c>
      <c r="D43" s="13">
        <v>200</v>
      </c>
      <c r="E43" s="14">
        <v>8.64</v>
      </c>
      <c r="F43" s="15">
        <v>6.7000000000000002E-3</v>
      </c>
      <c r="G43" s="15"/>
    </row>
    <row r="44" spans="1:7" x14ac:dyDescent="0.3">
      <c r="A44" s="12" t="s">
        <v>1314</v>
      </c>
      <c r="B44" s="30" t="s">
        <v>1315</v>
      </c>
      <c r="C44" s="30" t="s">
        <v>1228</v>
      </c>
      <c r="D44" s="13">
        <v>764</v>
      </c>
      <c r="E44" s="14">
        <v>8.41</v>
      </c>
      <c r="F44" s="15">
        <v>6.4999999999999997E-3</v>
      </c>
      <c r="G44" s="15"/>
    </row>
    <row r="45" spans="1:7" x14ac:dyDescent="0.3">
      <c r="A45" s="12" t="s">
        <v>1249</v>
      </c>
      <c r="B45" s="30" t="s">
        <v>1250</v>
      </c>
      <c r="C45" s="30" t="s">
        <v>1228</v>
      </c>
      <c r="D45" s="13">
        <v>1677</v>
      </c>
      <c r="E45" s="14">
        <v>8.3699999999999992</v>
      </c>
      <c r="F45" s="15">
        <v>6.4999999999999997E-3</v>
      </c>
      <c r="G45" s="15"/>
    </row>
    <row r="46" spans="1:7" x14ac:dyDescent="0.3">
      <c r="A46" s="12" t="s">
        <v>1942</v>
      </c>
      <c r="B46" s="30" t="s">
        <v>1943</v>
      </c>
      <c r="C46" s="30" t="s">
        <v>1944</v>
      </c>
      <c r="D46" s="13">
        <v>464</v>
      </c>
      <c r="E46" s="14">
        <v>8.1199999999999992</v>
      </c>
      <c r="F46" s="15">
        <v>6.3E-3</v>
      </c>
      <c r="G46" s="15"/>
    </row>
    <row r="47" spans="1:7" x14ac:dyDescent="0.3">
      <c r="A47" s="12" t="s">
        <v>1347</v>
      </c>
      <c r="B47" s="30" t="s">
        <v>1348</v>
      </c>
      <c r="C47" s="30" t="s">
        <v>1215</v>
      </c>
      <c r="D47" s="13">
        <v>1282</v>
      </c>
      <c r="E47" s="14">
        <v>8.1</v>
      </c>
      <c r="F47" s="15">
        <v>6.3E-3</v>
      </c>
      <c r="G47" s="15"/>
    </row>
    <row r="48" spans="1:7" x14ac:dyDescent="0.3">
      <c r="A48" s="12" t="s">
        <v>1157</v>
      </c>
      <c r="B48" s="30" t="s">
        <v>1158</v>
      </c>
      <c r="C48" s="30" t="s">
        <v>1154</v>
      </c>
      <c r="D48" s="13">
        <v>890</v>
      </c>
      <c r="E48" s="14">
        <v>8.01</v>
      </c>
      <c r="F48" s="15">
        <v>6.1999999999999998E-3</v>
      </c>
      <c r="G48" s="15"/>
    </row>
    <row r="49" spans="1:7" x14ac:dyDescent="0.3">
      <c r="A49" s="12" t="s">
        <v>1658</v>
      </c>
      <c r="B49" s="30" t="s">
        <v>1659</v>
      </c>
      <c r="C49" s="30" t="s">
        <v>1660</v>
      </c>
      <c r="D49" s="13">
        <v>3554</v>
      </c>
      <c r="E49" s="14">
        <v>7.59</v>
      </c>
      <c r="F49" s="15">
        <v>5.8999999999999999E-3</v>
      </c>
      <c r="G49" s="15"/>
    </row>
    <row r="50" spans="1:7" x14ac:dyDescent="0.3">
      <c r="A50" s="12" t="s">
        <v>1763</v>
      </c>
      <c r="B50" s="30" t="s">
        <v>1764</v>
      </c>
      <c r="C50" s="30" t="s">
        <v>1169</v>
      </c>
      <c r="D50" s="13">
        <v>192</v>
      </c>
      <c r="E50" s="14">
        <v>7.46</v>
      </c>
      <c r="F50" s="15">
        <v>5.7999999999999996E-3</v>
      </c>
      <c r="G50" s="15"/>
    </row>
    <row r="51" spans="1:7" x14ac:dyDescent="0.3">
      <c r="A51" s="12" t="s">
        <v>1441</v>
      </c>
      <c r="B51" s="30" t="s">
        <v>1442</v>
      </c>
      <c r="C51" s="30" t="s">
        <v>1256</v>
      </c>
      <c r="D51" s="13">
        <v>171</v>
      </c>
      <c r="E51" s="14">
        <v>7.37</v>
      </c>
      <c r="F51" s="15">
        <v>5.7000000000000002E-3</v>
      </c>
      <c r="G51" s="15"/>
    </row>
    <row r="52" spans="1:7" x14ac:dyDescent="0.3">
      <c r="A52" s="12" t="s">
        <v>1945</v>
      </c>
      <c r="B52" s="30" t="s">
        <v>1946</v>
      </c>
      <c r="C52" s="30" t="s">
        <v>1381</v>
      </c>
      <c r="D52" s="13">
        <v>1008</v>
      </c>
      <c r="E52" s="14">
        <v>7.15</v>
      </c>
      <c r="F52" s="15">
        <v>5.4999999999999997E-3</v>
      </c>
      <c r="G52" s="15"/>
    </row>
    <row r="53" spans="1:7" x14ac:dyDescent="0.3">
      <c r="A53" s="12" t="s">
        <v>1263</v>
      </c>
      <c r="B53" s="30" t="s">
        <v>1264</v>
      </c>
      <c r="C53" s="30" t="s">
        <v>1169</v>
      </c>
      <c r="D53" s="13">
        <v>232</v>
      </c>
      <c r="E53" s="14">
        <v>6.84</v>
      </c>
      <c r="F53" s="15">
        <v>5.3E-3</v>
      </c>
      <c r="G53" s="15"/>
    </row>
    <row r="54" spans="1:7" x14ac:dyDescent="0.3">
      <c r="A54" s="12" t="s">
        <v>1375</v>
      </c>
      <c r="B54" s="30" t="s">
        <v>1376</v>
      </c>
      <c r="C54" s="30" t="s">
        <v>1259</v>
      </c>
      <c r="D54" s="13">
        <v>878</v>
      </c>
      <c r="E54" s="14">
        <v>6.3</v>
      </c>
      <c r="F54" s="15">
        <v>4.8999999999999998E-3</v>
      </c>
      <c r="G54" s="15"/>
    </row>
    <row r="55" spans="1:7" x14ac:dyDescent="0.3">
      <c r="A55" s="12" t="s">
        <v>1329</v>
      </c>
      <c r="B55" s="30" t="s">
        <v>1330</v>
      </c>
      <c r="C55" s="30" t="s">
        <v>1154</v>
      </c>
      <c r="D55" s="13">
        <v>216</v>
      </c>
      <c r="E55" s="14">
        <v>6.1</v>
      </c>
      <c r="F55" s="15">
        <v>4.7000000000000002E-3</v>
      </c>
      <c r="G55" s="15"/>
    </row>
    <row r="56" spans="1:7" x14ac:dyDescent="0.3">
      <c r="A56" s="12" t="s">
        <v>1437</v>
      </c>
      <c r="B56" s="30" t="s">
        <v>1438</v>
      </c>
      <c r="C56" s="30" t="s">
        <v>1119</v>
      </c>
      <c r="D56" s="13">
        <v>1619</v>
      </c>
      <c r="E56" s="14">
        <v>5.57</v>
      </c>
      <c r="F56" s="15">
        <v>4.3E-3</v>
      </c>
      <c r="G56" s="15"/>
    </row>
    <row r="57" spans="1:7" x14ac:dyDescent="0.3">
      <c r="A57" s="12" t="s">
        <v>1354</v>
      </c>
      <c r="B57" s="30" t="s">
        <v>1355</v>
      </c>
      <c r="C57" s="30" t="s">
        <v>1169</v>
      </c>
      <c r="D57" s="13">
        <v>220</v>
      </c>
      <c r="E57" s="14">
        <v>5.16</v>
      </c>
      <c r="F57" s="15">
        <v>4.0000000000000001E-3</v>
      </c>
      <c r="G57" s="15"/>
    </row>
    <row r="58" spans="1:7" x14ac:dyDescent="0.3">
      <c r="A58" s="16" t="s">
        <v>125</v>
      </c>
      <c r="B58" s="31"/>
      <c r="C58" s="31"/>
      <c r="D58" s="17"/>
      <c r="E58" s="35">
        <v>1292.83</v>
      </c>
      <c r="F58" s="36">
        <v>0.99950000000000006</v>
      </c>
      <c r="G58" s="20"/>
    </row>
    <row r="59" spans="1:7" x14ac:dyDescent="0.3">
      <c r="A59" s="16" t="s">
        <v>1453</v>
      </c>
      <c r="B59" s="30"/>
      <c r="C59" s="30"/>
      <c r="D59" s="13"/>
      <c r="E59" s="14"/>
      <c r="F59" s="15"/>
      <c r="G59" s="15"/>
    </row>
    <row r="60" spans="1:7" x14ac:dyDescent="0.3">
      <c r="A60" s="16" t="s">
        <v>125</v>
      </c>
      <c r="B60" s="30"/>
      <c r="C60" s="30"/>
      <c r="D60" s="13"/>
      <c r="E60" s="37" t="s">
        <v>115</v>
      </c>
      <c r="F60" s="38" t="s">
        <v>115</v>
      </c>
      <c r="G60" s="15"/>
    </row>
    <row r="61" spans="1:7" x14ac:dyDescent="0.3">
      <c r="A61" s="21" t="s">
        <v>155</v>
      </c>
      <c r="B61" s="32"/>
      <c r="C61" s="32"/>
      <c r="D61" s="22"/>
      <c r="E61" s="27">
        <v>1292.83</v>
      </c>
      <c r="F61" s="28">
        <v>0.99950000000000006</v>
      </c>
      <c r="G61" s="20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16" t="s">
        <v>156</v>
      </c>
      <c r="B64" s="30"/>
      <c r="C64" s="30"/>
      <c r="D64" s="13"/>
      <c r="E64" s="14"/>
      <c r="F64" s="15"/>
      <c r="G64" s="15"/>
    </row>
    <row r="65" spans="1:7" x14ac:dyDescent="0.3">
      <c r="A65" s="12" t="s">
        <v>157</v>
      </c>
      <c r="B65" s="30"/>
      <c r="C65" s="30"/>
      <c r="D65" s="13"/>
      <c r="E65" s="14">
        <v>7</v>
      </c>
      <c r="F65" s="15">
        <v>5.4000000000000003E-3</v>
      </c>
      <c r="G65" s="15">
        <v>7.0344000000000004E-2</v>
      </c>
    </row>
    <row r="66" spans="1:7" x14ac:dyDescent="0.3">
      <c r="A66" s="16" t="s">
        <v>125</v>
      </c>
      <c r="B66" s="31"/>
      <c r="C66" s="31"/>
      <c r="D66" s="17"/>
      <c r="E66" s="35">
        <v>7</v>
      </c>
      <c r="F66" s="36">
        <v>5.4000000000000003E-3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21" t="s">
        <v>155</v>
      </c>
      <c r="B68" s="32"/>
      <c r="C68" s="32"/>
      <c r="D68" s="22"/>
      <c r="E68" s="18">
        <v>7</v>
      </c>
      <c r="F68" s="19">
        <v>5.4000000000000003E-3</v>
      </c>
      <c r="G68" s="20"/>
    </row>
    <row r="69" spans="1:7" x14ac:dyDescent="0.3">
      <c r="A69" s="12" t="s">
        <v>158</v>
      </c>
      <c r="B69" s="30"/>
      <c r="C69" s="30"/>
      <c r="D69" s="13"/>
      <c r="E69" s="14">
        <v>1.3483E-3</v>
      </c>
      <c r="F69" s="15">
        <v>9.9999999999999995E-7</v>
      </c>
      <c r="G69" s="15"/>
    </row>
    <row r="70" spans="1:7" x14ac:dyDescent="0.3">
      <c r="A70" s="12" t="s">
        <v>159</v>
      </c>
      <c r="B70" s="30"/>
      <c r="C70" s="30"/>
      <c r="D70" s="13"/>
      <c r="E70" s="23">
        <v>-5.9813482999999996</v>
      </c>
      <c r="F70" s="24">
        <v>-4.901E-3</v>
      </c>
      <c r="G70" s="15">
        <v>7.0344000000000004E-2</v>
      </c>
    </row>
    <row r="71" spans="1:7" x14ac:dyDescent="0.3">
      <c r="A71" s="25" t="s">
        <v>160</v>
      </c>
      <c r="B71" s="33"/>
      <c r="C71" s="33"/>
      <c r="D71" s="26"/>
      <c r="E71" s="27">
        <v>1293.8499999999999</v>
      </c>
      <c r="F71" s="28">
        <v>1</v>
      </c>
      <c r="G71" s="28"/>
    </row>
    <row r="76" spans="1:7" x14ac:dyDescent="0.3">
      <c r="A76" s="1" t="s">
        <v>163</v>
      </c>
    </row>
    <row r="77" spans="1:7" x14ac:dyDescent="0.3">
      <c r="A77" s="45" t="s">
        <v>164</v>
      </c>
      <c r="B77" s="34" t="s">
        <v>115</v>
      </c>
    </row>
    <row r="78" spans="1:7" x14ac:dyDescent="0.3">
      <c r="A78" t="s">
        <v>165</v>
      </c>
    </row>
    <row r="79" spans="1:7" x14ac:dyDescent="0.3">
      <c r="A79" t="s">
        <v>166</v>
      </c>
      <c r="B79" t="s">
        <v>167</v>
      </c>
      <c r="C79" t="s">
        <v>167</v>
      </c>
    </row>
    <row r="80" spans="1:7" x14ac:dyDescent="0.3">
      <c r="B80" s="46">
        <v>44985</v>
      </c>
      <c r="C80" s="46">
        <v>45016</v>
      </c>
    </row>
    <row r="81" spans="1:5" x14ac:dyDescent="0.3">
      <c r="A81" t="s">
        <v>171</v>
      </c>
      <c r="B81">
        <v>9.9209999999999994</v>
      </c>
      <c r="C81">
        <v>9.9513999999999996</v>
      </c>
      <c r="E81" s="2"/>
    </row>
    <row r="82" spans="1:5" x14ac:dyDescent="0.3">
      <c r="A82" t="s">
        <v>172</v>
      </c>
      <c r="B82">
        <v>9.7836999999999996</v>
      </c>
      <c r="C82">
        <v>9.8135999999999992</v>
      </c>
      <c r="E82" s="2"/>
    </row>
    <row r="83" spans="1:5" x14ac:dyDescent="0.3">
      <c r="A83" t="s">
        <v>630</v>
      </c>
      <c r="B83">
        <v>9.7155000000000005</v>
      </c>
      <c r="C83">
        <v>9.7416999999999998</v>
      </c>
      <c r="E83" s="2"/>
    </row>
    <row r="84" spans="1:5" x14ac:dyDescent="0.3">
      <c r="A84" t="s">
        <v>631</v>
      </c>
      <c r="B84">
        <v>9.7152999999999992</v>
      </c>
      <c r="C84">
        <v>9.7414000000000005</v>
      </c>
      <c r="E84" s="2"/>
    </row>
    <row r="85" spans="1:5" x14ac:dyDescent="0.3">
      <c r="E85" s="2"/>
    </row>
    <row r="86" spans="1:5" x14ac:dyDescent="0.3">
      <c r="A86" t="s">
        <v>182</v>
      </c>
      <c r="B86" s="34" t="s">
        <v>115</v>
      </c>
    </row>
    <row r="87" spans="1:5" x14ac:dyDescent="0.3">
      <c r="A87" t="s">
        <v>183</v>
      </c>
      <c r="B87" s="34" t="s">
        <v>115</v>
      </c>
    </row>
    <row r="88" spans="1:5" ht="28.95" customHeight="1" x14ac:dyDescent="0.3">
      <c r="A88" s="45" t="s">
        <v>184</v>
      </c>
      <c r="B88" s="34" t="s">
        <v>115</v>
      </c>
    </row>
    <row r="89" spans="1:5" ht="28.95" customHeight="1" x14ac:dyDescent="0.3">
      <c r="A89" s="45" t="s">
        <v>185</v>
      </c>
      <c r="B89" s="34" t="s">
        <v>115</v>
      </c>
    </row>
    <row r="90" spans="1:5" x14ac:dyDescent="0.3">
      <c r="A90" t="s">
        <v>1648</v>
      </c>
      <c r="B90" s="47">
        <v>0.273146</v>
      </c>
    </row>
    <row r="91" spans="1:5" ht="43.5" customHeight="1" x14ac:dyDescent="0.3">
      <c r="A91" s="45" t="s">
        <v>187</v>
      </c>
      <c r="B91" s="34" t="s">
        <v>115</v>
      </c>
    </row>
    <row r="92" spans="1:5" ht="28.95" customHeight="1" x14ac:dyDescent="0.3">
      <c r="A92" s="45" t="s">
        <v>188</v>
      </c>
      <c r="B92" s="34" t="s">
        <v>115</v>
      </c>
    </row>
    <row r="93" spans="1:5" ht="28.95" customHeight="1" x14ac:dyDescent="0.3">
      <c r="A93" s="45" t="s">
        <v>189</v>
      </c>
      <c r="B93" s="47">
        <v>162.63364920000001</v>
      </c>
    </row>
    <row r="94" spans="1:5" x14ac:dyDescent="0.3">
      <c r="A94" t="s">
        <v>190</v>
      </c>
      <c r="B94" s="34" t="s">
        <v>115</v>
      </c>
    </row>
    <row r="95" spans="1:5" x14ac:dyDescent="0.3">
      <c r="A95" t="s">
        <v>191</v>
      </c>
      <c r="B95" s="34" t="s">
        <v>115</v>
      </c>
    </row>
    <row r="97" spans="1:4" ht="70.05" customHeight="1" x14ac:dyDescent="0.3">
      <c r="A97" s="77" t="s">
        <v>201</v>
      </c>
      <c r="B97" s="77" t="s">
        <v>202</v>
      </c>
      <c r="C97" s="77" t="s">
        <v>5</v>
      </c>
      <c r="D97" s="77" t="s">
        <v>6</v>
      </c>
    </row>
    <row r="98" spans="1:4" ht="70.05" customHeight="1" x14ac:dyDescent="0.3">
      <c r="A98" s="77" t="s">
        <v>1947</v>
      </c>
      <c r="B98" s="77"/>
      <c r="C98" s="77" t="s">
        <v>70</v>
      </c>
      <c r="D98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298"/>
  <sheetViews>
    <sheetView showGridLines="0" workbookViewId="0">
      <pane ySplit="4" topLeftCell="A5" activePane="bottomLeft" state="frozen"/>
      <selection pane="bottomLeft" activeCell="G5" sqref="G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1948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1949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114</v>
      </c>
      <c r="B6" s="30"/>
      <c r="C6" s="30"/>
      <c r="D6" s="13"/>
      <c r="E6" s="14"/>
      <c r="F6" s="15"/>
      <c r="G6" s="15"/>
    </row>
    <row r="7" spans="1:8" x14ac:dyDescent="0.3">
      <c r="A7" s="16" t="s">
        <v>1104</v>
      </c>
      <c r="B7" s="30"/>
      <c r="C7" s="30"/>
      <c r="D7" s="13"/>
      <c r="E7" s="14"/>
      <c r="F7" s="15"/>
      <c r="G7" s="15"/>
    </row>
    <row r="8" spans="1:8" x14ac:dyDescent="0.3">
      <c r="A8" s="12" t="s">
        <v>1117</v>
      </c>
      <c r="B8" s="30" t="s">
        <v>1118</v>
      </c>
      <c r="C8" s="30" t="s">
        <v>1119</v>
      </c>
      <c r="D8" s="13">
        <v>8488</v>
      </c>
      <c r="E8" s="14">
        <v>197.86</v>
      </c>
      <c r="F8" s="15">
        <v>4.4600000000000001E-2</v>
      </c>
      <c r="G8" s="15"/>
    </row>
    <row r="9" spans="1:8" x14ac:dyDescent="0.3">
      <c r="A9" s="12" t="s">
        <v>1128</v>
      </c>
      <c r="B9" s="30" t="s">
        <v>1129</v>
      </c>
      <c r="C9" s="30" t="s">
        <v>1107</v>
      </c>
      <c r="D9" s="13">
        <v>11061</v>
      </c>
      <c r="E9" s="14">
        <v>178.03</v>
      </c>
      <c r="F9" s="15">
        <v>4.0099999999999997E-2</v>
      </c>
      <c r="G9" s="15"/>
    </row>
    <row r="10" spans="1:8" x14ac:dyDescent="0.3">
      <c r="A10" s="12" t="s">
        <v>1113</v>
      </c>
      <c r="B10" s="30" t="s">
        <v>1114</v>
      </c>
      <c r="C10" s="30" t="s">
        <v>1107</v>
      </c>
      <c r="D10" s="13">
        <v>17519</v>
      </c>
      <c r="E10" s="14">
        <v>153.69</v>
      </c>
      <c r="F10" s="15">
        <v>3.4599999999999999E-2</v>
      </c>
      <c r="G10" s="15"/>
    </row>
    <row r="11" spans="1:8" x14ac:dyDescent="0.3">
      <c r="A11" s="12" t="s">
        <v>1150</v>
      </c>
      <c r="B11" s="30" t="s">
        <v>1151</v>
      </c>
      <c r="C11" s="30" t="s">
        <v>1135</v>
      </c>
      <c r="D11" s="13">
        <v>8952</v>
      </c>
      <c r="E11" s="14">
        <v>127.83</v>
      </c>
      <c r="F11" s="15">
        <v>2.8799999999999999E-2</v>
      </c>
      <c r="G11" s="15"/>
    </row>
    <row r="12" spans="1:8" x14ac:dyDescent="0.3">
      <c r="A12" s="12" t="s">
        <v>1108</v>
      </c>
      <c r="B12" s="30" t="s">
        <v>1109</v>
      </c>
      <c r="C12" s="30" t="s">
        <v>1110</v>
      </c>
      <c r="D12" s="13">
        <v>4546</v>
      </c>
      <c r="E12" s="14">
        <v>119.36</v>
      </c>
      <c r="F12" s="15">
        <v>2.69E-2</v>
      </c>
      <c r="G12" s="15"/>
    </row>
    <row r="13" spans="1:8" x14ac:dyDescent="0.3">
      <c r="A13" s="12" t="s">
        <v>1652</v>
      </c>
      <c r="B13" s="30" t="s">
        <v>1653</v>
      </c>
      <c r="C13" s="30" t="s">
        <v>1144</v>
      </c>
      <c r="D13" s="13">
        <v>22128</v>
      </c>
      <c r="E13" s="14">
        <v>84.86</v>
      </c>
      <c r="F13" s="15">
        <v>1.9099999999999999E-2</v>
      </c>
      <c r="G13" s="15"/>
    </row>
    <row r="14" spans="1:8" x14ac:dyDescent="0.3">
      <c r="A14" s="12" t="s">
        <v>1133</v>
      </c>
      <c r="B14" s="30" t="s">
        <v>1134</v>
      </c>
      <c r="C14" s="30" t="s">
        <v>1135</v>
      </c>
      <c r="D14" s="13">
        <v>2571</v>
      </c>
      <c r="E14" s="14">
        <v>82.42</v>
      </c>
      <c r="F14" s="15">
        <v>1.8599999999999998E-2</v>
      </c>
      <c r="G14" s="15"/>
    </row>
    <row r="15" spans="1:8" x14ac:dyDescent="0.3">
      <c r="A15" s="12" t="s">
        <v>1393</v>
      </c>
      <c r="B15" s="30" t="s">
        <v>1394</v>
      </c>
      <c r="C15" s="30" t="s">
        <v>1395</v>
      </c>
      <c r="D15" s="13">
        <v>3033</v>
      </c>
      <c r="E15" s="14">
        <v>65.64</v>
      </c>
      <c r="F15" s="15">
        <v>1.4800000000000001E-2</v>
      </c>
      <c r="G15" s="15"/>
    </row>
    <row r="16" spans="1:8" x14ac:dyDescent="0.3">
      <c r="A16" s="12" t="s">
        <v>1105</v>
      </c>
      <c r="B16" s="30" t="s">
        <v>1106</v>
      </c>
      <c r="C16" s="30" t="s">
        <v>1107</v>
      </c>
      <c r="D16" s="13">
        <v>3689</v>
      </c>
      <c r="E16" s="14">
        <v>63.92</v>
      </c>
      <c r="F16" s="15">
        <v>1.44E-2</v>
      </c>
      <c r="G16" s="15"/>
    </row>
    <row r="17" spans="1:7" x14ac:dyDescent="0.3">
      <c r="A17" s="12" t="s">
        <v>1111</v>
      </c>
      <c r="B17" s="30" t="s">
        <v>1112</v>
      </c>
      <c r="C17" s="30" t="s">
        <v>1107</v>
      </c>
      <c r="D17" s="13">
        <v>6871</v>
      </c>
      <c r="E17" s="14">
        <v>58.99</v>
      </c>
      <c r="F17" s="15">
        <v>1.3299999999999999E-2</v>
      </c>
      <c r="G17" s="15"/>
    </row>
    <row r="18" spans="1:7" x14ac:dyDescent="0.3">
      <c r="A18" s="12" t="s">
        <v>1142</v>
      </c>
      <c r="B18" s="30" t="s">
        <v>1143</v>
      </c>
      <c r="C18" s="30" t="s">
        <v>1144</v>
      </c>
      <c r="D18" s="13">
        <v>2240</v>
      </c>
      <c r="E18" s="14">
        <v>57.35</v>
      </c>
      <c r="F18" s="15">
        <v>1.29E-2</v>
      </c>
      <c r="G18" s="15"/>
    </row>
    <row r="19" spans="1:7" x14ac:dyDescent="0.3">
      <c r="A19" s="12" t="s">
        <v>1115</v>
      </c>
      <c r="B19" s="30" t="s">
        <v>1116</v>
      </c>
      <c r="C19" s="30" t="s">
        <v>1107</v>
      </c>
      <c r="D19" s="13">
        <v>9629</v>
      </c>
      <c r="E19" s="14">
        <v>50.43</v>
      </c>
      <c r="F19" s="15">
        <v>1.14E-2</v>
      </c>
      <c r="G19" s="15"/>
    </row>
    <row r="20" spans="1:7" x14ac:dyDescent="0.3">
      <c r="A20" s="12" t="s">
        <v>1120</v>
      </c>
      <c r="B20" s="30" t="s">
        <v>1121</v>
      </c>
      <c r="C20" s="30" t="s">
        <v>1122</v>
      </c>
      <c r="D20" s="13">
        <v>6155</v>
      </c>
      <c r="E20" s="14">
        <v>46.1</v>
      </c>
      <c r="F20" s="15">
        <v>1.04E-2</v>
      </c>
      <c r="G20" s="15"/>
    </row>
    <row r="21" spans="1:7" x14ac:dyDescent="0.3">
      <c r="A21" s="12" t="s">
        <v>1232</v>
      </c>
      <c r="B21" s="30" t="s">
        <v>1233</v>
      </c>
      <c r="C21" s="30" t="s">
        <v>1110</v>
      </c>
      <c r="D21" s="13">
        <v>3629</v>
      </c>
      <c r="E21" s="14">
        <v>45.7</v>
      </c>
      <c r="F21" s="15">
        <v>1.03E-2</v>
      </c>
      <c r="G21" s="15"/>
    </row>
    <row r="22" spans="1:7" x14ac:dyDescent="0.3">
      <c r="A22" s="12" t="s">
        <v>1667</v>
      </c>
      <c r="B22" s="30" t="s">
        <v>1668</v>
      </c>
      <c r="C22" s="30" t="s">
        <v>1256</v>
      </c>
      <c r="D22" s="13">
        <v>9663</v>
      </c>
      <c r="E22" s="14">
        <v>42.62</v>
      </c>
      <c r="F22" s="15">
        <v>9.5999999999999992E-3</v>
      </c>
      <c r="G22" s="15"/>
    </row>
    <row r="23" spans="1:7" x14ac:dyDescent="0.3">
      <c r="A23" s="12" t="s">
        <v>1429</v>
      </c>
      <c r="B23" s="30" t="s">
        <v>1430</v>
      </c>
      <c r="C23" s="30" t="s">
        <v>1318</v>
      </c>
      <c r="D23" s="13">
        <v>2886</v>
      </c>
      <c r="E23" s="14">
        <v>39.68</v>
      </c>
      <c r="F23" s="15">
        <v>8.8999999999999999E-3</v>
      </c>
      <c r="G23" s="15"/>
    </row>
    <row r="24" spans="1:7" x14ac:dyDescent="0.3">
      <c r="A24" s="12" t="s">
        <v>1148</v>
      </c>
      <c r="B24" s="30" t="s">
        <v>1149</v>
      </c>
      <c r="C24" s="30" t="s">
        <v>1110</v>
      </c>
      <c r="D24" s="13">
        <v>668</v>
      </c>
      <c r="E24" s="14">
        <v>37.520000000000003</v>
      </c>
      <c r="F24" s="15">
        <v>8.5000000000000006E-3</v>
      </c>
      <c r="G24" s="15"/>
    </row>
    <row r="25" spans="1:7" x14ac:dyDescent="0.3">
      <c r="A25" s="12" t="s">
        <v>1221</v>
      </c>
      <c r="B25" s="30" t="s">
        <v>1222</v>
      </c>
      <c r="C25" s="30" t="s">
        <v>1218</v>
      </c>
      <c r="D25" s="13">
        <v>11533</v>
      </c>
      <c r="E25" s="14">
        <v>37.409999999999997</v>
      </c>
      <c r="F25" s="15">
        <v>8.3999999999999995E-3</v>
      </c>
      <c r="G25" s="15"/>
    </row>
    <row r="26" spans="1:7" x14ac:dyDescent="0.3">
      <c r="A26" s="12" t="s">
        <v>1356</v>
      </c>
      <c r="B26" s="30" t="s">
        <v>1357</v>
      </c>
      <c r="C26" s="30" t="s">
        <v>1107</v>
      </c>
      <c r="D26" s="13">
        <v>27727</v>
      </c>
      <c r="E26" s="14">
        <v>36.68</v>
      </c>
      <c r="F26" s="15">
        <v>8.3000000000000001E-3</v>
      </c>
      <c r="G26" s="15"/>
    </row>
    <row r="27" spans="1:7" x14ac:dyDescent="0.3">
      <c r="A27" s="12" t="s">
        <v>1950</v>
      </c>
      <c r="B27" s="30" t="s">
        <v>1951</v>
      </c>
      <c r="C27" s="30" t="s">
        <v>1107</v>
      </c>
      <c r="D27" s="13">
        <v>6286</v>
      </c>
      <c r="E27" s="14">
        <v>36.409999999999997</v>
      </c>
      <c r="F27" s="15">
        <v>8.2000000000000007E-3</v>
      </c>
      <c r="G27" s="15"/>
    </row>
    <row r="28" spans="1:7" x14ac:dyDescent="0.3">
      <c r="A28" s="12" t="s">
        <v>1952</v>
      </c>
      <c r="B28" s="30" t="s">
        <v>1953</v>
      </c>
      <c r="C28" s="30" t="s">
        <v>1353</v>
      </c>
      <c r="D28" s="13">
        <v>1366</v>
      </c>
      <c r="E28" s="14">
        <v>34.79</v>
      </c>
      <c r="F28" s="15">
        <v>7.7999999999999996E-3</v>
      </c>
      <c r="G28" s="15"/>
    </row>
    <row r="29" spans="1:7" x14ac:dyDescent="0.3">
      <c r="A29" s="12" t="s">
        <v>1400</v>
      </c>
      <c r="B29" s="30" t="s">
        <v>1401</v>
      </c>
      <c r="C29" s="30" t="s">
        <v>1169</v>
      </c>
      <c r="D29" s="13">
        <v>3049</v>
      </c>
      <c r="E29" s="14">
        <v>32.840000000000003</v>
      </c>
      <c r="F29" s="15">
        <v>7.4000000000000003E-3</v>
      </c>
      <c r="G29" s="15"/>
    </row>
    <row r="30" spans="1:7" x14ac:dyDescent="0.3">
      <c r="A30" s="12" t="s">
        <v>1188</v>
      </c>
      <c r="B30" s="30" t="s">
        <v>1189</v>
      </c>
      <c r="C30" s="30" t="s">
        <v>1176</v>
      </c>
      <c r="D30" s="13">
        <v>1131</v>
      </c>
      <c r="E30" s="14">
        <v>31.23</v>
      </c>
      <c r="F30" s="15">
        <v>7.0000000000000001E-3</v>
      </c>
      <c r="G30" s="15"/>
    </row>
    <row r="31" spans="1:7" x14ac:dyDescent="0.3">
      <c r="A31" s="12" t="s">
        <v>1712</v>
      </c>
      <c r="B31" s="30" t="s">
        <v>1713</v>
      </c>
      <c r="C31" s="30" t="s">
        <v>1135</v>
      </c>
      <c r="D31" s="13">
        <v>661</v>
      </c>
      <c r="E31" s="14">
        <v>30.47</v>
      </c>
      <c r="F31" s="15">
        <v>6.8999999999999999E-3</v>
      </c>
      <c r="G31" s="15"/>
    </row>
    <row r="32" spans="1:7" x14ac:dyDescent="0.3">
      <c r="A32" s="12" t="s">
        <v>1761</v>
      </c>
      <c r="B32" s="30" t="s">
        <v>1762</v>
      </c>
      <c r="C32" s="30" t="s">
        <v>1290</v>
      </c>
      <c r="D32" s="13">
        <v>1779</v>
      </c>
      <c r="E32" s="14">
        <v>28.99</v>
      </c>
      <c r="F32" s="15">
        <v>6.4999999999999997E-3</v>
      </c>
      <c r="G32" s="15"/>
    </row>
    <row r="33" spans="1:7" x14ac:dyDescent="0.3">
      <c r="A33" s="12" t="s">
        <v>1172</v>
      </c>
      <c r="B33" s="30" t="s">
        <v>1173</v>
      </c>
      <c r="C33" s="30" t="s">
        <v>1135</v>
      </c>
      <c r="D33" s="13">
        <v>2656</v>
      </c>
      <c r="E33" s="14">
        <v>28.82</v>
      </c>
      <c r="F33" s="15">
        <v>6.4999999999999997E-3</v>
      </c>
      <c r="G33" s="15"/>
    </row>
    <row r="34" spans="1:7" x14ac:dyDescent="0.3">
      <c r="A34" s="12" t="s">
        <v>1337</v>
      </c>
      <c r="B34" s="30" t="s">
        <v>1338</v>
      </c>
      <c r="C34" s="30" t="s">
        <v>1169</v>
      </c>
      <c r="D34" s="13">
        <v>334</v>
      </c>
      <c r="E34" s="14">
        <v>27.7</v>
      </c>
      <c r="F34" s="15">
        <v>6.1999999999999998E-3</v>
      </c>
      <c r="G34" s="15"/>
    </row>
    <row r="35" spans="1:7" x14ac:dyDescent="0.3">
      <c r="A35" s="12" t="s">
        <v>1692</v>
      </c>
      <c r="B35" s="30" t="s">
        <v>1693</v>
      </c>
      <c r="C35" s="30" t="s">
        <v>1135</v>
      </c>
      <c r="D35" s="13">
        <v>457</v>
      </c>
      <c r="E35" s="14">
        <v>27.23</v>
      </c>
      <c r="F35" s="15">
        <v>6.1000000000000004E-3</v>
      </c>
      <c r="G35" s="15"/>
    </row>
    <row r="36" spans="1:7" x14ac:dyDescent="0.3">
      <c r="A36" s="12" t="s">
        <v>1789</v>
      </c>
      <c r="B36" s="30" t="s">
        <v>1790</v>
      </c>
      <c r="C36" s="30" t="s">
        <v>1290</v>
      </c>
      <c r="D36" s="13">
        <v>2252</v>
      </c>
      <c r="E36" s="14">
        <v>27.14</v>
      </c>
      <c r="F36" s="15">
        <v>6.1000000000000004E-3</v>
      </c>
      <c r="G36" s="15"/>
    </row>
    <row r="37" spans="1:7" x14ac:dyDescent="0.3">
      <c r="A37" s="12" t="s">
        <v>1152</v>
      </c>
      <c r="B37" s="30" t="s">
        <v>1153</v>
      </c>
      <c r="C37" s="30" t="s">
        <v>1154</v>
      </c>
      <c r="D37" s="13">
        <v>2709</v>
      </c>
      <c r="E37" s="14">
        <v>26.63</v>
      </c>
      <c r="F37" s="15">
        <v>6.0000000000000001E-3</v>
      </c>
      <c r="G37" s="15"/>
    </row>
    <row r="38" spans="1:7" x14ac:dyDescent="0.3">
      <c r="A38" s="12" t="s">
        <v>1174</v>
      </c>
      <c r="B38" s="30" t="s">
        <v>1175</v>
      </c>
      <c r="C38" s="30" t="s">
        <v>1176</v>
      </c>
      <c r="D38" s="13">
        <v>1047</v>
      </c>
      <c r="E38" s="14">
        <v>26.33</v>
      </c>
      <c r="F38" s="15">
        <v>5.8999999999999999E-3</v>
      </c>
      <c r="G38" s="15"/>
    </row>
    <row r="39" spans="1:7" x14ac:dyDescent="0.3">
      <c r="A39" s="12" t="s">
        <v>1145</v>
      </c>
      <c r="B39" s="30" t="s">
        <v>1146</v>
      </c>
      <c r="C39" s="30" t="s">
        <v>1147</v>
      </c>
      <c r="D39" s="13">
        <v>4809</v>
      </c>
      <c r="E39" s="14">
        <v>26.27</v>
      </c>
      <c r="F39" s="15">
        <v>5.8999999999999999E-3</v>
      </c>
      <c r="G39" s="15"/>
    </row>
    <row r="40" spans="1:7" x14ac:dyDescent="0.3">
      <c r="A40" s="12" t="s">
        <v>1295</v>
      </c>
      <c r="B40" s="30" t="s">
        <v>1296</v>
      </c>
      <c r="C40" s="30" t="s">
        <v>1297</v>
      </c>
      <c r="D40" s="13">
        <v>18841</v>
      </c>
      <c r="E40" s="14">
        <v>26.23</v>
      </c>
      <c r="F40" s="15">
        <v>5.8999999999999999E-3</v>
      </c>
      <c r="G40" s="15"/>
    </row>
    <row r="41" spans="1:7" x14ac:dyDescent="0.3">
      <c r="A41" s="12" t="s">
        <v>1206</v>
      </c>
      <c r="B41" s="30" t="s">
        <v>1207</v>
      </c>
      <c r="C41" s="30" t="s">
        <v>1169</v>
      </c>
      <c r="D41" s="13">
        <v>2247</v>
      </c>
      <c r="E41" s="14">
        <v>26.04</v>
      </c>
      <c r="F41" s="15">
        <v>5.8999999999999999E-3</v>
      </c>
      <c r="G41" s="15"/>
    </row>
    <row r="42" spans="1:7" x14ac:dyDescent="0.3">
      <c r="A42" s="12" t="s">
        <v>1421</v>
      </c>
      <c r="B42" s="30" t="s">
        <v>1422</v>
      </c>
      <c r="C42" s="30" t="s">
        <v>1290</v>
      </c>
      <c r="D42" s="13">
        <v>3354</v>
      </c>
      <c r="E42" s="14">
        <v>25.84</v>
      </c>
      <c r="F42" s="15">
        <v>5.7999999999999996E-3</v>
      </c>
      <c r="G42" s="15"/>
    </row>
    <row r="43" spans="1:7" x14ac:dyDescent="0.3">
      <c r="A43" s="12" t="s">
        <v>1159</v>
      </c>
      <c r="B43" s="30" t="s">
        <v>1160</v>
      </c>
      <c r="C43" s="30" t="s">
        <v>1161</v>
      </c>
      <c r="D43" s="13">
        <v>12076</v>
      </c>
      <c r="E43" s="14">
        <v>25.63</v>
      </c>
      <c r="F43" s="15">
        <v>5.7999999999999996E-3</v>
      </c>
      <c r="G43" s="15"/>
    </row>
    <row r="44" spans="1:7" x14ac:dyDescent="0.3">
      <c r="A44" s="12" t="s">
        <v>1954</v>
      </c>
      <c r="B44" s="30" t="s">
        <v>1955</v>
      </c>
      <c r="C44" s="30" t="s">
        <v>1253</v>
      </c>
      <c r="D44" s="13">
        <v>8400</v>
      </c>
      <c r="E44" s="14">
        <v>25.2</v>
      </c>
      <c r="F44" s="15">
        <v>5.7000000000000002E-3</v>
      </c>
      <c r="G44" s="15"/>
    </row>
    <row r="45" spans="1:7" x14ac:dyDescent="0.3">
      <c r="A45" s="12" t="s">
        <v>1956</v>
      </c>
      <c r="B45" s="30" t="s">
        <v>1957</v>
      </c>
      <c r="C45" s="30" t="s">
        <v>1107</v>
      </c>
      <c r="D45" s="13">
        <v>165691</v>
      </c>
      <c r="E45" s="14">
        <v>24.94</v>
      </c>
      <c r="F45" s="15">
        <v>5.5999999999999999E-3</v>
      </c>
      <c r="G45" s="15"/>
    </row>
    <row r="46" spans="1:7" x14ac:dyDescent="0.3">
      <c r="A46" s="12" t="s">
        <v>1425</v>
      </c>
      <c r="B46" s="30" t="s">
        <v>1426</v>
      </c>
      <c r="C46" s="30" t="s">
        <v>1176</v>
      </c>
      <c r="D46" s="13">
        <v>2990</v>
      </c>
      <c r="E46" s="14">
        <v>24.47</v>
      </c>
      <c r="F46" s="15">
        <v>5.4999999999999997E-3</v>
      </c>
      <c r="G46" s="15"/>
    </row>
    <row r="47" spans="1:7" x14ac:dyDescent="0.3">
      <c r="A47" s="12" t="s">
        <v>1408</v>
      </c>
      <c r="B47" s="30" t="s">
        <v>1409</v>
      </c>
      <c r="C47" s="30" t="s">
        <v>1176</v>
      </c>
      <c r="D47" s="13">
        <v>8329</v>
      </c>
      <c r="E47" s="14">
        <v>24.4</v>
      </c>
      <c r="F47" s="15">
        <v>5.4999999999999997E-3</v>
      </c>
      <c r="G47" s="15"/>
    </row>
    <row r="48" spans="1:7" x14ac:dyDescent="0.3">
      <c r="A48" s="12" t="s">
        <v>1138</v>
      </c>
      <c r="B48" s="30" t="s">
        <v>1139</v>
      </c>
      <c r="C48" s="30" t="s">
        <v>1110</v>
      </c>
      <c r="D48" s="13">
        <v>15213</v>
      </c>
      <c r="E48" s="14">
        <v>23.09</v>
      </c>
      <c r="F48" s="15">
        <v>5.1999999999999998E-3</v>
      </c>
      <c r="G48" s="15"/>
    </row>
    <row r="49" spans="1:7" x14ac:dyDescent="0.3">
      <c r="A49" s="12" t="s">
        <v>1958</v>
      </c>
      <c r="B49" s="30" t="s">
        <v>1959</v>
      </c>
      <c r="C49" s="30" t="s">
        <v>1353</v>
      </c>
      <c r="D49" s="13">
        <v>27</v>
      </c>
      <c r="E49" s="14">
        <v>22.69</v>
      </c>
      <c r="F49" s="15">
        <v>5.1000000000000004E-3</v>
      </c>
      <c r="G49" s="15"/>
    </row>
    <row r="50" spans="1:7" x14ac:dyDescent="0.3">
      <c r="A50" s="12" t="s">
        <v>1960</v>
      </c>
      <c r="B50" s="30" t="s">
        <v>1961</v>
      </c>
      <c r="C50" s="30" t="s">
        <v>1107</v>
      </c>
      <c r="D50" s="13">
        <v>40858</v>
      </c>
      <c r="E50" s="14">
        <v>22.49</v>
      </c>
      <c r="F50" s="15">
        <v>5.1000000000000004E-3</v>
      </c>
      <c r="G50" s="15"/>
    </row>
    <row r="51" spans="1:7" x14ac:dyDescent="0.3">
      <c r="A51" s="12" t="s">
        <v>1349</v>
      </c>
      <c r="B51" s="30" t="s">
        <v>1350</v>
      </c>
      <c r="C51" s="30" t="s">
        <v>1262</v>
      </c>
      <c r="D51" s="13">
        <v>9822</v>
      </c>
      <c r="E51" s="14">
        <v>22.48</v>
      </c>
      <c r="F51" s="15">
        <v>5.1000000000000004E-3</v>
      </c>
      <c r="G51" s="15"/>
    </row>
    <row r="52" spans="1:7" x14ac:dyDescent="0.3">
      <c r="A52" s="12" t="s">
        <v>1373</v>
      </c>
      <c r="B52" s="30" t="s">
        <v>1374</v>
      </c>
      <c r="C52" s="30" t="s">
        <v>1183</v>
      </c>
      <c r="D52" s="13">
        <v>290</v>
      </c>
      <c r="E52" s="14">
        <v>22.1</v>
      </c>
      <c r="F52" s="15">
        <v>5.0000000000000001E-3</v>
      </c>
      <c r="G52" s="15"/>
    </row>
    <row r="53" spans="1:7" x14ac:dyDescent="0.3">
      <c r="A53" s="12" t="s">
        <v>1802</v>
      </c>
      <c r="B53" s="30" t="s">
        <v>1803</v>
      </c>
      <c r="C53" s="30" t="s">
        <v>1218</v>
      </c>
      <c r="D53" s="13">
        <v>5012</v>
      </c>
      <c r="E53" s="14">
        <v>22.06</v>
      </c>
      <c r="F53" s="15">
        <v>5.0000000000000001E-3</v>
      </c>
      <c r="G53" s="15"/>
    </row>
    <row r="54" spans="1:7" x14ac:dyDescent="0.3">
      <c r="A54" s="12" t="s">
        <v>1335</v>
      </c>
      <c r="B54" s="30" t="s">
        <v>1336</v>
      </c>
      <c r="C54" s="30" t="s">
        <v>1154</v>
      </c>
      <c r="D54" s="13">
        <v>642</v>
      </c>
      <c r="E54" s="14">
        <v>21.8</v>
      </c>
      <c r="F54" s="15">
        <v>4.8999999999999998E-3</v>
      </c>
      <c r="G54" s="15"/>
    </row>
    <row r="55" spans="1:7" x14ac:dyDescent="0.3">
      <c r="A55" s="12" t="s">
        <v>1962</v>
      </c>
      <c r="B55" s="30" t="s">
        <v>1963</v>
      </c>
      <c r="C55" s="30" t="s">
        <v>1290</v>
      </c>
      <c r="D55" s="13">
        <v>848</v>
      </c>
      <c r="E55" s="14">
        <v>21.31</v>
      </c>
      <c r="F55" s="15">
        <v>4.7999999999999996E-3</v>
      </c>
      <c r="G55" s="15"/>
    </row>
    <row r="56" spans="1:7" x14ac:dyDescent="0.3">
      <c r="A56" s="12" t="s">
        <v>1186</v>
      </c>
      <c r="B56" s="30" t="s">
        <v>1187</v>
      </c>
      <c r="C56" s="30" t="s">
        <v>1147</v>
      </c>
      <c r="D56" s="13">
        <v>20240</v>
      </c>
      <c r="E56" s="14">
        <v>21.15</v>
      </c>
      <c r="F56" s="15">
        <v>4.7999999999999996E-3</v>
      </c>
      <c r="G56" s="15"/>
    </row>
    <row r="57" spans="1:7" x14ac:dyDescent="0.3">
      <c r="A57" s="12" t="s">
        <v>1162</v>
      </c>
      <c r="B57" s="30" t="s">
        <v>1163</v>
      </c>
      <c r="C57" s="30" t="s">
        <v>1164</v>
      </c>
      <c r="D57" s="13">
        <v>11922</v>
      </c>
      <c r="E57" s="14">
        <v>20.88</v>
      </c>
      <c r="F57" s="15">
        <v>4.7000000000000002E-3</v>
      </c>
      <c r="G57" s="15"/>
    </row>
    <row r="58" spans="1:7" x14ac:dyDescent="0.3">
      <c r="A58" s="12" t="s">
        <v>1223</v>
      </c>
      <c r="B58" s="30" t="s">
        <v>1224</v>
      </c>
      <c r="C58" s="30" t="s">
        <v>1225</v>
      </c>
      <c r="D58" s="13">
        <v>3591</v>
      </c>
      <c r="E58" s="14">
        <v>20.84</v>
      </c>
      <c r="F58" s="15">
        <v>4.7000000000000002E-3</v>
      </c>
      <c r="G58" s="15"/>
    </row>
    <row r="59" spans="1:7" x14ac:dyDescent="0.3">
      <c r="A59" s="12" t="s">
        <v>1288</v>
      </c>
      <c r="B59" s="30" t="s">
        <v>1289</v>
      </c>
      <c r="C59" s="30" t="s">
        <v>1290</v>
      </c>
      <c r="D59" s="13">
        <v>1548</v>
      </c>
      <c r="E59" s="14">
        <v>20.7</v>
      </c>
      <c r="F59" s="15">
        <v>4.7000000000000002E-3</v>
      </c>
      <c r="G59" s="15"/>
    </row>
    <row r="60" spans="1:7" x14ac:dyDescent="0.3">
      <c r="A60" s="12" t="s">
        <v>1410</v>
      </c>
      <c r="B60" s="30" t="s">
        <v>1411</v>
      </c>
      <c r="C60" s="30" t="s">
        <v>1154</v>
      </c>
      <c r="D60" s="13">
        <v>3158</v>
      </c>
      <c r="E60" s="14">
        <v>20.48</v>
      </c>
      <c r="F60" s="15">
        <v>4.5999999999999999E-3</v>
      </c>
      <c r="G60" s="15"/>
    </row>
    <row r="61" spans="1:7" x14ac:dyDescent="0.3">
      <c r="A61" s="12" t="s">
        <v>1964</v>
      </c>
      <c r="B61" s="30" t="s">
        <v>1965</v>
      </c>
      <c r="C61" s="30" t="s">
        <v>1110</v>
      </c>
      <c r="D61" s="13">
        <v>888</v>
      </c>
      <c r="E61" s="14">
        <v>20.420000000000002</v>
      </c>
      <c r="F61" s="15">
        <v>4.5999999999999999E-3</v>
      </c>
      <c r="G61" s="15"/>
    </row>
    <row r="62" spans="1:7" x14ac:dyDescent="0.3">
      <c r="A62" s="12" t="s">
        <v>1265</v>
      </c>
      <c r="B62" s="30" t="s">
        <v>1266</v>
      </c>
      <c r="C62" s="30" t="s">
        <v>1183</v>
      </c>
      <c r="D62" s="13">
        <v>1031</v>
      </c>
      <c r="E62" s="14">
        <v>20.29</v>
      </c>
      <c r="F62" s="15">
        <v>4.5999999999999999E-3</v>
      </c>
      <c r="G62" s="15"/>
    </row>
    <row r="63" spans="1:7" x14ac:dyDescent="0.3">
      <c r="A63" s="12" t="s">
        <v>1412</v>
      </c>
      <c r="B63" s="30" t="s">
        <v>1413</v>
      </c>
      <c r="C63" s="30" t="s">
        <v>1353</v>
      </c>
      <c r="D63" s="13">
        <v>1038</v>
      </c>
      <c r="E63" s="14">
        <v>20.260000000000002</v>
      </c>
      <c r="F63" s="15">
        <v>4.5999999999999999E-3</v>
      </c>
      <c r="G63" s="15"/>
    </row>
    <row r="64" spans="1:7" x14ac:dyDescent="0.3">
      <c r="A64" s="12" t="s">
        <v>1341</v>
      </c>
      <c r="B64" s="30" t="s">
        <v>1342</v>
      </c>
      <c r="C64" s="30" t="s">
        <v>1119</v>
      </c>
      <c r="D64" s="13">
        <v>8360</v>
      </c>
      <c r="E64" s="14">
        <v>19.8</v>
      </c>
      <c r="F64" s="15">
        <v>4.4999999999999997E-3</v>
      </c>
      <c r="G64" s="15"/>
    </row>
    <row r="65" spans="1:7" x14ac:dyDescent="0.3">
      <c r="A65" s="12" t="s">
        <v>1194</v>
      </c>
      <c r="B65" s="30" t="s">
        <v>1195</v>
      </c>
      <c r="C65" s="30" t="s">
        <v>1196</v>
      </c>
      <c r="D65" s="13">
        <v>2035</v>
      </c>
      <c r="E65" s="14">
        <v>19.79</v>
      </c>
      <c r="F65" s="15">
        <v>4.4999999999999997E-3</v>
      </c>
      <c r="G65" s="15"/>
    </row>
    <row r="66" spans="1:7" x14ac:dyDescent="0.3">
      <c r="A66" s="12" t="s">
        <v>1966</v>
      </c>
      <c r="B66" s="30" t="s">
        <v>1967</v>
      </c>
      <c r="C66" s="30" t="s">
        <v>1968</v>
      </c>
      <c r="D66" s="13">
        <v>3065</v>
      </c>
      <c r="E66" s="14">
        <v>19.579999999999998</v>
      </c>
      <c r="F66" s="15">
        <v>4.4000000000000003E-3</v>
      </c>
      <c r="G66" s="15"/>
    </row>
    <row r="67" spans="1:7" x14ac:dyDescent="0.3">
      <c r="A67" s="12" t="s">
        <v>1449</v>
      </c>
      <c r="B67" s="30" t="s">
        <v>1450</v>
      </c>
      <c r="C67" s="30" t="s">
        <v>1135</v>
      </c>
      <c r="D67" s="13">
        <v>1086</v>
      </c>
      <c r="E67" s="14">
        <v>19.5</v>
      </c>
      <c r="F67" s="15">
        <v>4.4000000000000003E-3</v>
      </c>
      <c r="G67" s="15"/>
    </row>
    <row r="68" spans="1:7" x14ac:dyDescent="0.3">
      <c r="A68" s="12" t="s">
        <v>1245</v>
      </c>
      <c r="B68" s="30" t="s">
        <v>1246</v>
      </c>
      <c r="C68" s="30" t="s">
        <v>1164</v>
      </c>
      <c r="D68" s="13">
        <v>8577</v>
      </c>
      <c r="E68" s="14">
        <v>19.36</v>
      </c>
      <c r="F68" s="15">
        <v>4.4000000000000003E-3</v>
      </c>
      <c r="G68" s="15"/>
    </row>
    <row r="69" spans="1:7" x14ac:dyDescent="0.3">
      <c r="A69" s="12" t="s">
        <v>1331</v>
      </c>
      <c r="B69" s="30" t="s">
        <v>1332</v>
      </c>
      <c r="C69" s="30" t="s">
        <v>1262</v>
      </c>
      <c r="D69" s="13">
        <v>4479</v>
      </c>
      <c r="E69" s="14">
        <v>19.2</v>
      </c>
      <c r="F69" s="15">
        <v>4.3E-3</v>
      </c>
      <c r="G69" s="15"/>
    </row>
    <row r="70" spans="1:7" x14ac:dyDescent="0.3">
      <c r="A70" s="12" t="s">
        <v>1781</v>
      </c>
      <c r="B70" s="30" t="s">
        <v>1782</v>
      </c>
      <c r="C70" s="30" t="s">
        <v>1196</v>
      </c>
      <c r="D70" s="13">
        <v>448</v>
      </c>
      <c r="E70" s="14">
        <v>19.13</v>
      </c>
      <c r="F70" s="15">
        <v>4.3E-3</v>
      </c>
      <c r="G70" s="15"/>
    </row>
    <row r="71" spans="1:7" x14ac:dyDescent="0.3">
      <c r="A71" s="12" t="s">
        <v>1325</v>
      </c>
      <c r="B71" s="30" t="s">
        <v>1326</v>
      </c>
      <c r="C71" s="30" t="s">
        <v>1154</v>
      </c>
      <c r="D71" s="13">
        <v>3683</v>
      </c>
      <c r="E71" s="14">
        <v>19.079999999999998</v>
      </c>
      <c r="F71" s="15">
        <v>4.3E-3</v>
      </c>
      <c r="G71" s="15"/>
    </row>
    <row r="72" spans="1:7" x14ac:dyDescent="0.3">
      <c r="A72" s="12" t="s">
        <v>1404</v>
      </c>
      <c r="B72" s="30" t="s">
        <v>1405</v>
      </c>
      <c r="C72" s="30" t="s">
        <v>1122</v>
      </c>
      <c r="D72" s="13">
        <v>1530</v>
      </c>
      <c r="E72" s="14">
        <v>19.059999999999999</v>
      </c>
      <c r="F72" s="15">
        <v>4.3E-3</v>
      </c>
      <c r="G72" s="15"/>
    </row>
    <row r="73" spans="1:7" x14ac:dyDescent="0.3">
      <c r="A73" s="12" t="s">
        <v>1197</v>
      </c>
      <c r="B73" s="30" t="s">
        <v>1198</v>
      </c>
      <c r="C73" s="30" t="s">
        <v>1107</v>
      </c>
      <c r="D73" s="13">
        <v>9704</v>
      </c>
      <c r="E73" s="14">
        <v>19</v>
      </c>
      <c r="F73" s="15">
        <v>4.3E-3</v>
      </c>
      <c r="G73" s="15"/>
    </row>
    <row r="74" spans="1:7" x14ac:dyDescent="0.3">
      <c r="A74" s="12" t="s">
        <v>1443</v>
      </c>
      <c r="B74" s="30" t="s">
        <v>1444</v>
      </c>
      <c r="C74" s="30" t="s">
        <v>1228</v>
      </c>
      <c r="D74" s="13">
        <v>2983</v>
      </c>
      <c r="E74" s="14">
        <v>18.940000000000001</v>
      </c>
      <c r="F74" s="15">
        <v>4.3E-3</v>
      </c>
      <c r="G74" s="15"/>
    </row>
    <row r="75" spans="1:7" x14ac:dyDescent="0.3">
      <c r="A75" s="12" t="s">
        <v>1177</v>
      </c>
      <c r="B75" s="30" t="s">
        <v>1178</v>
      </c>
      <c r="C75" s="30" t="s">
        <v>1110</v>
      </c>
      <c r="D75" s="13">
        <v>16208</v>
      </c>
      <c r="E75" s="14">
        <v>18.71</v>
      </c>
      <c r="F75" s="15">
        <v>4.1999999999999997E-3</v>
      </c>
      <c r="G75" s="15"/>
    </row>
    <row r="76" spans="1:7" x14ac:dyDescent="0.3">
      <c r="A76" s="12" t="s">
        <v>1167</v>
      </c>
      <c r="B76" s="30" t="s">
        <v>1168</v>
      </c>
      <c r="C76" s="30" t="s">
        <v>1169</v>
      </c>
      <c r="D76" s="13">
        <v>4417</v>
      </c>
      <c r="E76" s="14">
        <v>18.59</v>
      </c>
      <c r="F76" s="15">
        <v>4.1999999999999997E-3</v>
      </c>
      <c r="G76" s="15"/>
    </row>
    <row r="77" spans="1:7" x14ac:dyDescent="0.3">
      <c r="A77" s="12" t="s">
        <v>1136</v>
      </c>
      <c r="B77" s="30" t="s">
        <v>1137</v>
      </c>
      <c r="C77" s="30" t="s">
        <v>1107</v>
      </c>
      <c r="D77" s="13">
        <v>38934</v>
      </c>
      <c r="E77" s="14">
        <v>18.14</v>
      </c>
      <c r="F77" s="15">
        <v>4.1000000000000003E-3</v>
      </c>
      <c r="G77" s="15"/>
    </row>
    <row r="78" spans="1:7" x14ac:dyDescent="0.3">
      <c r="A78" s="12" t="s">
        <v>1192</v>
      </c>
      <c r="B78" s="30" t="s">
        <v>1193</v>
      </c>
      <c r="C78" s="30" t="s">
        <v>1135</v>
      </c>
      <c r="D78" s="13">
        <v>472</v>
      </c>
      <c r="E78" s="14">
        <v>18</v>
      </c>
      <c r="F78" s="15">
        <v>4.1000000000000003E-3</v>
      </c>
      <c r="G78" s="15"/>
    </row>
    <row r="79" spans="1:7" x14ac:dyDescent="0.3">
      <c r="A79" s="12" t="s">
        <v>1190</v>
      </c>
      <c r="B79" s="30" t="s">
        <v>1191</v>
      </c>
      <c r="C79" s="30" t="s">
        <v>1110</v>
      </c>
      <c r="D79" s="13">
        <v>7767</v>
      </c>
      <c r="E79" s="14">
        <v>17.989999999999998</v>
      </c>
      <c r="F79" s="15">
        <v>4.1000000000000003E-3</v>
      </c>
      <c r="G79" s="15"/>
    </row>
    <row r="80" spans="1:7" x14ac:dyDescent="0.3">
      <c r="A80" s="12" t="s">
        <v>1969</v>
      </c>
      <c r="B80" s="30" t="s">
        <v>1970</v>
      </c>
      <c r="C80" s="30" t="s">
        <v>1196</v>
      </c>
      <c r="D80" s="13">
        <v>965</v>
      </c>
      <c r="E80" s="14">
        <v>17.78</v>
      </c>
      <c r="F80" s="15">
        <v>4.0000000000000001E-3</v>
      </c>
      <c r="G80" s="15"/>
    </row>
    <row r="81" spans="1:7" x14ac:dyDescent="0.3">
      <c r="A81" s="12" t="s">
        <v>1427</v>
      </c>
      <c r="B81" s="30" t="s">
        <v>1428</v>
      </c>
      <c r="C81" s="30" t="s">
        <v>1390</v>
      </c>
      <c r="D81" s="13">
        <v>90</v>
      </c>
      <c r="E81" s="14">
        <v>17.73</v>
      </c>
      <c r="F81" s="15">
        <v>4.0000000000000001E-3</v>
      </c>
      <c r="G81" s="15"/>
    </row>
    <row r="82" spans="1:7" x14ac:dyDescent="0.3">
      <c r="A82" s="12" t="s">
        <v>1971</v>
      </c>
      <c r="B82" s="30" t="s">
        <v>1972</v>
      </c>
      <c r="C82" s="30" t="s">
        <v>1256</v>
      </c>
      <c r="D82" s="13">
        <v>6822</v>
      </c>
      <c r="E82" s="14">
        <v>17.73</v>
      </c>
      <c r="F82" s="15">
        <v>4.0000000000000001E-3</v>
      </c>
      <c r="G82" s="15"/>
    </row>
    <row r="83" spans="1:7" x14ac:dyDescent="0.3">
      <c r="A83" s="12" t="s">
        <v>1140</v>
      </c>
      <c r="B83" s="30" t="s">
        <v>1141</v>
      </c>
      <c r="C83" s="30" t="s">
        <v>1107</v>
      </c>
      <c r="D83" s="13">
        <v>1635</v>
      </c>
      <c r="E83" s="14">
        <v>17.46</v>
      </c>
      <c r="F83" s="15">
        <v>3.8999999999999998E-3</v>
      </c>
      <c r="G83" s="15"/>
    </row>
    <row r="84" spans="1:7" x14ac:dyDescent="0.3">
      <c r="A84" s="12" t="s">
        <v>1382</v>
      </c>
      <c r="B84" s="30" t="s">
        <v>1383</v>
      </c>
      <c r="C84" s="30" t="s">
        <v>1135</v>
      </c>
      <c r="D84" s="13">
        <v>1564</v>
      </c>
      <c r="E84" s="14">
        <v>17.23</v>
      </c>
      <c r="F84" s="15">
        <v>3.8999999999999998E-3</v>
      </c>
      <c r="G84" s="15"/>
    </row>
    <row r="85" spans="1:7" x14ac:dyDescent="0.3">
      <c r="A85" s="12" t="s">
        <v>1366</v>
      </c>
      <c r="B85" s="30" t="s">
        <v>1367</v>
      </c>
      <c r="C85" s="30" t="s">
        <v>1110</v>
      </c>
      <c r="D85" s="13">
        <v>1359</v>
      </c>
      <c r="E85" s="14">
        <v>17.21</v>
      </c>
      <c r="F85" s="15">
        <v>3.8999999999999998E-3</v>
      </c>
      <c r="G85" s="15"/>
    </row>
    <row r="86" spans="1:7" x14ac:dyDescent="0.3">
      <c r="A86" s="12" t="s">
        <v>1973</v>
      </c>
      <c r="B86" s="30" t="s">
        <v>1974</v>
      </c>
      <c r="C86" s="30" t="s">
        <v>1290</v>
      </c>
      <c r="D86" s="13">
        <v>588</v>
      </c>
      <c r="E86" s="14">
        <v>16.93</v>
      </c>
      <c r="F86" s="15">
        <v>3.8E-3</v>
      </c>
      <c r="G86" s="15"/>
    </row>
    <row r="87" spans="1:7" x14ac:dyDescent="0.3">
      <c r="A87" s="12" t="s">
        <v>1130</v>
      </c>
      <c r="B87" s="30" t="s">
        <v>1131</v>
      </c>
      <c r="C87" s="30" t="s">
        <v>1132</v>
      </c>
      <c r="D87" s="13">
        <v>15094</v>
      </c>
      <c r="E87" s="14">
        <v>16.84</v>
      </c>
      <c r="F87" s="15">
        <v>3.8E-3</v>
      </c>
      <c r="G87" s="15"/>
    </row>
    <row r="88" spans="1:7" x14ac:dyDescent="0.3">
      <c r="A88" s="12" t="s">
        <v>1280</v>
      </c>
      <c r="B88" s="30" t="s">
        <v>1281</v>
      </c>
      <c r="C88" s="30" t="s">
        <v>1154</v>
      </c>
      <c r="D88" s="13">
        <v>3314</v>
      </c>
      <c r="E88" s="14">
        <v>16.29</v>
      </c>
      <c r="F88" s="15">
        <v>3.7000000000000002E-3</v>
      </c>
      <c r="G88" s="15"/>
    </row>
    <row r="89" spans="1:7" x14ac:dyDescent="0.3">
      <c r="A89" s="12" t="s">
        <v>1247</v>
      </c>
      <c r="B89" s="30" t="s">
        <v>1248</v>
      </c>
      <c r="C89" s="30" t="s">
        <v>1147</v>
      </c>
      <c r="D89" s="13">
        <v>2366</v>
      </c>
      <c r="E89" s="14">
        <v>16.28</v>
      </c>
      <c r="F89" s="15">
        <v>3.7000000000000002E-3</v>
      </c>
      <c r="G89" s="15"/>
    </row>
    <row r="90" spans="1:7" x14ac:dyDescent="0.3">
      <c r="A90" s="12" t="s">
        <v>1814</v>
      </c>
      <c r="B90" s="30" t="s">
        <v>1815</v>
      </c>
      <c r="C90" s="30" t="s">
        <v>1231</v>
      </c>
      <c r="D90" s="13">
        <v>1216</v>
      </c>
      <c r="E90" s="14">
        <v>15.82</v>
      </c>
      <c r="F90" s="15">
        <v>3.5999999999999999E-3</v>
      </c>
      <c r="G90" s="15"/>
    </row>
    <row r="91" spans="1:7" x14ac:dyDescent="0.3">
      <c r="A91" s="12" t="s">
        <v>1165</v>
      </c>
      <c r="B91" s="30" t="s">
        <v>1166</v>
      </c>
      <c r="C91" s="30" t="s">
        <v>1147</v>
      </c>
      <c r="D91" s="13">
        <v>18933</v>
      </c>
      <c r="E91" s="14">
        <v>15.66</v>
      </c>
      <c r="F91" s="15">
        <v>3.5000000000000001E-3</v>
      </c>
      <c r="G91" s="15"/>
    </row>
    <row r="92" spans="1:7" x14ac:dyDescent="0.3">
      <c r="A92" s="12" t="s">
        <v>1704</v>
      </c>
      <c r="B92" s="30" t="s">
        <v>1705</v>
      </c>
      <c r="C92" s="30" t="s">
        <v>1196</v>
      </c>
      <c r="D92" s="13">
        <v>518</v>
      </c>
      <c r="E92" s="14">
        <v>15.64</v>
      </c>
      <c r="F92" s="15">
        <v>3.5000000000000001E-3</v>
      </c>
      <c r="G92" s="15"/>
    </row>
    <row r="93" spans="1:7" x14ac:dyDescent="0.3">
      <c r="A93" s="12" t="s">
        <v>1384</v>
      </c>
      <c r="B93" s="30" t="s">
        <v>1385</v>
      </c>
      <c r="C93" s="30" t="s">
        <v>1154</v>
      </c>
      <c r="D93" s="13">
        <v>70</v>
      </c>
      <c r="E93" s="14">
        <v>15.45</v>
      </c>
      <c r="F93" s="15">
        <v>3.5000000000000001E-3</v>
      </c>
      <c r="G93" s="15"/>
    </row>
    <row r="94" spans="1:7" x14ac:dyDescent="0.3">
      <c r="A94" s="12" t="s">
        <v>1339</v>
      </c>
      <c r="B94" s="30" t="s">
        <v>1340</v>
      </c>
      <c r="C94" s="30" t="s">
        <v>1231</v>
      </c>
      <c r="D94" s="13">
        <v>1493</v>
      </c>
      <c r="E94" s="14">
        <v>15.39</v>
      </c>
      <c r="F94" s="15">
        <v>3.5000000000000001E-3</v>
      </c>
      <c r="G94" s="15"/>
    </row>
    <row r="95" spans="1:7" x14ac:dyDescent="0.3">
      <c r="A95" s="12" t="s">
        <v>1975</v>
      </c>
      <c r="B95" s="30" t="s">
        <v>1976</v>
      </c>
      <c r="C95" s="30" t="s">
        <v>1968</v>
      </c>
      <c r="D95" s="13">
        <v>2407</v>
      </c>
      <c r="E95" s="14">
        <v>15.33</v>
      </c>
      <c r="F95" s="15">
        <v>3.5000000000000001E-3</v>
      </c>
      <c r="G95" s="15"/>
    </row>
    <row r="96" spans="1:7" x14ac:dyDescent="0.3">
      <c r="A96" s="12" t="s">
        <v>1675</v>
      </c>
      <c r="B96" s="30" t="s">
        <v>1676</v>
      </c>
      <c r="C96" s="30" t="s">
        <v>1353</v>
      </c>
      <c r="D96" s="13">
        <v>532</v>
      </c>
      <c r="E96" s="14">
        <v>15.26</v>
      </c>
      <c r="F96" s="15">
        <v>3.3999999999999998E-3</v>
      </c>
      <c r="G96" s="15"/>
    </row>
    <row r="97" spans="1:7" x14ac:dyDescent="0.3">
      <c r="A97" s="12" t="s">
        <v>1181</v>
      </c>
      <c r="B97" s="30" t="s">
        <v>1182</v>
      </c>
      <c r="C97" s="30" t="s">
        <v>1183</v>
      </c>
      <c r="D97" s="13">
        <v>925</v>
      </c>
      <c r="E97" s="14">
        <v>15.1</v>
      </c>
      <c r="F97" s="15">
        <v>3.3999999999999998E-3</v>
      </c>
      <c r="G97" s="15"/>
    </row>
    <row r="98" spans="1:7" x14ac:dyDescent="0.3">
      <c r="A98" s="12" t="s">
        <v>1273</v>
      </c>
      <c r="B98" s="30" t="s">
        <v>1274</v>
      </c>
      <c r="C98" s="30" t="s">
        <v>1154</v>
      </c>
      <c r="D98" s="13">
        <v>5150</v>
      </c>
      <c r="E98" s="14">
        <v>15.09</v>
      </c>
      <c r="F98" s="15">
        <v>3.3999999999999998E-3</v>
      </c>
      <c r="G98" s="15"/>
    </row>
    <row r="99" spans="1:7" x14ac:dyDescent="0.3">
      <c r="A99" s="12" t="s">
        <v>1665</v>
      </c>
      <c r="B99" s="30" t="s">
        <v>1666</v>
      </c>
      <c r="C99" s="30" t="s">
        <v>1290</v>
      </c>
      <c r="D99" s="13">
        <v>519</v>
      </c>
      <c r="E99" s="14">
        <v>15.07</v>
      </c>
      <c r="F99" s="15">
        <v>3.3999999999999998E-3</v>
      </c>
      <c r="G99" s="15"/>
    </row>
    <row r="100" spans="1:7" x14ac:dyDescent="0.3">
      <c r="A100" s="12" t="s">
        <v>1123</v>
      </c>
      <c r="B100" s="30" t="s">
        <v>1124</v>
      </c>
      <c r="C100" s="30" t="s">
        <v>1125</v>
      </c>
      <c r="D100" s="13">
        <v>3665</v>
      </c>
      <c r="E100" s="14">
        <v>14.86</v>
      </c>
      <c r="F100" s="15">
        <v>3.3E-3</v>
      </c>
      <c r="G100" s="15"/>
    </row>
    <row r="101" spans="1:7" x14ac:dyDescent="0.3">
      <c r="A101" s="12" t="s">
        <v>1203</v>
      </c>
      <c r="B101" s="30" t="s">
        <v>1204</v>
      </c>
      <c r="C101" s="30" t="s">
        <v>1205</v>
      </c>
      <c r="D101" s="13">
        <v>9786</v>
      </c>
      <c r="E101" s="14">
        <v>14.78</v>
      </c>
      <c r="F101" s="15">
        <v>3.3E-3</v>
      </c>
      <c r="G101" s="15"/>
    </row>
    <row r="102" spans="1:7" x14ac:dyDescent="0.3">
      <c r="A102" s="12" t="s">
        <v>1977</v>
      </c>
      <c r="B102" s="30" t="s">
        <v>1978</v>
      </c>
      <c r="C102" s="30" t="s">
        <v>1231</v>
      </c>
      <c r="D102" s="13">
        <v>1577</v>
      </c>
      <c r="E102" s="14">
        <v>14.67</v>
      </c>
      <c r="F102" s="15">
        <v>3.3E-3</v>
      </c>
      <c r="G102" s="15"/>
    </row>
    <row r="103" spans="1:7" x14ac:dyDescent="0.3">
      <c r="A103" s="12" t="s">
        <v>1812</v>
      </c>
      <c r="B103" s="30" t="s">
        <v>1813</v>
      </c>
      <c r="C103" s="30" t="s">
        <v>1353</v>
      </c>
      <c r="D103" s="13">
        <v>3527</v>
      </c>
      <c r="E103" s="14">
        <v>14.58</v>
      </c>
      <c r="F103" s="15">
        <v>3.3E-3</v>
      </c>
      <c r="G103" s="15"/>
    </row>
    <row r="104" spans="1:7" x14ac:dyDescent="0.3">
      <c r="A104" s="12" t="s">
        <v>1808</v>
      </c>
      <c r="B104" s="30" t="s">
        <v>1809</v>
      </c>
      <c r="C104" s="30" t="s">
        <v>1196</v>
      </c>
      <c r="D104" s="13">
        <v>209</v>
      </c>
      <c r="E104" s="14">
        <v>14.54</v>
      </c>
      <c r="F104" s="15">
        <v>3.3E-3</v>
      </c>
      <c r="G104" s="15"/>
    </row>
    <row r="105" spans="1:7" x14ac:dyDescent="0.3">
      <c r="A105" s="12" t="s">
        <v>1979</v>
      </c>
      <c r="B105" s="30" t="s">
        <v>1980</v>
      </c>
      <c r="C105" s="30" t="s">
        <v>1164</v>
      </c>
      <c r="D105" s="13">
        <v>35519</v>
      </c>
      <c r="E105" s="14">
        <v>14.28</v>
      </c>
      <c r="F105" s="15">
        <v>3.2000000000000002E-3</v>
      </c>
      <c r="G105" s="15"/>
    </row>
    <row r="106" spans="1:7" x14ac:dyDescent="0.3">
      <c r="A106" s="12" t="s">
        <v>1447</v>
      </c>
      <c r="B106" s="30" t="s">
        <v>1448</v>
      </c>
      <c r="C106" s="30" t="s">
        <v>1154</v>
      </c>
      <c r="D106" s="13">
        <v>1761</v>
      </c>
      <c r="E106" s="14">
        <v>14.27</v>
      </c>
      <c r="F106" s="15">
        <v>3.2000000000000002E-3</v>
      </c>
      <c r="G106" s="15"/>
    </row>
    <row r="107" spans="1:7" x14ac:dyDescent="0.3">
      <c r="A107" s="12" t="s">
        <v>1155</v>
      </c>
      <c r="B107" s="30" t="s">
        <v>1156</v>
      </c>
      <c r="C107" s="30" t="s">
        <v>1154</v>
      </c>
      <c r="D107" s="13">
        <v>305</v>
      </c>
      <c r="E107" s="14">
        <v>14.1</v>
      </c>
      <c r="F107" s="15">
        <v>3.2000000000000002E-3</v>
      </c>
      <c r="G107" s="15"/>
    </row>
    <row r="108" spans="1:7" x14ac:dyDescent="0.3">
      <c r="A108" s="12" t="s">
        <v>1391</v>
      </c>
      <c r="B108" s="30" t="s">
        <v>1392</v>
      </c>
      <c r="C108" s="30" t="s">
        <v>1353</v>
      </c>
      <c r="D108" s="13">
        <v>4361</v>
      </c>
      <c r="E108" s="14">
        <v>13.95</v>
      </c>
      <c r="F108" s="15">
        <v>3.0999999999999999E-3</v>
      </c>
      <c r="G108" s="15"/>
    </row>
    <row r="109" spans="1:7" x14ac:dyDescent="0.3">
      <c r="A109" s="12" t="s">
        <v>1810</v>
      </c>
      <c r="B109" s="30" t="s">
        <v>1811</v>
      </c>
      <c r="C109" s="30" t="s">
        <v>1176</v>
      </c>
      <c r="D109" s="13">
        <v>484</v>
      </c>
      <c r="E109" s="14">
        <v>13.85</v>
      </c>
      <c r="F109" s="15">
        <v>3.0999999999999999E-3</v>
      </c>
      <c r="G109" s="15"/>
    </row>
    <row r="110" spans="1:7" x14ac:dyDescent="0.3">
      <c r="A110" s="12" t="s">
        <v>1981</v>
      </c>
      <c r="B110" s="30" t="s">
        <v>1982</v>
      </c>
      <c r="C110" s="30" t="s">
        <v>1353</v>
      </c>
      <c r="D110" s="13">
        <v>1403</v>
      </c>
      <c r="E110" s="14">
        <v>13.72</v>
      </c>
      <c r="F110" s="15">
        <v>3.0999999999999999E-3</v>
      </c>
      <c r="G110" s="15"/>
    </row>
    <row r="111" spans="1:7" x14ac:dyDescent="0.3">
      <c r="A111" s="12" t="s">
        <v>1219</v>
      </c>
      <c r="B111" s="30" t="s">
        <v>1220</v>
      </c>
      <c r="C111" s="30" t="s">
        <v>1135</v>
      </c>
      <c r="D111" s="13">
        <v>3718</v>
      </c>
      <c r="E111" s="14">
        <v>13.58</v>
      </c>
      <c r="F111" s="15">
        <v>3.0999999999999999E-3</v>
      </c>
      <c r="G111" s="15"/>
    </row>
    <row r="112" spans="1:7" x14ac:dyDescent="0.3">
      <c r="A112" s="12" t="s">
        <v>1257</v>
      </c>
      <c r="B112" s="30" t="s">
        <v>1258</v>
      </c>
      <c r="C112" s="30" t="s">
        <v>1259</v>
      </c>
      <c r="D112" s="13">
        <v>1540</v>
      </c>
      <c r="E112" s="14">
        <v>13.54</v>
      </c>
      <c r="F112" s="15">
        <v>3.0999999999999999E-3</v>
      </c>
      <c r="G112" s="15"/>
    </row>
    <row r="113" spans="1:7" x14ac:dyDescent="0.3">
      <c r="A113" s="12" t="s">
        <v>1306</v>
      </c>
      <c r="B113" s="30" t="s">
        <v>1307</v>
      </c>
      <c r="C113" s="30" t="s">
        <v>1196</v>
      </c>
      <c r="D113" s="13">
        <v>2585</v>
      </c>
      <c r="E113" s="14">
        <v>13.39</v>
      </c>
      <c r="F113" s="15">
        <v>3.0000000000000001E-3</v>
      </c>
      <c r="G113" s="15"/>
    </row>
    <row r="114" spans="1:7" x14ac:dyDescent="0.3">
      <c r="A114" s="12" t="s">
        <v>1275</v>
      </c>
      <c r="B114" s="30" t="s">
        <v>1276</v>
      </c>
      <c r="C114" s="30" t="s">
        <v>1277</v>
      </c>
      <c r="D114" s="13">
        <v>935</v>
      </c>
      <c r="E114" s="14">
        <v>13.32</v>
      </c>
      <c r="F114" s="15">
        <v>3.0000000000000001E-3</v>
      </c>
      <c r="G114" s="15"/>
    </row>
    <row r="115" spans="1:7" x14ac:dyDescent="0.3">
      <c r="A115" s="12" t="s">
        <v>1213</v>
      </c>
      <c r="B115" s="30" t="s">
        <v>1214</v>
      </c>
      <c r="C115" s="30" t="s">
        <v>1215</v>
      </c>
      <c r="D115" s="13">
        <v>32409</v>
      </c>
      <c r="E115" s="14">
        <v>13.14</v>
      </c>
      <c r="F115" s="15">
        <v>3.0000000000000001E-3</v>
      </c>
      <c r="G115" s="15"/>
    </row>
    <row r="116" spans="1:7" x14ac:dyDescent="0.3">
      <c r="A116" s="12" t="s">
        <v>1423</v>
      </c>
      <c r="B116" s="30" t="s">
        <v>1424</v>
      </c>
      <c r="C116" s="30" t="s">
        <v>1110</v>
      </c>
      <c r="D116" s="13">
        <v>3962</v>
      </c>
      <c r="E116" s="14">
        <v>13.03</v>
      </c>
      <c r="F116" s="15">
        <v>2.8999999999999998E-3</v>
      </c>
      <c r="G116" s="15"/>
    </row>
    <row r="117" spans="1:7" x14ac:dyDescent="0.3">
      <c r="A117" s="12" t="s">
        <v>1983</v>
      </c>
      <c r="B117" s="30" t="s">
        <v>1984</v>
      </c>
      <c r="C117" s="30" t="s">
        <v>1164</v>
      </c>
      <c r="D117" s="13">
        <v>5385</v>
      </c>
      <c r="E117" s="14">
        <v>12.97</v>
      </c>
      <c r="F117" s="15">
        <v>2.8999999999999998E-3</v>
      </c>
      <c r="G117" s="15"/>
    </row>
    <row r="118" spans="1:7" x14ac:dyDescent="0.3">
      <c r="A118" s="12" t="s">
        <v>1985</v>
      </c>
      <c r="B118" s="30" t="s">
        <v>1986</v>
      </c>
      <c r="C118" s="30" t="s">
        <v>1290</v>
      </c>
      <c r="D118" s="13">
        <v>304</v>
      </c>
      <c r="E118" s="14">
        <v>12.94</v>
      </c>
      <c r="F118" s="15">
        <v>2.8999999999999998E-3</v>
      </c>
      <c r="G118" s="15"/>
    </row>
    <row r="119" spans="1:7" x14ac:dyDescent="0.3">
      <c r="A119" s="12" t="s">
        <v>1229</v>
      </c>
      <c r="B119" s="30" t="s">
        <v>1230</v>
      </c>
      <c r="C119" s="30" t="s">
        <v>1231</v>
      </c>
      <c r="D119" s="13">
        <v>1524</v>
      </c>
      <c r="E119" s="14">
        <v>12.84</v>
      </c>
      <c r="F119" s="15">
        <v>2.8999999999999998E-3</v>
      </c>
      <c r="G119" s="15"/>
    </row>
    <row r="120" spans="1:7" x14ac:dyDescent="0.3">
      <c r="A120" s="12" t="s">
        <v>1388</v>
      </c>
      <c r="B120" s="30" t="s">
        <v>1389</v>
      </c>
      <c r="C120" s="30" t="s">
        <v>1390</v>
      </c>
      <c r="D120" s="13">
        <v>296</v>
      </c>
      <c r="E120" s="14">
        <v>12.79</v>
      </c>
      <c r="F120" s="15">
        <v>2.8999999999999998E-3</v>
      </c>
      <c r="G120" s="15"/>
    </row>
    <row r="121" spans="1:7" x14ac:dyDescent="0.3">
      <c r="A121" s="12" t="s">
        <v>1681</v>
      </c>
      <c r="B121" s="30" t="s">
        <v>1682</v>
      </c>
      <c r="C121" s="30" t="s">
        <v>1183</v>
      </c>
      <c r="D121" s="13">
        <v>435</v>
      </c>
      <c r="E121" s="14">
        <v>12.72</v>
      </c>
      <c r="F121" s="15">
        <v>2.8999999999999998E-3</v>
      </c>
      <c r="G121" s="15"/>
    </row>
    <row r="122" spans="1:7" x14ac:dyDescent="0.3">
      <c r="A122" s="12" t="s">
        <v>1987</v>
      </c>
      <c r="B122" s="30" t="s">
        <v>1988</v>
      </c>
      <c r="C122" s="30" t="s">
        <v>1183</v>
      </c>
      <c r="D122" s="13">
        <v>1671</v>
      </c>
      <c r="E122" s="14">
        <v>12.64</v>
      </c>
      <c r="F122" s="15">
        <v>2.8E-3</v>
      </c>
      <c r="G122" s="15"/>
    </row>
    <row r="123" spans="1:7" x14ac:dyDescent="0.3">
      <c r="A123" s="12" t="s">
        <v>1314</v>
      </c>
      <c r="B123" s="30" t="s">
        <v>1315</v>
      </c>
      <c r="C123" s="30" t="s">
        <v>1228</v>
      </c>
      <c r="D123" s="13">
        <v>1130</v>
      </c>
      <c r="E123" s="14">
        <v>12.44</v>
      </c>
      <c r="F123" s="15">
        <v>2.8E-3</v>
      </c>
      <c r="G123" s="15"/>
    </row>
    <row r="124" spans="1:7" x14ac:dyDescent="0.3">
      <c r="A124" s="12" t="s">
        <v>1249</v>
      </c>
      <c r="B124" s="30" t="s">
        <v>1250</v>
      </c>
      <c r="C124" s="30" t="s">
        <v>1228</v>
      </c>
      <c r="D124" s="13">
        <v>2481</v>
      </c>
      <c r="E124" s="14">
        <v>12.39</v>
      </c>
      <c r="F124" s="15">
        <v>2.8E-3</v>
      </c>
      <c r="G124" s="15"/>
    </row>
    <row r="125" spans="1:7" x14ac:dyDescent="0.3">
      <c r="A125" s="12" t="s">
        <v>1989</v>
      </c>
      <c r="B125" s="30" t="s">
        <v>1990</v>
      </c>
      <c r="C125" s="30" t="s">
        <v>1318</v>
      </c>
      <c r="D125" s="13">
        <v>358</v>
      </c>
      <c r="E125" s="14">
        <v>12.18</v>
      </c>
      <c r="F125" s="15">
        <v>2.7000000000000001E-3</v>
      </c>
      <c r="G125" s="15"/>
    </row>
    <row r="126" spans="1:7" x14ac:dyDescent="0.3">
      <c r="A126" s="12" t="s">
        <v>1718</v>
      </c>
      <c r="B126" s="30" t="s">
        <v>1719</v>
      </c>
      <c r="C126" s="30" t="s">
        <v>1720</v>
      </c>
      <c r="D126" s="13">
        <v>360</v>
      </c>
      <c r="E126" s="14">
        <v>12.16</v>
      </c>
      <c r="F126" s="15">
        <v>2.7000000000000001E-3</v>
      </c>
      <c r="G126" s="15"/>
    </row>
    <row r="127" spans="1:7" x14ac:dyDescent="0.3">
      <c r="A127" s="12" t="s">
        <v>1683</v>
      </c>
      <c r="B127" s="30" t="s">
        <v>1684</v>
      </c>
      <c r="C127" s="30" t="s">
        <v>1196</v>
      </c>
      <c r="D127" s="13">
        <v>320</v>
      </c>
      <c r="E127" s="14">
        <v>12.14</v>
      </c>
      <c r="F127" s="15">
        <v>2.7000000000000001E-3</v>
      </c>
      <c r="G127" s="15"/>
    </row>
    <row r="128" spans="1:7" x14ac:dyDescent="0.3">
      <c r="A128" s="12" t="s">
        <v>1942</v>
      </c>
      <c r="B128" s="30" t="s">
        <v>1943</v>
      </c>
      <c r="C128" s="30" t="s">
        <v>1944</v>
      </c>
      <c r="D128" s="13">
        <v>687</v>
      </c>
      <c r="E128" s="14">
        <v>12.03</v>
      </c>
      <c r="F128" s="15">
        <v>2.7000000000000001E-3</v>
      </c>
      <c r="G128" s="15"/>
    </row>
    <row r="129" spans="1:7" x14ac:dyDescent="0.3">
      <c r="A129" s="12" t="s">
        <v>1199</v>
      </c>
      <c r="B129" s="30" t="s">
        <v>1200</v>
      </c>
      <c r="C129" s="30" t="s">
        <v>1154</v>
      </c>
      <c r="D129" s="13">
        <v>5818</v>
      </c>
      <c r="E129" s="14">
        <v>12.01</v>
      </c>
      <c r="F129" s="15">
        <v>2.7000000000000001E-3</v>
      </c>
      <c r="G129" s="15"/>
    </row>
    <row r="130" spans="1:7" x14ac:dyDescent="0.3">
      <c r="A130" s="12" t="s">
        <v>1347</v>
      </c>
      <c r="B130" s="30" t="s">
        <v>1348</v>
      </c>
      <c r="C130" s="30" t="s">
        <v>1215</v>
      </c>
      <c r="D130" s="13">
        <v>1897</v>
      </c>
      <c r="E130" s="14">
        <v>11.99</v>
      </c>
      <c r="F130" s="15">
        <v>2.7000000000000001E-3</v>
      </c>
      <c r="G130" s="15"/>
    </row>
    <row r="131" spans="1:7" x14ac:dyDescent="0.3">
      <c r="A131" s="12" t="s">
        <v>1278</v>
      </c>
      <c r="B131" s="30" t="s">
        <v>1279</v>
      </c>
      <c r="C131" s="30" t="s">
        <v>1110</v>
      </c>
      <c r="D131" s="13">
        <v>1765</v>
      </c>
      <c r="E131" s="14">
        <v>11.97</v>
      </c>
      <c r="F131" s="15">
        <v>2.7000000000000001E-3</v>
      </c>
      <c r="G131" s="15"/>
    </row>
    <row r="132" spans="1:7" x14ac:dyDescent="0.3">
      <c r="A132" s="12" t="s">
        <v>1267</v>
      </c>
      <c r="B132" s="30" t="s">
        <v>1268</v>
      </c>
      <c r="C132" s="30" t="s">
        <v>1176</v>
      </c>
      <c r="D132" s="13">
        <v>842</v>
      </c>
      <c r="E132" s="14">
        <v>11.94</v>
      </c>
      <c r="F132" s="15">
        <v>2.7000000000000001E-3</v>
      </c>
      <c r="G132" s="15"/>
    </row>
    <row r="133" spans="1:7" x14ac:dyDescent="0.3">
      <c r="A133" s="12" t="s">
        <v>1157</v>
      </c>
      <c r="B133" s="30" t="s">
        <v>1158</v>
      </c>
      <c r="C133" s="30" t="s">
        <v>1154</v>
      </c>
      <c r="D133" s="13">
        <v>1316</v>
      </c>
      <c r="E133" s="14">
        <v>11.85</v>
      </c>
      <c r="F133" s="15">
        <v>2.7000000000000001E-3</v>
      </c>
      <c r="G133" s="15"/>
    </row>
    <row r="134" spans="1:7" x14ac:dyDescent="0.3">
      <c r="A134" s="12" t="s">
        <v>1251</v>
      </c>
      <c r="B134" s="30" t="s">
        <v>1252</v>
      </c>
      <c r="C134" s="30" t="s">
        <v>1253</v>
      </c>
      <c r="D134" s="13">
        <v>16872</v>
      </c>
      <c r="E134" s="14">
        <v>11.82</v>
      </c>
      <c r="F134" s="15">
        <v>2.7000000000000001E-3</v>
      </c>
      <c r="G134" s="15"/>
    </row>
    <row r="135" spans="1:7" x14ac:dyDescent="0.3">
      <c r="A135" s="12" t="s">
        <v>1690</v>
      </c>
      <c r="B135" s="30" t="s">
        <v>1691</v>
      </c>
      <c r="C135" s="30" t="s">
        <v>1205</v>
      </c>
      <c r="D135" s="13">
        <v>4686</v>
      </c>
      <c r="E135" s="14">
        <v>11.79</v>
      </c>
      <c r="F135" s="15">
        <v>2.7000000000000001E-3</v>
      </c>
      <c r="G135" s="15"/>
    </row>
    <row r="136" spans="1:7" x14ac:dyDescent="0.3">
      <c r="A136" s="12" t="s">
        <v>1991</v>
      </c>
      <c r="B136" s="30" t="s">
        <v>1992</v>
      </c>
      <c r="C136" s="30" t="s">
        <v>1154</v>
      </c>
      <c r="D136" s="13">
        <v>906</v>
      </c>
      <c r="E136" s="14">
        <v>11.49</v>
      </c>
      <c r="F136" s="15">
        <v>2.5999999999999999E-3</v>
      </c>
      <c r="G136" s="15"/>
    </row>
    <row r="137" spans="1:7" x14ac:dyDescent="0.3">
      <c r="A137" s="12" t="s">
        <v>1993</v>
      </c>
      <c r="B137" s="30" t="s">
        <v>1994</v>
      </c>
      <c r="C137" s="30" t="s">
        <v>1253</v>
      </c>
      <c r="D137" s="13">
        <v>499</v>
      </c>
      <c r="E137" s="14">
        <v>11.44</v>
      </c>
      <c r="F137" s="15">
        <v>2.5999999999999999E-3</v>
      </c>
      <c r="G137" s="15"/>
    </row>
    <row r="138" spans="1:7" x14ac:dyDescent="0.3">
      <c r="A138" s="12" t="s">
        <v>1806</v>
      </c>
      <c r="B138" s="30" t="s">
        <v>1807</v>
      </c>
      <c r="C138" s="30" t="s">
        <v>1290</v>
      </c>
      <c r="D138" s="13">
        <v>609</v>
      </c>
      <c r="E138" s="14">
        <v>11.44</v>
      </c>
      <c r="F138" s="15">
        <v>2.5999999999999999E-3</v>
      </c>
      <c r="G138" s="15"/>
    </row>
    <row r="139" spans="1:7" x14ac:dyDescent="0.3">
      <c r="A139" s="12" t="s">
        <v>1669</v>
      </c>
      <c r="B139" s="30" t="s">
        <v>1670</v>
      </c>
      <c r="C139" s="30" t="s">
        <v>1176</v>
      </c>
      <c r="D139" s="13">
        <v>1084</v>
      </c>
      <c r="E139" s="14">
        <v>11.43</v>
      </c>
      <c r="F139" s="15">
        <v>2.5999999999999999E-3</v>
      </c>
      <c r="G139" s="15"/>
    </row>
    <row r="140" spans="1:7" x14ac:dyDescent="0.3">
      <c r="A140" s="12" t="s">
        <v>1661</v>
      </c>
      <c r="B140" s="30" t="s">
        <v>1662</v>
      </c>
      <c r="C140" s="30" t="s">
        <v>1164</v>
      </c>
      <c r="D140" s="13">
        <v>2203</v>
      </c>
      <c r="E140" s="14">
        <v>11.24</v>
      </c>
      <c r="F140" s="15">
        <v>2.5000000000000001E-3</v>
      </c>
      <c r="G140" s="15"/>
    </row>
    <row r="141" spans="1:7" x14ac:dyDescent="0.3">
      <c r="A141" s="12" t="s">
        <v>1995</v>
      </c>
      <c r="B141" s="30" t="s">
        <v>1996</v>
      </c>
      <c r="C141" s="30" t="s">
        <v>1196</v>
      </c>
      <c r="D141" s="13">
        <v>279</v>
      </c>
      <c r="E141" s="14">
        <v>11.24</v>
      </c>
      <c r="F141" s="15">
        <v>2.5000000000000001E-3</v>
      </c>
      <c r="G141" s="15"/>
    </row>
    <row r="142" spans="1:7" x14ac:dyDescent="0.3">
      <c r="A142" s="12" t="s">
        <v>1658</v>
      </c>
      <c r="B142" s="30" t="s">
        <v>1659</v>
      </c>
      <c r="C142" s="30" t="s">
        <v>1660</v>
      </c>
      <c r="D142" s="13">
        <v>5258</v>
      </c>
      <c r="E142" s="14">
        <v>11.23</v>
      </c>
      <c r="F142" s="15">
        <v>2.5000000000000001E-3</v>
      </c>
      <c r="G142" s="15"/>
    </row>
    <row r="143" spans="1:7" x14ac:dyDescent="0.3">
      <c r="A143" s="12" t="s">
        <v>1997</v>
      </c>
      <c r="B143" s="30" t="s">
        <v>1998</v>
      </c>
      <c r="C143" s="30" t="s">
        <v>1110</v>
      </c>
      <c r="D143" s="13">
        <v>3822</v>
      </c>
      <c r="E143" s="14">
        <v>11.18</v>
      </c>
      <c r="F143" s="15">
        <v>2.5000000000000001E-3</v>
      </c>
      <c r="G143" s="15"/>
    </row>
    <row r="144" spans="1:7" x14ac:dyDescent="0.3">
      <c r="A144" s="12" t="s">
        <v>1763</v>
      </c>
      <c r="B144" s="30" t="s">
        <v>1764</v>
      </c>
      <c r="C144" s="30" t="s">
        <v>1169</v>
      </c>
      <c r="D144" s="13">
        <v>284</v>
      </c>
      <c r="E144" s="14">
        <v>11.03</v>
      </c>
      <c r="F144" s="15">
        <v>2.5000000000000001E-3</v>
      </c>
      <c r="G144" s="15"/>
    </row>
    <row r="145" spans="1:7" x14ac:dyDescent="0.3">
      <c r="A145" s="12" t="s">
        <v>1319</v>
      </c>
      <c r="B145" s="30" t="s">
        <v>1320</v>
      </c>
      <c r="C145" s="30" t="s">
        <v>1135</v>
      </c>
      <c r="D145" s="13">
        <v>230</v>
      </c>
      <c r="E145" s="14">
        <v>10.95</v>
      </c>
      <c r="F145" s="15">
        <v>2.5000000000000001E-3</v>
      </c>
      <c r="G145" s="15"/>
    </row>
    <row r="146" spans="1:7" x14ac:dyDescent="0.3">
      <c r="A146" s="12" t="s">
        <v>1441</v>
      </c>
      <c r="B146" s="30" t="s">
        <v>1442</v>
      </c>
      <c r="C146" s="30" t="s">
        <v>1256</v>
      </c>
      <c r="D146" s="13">
        <v>253</v>
      </c>
      <c r="E146" s="14">
        <v>10.91</v>
      </c>
      <c r="F146" s="15">
        <v>2.5000000000000001E-3</v>
      </c>
      <c r="G146" s="15"/>
    </row>
    <row r="147" spans="1:7" x14ac:dyDescent="0.3">
      <c r="A147" s="12" t="s">
        <v>1677</v>
      </c>
      <c r="B147" s="30" t="s">
        <v>1678</v>
      </c>
      <c r="C147" s="30" t="s">
        <v>1353</v>
      </c>
      <c r="D147" s="13">
        <v>2251</v>
      </c>
      <c r="E147" s="14">
        <v>10.83</v>
      </c>
      <c r="F147" s="15">
        <v>2.3999999999999998E-3</v>
      </c>
      <c r="G147" s="15"/>
    </row>
    <row r="148" spans="1:7" x14ac:dyDescent="0.3">
      <c r="A148" s="12" t="s">
        <v>1254</v>
      </c>
      <c r="B148" s="30" t="s">
        <v>1255</v>
      </c>
      <c r="C148" s="30" t="s">
        <v>1256</v>
      </c>
      <c r="D148" s="13">
        <v>1787</v>
      </c>
      <c r="E148" s="14">
        <v>10.62</v>
      </c>
      <c r="F148" s="15">
        <v>2.3999999999999998E-3</v>
      </c>
      <c r="G148" s="15"/>
    </row>
    <row r="149" spans="1:7" x14ac:dyDescent="0.3">
      <c r="A149" s="12" t="s">
        <v>1999</v>
      </c>
      <c r="B149" s="30" t="s">
        <v>2000</v>
      </c>
      <c r="C149" s="30" t="s">
        <v>1176</v>
      </c>
      <c r="D149" s="13">
        <v>1740</v>
      </c>
      <c r="E149" s="14">
        <v>10.62</v>
      </c>
      <c r="F149" s="15">
        <v>2.3999999999999998E-3</v>
      </c>
      <c r="G149" s="15"/>
    </row>
    <row r="150" spans="1:7" x14ac:dyDescent="0.3">
      <c r="A150" s="12" t="s">
        <v>1859</v>
      </c>
      <c r="B150" s="30" t="s">
        <v>1860</v>
      </c>
      <c r="C150" s="30" t="s">
        <v>1353</v>
      </c>
      <c r="D150" s="13">
        <v>22002</v>
      </c>
      <c r="E150" s="14">
        <v>10.62</v>
      </c>
      <c r="F150" s="15">
        <v>2.3999999999999998E-3</v>
      </c>
      <c r="G150" s="15"/>
    </row>
    <row r="151" spans="1:7" x14ac:dyDescent="0.3">
      <c r="A151" s="12" t="s">
        <v>1945</v>
      </c>
      <c r="B151" s="30" t="s">
        <v>1946</v>
      </c>
      <c r="C151" s="30" t="s">
        <v>1381</v>
      </c>
      <c r="D151" s="13">
        <v>1492</v>
      </c>
      <c r="E151" s="14">
        <v>10.58</v>
      </c>
      <c r="F151" s="15">
        <v>2.3999999999999998E-3</v>
      </c>
      <c r="G151" s="15"/>
    </row>
    <row r="152" spans="1:7" x14ac:dyDescent="0.3">
      <c r="A152" s="12" t="s">
        <v>1791</v>
      </c>
      <c r="B152" s="30" t="s">
        <v>1792</v>
      </c>
      <c r="C152" s="30" t="s">
        <v>1793</v>
      </c>
      <c r="D152" s="13">
        <v>29</v>
      </c>
      <c r="E152" s="14">
        <v>10.55</v>
      </c>
      <c r="F152" s="15">
        <v>2.3999999999999998E-3</v>
      </c>
      <c r="G152" s="15"/>
    </row>
    <row r="153" spans="1:7" x14ac:dyDescent="0.3">
      <c r="A153" s="12" t="s">
        <v>1269</v>
      </c>
      <c r="B153" s="30" t="s">
        <v>1270</v>
      </c>
      <c r="C153" s="30" t="s">
        <v>1262</v>
      </c>
      <c r="D153" s="13">
        <v>2254</v>
      </c>
      <c r="E153" s="14">
        <v>10.36</v>
      </c>
      <c r="F153" s="15">
        <v>2.3E-3</v>
      </c>
      <c r="G153" s="15"/>
    </row>
    <row r="154" spans="1:7" x14ac:dyDescent="0.3">
      <c r="A154" s="12" t="s">
        <v>1312</v>
      </c>
      <c r="B154" s="30" t="s">
        <v>1313</v>
      </c>
      <c r="C154" s="30" t="s">
        <v>1110</v>
      </c>
      <c r="D154" s="13">
        <v>6650</v>
      </c>
      <c r="E154" s="14">
        <v>10.210000000000001</v>
      </c>
      <c r="F154" s="15">
        <v>2.3E-3</v>
      </c>
      <c r="G154" s="15"/>
    </row>
    <row r="155" spans="1:7" x14ac:dyDescent="0.3">
      <c r="A155" s="12" t="s">
        <v>1685</v>
      </c>
      <c r="B155" s="30" t="s">
        <v>1686</v>
      </c>
      <c r="C155" s="30" t="s">
        <v>1110</v>
      </c>
      <c r="D155" s="13">
        <v>316</v>
      </c>
      <c r="E155" s="14">
        <v>10.17</v>
      </c>
      <c r="F155" s="15">
        <v>2.3E-3</v>
      </c>
      <c r="G155" s="15"/>
    </row>
    <row r="156" spans="1:7" x14ac:dyDescent="0.3">
      <c r="A156" s="12" t="s">
        <v>2001</v>
      </c>
      <c r="B156" s="30" t="s">
        <v>2002</v>
      </c>
      <c r="C156" s="30" t="s">
        <v>1107</v>
      </c>
      <c r="D156" s="13">
        <v>15216</v>
      </c>
      <c r="E156" s="14">
        <v>10.130000000000001</v>
      </c>
      <c r="F156" s="15">
        <v>2.3E-3</v>
      </c>
      <c r="G156" s="15"/>
    </row>
    <row r="157" spans="1:7" x14ac:dyDescent="0.3">
      <c r="A157" s="12" t="s">
        <v>1263</v>
      </c>
      <c r="B157" s="30" t="s">
        <v>1264</v>
      </c>
      <c r="C157" s="30" t="s">
        <v>1169</v>
      </c>
      <c r="D157" s="13">
        <v>343</v>
      </c>
      <c r="E157" s="14">
        <v>10.11</v>
      </c>
      <c r="F157" s="15">
        <v>2.3E-3</v>
      </c>
      <c r="G157" s="15"/>
    </row>
    <row r="158" spans="1:7" x14ac:dyDescent="0.3">
      <c r="A158" s="12" t="s">
        <v>1302</v>
      </c>
      <c r="B158" s="30" t="s">
        <v>1303</v>
      </c>
      <c r="C158" s="30" t="s">
        <v>1135</v>
      </c>
      <c r="D158" s="13">
        <v>305</v>
      </c>
      <c r="E158" s="14">
        <v>9.9499999999999993</v>
      </c>
      <c r="F158" s="15">
        <v>2.2000000000000001E-3</v>
      </c>
      <c r="G158" s="15"/>
    </row>
    <row r="159" spans="1:7" x14ac:dyDescent="0.3">
      <c r="A159" s="12" t="s">
        <v>2003</v>
      </c>
      <c r="B159" s="30" t="s">
        <v>2004</v>
      </c>
      <c r="C159" s="30" t="s">
        <v>1225</v>
      </c>
      <c r="D159" s="13">
        <v>2958</v>
      </c>
      <c r="E159" s="14">
        <v>9.81</v>
      </c>
      <c r="F159" s="15">
        <v>2.2000000000000001E-3</v>
      </c>
      <c r="G159" s="15"/>
    </row>
    <row r="160" spans="1:7" x14ac:dyDescent="0.3">
      <c r="A160" s="12" t="s">
        <v>1765</v>
      </c>
      <c r="B160" s="30" t="s">
        <v>1766</v>
      </c>
      <c r="C160" s="30" t="s">
        <v>1125</v>
      </c>
      <c r="D160" s="13">
        <v>3320</v>
      </c>
      <c r="E160" s="14">
        <v>9.74</v>
      </c>
      <c r="F160" s="15">
        <v>2.2000000000000001E-3</v>
      </c>
      <c r="G160" s="15"/>
    </row>
    <row r="161" spans="1:7" x14ac:dyDescent="0.3">
      <c r="A161" s="12" t="s">
        <v>2005</v>
      </c>
      <c r="B161" s="30" t="s">
        <v>2006</v>
      </c>
      <c r="C161" s="30" t="s">
        <v>1164</v>
      </c>
      <c r="D161" s="13">
        <v>5000</v>
      </c>
      <c r="E161" s="14">
        <v>9.58</v>
      </c>
      <c r="F161" s="15">
        <v>2.2000000000000001E-3</v>
      </c>
      <c r="G161" s="15"/>
    </row>
    <row r="162" spans="1:7" x14ac:dyDescent="0.3">
      <c r="A162" s="12" t="s">
        <v>1877</v>
      </c>
      <c r="B162" s="30" t="s">
        <v>1878</v>
      </c>
      <c r="C162" s="30" t="s">
        <v>1370</v>
      </c>
      <c r="D162" s="13">
        <v>2658</v>
      </c>
      <c r="E162" s="14">
        <v>9.5299999999999994</v>
      </c>
      <c r="F162" s="15">
        <v>2.0999999999999999E-3</v>
      </c>
      <c r="G162" s="15"/>
    </row>
    <row r="163" spans="1:7" x14ac:dyDescent="0.3">
      <c r="A163" s="12" t="s">
        <v>1663</v>
      </c>
      <c r="B163" s="30" t="s">
        <v>1664</v>
      </c>
      <c r="C163" s="30" t="s">
        <v>1107</v>
      </c>
      <c r="D163" s="13">
        <v>3262</v>
      </c>
      <c r="E163" s="14">
        <v>9.41</v>
      </c>
      <c r="F163" s="15">
        <v>2.0999999999999999E-3</v>
      </c>
      <c r="G163" s="15"/>
    </row>
    <row r="164" spans="1:7" x14ac:dyDescent="0.3">
      <c r="A164" s="12" t="s">
        <v>2007</v>
      </c>
      <c r="B164" s="30" t="s">
        <v>2008</v>
      </c>
      <c r="C164" s="30" t="s">
        <v>1110</v>
      </c>
      <c r="D164" s="13">
        <v>580</v>
      </c>
      <c r="E164" s="14">
        <v>9.34</v>
      </c>
      <c r="F164" s="15">
        <v>2.0999999999999999E-3</v>
      </c>
      <c r="G164" s="15"/>
    </row>
    <row r="165" spans="1:7" x14ac:dyDescent="0.3">
      <c r="A165" s="12" t="s">
        <v>1375</v>
      </c>
      <c r="B165" s="30" t="s">
        <v>1376</v>
      </c>
      <c r="C165" s="30" t="s">
        <v>1259</v>
      </c>
      <c r="D165" s="13">
        <v>1300</v>
      </c>
      <c r="E165" s="14">
        <v>9.33</v>
      </c>
      <c r="F165" s="15">
        <v>2.0999999999999999E-3</v>
      </c>
      <c r="G165" s="15"/>
    </row>
    <row r="166" spans="1:7" x14ac:dyDescent="0.3">
      <c r="A166" s="12" t="s">
        <v>1316</v>
      </c>
      <c r="B166" s="30" t="s">
        <v>1317</v>
      </c>
      <c r="C166" s="30" t="s">
        <v>1318</v>
      </c>
      <c r="D166" s="13">
        <v>4349</v>
      </c>
      <c r="E166" s="14">
        <v>9.32</v>
      </c>
      <c r="F166" s="15">
        <v>2.0999999999999999E-3</v>
      </c>
      <c r="G166" s="15"/>
    </row>
    <row r="167" spans="1:7" x14ac:dyDescent="0.3">
      <c r="A167" s="12" t="s">
        <v>1368</v>
      </c>
      <c r="B167" s="30" t="s">
        <v>1369</v>
      </c>
      <c r="C167" s="30" t="s">
        <v>1370</v>
      </c>
      <c r="D167" s="13">
        <v>949</v>
      </c>
      <c r="E167" s="14">
        <v>9.19</v>
      </c>
      <c r="F167" s="15">
        <v>2.0999999999999999E-3</v>
      </c>
      <c r="G167" s="15"/>
    </row>
    <row r="168" spans="1:7" x14ac:dyDescent="0.3">
      <c r="A168" s="12" t="s">
        <v>1329</v>
      </c>
      <c r="B168" s="30" t="s">
        <v>1330</v>
      </c>
      <c r="C168" s="30" t="s">
        <v>1154</v>
      </c>
      <c r="D168" s="13">
        <v>320</v>
      </c>
      <c r="E168" s="14">
        <v>9.0299999999999994</v>
      </c>
      <c r="F168" s="15">
        <v>2E-3</v>
      </c>
      <c r="G168" s="15"/>
    </row>
    <row r="169" spans="1:7" x14ac:dyDescent="0.3">
      <c r="A169" s="12" t="s">
        <v>1201</v>
      </c>
      <c r="B169" s="30" t="s">
        <v>1202</v>
      </c>
      <c r="C169" s="30" t="s">
        <v>1196</v>
      </c>
      <c r="D169" s="13">
        <v>383</v>
      </c>
      <c r="E169" s="14">
        <v>9.01</v>
      </c>
      <c r="F169" s="15">
        <v>2E-3</v>
      </c>
      <c r="G169" s="15"/>
    </row>
    <row r="170" spans="1:7" x14ac:dyDescent="0.3">
      <c r="A170" s="12" t="s">
        <v>1360</v>
      </c>
      <c r="B170" s="30" t="s">
        <v>1361</v>
      </c>
      <c r="C170" s="30" t="s">
        <v>1196</v>
      </c>
      <c r="D170" s="13">
        <v>364</v>
      </c>
      <c r="E170" s="14">
        <v>8.7799999999999994</v>
      </c>
      <c r="F170" s="15">
        <v>2E-3</v>
      </c>
      <c r="G170" s="15"/>
    </row>
    <row r="171" spans="1:7" x14ac:dyDescent="0.3">
      <c r="A171" s="12" t="s">
        <v>1240</v>
      </c>
      <c r="B171" s="30" t="s">
        <v>1241</v>
      </c>
      <c r="C171" s="30" t="s">
        <v>1242</v>
      </c>
      <c r="D171" s="13">
        <v>8988</v>
      </c>
      <c r="E171" s="14">
        <v>8.77</v>
      </c>
      <c r="F171" s="15">
        <v>2E-3</v>
      </c>
      <c r="G171" s="15"/>
    </row>
    <row r="172" spans="1:7" x14ac:dyDescent="0.3">
      <c r="A172" s="12" t="s">
        <v>2009</v>
      </c>
      <c r="B172" s="30" t="s">
        <v>2010</v>
      </c>
      <c r="C172" s="30" t="s">
        <v>1381</v>
      </c>
      <c r="D172" s="13">
        <v>901</v>
      </c>
      <c r="E172" s="14">
        <v>8.73</v>
      </c>
      <c r="F172" s="15">
        <v>2E-3</v>
      </c>
      <c r="G172" s="15"/>
    </row>
    <row r="173" spans="1:7" x14ac:dyDescent="0.3">
      <c r="A173" s="12" t="s">
        <v>2011</v>
      </c>
      <c r="B173" s="30" t="s">
        <v>2012</v>
      </c>
      <c r="C173" s="30" t="s">
        <v>1183</v>
      </c>
      <c r="D173" s="13">
        <v>33</v>
      </c>
      <c r="E173" s="14">
        <v>8.64</v>
      </c>
      <c r="F173" s="15">
        <v>1.9E-3</v>
      </c>
      <c r="G173" s="15"/>
    </row>
    <row r="174" spans="1:7" x14ac:dyDescent="0.3">
      <c r="A174" s="12" t="s">
        <v>1687</v>
      </c>
      <c r="B174" s="30" t="s">
        <v>1688</v>
      </c>
      <c r="C174" s="30" t="s">
        <v>1689</v>
      </c>
      <c r="D174" s="13">
        <v>37</v>
      </c>
      <c r="E174" s="14">
        <v>8.5</v>
      </c>
      <c r="F174" s="15">
        <v>1.9E-3</v>
      </c>
      <c r="G174" s="15"/>
    </row>
    <row r="175" spans="1:7" x14ac:dyDescent="0.3">
      <c r="A175" s="12" t="s">
        <v>1857</v>
      </c>
      <c r="B175" s="30" t="s">
        <v>1858</v>
      </c>
      <c r="C175" s="30" t="s">
        <v>1290</v>
      </c>
      <c r="D175" s="13">
        <v>307</v>
      </c>
      <c r="E175" s="14">
        <v>8.4600000000000009</v>
      </c>
      <c r="F175" s="15">
        <v>1.9E-3</v>
      </c>
      <c r="G175" s="15"/>
    </row>
    <row r="176" spans="1:7" x14ac:dyDescent="0.3">
      <c r="A176" s="12" t="s">
        <v>1437</v>
      </c>
      <c r="B176" s="30" t="s">
        <v>1438</v>
      </c>
      <c r="C176" s="30" t="s">
        <v>1119</v>
      </c>
      <c r="D176" s="13">
        <v>2395</v>
      </c>
      <c r="E176" s="14">
        <v>8.25</v>
      </c>
      <c r="F176" s="15">
        <v>1.9E-3</v>
      </c>
      <c r="G176" s="15"/>
    </row>
    <row r="177" spans="1:7" x14ac:dyDescent="0.3">
      <c r="A177" s="12" t="s">
        <v>1445</v>
      </c>
      <c r="B177" s="30" t="s">
        <v>1446</v>
      </c>
      <c r="C177" s="30" t="s">
        <v>1256</v>
      </c>
      <c r="D177" s="13">
        <v>448</v>
      </c>
      <c r="E177" s="14">
        <v>8.19</v>
      </c>
      <c r="F177" s="15">
        <v>1.8E-3</v>
      </c>
      <c r="G177" s="15"/>
    </row>
    <row r="178" spans="1:7" x14ac:dyDescent="0.3">
      <c r="A178" s="12" t="s">
        <v>2013</v>
      </c>
      <c r="B178" s="30" t="s">
        <v>2014</v>
      </c>
      <c r="C178" s="30" t="s">
        <v>1297</v>
      </c>
      <c r="D178" s="13">
        <v>432</v>
      </c>
      <c r="E178" s="14">
        <v>8.17</v>
      </c>
      <c r="F178" s="15">
        <v>1.8E-3</v>
      </c>
      <c r="G178" s="15"/>
    </row>
    <row r="179" spans="1:7" x14ac:dyDescent="0.3">
      <c r="A179" s="12" t="s">
        <v>2015</v>
      </c>
      <c r="B179" s="30" t="s">
        <v>2016</v>
      </c>
      <c r="C179" s="30" t="s">
        <v>1277</v>
      </c>
      <c r="D179" s="13">
        <v>587</v>
      </c>
      <c r="E179" s="14">
        <v>8.14</v>
      </c>
      <c r="F179" s="15">
        <v>1.8E-3</v>
      </c>
      <c r="G179" s="15"/>
    </row>
    <row r="180" spans="1:7" x14ac:dyDescent="0.3">
      <c r="A180" s="12" t="s">
        <v>2017</v>
      </c>
      <c r="B180" s="30" t="s">
        <v>2018</v>
      </c>
      <c r="C180" s="30" t="s">
        <v>1176</v>
      </c>
      <c r="D180" s="13">
        <v>945</v>
      </c>
      <c r="E180" s="14">
        <v>8.0399999999999991</v>
      </c>
      <c r="F180" s="15">
        <v>1.8E-3</v>
      </c>
      <c r="G180" s="15"/>
    </row>
    <row r="181" spans="1:7" x14ac:dyDescent="0.3">
      <c r="A181" s="12" t="s">
        <v>1184</v>
      </c>
      <c r="B181" s="30" t="s">
        <v>1185</v>
      </c>
      <c r="C181" s="30" t="s">
        <v>1110</v>
      </c>
      <c r="D181" s="13">
        <v>9742</v>
      </c>
      <c r="E181" s="14">
        <v>7.99</v>
      </c>
      <c r="F181" s="15">
        <v>1.8E-3</v>
      </c>
      <c r="G181" s="15"/>
    </row>
    <row r="182" spans="1:7" x14ac:dyDescent="0.3">
      <c r="A182" s="12" t="s">
        <v>1398</v>
      </c>
      <c r="B182" s="30" t="s">
        <v>1399</v>
      </c>
      <c r="C182" s="30" t="s">
        <v>1370</v>
      </c>
      <c r="D182" s="13">
        <v>1467</v>
      </c>
      <c r="E182" s="14">
        <v>7.99</v>
      </c>
      <c r="F182" s="15">
        <v>1.8E-3</v>
      </c>
      <c r="G182" s="15"/>
    </row>
    <row r="183" spans="1:7" x14ac:dyDescent="0.3">
      <c r="A183" s="12" t="s">
        <v>1654</v>
      </c>
      <c r="B183" s="30" t="s">
        <v>1655</v>
      </c>
      <c r="C183" s="30" t="s">
        <v>1107</v>
      </c>
      <c r="D183" s="13">
        <v>4671</v>
      </c>
      <c r="E183" s="14">
        <v>7.89</v>
      </c>
      <c r="F183" s="15">
        <v>1.8E-3</v>
      </c>
      <c r="G183" s="15"/>
    </row>
    <row r="184" spans="1:7" x14ac:dyDescent="0.3">
      <c r="A184" s="12" t="s">
        <v>2019</v>
      </c>
      <c r="B184" s="30" t="s">
        <v>2020</v>
      </c>
      <c r="C184" s="30" t="s">
        <v>2021</v>
      </c>
      <c r="D184" s="13">
        <v>2798</v>
      </c>
      <c r="E184" s="14">
        <v>7.68</v>
      </c>
      <c r="F184" s="15">
        <v>1.6999999999999999E-3</v>
      </c>
      <c r="G184" s="15"/>
    </row>
    <row r="185" spans="1:7" x14ac:dyDescent="0.3">
      <c r="A185" s="12" t="s">
        <v>1354</v>
      </c>
      <c r="B185" s="30" t="s">
        <v>1355</v>
      </c>
      <c r="C185" s="30" t="s">
        <v>1169</v>
      </c>
      <c r="D185" s="13">
        <v>326</v>
      </c>
      <c r="E185" s="14">
        <v>7.65</v>
      </c>
      <c r="F185" s="15">
        <v>1.6999999999999999E-3</v>
      </c>
      <c r="G185" s="15"/>
    </row>
    <row r="186" spans="1:7" x14ac:dyDescent="0.3">
      <c r="A186" s="12" t="s">
        <v>2022</v>
      </c>
      <c r="B186" s="30" t="s">
        <v>2023</v>
      </c>
      <c r="C186" s="30" t="s">
        <v>1107</v>
      </c>
      <c r="D186" s="13">
        <v>10211</v>
      </c>
      <c r="E186" s="14">
        <v>7.62</v>
      </c>
      <c r="F186" s="15">
        <v>1.6999999999999999E-3</v>
      </c>
      <c r="G186" s="15"/>
    </row>
    <row r="187" spans="1:7" x14ac:dyDescent="0.3">
      <c r="A187" s="12" t="s">
        <v>1234</v>
      </c>
      <c r="B187" s="30" t="s">
        <v>1235</v>
      </c>
      <c r="C187" s="30" t="s">
        <v>1110</v>
      </c>
      <c r="D187" s="13">
        <v>990</v>
      </c>
      <c r="E187" s="14">
        <v>7.54</v>
      </c>
      <c r="F187" s="15">
        <v>1.6999999999999999E-3</v>
      </c>
      <c r="G187" s="15"/>
    </row>
    <row r="188" spans="1:7" x14ac:dyDescent="0.3">
      <c r="A188" s="12" t="s">
        <v>1931</v>
      </c>
      <c r="B188" s="30" t="s">
        <v>1932</v>
      </c>
      <c r="C188" s="30" t="s">
        <v>1176</v>
      </c>
      <c r="D188" s="13">
        <v>629</v>
      </c>
      <c r="E188" s="14">
        <v>7.48</v>
      </c>
      <c r="F188" s="15">
        <v>1.6999999999999999E-3</v>
      </c>
      <c r="G188" s="15"/>
    </row>
    <row r="189" spans="1:7" x14ac:dyDescent="0.3">
      <c r="A189" s="12" t="s">
        <v>1364</v>
      </c>
      <c r="B189" s="30" t="s">
        <v>1365</v>
      </c>
      <c r="C189" s="30" t="s">
        <v>1253</v>
      </c>
      <c r="D189" s="13">
        <v>223</v>
      </c>
      <c r="E189" s="14">
        <v>7.42</v>
      </c>
      <c r="F189" s="15">
        <v>1.6999999999999999E-3</v>
      </c>
      <c r="G189" s="15"/>
    </row>
    <row r="190" spans="1:7" x14ac:dyDescent="0.3">
      <c r="A190" s="12" t="s">
        <v>2024</v>
      </c>
      <c r="B190" s="30" t="s">
        <v>2025</v>
      </c>
      <c r="C190" s="30" t="s">
        <v>1231</v>
      </c>
      <c r="D190" s="13">
        <v>1837</v>
      </c>
      <c r="E190" s="14">
        <v>7.41</v>
      </c>
      <c r="F190" s="15">
        <v>1.6999999999999999E-3</v>
      </c>
      <c r="G190" s="15"/>
    </row>
    <row r="191" spans="1:7" x14ac:dyDescent="0.3">
      <c r="A191" s="12" t="s">
        <v>2026</v>
      </c>
      <c r="B191" s="30" t="s">
        <v>2027</v>
      </c>
      <c r="C191" s="30" t="s">
        <v>1218</v>
      </c>
      <c r="D191" s="13">
        <v>5050</v>
      </c>
      <c r="E191" s="14">
        <v>7.3</v>
      </c>
      <c r="F191" s="15">
        <v>1.6000000000000001E-3</v>
      </c>
      <c r="G191" s="15"/>
    </row>
    <row r="192" spans="1:7" x14ac:dyDescent="0.3">
      <c r="A192" s="12" t="s">
        <v>1396</v>
      </c>
      <c r="B192" s="30" t="s">
        <v>1397</v>
      </c>
      <c r="C192" s="30" t="s">
        <v>1318</v>
      </c>
      <c r="D192" s="13">
        <v>194</v>
      </c>
      <c r="E192" s="14">
        <v>7.22</v>
      </c>
      <c r="F192" s="15">
        <v>1.6000000000000001E-3</v>
      </c>
      <c r="G192" s="15"/>
    </row>
    <row r="193" spans="1:7" x14ac:dyDescent="0.3">
      <c r="A193" s="12" t="s">
        <v>1243</v>
      </c>
      <c r="B193" s="30" t="s">
        <v>1244</v>
      </c>
      <c r="C193" s="30" t="s">
        <v>1119</v>
      </c>
      <c r="D193" s="13">
        <v>9213</v>
      </c>
      <c r="E193" s="14">
        <v>7.18</v>
      </c>
      <c r="F193" s="15">
        <v>1.6000000000000001E-3</v>
      </c>
      <c r="G193" s="15"/>
    </row>
    <row r="194" spans="1:7" x14ac:dyDescent="0.3">
      <c r="A194" s="12" t="s">
        <v>1260</v>
      </c>
      <c r="B194" s="30" t="s">
        <v>1261</v>
      </c>
      <c r="C194" s="30" t="s">
        <v>1262</v>
      </c>
      <c r="D194" s="13">
        <v>6764</v>
      </c>
      <c r="E194" s="14">
        <v>7.11</v>
      </c>
      <c r="F194" s="15">
        <v>1.6000000000000001E-3</v>
      </c>
      <c r="G194" s="15"/>
    </row>
    <row r="195" spans="1:7" x14ac:dyDescent="0.3">
      <c r="A195" s="12" t="s">
        <v>2028</v>
      </c>
      <c r="B195" s="30" t="s">
        <v>2029</v>
      </c>
      <c r="C195" s="30" t="s">
        <v>1154</v>
      </c>
      <c r="D195" s="13">
        <v>532</v>
      </c>
      <c r="E195" s="14">
        <v>7.05</v>
      </c>
      <c r="F195" s="15">
        <v>1.6000000000000001E-3</v>
      </c>
      <c r="G195" s="15"/>
    </row>
    <row r="196" spans="1:7" x14ac:dyDescent="0.3">
      <c r="A196" s="12" t="s">
        <v>1211</v>
      </c>
      <c r="B196" s="30" t="s">
        <v>1212</v>
      </c>
      <c r="C196" s="30" t="s">
        <v>1164</v>
      </c>
      <c r="D196" s="13">
        <v>3688</v>
      </c>
      <c r="E196" s="14">
        <v>7.02</v>
      </c>
      <c r="F196" s="15">
        <v>1.6000000000000001E-3</v>
      </c>
      <c r="G196" s="15"/>
    </row>
    <row r="197" spans="1:7" x14ac:dyDescent="0.3">
      <c r="A197" s="12" t="s">
        <v>2030</v>
      </c>
      <c r="B197" s="30" t="s">
        <v>2031</v>
      </c>
      <c r="C197" s="30" t="s">
        <v>1259</v>
      </c>
      <c r="D197" s="13">
        <v>1634</v>
      </c>
      <c r="E197" s="14">
        <v>6.96</v>
      </c>
      <c r="F197" s="15">
        <v>1.6000000000000001E-3</v>
      </c>
      <c r="G197" s="15"/>
    </row>
    <row r="198" spans="1:7" x14ac:dyDescent="0.3">
      <c r="A198" s="12" t="s">
        <v>2032</v>
      </c>
      <c r="B198" s="30" t="s">
        <v>2033</v>
      </c>
      <c r="C198" s="30" t="s">
        <v>1154</v>
      </c>
      <c r="D198" s="13">
        <v>570</v>
      </c>
      <c r="E198" s="14">
        <v>6.89</v>
      </c>
      <c r="F198" s="15">
        <v>1.6000000000000001E-3</v>
      </c>
      <c r="G198" s="15"/>
    </row>
    <row r="199" spans="1:7" x14ac:dyDescent="0.3">
      <c r="A199" s="12" t="s">
        <v>2034</v>
      </c>
      <c r="B199" s="30" t="s">
        <v>2035</v>
      </c>
      <c r="C199" s="30" t="s">
        <v>1720</v>
      </c>
      <c r="D199" s="13">
        <v>698</v>
      </c>
      <c r="E199" s="14">
        <v>6.89</v>
      </c>
      <c r="F199" s="15">
        <v>1.6000000000000001E-3</v>
      </c>
      <c r="G199" s="15"/>
    </row>
    <row r="200" spans="1:7" x14ac:dyDescent="0.3">
      <c r="A200" s="12" t="s">
        <v>2036</v>
      </c>
      <c r="B200" s="30" t="s">
        <v>2037</v>
      </c>
      <c r="C200" s="30" t="s">
        <v>1154</v>
      </c>
      <c r="D200" s="13">
        <v>198</v>
      </c>
      <c r="E200" s="14">
        <v>6.86</v>
      </c>
      <c r="F200" s="15">
        <v>1.5E-3</v>
      </c>
      <c r="G200" s="15"/>
    </row>
    <row r="201" spans="1:7" x14ac:dyDescent="0.3">
      <c r="A201" s="12" t="s">
        <v>1323</v>
      </c>
      <c r="B201" s="30" t="s">
        <v>1324</v>
      </c>
      <c r="C201" s="30" t="s">
        <v>1228</v>
      </c>
      <c r="D201" s="13">
        <v>641</v>
      </c>
      <c r="E201" s="14">
        <v>6.86</v>
      </c>
      <c r="F201" s="15">
        <v>1.5E-3</v>
      </c>
      <c r="G201" s="15"/>
    </row>
    <row r="202" spans="1:7" x14ac:dyDescent="0.3">
      <c r="A202" s="12" t="s">
        <v>1820</v>
      </c>
      <c r="B202" s="30" t="s">
        <v>1821</v>
      </c>
      <c r="C202" s="30" t="s">
        <v>1176</v>
      </c>
      <c r="D202" s="13">
        <v>1764</v>
      </c>
      <c r="E202" s="14">
        <v>6.82</v>
      </c>
      <c r="F202" s="15">
        <v>1.5E-3</v>
      </c>
      <c r="G202" s="15"/>
    </row>
    <row r="203" spans="1:7" x14ac:dyDescent="0.3">
      <c r="A203" s="12" t="s">
        <v>1343</v>
      </c>
      <c r="B203" s="30" t="s">
        <v>1344</v>
      </c>
      <c r="C203" s="30" t="s">
        <v>1183</v>
      </c>
      <c r="D203" s="13">
        <v>1844</v>
      </c>
      <c r="E203" s="14">
        <v>6.74</v>
      </c>
      <c r="F203" s="15">
        <v>1.5E-3</v>
      </c>
      <c r="G203" s="15"/>
    </row>
    <row r="204" spans="1:7" x14ac:dyDescent="0.3">
      <c r="A204" s="12" t="s">
        <v>2038</v>
      </c>
      <c r="B204" s="30" t="s">
        <v>2039</v>
      </c>
      <c r="C204" s="30" t="s">
        <v>1259</v>
      </c>
      <c r="D204" s="13">
        <v>165</v>
      </c>
      <c r="E204" s="14">
        <v>6.73</v>
      </c>
      <c r="F204" s="15">
        <v>1.5E-3</v>
      </c>
      <c r="G204" s="15"/>
    </row>
    <row r="205" spans="1:7" x14ac:dyDescent="0.3">
      <c r="A205" s="12" t="s">
        <v>2040</v>
      </c>
      <c r="B205" s="30" t="s">
        <v>2041</v>
      </c>
      <c r="C205" s="30" t="s">
        <v>1164</v>
      </c>
      <c r="D205" s="13">
        <v>672</v>
      </c>
      <c r="E205" s="14">
        <v>6.67</v>
      </c>
      <c r="F205" s="15">
        <v>1.5E-3</v>
      </c>
      <c r="G205" s="15"/>
    </row>
    <row r="206" spans="1:7" x14ac:dyDescent="0.3">
      <c r="A206" s="12" t="s">
        <v>1837</v>
      </c>
      <c r="B206" s="30" t="s">
        <v>1838</v>
      </c>
      <c r="C206" s="30" t="s">
        <v>1420</v>
      </c>
      <c r="D206" s="13">
        <v>1119</v>
      </c>
      <c r="E206" s="14">
        <v>6.47</v>
      </c>
      <c r="F206" s="15">
        <v>1.5E-3</v>
      </c>
      <c r="G206" s="15"/>
    </row>
    <row r="207" spans="1:7" x14ac:dyDescent="0.3">
      <c r="A207" s="12" t="s">
        <v>1912</v>
      </c>
      <c r="B207" s="30" t="s">
        <v>1913</v>
      </c>
      <c r="C207" s="30" t="s">
        <v>1353</v>
      </c>
      <c r="D207" s="13">
        <v>62</v>
      </c>
      <c r="E207" s="14">
        <v>6.45</v>
      </c>
      <c r="F207" s="15">
        <v>1.5E-3</v>
      </c>
      <c r="G207" s="15"/>
    </row>
    <row r="208" spans="1:7" x14ac:dyDescent="0.3">
      <c r="A208" s="12" t="s">
        <v>2042</v>
      </c>
      <c r="B208" s="30" t="s">
        <v>2043</v>
      </c>
      <c r="C208" s="30" t="s">
        <v>1110</v>
      </c>
      <c r="D208" s="13">
        <v>109</v>
      </c>
      <c r="E208" s="14">
        <v>6.45</v>
      </c>
      <c r="F208" s="15">
        <v>1.5E-3</v>
      </c>
      <c r="G208" s="15"/>
    </row>
    <row r="209" spans="1:7" x14ac:dyDescent="0.3">
      <c r="A209" s="12" t="s">
        <v>2044</v>
      </c>
      <c r="B209" s="30" t="s">
        <v>2045</v>
      </c>
      <c r="C209" s="30" t="s">
        <v>1110</v>
      </c>
      <c r="D209" s="13">
        <v>23960</v>
      </c>
      <c r="E209" s="14">
        <v>6.37</v>
      </c>
      <c r="F209" s="15">
        <v>1.4E-3</v>
      </c>
      <c r="G209" s="15"/>
    </row>
    <row r="210" spans="1:7" x14ac:dyDescent="0.3">
      <c r="A210" s="12" t="s">
        <v>2046</v>
      </c>
      <c r="B210" s="30" t="s">
        <v>2047</v>
      </c>
      <c r="C210" s="30" t="s">
        <v>1135</v>
      </c>
      <c r="D210" s="13">
        <v>827</v>
      </c>
      <c r="E210" s="14">
        <v>6.35</v>
      </c>
      <c r="F210" s="15">
        <v>1.4E-3</v>
      </c>
      <c r="G210" s="15"/>
    </row>
    <row r="211" spans="1:7" x14ac:dyDescent="0.3">
      <c r="A211" s="12" t="s">
        <v>2048</v>
      </c>
      <c r="B211" s="30" t="s">
        <v>2049</v>
      </c>
      <c r="C211" s="30" t="s">
        <v>1164</v>
      </c>
      <c r="D211" s="13">
        <v>715</v>
      </c>
      <c r="E211" s="14">
        <v>6.3</v>
      </c>
      <c r="F211" s="15">
        <v>1.4E-3</v>
      </c>
      <c r="G211" s="15"/>
    </row>
    <row r="212" spans="1:7" x14ac:dyDescent="0.3">
      <c r="A212" s="12" t="s">
        <v>1321</v>
      </c>
      <c r="B212" s="30" t="s">
        <v>1322</v>
      </c>
      <c r="C212" s="30" t="s">
        <v>1122</v>
      </c>
      <c r="D212" s="13">
        <v>108377</v>
      </c>
      <c r="E212" s="14">
        <v>6.29</v>
      </c>
      <c r="F212" s="15">
        <v>1.4E-3</v>
      </c>
      <c r="G212" s="15"/>
    </row>
    <row r="213" spans="1:7" x14ac:dyDescent="0.3">
      <c r="A213" s="12" t="s">
        <v>1379</v>
      </c>
      <c r="B213" s="30" t="s">
        <v>1380</v>
      </c>
      <c r="C213" s="30" t="s">
        <v>1381</v>
      </c>
      <c r="D213" s="13">
        <v>1298</v>
      </c>
      <c r="E213" s="14">
        <v>6.23</v>
      </c>
      <c r="F213" s="15">
        <v>1.4E-3</v>
      </c>
      <c r="G213" s="15"/>
    </row>
    <row r="214" spans="1:7" x14ac:dyDescent="0.3">
      <c r="A214" s="12" t="s">
        <v>1327</v>
      </c>
      <c r="B214" s="30" t="s">
        <v>1328</v>
      </c>
      <c r="C214" s="30" t="s">
        <v>1259</v>
      </c>
      <c r="D214" s="13">
        <v>202</v>
      </c>
      <c r="E214" s="14">
        <v>6.12</v>
      </c>
      <c r="F214" s="15">
        <v>1.4E-3</v>
      </c>
      <c r="G214" s="15"/>
    </row>
    <row r="215" spans="1:7" x14ac:dyDescent="0.3">
      <c r="A215" s="12" t="s">
        <v>2050</v>
      </c>
      <c r="B215" s="30" t="s">
        <v>2051</v>
      </c>
      <c r="C215" s="30" t="s">
        <v>1196</v>
      </c>
      <c r="D215" s="13">
        <v>337</v>
      </c>
      <c r="E215" s="14">
        <v>6.09</v>
      </c>
      <c r="F215" s="15">
        <v>1.4E-3</v>
      </c>
      <c r="G215" s="15"/>
    </row>
    <row r="216" spans="1:7" x14ac:dyDescent="0.3">
      <c r="A216" s="12" t="s">
        <v>2052</v>
      </c>
      <c r="B216" s="30" t="s">
        <v>2053</v>
      </c>
      <c r="C216" s="30" t="s">
        <v>1262</v>
      </c>
      <c r="D216" s="13">
        <v>690</v>
      </c>
      <c r="E216" s="14">
        <v>5.99</v>
      </c>
      <c r="F216" s="15">
        <v>1.2999999999999999E-3</v>
      </c>
      <c r="G216" s="15"/>
    </row>
    <row r="217" spans="1:7" x14ac:dyDescent="0.3">
      <c r="A217" s="12" t="s">
        <v>1386</v>
      </c>
      <c r="B217" s="30" t="s">
        <v>1387</v>
      </c>
      <c r="C217" s="30" t="s">
        <v>1242</v>
      </c>
      <c r="D217" s="13">
        <v>210</v>
      </c>
      <c r="E217" s="14">
        <v>5.74</v>
      </c>
      <c r="F217" s="15">
        <v>1.2999999999999999E-3</v>
      </c>
      <c r="G217" s="15"/>
    </row>
    <row r="218" spans="1:7" x14ac:dyDescent="0.3">
      <c r="A218" s="12" t="s">
        <v>2054</v>
      </c>
      <c r="B218" s="30" t="s">
        <v>2055</v>
      </c>
      <c r="C218" s="30" t="s">
        <v>1353</v>
      </c>
      <c r="D218" s="13">
        <v>461</v>
      </c>
      <c r="E218" s="14">
        <v>5.72</v>
      </c>
      <c r="F218" s="15">
        <v>1.2999999999999999E-3</v>
      </c>
      <c r="G218" s="15"/>
    </row>
    <row r="219" spans="1:7" x14ac:dyDescent="0.3">
      <c r="A219" s="12" t="s">
        <v>1418</v>
      </c>
      <c r="B219" s="30" t="s">
        <v>1419</v>
      </c>
      <c r="C219" s="30" t="s">
        <v>1420</v>
      </c>
      <c r="D219" s="13">
        <v>15</v>
      </c>
      <c r="E219" s="14">
        <v>5.69</v>
      </c>
      <c r="F219" s="15">
        <v>1.2999999999999999E-3</v>
      </c>
      <c r="G219" s="15"/>
    </row>
    <row r="220" spans="1:7" x14ac:dyDescent="0.3">
      <c r="A220" s="12" t="s">
        <v>1271</v>
      </c>
      <c r="B220" s="30" t="s">
        <v>1272</v>
      </c>
      <c r="C220" s="30" t="s">
        <v>1231</v>
      </c>
      <c r="D220" s="13">
        <v>1553</v>
      </c>
      <c r="E220" s="14">
        <v>5.54</v>
      </c>
      <c r="F220" s="15">
        <v>1.1999999999999999E-3</v>
      </c>
      <c r="G220" s="15"/>
    </row>
    <row r="221" spans="1:7" x14ac:dyDescent="0.3">
      <c r="A221" s="12" t="s">
        <v>2056</v>
      </c>
      <c r="B221" s="30" t="s">
        <v>2057</v>
      </c>
      <c r="C221" s="30" t="s">
        <v>1228</v>
      </c>
      <c r="D221" s="13">
        <v>1066</v>
      </c>
      <c r="E221" s="14">
        <v>5.53</v>
      </c>
      <c r="F221" s="15">
        <v>1.1999999999999999E-3</v>
      </c>
      <c r="G221" s="15"/>
    </row>
    <row r="222" spans="1:7" x14ac:dyDescent="0.3">
      <c r="A222" s="12" t="s">
        <v>1310</v>
      </c>
      <c r="B222" s="30" t="s">
        <v>1311</v>
      </c>
      <c r="C222" s="30" t="s">
        <v>1277</v>
      </c>
      <c r="D222" s="13">
        <v>730</v>
      </c>
      <c r="E222" s="14">
        <v>5.52</v>
      </c>
      <c r="F222" s="15">
        <v>1.1999999999999999E-3</v>
      </c>
      <c r="G222" s="15"/>
    </row>
    <row r="223" spans="1:7" x14ac:dyDescent="0.3">
      <c r="A223" s="12" t="s">
        <v>2058</v>
      </c>
      <c r="B223" s="30" t="s">
        <v>2059</v>
      </c>
      <c r="C223" s="30" t="s">
        <v>1176</v>
      </c>
      <c r="D223" s="13">
        <v>415</v>
      </c>
      <c r="E223" s="14">
        <v>5.46</v>
      </c>
      <c r="F223" s="15">
        <v>1.1999999999999999E-3</v>
      </c>
      <c r="G223" s="15"/>
    </row>
    <row r="224" spans="1:7" x14ac:dyDescent="0.3">
      <c r="A224" s="12" t="s">
        <v>1700</v>
      </c>
      <c r="B224" s="30" t="s">
        <v>1701</v>
      </c>
      <c r="C224" s="30" t="s">
        <v>1110</v>
      </c>
      <c r="D224" s="13">
        <v>736</v>
      </c>
      <c r="E224" s="14">
        <v>5.45</v>
      </c>
      <c r="F224" s="15">
        <v>1.1999999999999999E-3</v>
      </c>
      <c r="G224" s="15"/>
    </row>
    <row r="225" spans="1:7" x14ac:dyDescent="0.3">
      <c r="A225" s="12" t="s">
        <v>1903</v>
      </c>
      <c r="B225" s="30" t="s">
        <v>1904</v>
      </c>
      <c r="C225" s="30" t="s">
        <v>1318</v>
      </c>
      <c r="D225" s="13">
        <v>477</v>
      </c>
      <c r="E225" s="14">
        <v>5.43</v>
      </c>
      <c r="F225" s="15">
        <v>1.1999999999999999E-3</v>
      </c>
      <c r="G225" s="15"/>
    </row>
    <row r="226" spans="1:7" x14ac:dyDescent="0.3">
      <c r="A226" s="12" t="s">
        <v>2060</v>
      </c>
      <c r="B226" s="30" t="s">
        <v>2061</v>
      </c>
      <c r="C226" s="30" t="s">
        <v>1318</v>
      </c>
      <c r="D226" s="13">
        <v>10302</v>
      </c>
      <c r="E226" s="14">
        <v>5.25</v>
      </c>
      <c r="F226" s="15">
        <v>1.1999999999999999E-3</v>
      </c>
      <c r="G226" s="15"/>
    </row>
    <row r="227" spans="1:7" x14ac:dyDescent="0.3">
      <c r="A227" s="12" t="s">
        <v>1238</v>
      </c>
      <c r="B227" s="30" t="s">
        <v>1239</v>
      </c>
      <c r="C227" s="30" t="s">
        <v>1225</v>
      </c>
      <c r="D227" s="13">
        <v>271</v>
      </c>
      <c r="E227" s="14">
        <v>5.18</v>
      </c>
      <c r="F227" s="15">
        <v>1.1999999999999999E-3</v>
      </c>
      <c r="G227" s="15"/>
    </row>
    <row r="228" spans="1:7" x14ac:dyDescent="0.3">
      <c r="A228" s="12" t="s">
        <v>1929</v>
      </c>
      <c r="B228" s="30" t="s">
        <v>1930</v>
      </c>
      <c r="C228" s="30" t="s">
        <v>1370</v>
      </c>
      <c r="D228" s="13">
        <v>334</v>
      </c>
      <c r="E228" s="14">
        <v>5.03</v>
      </c>
      <c r="F228" s="15">
        <v>1.1000000000000001E-3</v>
      </c>
      <c r="G228" s="15"/>
    </row>
    <row r="229" spans="1:7" x14ac:dyDescent="0.3">
      <c r="A229" s="12" t="s">
        <v>2062</v>
      </c>
      <c r="B229" s="30" t="s">
        <v>2063</v>
      </c>
      <c r="C229" s="30" t="s">
        <v>1225</v>
      </c>
      <c r="D229" s="13">
        <v>78</v>
      </c>
      <c r="E229" s="14">
        <v>4.8499999999999996</v>
      </c>
      <c r="F229" s="15">
        <v>1.1000000000000001E-3</v>
      </c>
      <c r="G229" s="15"/>
    </row>
    <row r="230" spans="1:7" x14ac:dyDescent="0.3">
      <c r="A230" s="12" t="s">
        <v>1170</v>
      </c>
      <c r="B230" s="30" t="s">
        <v>1171</v>
      </c>
      <c r="C230" s="30" t="s">
        <v>1107</v>
      </c>
      <c r="D230" s="13">
        <v>1684</v>
      </c>
      <c r="E230" s="14">
        <v>4.79</v>
      </c>
      <c r="F230" s="15">
        <v>1.1000000000000001E-3</v>
      </c>
      <c r="G230" s="15"/>
    </row>
    <row r="231" spans="1:7" x14ac:dyDescent="0.3">
      <c r="A231" s="12" t="s">
        <v>2064</v>
      </c>
      <c r="B231" s="30" t="s">
        <v>2065</v>
      </c>
      <c r="C231" s="30" t="s">
        <v>1210</v>
      </c>
      <c r="D231" s="13">
        <v>1057</v>
      </c>
      <c r="E231" s="14">
        <v>4.5199999999999996</v>
      </c>
      <c r="F231" s="15">
        <v>1E-3</v>
      </c>
      <c r="G231" s="15"/>
    </row>
    <row r="232" spans="1:7" x14ac:dyDescent="0.3">
      <c r="A232" s="12" t="s">
        <v>1179</v>
      </c>
      <c r="B232" s="30" t="s">
        <v>1180</v>
      </c>
      <c r="C232" s="30" t="s">
        <v>1161</v>
      </c>
      <c r="D232" s="13">
        <v>1084</v>
      </c>
      <c r="E232" s="14">
        <v>4.51</v>
      </c>
      <c r="F232" s="15">
        <v>1E-3</v>
      </c>
      <c r="G232" s="15"/>
    </row>
    <row r="233" spans="1:7" x14ac:dyDescent="0.3">
      <c r="A233" s="12" t="s">
        <v>1656</v>
      </c>
      <c r="B233" s="30" t="s">
        <v>1657</v>
      </c>
      <c r="C233" s="30" t="s">
        <v>1253</v>
      </c>
      <c r="D233" s="13">
        <v>133</v>
      </c>
      <c r="E233" s="14">
        <v>4.4800000000000004</v>
      </c>
      <c r="F233" s="15">
        <v>1E-3</v>
      </c>
      <c r="G233" s="15"/>
    </row>
    <row r="234" spans="1:7" x14ac:dyDescent="0.3">
      <c r="A234" s="12" t="s">
        <v>2066</v>
      </c>
      <c r="B234" s="30" t="s">
        <v>2067</v>
      </c>
      <c r="C234" s="30" t="s">
        <v>1210</v>
      </c>
      <c r="D234" s="13">
        <v>2122</v>
      </c>
      <c r="E234" s="14">
        <v>4.46</v>
      </c>
      <c r="F234" s="15">
        <v>1E-3</v>
      </c>
      <c r="G234" s="15"/>
    </row>
    <row r="235" spans="1:7" x14ac:dyDescent="0.3">
      <c r="A235" s="12" t="s">
        <v>1216</v>
      </c>
      <c r="B235" s="30" t="s">
        <v>1217</v>
      </c>
      <c r="C235" s="30" t="s">
        <v>1218</v>
      </c>
      <c r="D235" s="13">
        <v>763</v>
      </c>
      <c r="E235" s="14">
        <v>4.37</v>
      </c>
      <c r="F235" s="15">
        <v>1E-3</v>
      </c>
      <c r="G235" s="15"/>
    </row>
    <row r="236" spans="1:7" x14ac:dyDescent="0.3">
      <c r="A236" s="12" t="s">
        <v>2068</v>
      </c>
      <c r="B236" s="30" t="s">
        <v>2069</v>
      </c>
      <c r="C236" s="30" t="s">
        <v>1196</v>
      </c>
      <c r="D236" s="13">
        <v>101</v>
      </c>
      <c r="E236" s="14">
        <v>4.3499999999999996</v>
      </c>
      <c r="F236" s="15">
        <v>1E-3</v>
      </c>
      <c r="G236" s="15"/>
    </row>
    <row r="237" spans="1:7" x14ac:dyDescent="0.3">
      <c r="A237" s="12" t="s">
        <v>2070</v>
      </c>
      <c r="B237" s="30" t="s">
        <v>2071</v>
      </c>
      <c r="C237" s="30" t="s">
        <v>1228</v>
      </c>
      <c r="D237" s="13">
        <v>3217</v>
      </c>
      <c r="E237" s="14">
        <v>4.3</v>
      </c>
      <c r="F237" s="15">
        <v>1E-3</v>
      </c>
      <c r="G237" s="15"/>
    </row>
    <row r="238" spans="1:7" x14ac:dyDescent="0.3">
      <c r="A238" s="12" t="s">
        <v>2072</v>
      </c>
      <c r="B238" s="30" t="s">
        <v>2073</v>
      </c>
      <c r="C238" s="30" t="s">
        <v>1420</v>
      </c>
      <c r="D238" s="13">
        <v>15350</v>
      </c>
      <c r="E238" s="14">
        <v>4.29</v>
      </c>
      <c r="F238" s="15">
        <v>1E-3</v>
      </c>
      <c r="G238" s="15"/>
    </row>
    <row r="239" spans="1:7" x14ac:dyDescent="0.3">
      <c r="A239" s="12" t="s">
        <v>2074</v>
      </c>
      <c r="B239" s="30" t="s">
        <v>2075</v>
      </c>
      <c r="C239" s="30" t="s">
        <v>1318</v>
      </c>
      <c r="D239" s="13">
        <v>3435</v>
      </c>
      <c r="E239" s="14">
        <v>4.2699999999999996</v>
      </c>
      <c r="F239" s="15">
        <v>1E-3</v>
      </c>
      <c r="G239" s="15"/>
    </row>
    <row r="240" spans="1:7" x14ac:dyDescent="0.3">
      <c r="A240" s="12" t="s">
        <v>1226</v>
      </c>
      <c r="B240" s="30" t="s">
        <v>1227</v>
      </c>
      <c r="C240" s="30" t="s">
        <v>1228</v>
      </c>
      <c r="D240" s="13">
        <v>975</v>
      </c>
      <c r="E240" s="14">
        <v>4.25</v>
      </c>
      <c r="F240" s="15">
        <v>1E-3</v>
      </c>
      <c r="G240" s="15"/>
    </row>
    <row r="241" spans="1:7" x14ac:dyDescent="0.3">
      <c r="A241" s="12" t="s">
        <v>1933</v>
      </c>
      <c r="B241" s="30" t="s">
        <v>1934</v>
      </c>
      <c r="C241" s="30" t="s">
        <v>1353</v>
      </c>
      <c r="D241" s="13">
        <v>21</v>
      </c>
      <c r="E241" s="14">
        <v>4.07</v>
      </c>
      <c r="F241" s="15">
        <v>8.9999999999999998E-4</v>
      </c>
      <c r="G241" s="15"/>
    </row>
    <row r="242" spans="1:7" x14ac:dyDescent="0.3">
      <c r="A242" s="12" t="s">
        <v>2076</v>
      </c>
      <c r="B242" s="30" t="s">
        <v>2077</v>
      </c>
      <c r="C242" s="30" t="s">
        <v>1196</v>
      </c>
      <c r="D242" s="13">
        <v>181</v>
      </c>
      <c r="E242" s="14">
        <v>3.9</v>
      </c>
      <c r="F242" s="15">
        <v>8.9999999999999998E-4</v>
      </c>
      <c r="G242" s="15"/>
    </row>
    <row r="243" spans="1:7" x14ac:dyDescent="0.3">
      <c r="A243" s="12" t="s">
        <v>2078</v>
      </c>
      <c r="B243" s="30" t="s">
        <v>2079</v>
      </c>
      <c r="C243" s="30" t="s">
        <v>1122</v>
      </c>
      <c r="D243" s="13">
        <v>6657</v>
      </c>
      <c r="E243" s="14">
        <v>3.69</v>
      </c>
      <c r="F243" s="15">
        <v>8.0000000000000004E-4</v>
      </c>
      <c r="G243" s="15"/>
    </row>
    <row r="244" spans="1:7" x14ac:dyDescent="0.3">
      <c r="A244" s="12" t="s">
        <v>1345</v>
      </c>
      <c r="B244" s="30" t="s">
        <v>1346</v>
      </c>
      <c r="C244" s="30" t="s">
        <v>1154</v>
      </c>
      <c r="D244" s="13">
        <v>229</v>
      </c>
      <c r="E244" s="14">
        <v>3.52</v>
      </c>
      <c r="F244" s="15">
        <v>8.0000000000000004E-4</v>
      </c>
      <c r="G244" s="15"/>
    </row>
    <row r="245" spans="1:7" x14ac:dyDescent="0.3">
      <c r="A245" s="12" t="s">
        <v>1431</v>
      </c>
      <c r="B245" s="30" t="s">
        <v>1432</v>
      </c>
      <c r="C245" s="30" t="s">
        <v>1353</v>
      </c>
      <c r="D245" s="13">
        <v>5101</v>
      </c>
      <c r="E245" s="14">
        <v>3.42</v>
      </c>
      <c r="F245" s="15">
        <v>8.0000000000000004E-4</v>
      </c>
      <c r="G245" s="15"/>
    </row>
    <row r="246" spans="1:7" x14ac:dyDescent="0.3">
      <c r="A246" s="12" t="s">
        <v>1935</v>
      </c>
      <c r="B246" s="30" t="s">
        <v>1936</v>
      </c>
      <c r="C246" s="30" t="s">
        <v>1176</v>
      </c>
      <c r="D246" s="13">
        <v>585</v>
      </c>
      <c r="E246" s="14">
        <v>3.4</v>
      </c>
      <c r="F246" s="15">
        <v>8.0000000000000004E-4</v>
      </c>
      <c r="G246" s="15"/>
    </row>
    <row r="247" spans="1:7" x14ac:dyDescent="0.3">
      <c r="A247" s="12" t="s">
        <v>1208</v>
      </c>
      <c r="B247" s="30" t="s">
        <v>1209</v>
      </c>
      <c r="C247" s="30" t="s">
        <v>1210</v>
      </c>
      <c r="D247" s="13">
        <v>198</v>
      </c>
      <c r="E247" s="14">
        <v>3.38</v>
      </c>
      <c r="F247" s="15">
        <v>8.0000000000000004E-4</v>
      </c>
      <c r="G247" s="15"/>
    </row>
    <row r="248" spans="1:7" x14ac:dyDescent="0.3">
      <c r="A248" s="12" t="s">
        <v>2080</v>
      </c>
      <c r="B248" s="30" t="s">
        <v>2081</v>
      </c>
      <c r="C248" s="30" t="s">
        <v>1689</v>
      </c>
      <c r="D248" s="13">
        <v>838</v>
      </c>
      <c r="E248" s="14">
        <v>3.38</v>
      </c>
      <c r="F248" s="15">
        <v>8.0000000000000004E-4</v>
      </c>
      <c r="G248" s="15"/>
    </row>
    <row r="249" spans="1:7" x14ac:dyDescent="0.3">
      <c r="A249" s="12" t="s">
        <v>1371</v>
      </c>
      <c r="B249" s="30" t="s">
        <v>1372</v>
      </c>
      <c r="C249" s="30" t="s">
        <v>1183</v>
      </c>
      <c r="D249" s="13">
        <v>203</v>
      </c>
      <c r="E249" s="14">
        <v>3.38</v>
      </c>
      <c r="F249" s="15">
        <v>8.0000000000000004E-4</v>
      </c>
      <c r="G249" s="15"/>
    </row>
    <row r="250" spans="1:7" x14ac:dyDescent="0.3">
      <c r="A250" s="12" t="s">
        <v>2082</v>
      </c>
      <c r="B250" s="30" t="s">
        <v>2083</v>
      </c>
      <c r="C250" s="30" t="s">
        <v>1370</v>
      </c>
      <c r="D250" s="13">
        <v>24</v>
      </c>
      <c r="E250" s="14">
        <v>3.2</v>
      </c>
      <c r="F250" s="15">
        <v>6.9999999999999999E-4</v>
      </c>
      <c r="G250" s="15"/>
    </row>
    <row r="251" spans="1:7" x14ac:dyDescent="0.3">
      <c r="A251" s="12" t="s">
        <v>2084</v>
      </c>
      <c r="B251" s="30" t="s">
        <v>2085</v>
      </c>
      <c r="C251" s="30" t="s">
        <v>1228</v>
      </c>
      <c r="D251" s="13">
        <v>3237</v>
      </c>
      <c r="E251" s="14">
        <v>3.15</v>
      </c>
      <c r="F251" s="15">
        <v>6.9999999999999999E-4</v>
      </c>
      <c r="G251" s="15"/>
    </row>
    <row r="252" spans="1:7" x14ac:dyDescent="0.3">
      <c r="A252" s="12" t="s">
        <v>1804</v>
      </c>
      <c r="B252" s="30" t="s">
        <v>1805</v>
      </c>
      <c r="C252" s="30" t="s">
        <v>1176</v>
      </c>
      <c r="D252" s="13">
        <v>394</v>
      </c>
      <c r="E252" s="14">
        <v>3.13</v>
      </c>
      <c r="F252" s="15">
        <v>6.9999999999999999E-4</v>
      </c>
      <c r="G252" s="15"/>
    </row>
    <row r="253" spans="1:7" x14ac:dyDescent="0.3">
      <c r="A253" s="12" t="s">
        <v>2086</v>
      </c>
      <c r="B253" s="30" t="s">
        <v>2087</v>
      </c>
      <c r="C253" s="30" t="s">
        <v>1122</v>
      </c>
      <c r="D253" s="13">
        <v>2096</v>
      </c>
      <c r="E253" s="14">
        <v>3</v>
      </c>
      <c r="F253" s="15">
        <v>6.9999999999999999E-4</v>
      </c>
      <c r="G253" s="15"/>
    </row>
    <row r="254" spans="1:7" x14ac:dyDescent="0.3">
      <c r="A254" s="12" t="s">
        <v>2088</v>
      </c>
      <c r="B254" s="30" t="s">
        <v>2089</v>
      </c>
      <c r="C254" s="30" t="s">
        <v>1196</v>
      </c>
      <c r="D254" s="13">
        <v>237</v>
      </c>
      <c r="E254" s="14">
        <v>3</v>
      </c>
      <c r="F254" s="15">
        <v>6.9999999999999999E-4</v>
      </c>
      <c r="G254" s="15"/>
    </row>
    <row r="255" spans="1:7" x14ac:dyDescent="0.3">
      <c r="A255" s="12" t="s">
        <v>1937</v>
      </c>
      <c r="B255" s="30" t="s">
        <v>1938</v>
      </c>
      <c r="C255" s="30" t="s">
        <v>1110</v>
      </c>
      <c r="D255" s="13">
        <v>272</v>
      </c>
      <c r="E255" s="14">
        <v>2.67</v>
      </c>
      <c r="F255" s="15">
        <v>5.9999999999999995E-4</v>
      </c>
      <c r="G255" s="15"/>
    </row>
    <row r="256" spans="1:7" x14ac:dyDescent="0.3">
      <c r="A256" s="12" t="s">
        <v>2090</v>
      </c>
      <c r="B256" s="30" t="s">
        <v>2091</v>
      </c>
      <c r="C256" s="30" t="s">
        <v>1228</v>
      </c>
      <c r="D256" s="13">
        <v>476</v>
      </c>
      <c r="E256" s="14">
        <v>2.54</v>
      </c>
      <c r="F256" s="15">
        <v>5.9999999999999995E-4</v>
      </c>
      <c r="G256" s="15"/>
    </row>
    <row r="257" spans="1:7" x14ac:dyDescent="0.3">
      <c r="A257" s="12" t="s">
        <v>2092</v>
      </c>
      <c r="B257" s="30" t="s">
        <v>2093</v>
      </c>
      <c r="C257" s="30" t="s">
        <v>1381</v>
      </c>
      <c r="D257" s="13">
        <v>391</v>
      </c>
      <c r="E257" s="14">
        <v>1.59</v>
      </c>
      <c r="F257" s="15">
        <v>4.0000000000000002E-4</v>
      </c>
      <c r="G257" s="15"/>
    </row>
    <row r="258" spans="1:7" x14ac:dyDescent="0.3">
      <c r="A258" s="16" t="s">
        <v>125</v>
      </c>
      <c r="B258" s="31"/>
      <c r="C258" s="31"/>
      <c r="D258" s="17"/>
      <c r="E258" s="35">
        <v>4424.87</v>
      </c>
      <c r="F258" s="36">
        <v>0.99739999999999995</v>
      </c>
      <c r="G258" s="20"/>
    </row>
    <row r="259" spans="1:7" x14ac:dyDescent="0.3">
      <c r="A259" s="16" t="s">
        <v>1453</v>
      </c>
      <c r="B259" s="30"/>
      <c r="C259" s="30"/>
      <c r="D259" s="13"/>
      <c r="E259" s="14"/>
      <c r="F259" s="15"/>
      <c r="G259" s="15"/>
    </row>
    <row r="260" spans="1:7" x14ac:dyDescent="0.3">
      <c r="A260" s="16" t="s">
        <v>125</v>
      </c>
      <c r="B260" s="30"/>
      <c r="C260" s="30"/>
      <c r="D260" s="13"/>
      <c r="E260" s="37" t="s">
        <v>115</v>
      </c>
      <c r="F260" s="38" t="s">
        <v>115</v>
      </c>
      <c r="G260" s="15"/>
    </row>
    <row r="261" spans="1:7" x14ac:dyDescent="0.3">
      <c r="A261" s="21" t="s">
        <v>155</v>
      </c>
      <c r="B261" s="32"/>
      <c r="C261" s="32"/>
      <c r="D261" s="22"/>
      <c r="E261" s="27">
        <v>4424.87</v>
      </c>
      <c r="F261" s="28">
        <v>0.99739999999999995</v>
      </c>
      <c r="G261" s="20"/>
    </row>
    <row r="262" spans="1:7" x14ac:dyDescent="0.3">
      <c r="A262" s="12"/>
      <c r="B262" s="30"/>
      <c r="C262" s="30"/>
      <c r="D262" s="13"/>
      <c r="E262" s="14"/>
      <c r="F262" s="15"/>
      <c r="G262" s="15"/>
    </row>
    <row r="263" spans="1:7" x14ac:dyDescent="0.3">
      <c r="A263" s="12"/>
      <c r="B263" s="30"/>
      <c r="C263" s="30"/>
      <c r="D263" s="13"/>
      <c r="E263" s="14"/>
      <c r="F263" s="15"/>
      <c r="G263" s="15"/>
    </row>
    <row r="264" spans="1:7" x14ac:dyDescent="0.3">
      <c r="A264" s="16" t="s">
        <v>156</v>
      </c>
      <c r="B264" s="30"/>
      <c r="C264" s="30"/>
      <c r="D264" s="13"/>
      <c r="E264" s="14"/>
      <c r="F264" s="15"/>
      <c r="G264" s="15"/>
    </row>
    <row r="265" spans="1:7" x14ac:dyDescent="0.3">
      <c r="A265" s="12" t="s">
        <v>157</v>
      </c>
      <c r="B265" s="30"/>
      <c r="C265" s="30"/>
      <c r="D265" s="13"/>
      <c r="E265" s="14">
        <v>24.99</v>
      </c>
      <c r="F265" s="15">
        <v>5.5999999999999999E-3</v>
      </c>
      <c r="G265" s="15">
        <v>7.0344000000000004E-2</v>
      </c>
    </row>
    <row r="266" spans="1:7" x14ac:dyDescent="0.3">
      <c r="A266" s="16" t="s">
        <v>125</v>
      </c>
      <c r="B266" s="31"/>
      <c r="C266" s="31"/>
      <c r="D266" s="17"/>
      <c r="E266" s="35">
        <v>24.99</v>
      </c>
      <c r="F266" s="36">
        <v>5.5999999999999999E-3</v>
      </c>
      <c r="G266" s="20"/>
    </row>
    <row r="267" spans="1:7" x14ac:dyDescent="0.3">
      <c r="A267" s="12"/>
      <c r="B267" s="30"/>
      <c r="C267" s="30"/>
      <c r="D267" s="13"/>
      <c r="E267" s="14"/>
      <c r="F267" s="15"/>
      <c r="G267" s="15"/>
    </row>
    <row r="268" spans="1:7" x14ac:dyDescent="0.3">
      <c r="A268" s="21" t="s">
        <v>155</v>
      </c>
      <c r="B268" s="32"/>
      <c r="C268" s="32"/>
      <c r="D268" s="22"/>
      <c r="E268" s="18">
        <v>24.99</v>
      </c>
      <c r="F268" s="19">
        <v>5.5999999999999999E-3</v>
      </c>
      <c r="G268" s="20"/>
    </row>
    <row r="269" spans="1:7" x14ac:dyDescent="0.3">
      <c r="A269" s="12" t="s">
        <v>158</v>
      </c>
      <c r="B269" s="30"/>
      <c r="C269" s="30"/>
      <c r="D269" s="13"/>
      <c r="E269" s="14">
        <v>4.8152999999999998E-3</v>
      </c>
      <c r="F269" s="15">
        <v>9.9999999999999995E-7</v>
      </c>
      <c r="G269" s="15"/>
    </row>
    <row r="270" spans="1:7" x14ac:dyDescent="0.3">
      <c r="A270" s="12" t="s">
        <v>159</v>
      </c>
      <c r="B270" s="30"/>
      <c r="C270" s="30"/>
      <c r="D270" s="13"/>
      <c r="E270" s="23">
        <v>-11.974815299999999</v>
      </c>
      <c r="F270" s="24">
        <v>-3.0010000000000002E-3</v>
      </c>
      <c r="G270" s="15">
        <v>7.0344000000000004E-2</v>
      </c>
    </row>
    <row r="271" spans="1:7" x14ac:dyDescent="0.3">
      <c r="A271" s="25" t="s">
        <v>160</v>
      </c>
      <c r="B271" s="33"/>
      <c r="C271" s="33"/>
      <c r="D271" s="26"/>
      <c r="E271" s="27">
        <v>4437.8900000000003</v>
      </c>
      <c r="F271" s="28">
        <v>1</v>
      </c>
      <c r="G271" s="28"/>
    </row>
    <row r="276" spans="1:5" x14ac:dyDescent="0.3">
      <c r="A276" s="1" t="s">
        <v>163</v>
      </c>
    </row>
    <row r="277" spans="1:5" x14ac:dyDescent="0.3">
      <c r="A277" s="45" t="s">
        <v>164</v>
      </c>
      <c r="B277" s="34" t="s">
        <v>115</v>
      </c>
    </row>
    <row r="278" spans="1:5" x14ac:dyDescent="0.3">
      <c r="A278" t="s">
        <v>165</v>
      </c>
    </row>
    <row r="279" spans="1:5" x14ac:dyDescent="0.3">
      <c r="A279" t="s">
        <v>166</v>
      </c>
      <c r="B279" t="s">
        <v>167</v>
      </c>
      <c r="C279" t="s">
        <v>167</v>
      </c>
    </row>
    <row r="280" spans="1:5" x14ac:dyDescent="0.3">
      <c r="B280" s="46">
        <v>44985</v>
      </c>
      <c r="C280" s="46">
        <v>45016</v>
      </c>
    </row>
    <row r="281" spans="1:5" x14ac:dyDescent="0.3">
      <c r="A281" t="s">
        <v>171</v>
      </c>
      <c r="B281">
        <v>9.8736999999999995</v>
      </c>
      <c r="C281">
        <v>9.8689</v>
      </c>
      <c r="E281" s="2"/>
    </row>
    <row r="282" spans="1:5" x14ac:dyDescent="0.3">
      <c r="A282" t="s">
        <v>172</v>
      </c>
      <c r="B282">
        <v>9.8736999999999995</v>
      </c>
      <c r="C282">
        <v>9.8689</v>
      </c>
      <c r="E282" s="2"/>
    </row>
    <row r="283" spans="1:5" x14ac:dyDescent="0.3">
      <c r="A283" t="s">
        <v>630</v>
      </c>
      <c r="B283">
        <v>9.7934999999999999</v>
      </c>
      <c r="C283">
        <v>9.7834000000000003</v>
      </c>
      <c r="E283" s="2"/>
    </row>
    <row r="284" spans="1:5" x14ac:dyDescent="0.3">
      <c r="A284" t="s">
        <v>631</v>
      </c>
      <c r="B284">
        <v>9.7931000000000008</v>
      </c>
      <c r="C284">
        <v>9.7828999999999997</v>
      </c>
      <c r="E284" s="2"/>
    </row>
    <row r="285" spans="1:5" x14ac:dyDescent="0.3">
      <c r="E285" s="2"/>
    </row>
    <row r="286" spans="1:5" x14ac:dyDescent="0.3">
      <c r="A286" t="s">
        <v>182</v>
      </c>
      <c r="B286" s="34" t="s">
        <v>115</v>
      </c>
    </row>
    <row r="287" spans="1:5" x14ac:dyDescent="0.3">
      <c r="A287" t="s">
        <v>183</v>
      </c>
      <c r="B287" s="34" t="s">
        <v>115</v>
      </c>
    </row>
    <row r="288" spans="1:5" ht="28.95" customHeight="1" x14ac:dyDescent="0.3">
      <c r="A288" s="45" t="s">
        <v>184</v>
      </c>
      <c r="B288" s="34" t="s">
        <v>115</v>
      </c>
    </row>
    <row r="289" spans="1:4" ht="28.95" customHeight="1" x14ac:dyDescent="0.3">
      <c r="A289" s="45" t="s">
        <v>185</v>
      </c>
      <c r="B289" s="34" t="s">
        <v>115</v>
      </c>
    </row>
    <row r="290" spans="1:4" x14ac:dyDescent="0.3">
      <c r="A290" t="s">
        <v>1648</v>
      </c>
      <c r="B290" s="47">
        <v>0.33616600000000002</v>
      </c>
    </row>
    <row r="291" spans="1:4" ht="43.5" customHeight="1" x14ac:dyDescent="0.3">
      <c r="A291" s="45" t="s">
        <v>187</v>
      </c>
      <c r="B291" s="34" t="s">
        <v>115</v>
      </c>
    </row>
    <row r="292" spans="1:4" ht="28.95" customHeight="1" x14ac:dyDescent="0.3">
      <c r="A292" s="45" t="s">
        <v>188</v>
      </c>
      <c r="B292" s="34" t="s">
        <v>115</v>
      </c>
    </row>
    <row r="293" spans="1:4" ht="28.95" customHeight="1" x14ac:dyDescent="0.3">
      <c r="A293" s="45" t="s">
        <v>189</v>
      </c>
      <c r="B293" s="34" t="s">
        <v>115</v>
      </c>
    </row>
    <row r="294" spans="1:4" x14ac:dyDescent="0.3">
      <c r="A294" t="s">
        <v>190</v>
      </c>
      <c r="B294" s="34" t="s">
        <v>115</v>
      </c>
    </row>
    <row r="295" spans="1:4" x14ac:dyDescent="0.3">
      <c r="A295" t="s">
        <v>191</v>
      </c>
      <c r="B295" s="34" t="s">
        <v>115</v>
      </c>
    </row>
    <row r="297" spans="1:4" ht="70.05" customHeight="1" x14ac:dyDescent="0.3">
      <c r="A297" s="77" t="s">
        <v>201</v>
      </c>
      <c r="B297" s="77" t="s">
        <v>202</v>
      </c>
      <c r="C297" s="77" t="s">
        <v>5</v>
      </c>
      <c r="D297" s="77" t="s">
        <v>6</v>
      </c>
    </row>
    <row r="298" spans="1:4" ht="70.05" customHeight="1" x14ac:dyDescent="0.3">
      <c r="A298" s="77" t="s">
        <v>2094</v>
      </c>
      <c r="B298" s="77"/>
      <c r="C298" s="77" t="s">
        <v>61</v>
      </c>
      <c r="D298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98"/>
  <sheetViews>
    <sheetView showGridLines="0" workbookViewId="0">
      <pane ySplit="4" topLeftCell="A5" activePane="bottomLeft" state="frozen"/>
      <selection pane="bottomLeft" activeCell="G5" sqref="G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2095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2096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114</v>
      </c>
      <c r="B6" s="30"/>
      <c r="C6" s="30"/>
      <c r="D6" s="13"/>
      <c r="E6" s="14"/>
      <c r="F6" s="15"/>
      <c r="G6" s="15"/>
    </row>
    <row r="7" spans="1:8" x14ac:dyDescent="0.3">
      <c r="A7" s="16" t="s">
        <v>1104</v>
      </c>
      <c r="B7" s="30"/>
      <c r="C7" s="30"/>
      <c r="D7" s="13"/>
      <c r="E7" s="14"/>
      <c r="F7" s="15"/>
      <c r="G7" s="15"/>
    </row>
    <row r="8" spans="1:8" x14ac:dyDescent="0.3">
      <c r="A8" s="12" t="s">
        <v>2015</v>
      </c>
      <c r="B8" s="30" t="s">
        <v>2016</v>
      </c>
      <c r="C8" s="30" t="s">
        <v>1277</v>
      </c>
      <c r="D8" s="13">
        <v>11190</v>
      </c>
      <c r="E8" s="14">
        <v>155.21</v>
      </c>
      <c r="F8" s="15">
        <v>5.33E-2</v>
      </c>
      <c r="G8" s="15"/>
    </row>
    <row r="9" spans="1:8" x14ac:dyDescent="0.3">
      <c r="A9" s="12" t="s">
        <v>1221</v>
      </c>
      <c r="B9" s="30" t="s">
        <v>1222</v>
      </c>
      <c r="C9" s="30" t="s">
        <v>1218</v>
      </c>
      <c r="D9" s="13">
        <v>46936</v>
      </c>
      <c r="E9" s="14">
        <v>152.24</v>
      </c>
      <c r="F9" s="15">
        <v>5.2299999999999999E-2</v>
      </c>
      <c r="G9" s="15"/>
    </row>
    <row r="10" spans="1:8" x14ac:dyDescent="0.3">
      <c r="A10" s="12" t="s">
        <v>1356</v>
      </c>
      <c r="B10" s="30" t="s">
        <v>1357</v>
      </c>
      <c r="C10" s="30" t="s">
        <v>1107</v>
      </c>
      <c r="D10" s="13">
        <v>111011</v>
      </c>
      <c r="E10" s="14">
        <v>146.87</v>
      </c>
      <c r="F10" s="15">
        <v>5.0500000000000003E-2</v>
      </c>
      <c r="G10" s="15"/>
    </row>
    <row r="11" spans="1:8" x14ac:dyDescent="0.3">
      <c r="A11" s="12" t="s">
        <v>1400</v>
      </c>
      <c r="B11" s="30" t="s">
        <v>1401</v>
      </c>
      <c r="C11" s="30" t="s">
        <v>1169</v>
      </c>
      <c r="D11" s="13">
        <v>13215</v>
      </c>
      <c r="E11" s="14">
        <v>142.35</v>
      </c>
      <c r="F11" s="15">
        <v>4.8899999999999999E-2</v>
      </c>
      <c r="G11" s="15"/>
    </row>
    <row r="12" spans="1:8" x14ac:dyDescent="0.3">
      <c r="A12" s="12" t="s">
        <v>1761</v>
      </c>
      <c r="B12" s="30" t="s">
        <v>1762</v>
      </c>
      <c r="C12" s="30" t="s">
        <v>1290</v>
      </c>
      <c r="D12" s="13">
        <v>8571</v>
      </c>
      <c r="E12" s="14">
        <v>139.66999999999999</v>
      </c>
      <c r="F12" s="15">
        <v>4.8000000000000001E-2</v>
      </c>
      <c r="G12" s="15"/>
    </row>
    <row r="13" spans="1:8" x14ac:dyDescent="0.3">
      <c r="A13" s="12" t="s">
        <v>1429</v>
      </c>
      <c r="B13" s="30" t="s">
        <v>1430</v>
      </c>
      <c r="C13" s="30" t="s">
        <v>1318</v>
      </c>
      <c r="D13" s="13">
        <v>9964</v>
      </c>
      <c r="E13" s="14">
        <v>137</v>
      </c>
      <c r="F13" s="15">
        <v>4.7100000000000003E-2</v>
      </c>
      <c r="G13" s="15"/>
    </row>
    <row r="14" spans="1:8" x14ac:dyDescent="0.3">
      <c r="A14" s="12" t="s">
        <v>1952</v>
      </c>
      <c r="B14" s="30" t="s">
        <v>1953</v>
      </c>
      <c r="C14" s="30" t="s">
        <v>1353</v>
      </c>
      <c r="D14" s="13">
        <v>5277</v>
      </c>
      <c r="E14" s="14">
        <v>134.38</v>
      </c>
      <c r="F14" s="15">
        <v>4.6199999999999998E-2</v>
      </c>
      <c r="G14" s="15"/>
    </row>
    <row r="15" spans="1:8" x14ac:dyDescent="0.3">
      <c r="A15" s="12" t="s">
        <v>1954</v>
      </c>
      <c r="B15" s="30" t="s">
        <v>1955</v>
      </c>
      <c r="C15" s="30" t="s">
        <v>1253</v>
      </c>
      <c r="D15" s="13">
        <v>41746</v>
      </c>
      <c r="E15" s="14">
        <v>125.26</v>
      </c>
      <c r="F15" s="15">
        <v>4.2999999999999997E-2</v>
      </c>
      <c r="G15" s="15"/>
    </row>
    <row r="16" spans="1:8" x14ac:dyDescent="0.3">
      <c r="A16" s="12" t="s">
        <v>1170</v>
      </c>
      <c r="B16" s="30" t="s">
        <v>1171</v>
      </c>
      <c r="C16" s="30" t="s">
        <v>1107</v>
      </c>
      <c r="D16" s="13">
        <v>34576</v>
      </c>
      <c r="E16" s="14">
        <v>98.35</v>
      </c>
      <c r="F16" s="15">
        <v>3.3799999999999997E-2</v>
      </c>
      <c r="G16" s="15"/>
    </row>
    <row r="17" spans="1:7" x14ac:dyDescent="0.3">
      <c r="A17" s="12" t="s">
        <v>1667</v>
      </c>
      <c r="B17" s="30" t="s">
        <v>1668</v>
      </c>
      <c r="C17" s="30" t="s">
        <v>1256</v>
      </c>
      <c r="D17" s="13">
        <v>20503</v>
      </c>
      <c r="E17" s="14">
        <v>90.44</v>
      </c>
      <c r="F17" s="15">
        <v>3.1099999999999999E-2</v>
      </c>
      <c r="G17" s="15"/>
    </row>
    <row r="18" spans="1:7" x14ac:dyDescent="0.3">
      <c r="A18" s="12" t="s">
        <v>1145</v>
      </c>
      <c r="B18" s="30" t="s">
        <v>1146</v>
      </c>
      <c r="C18" s="30" t="s">
        <v>1147</v>
      </c>
      <c r="D18" s="13">
        <v>16327</v>
      </c>
      <c r="E18" s="14">
        <v>89.18</v>
      </c>
      <c r="F18" s="15">
        <v>3.0599999999999999E-2</v>
      </c>
      <c r="G18" s="15"/>
    </row>
    <row r="19" spans="1:7" x14ac:dyDescent="0.3">
      <c r="A19" s="12" t="s">
        <v>1960</v>
      </c>
      <c r="B19" s="30" t="s">
        <v>1961</v>
      </c>
      <c r="C19" s="30" t="s">
        <v>1107</v>
      </c>
      <c r="D19" s="13">
        <v>151936</v>
      </c>
      <c r="E19" s="14">
        <v>83.64</v>
      </c>
      <c r="F19" s="15">
        <v>2.87E-2</v>
      </c>
      <c r="G19" s="15"/>
    </row>
    <row r="20" spans="1:7" x14ac:dyDescent="0.3">
      <c r="A20" s="12" t="s">
        <v>1956</v>
      </c>
      <c r="B20" s="30" t="s">
        <v>1957</v>
      </c>
      <c r="C20" s="30" t="s">
        <v>1107</v>
      </c>
      <c r="D20" s="13">
        <v>504522</v>
      </c>
      <c r="E20" s="14">
        <v>75.930000000000007</v>
      </c>
      <c r="F20" s="15">
        <v>2.6100000000000002E-2</v>
      </c>
      <c r="G20" s="15"/>
    </row>
    <row r="21" spans="1:7" x14ac:dyDescent="0.3">
      <c r="A21" s="12" t="s">
        <v>1656</v>
      </c>
      <c r="B21" s="30" t="s">
        <v>1657</v>
      </c>
      <c r="C21" s="30" t="s">
        <v>1253</v>
      </c>
      <c r="D21" s="13">
        <v>2134</v>
      </c>
      <c r="E21" s="14">
        <v>71.81</v>
      </c>
      <c r="F21" s="15">
        <v>2.47E-2</v>
      </c>
      <c r="G21" s="15"/>
    </row>
    <row r="22" spans="1:7" x14ac:dyDescent="0.3">
      <c r="A22" s="12" t="s">
        <v>1136</v>
      </c>
      <c r="B22" s="30" t="s">
        <v>1137</v>
      </c>
      <c r="C22" s="30" t="s">
        <v>1107</v>
      </c>
      <c r="D22" s="13">
        <v>150369</v>
      </c>
      <c r="E22" s="14">
        <v>70.069999999999993</v>
      </c>
      <c r="F22" s="15">
        <v>2.41E-2</v>
      </c>
      <c r="G22" s="15"/>
    </row>
    <row r="23" spans="1:7" x14ac:dyDescent="0.3">
      <c r="A23" s="12" t="s">
        <v>2001</v>
      </c>
      <c r="B23" s="30" t="s">
        <v>2002</v>
      </c>
      <c r="C23" s="30" t="s">
        <v>1107</v>
      </c>
      <c r="D23" s="13">
        <v>101595</v>
      </c>
      <c r="E23" s="14">
        <v>67.61</v>
      </c>
      <c r="F23" s="15">
        <v>2.3199999999999998E-2</v>
      </c>
      <c r="G23" s="15"/>
    </row>
    <row r="24" spans="1:7" x14ac:dyDescent="0.3">
      <c r="A24" s="12" t="s">
        <v>1958</v>
      </c>
      <c r="B24" s="30" t="s">
        <v>1959</v>
      </c>
      <c r="C24" s="30" t="s">
        <v>1353</v>
      </c>
      <c r="D24" s="13">
        <v>78</v>
      </c>
      <c r="E24" s="14">
        <v>65.56</v>
      </c>
      <c r="F24" s="15">
        <v>2.2499999999999999E-2</v>
      </c>
      <c r="G24" s="15"/>
    </row>
    <row r="25" spans="1:7" x14ac:dyDescent="0.3">
      <c r="A25" s="12" t="s">
        <v>1418</v>
      </c>
      <c r="B25" s="30" t="s">
        <v>1419</v>
      </c>
      <c r="C25" s="30" t="s">
        <v>1420</v>
      </c>
      <c r="D25" s="13">
        <v>156</v>
      </c>
      <c r="E25" s="14">
        <v>59.13</v>
      </c>
      <c r="F25" s="15">
        <v>2.0299999999999999E-2</v>
      </c>
      <c r="G25" s="15"/>
    </row>
    <row r="26" spans="1:7" x14ac:dyDescent="0.3">
      <c r="A26" s="12" t="s">
        <v>1789</v>
      </c>
      <c r="B26" s="30" t="s">
        <v>1790</v>
      </c>
      <c r="C26" s="30" t="s">
        <v>1290</v>
      </c>
      <c r="D26" s="13">
        <v>4646</v>
      </c>
      <c r="E26" s="14">
        <v>56</v>
      </c>
      <c r="F26" s="15">
        <v>1.9199999999999998E-2</v>
      </c>
      <c r="G26" s="15"/>
    </row>
    <row r="27" spans="1:7" x14ac:dyDescent="0.3">
      <c r="A27" s="12" t="s">
        <v>1814</v>
      </c>
      <c r="B27" s="30" t="s">
        <v>1815</v>
      </c>
      <c r="C27" s="30" t="s">
        <v>1231</v>
      </c>
      <c r="D27" s="13">
        <v>4082</v>
      </c>
      <c r="E27" s="14">
        <v>53.1</v>
      </c>
      <c r="F27" s="15">
        <v>1.8200000000000001E-2</v>
      </c>
      <c r="G27" s="15"/>
    </row>
    <row r="28" spans="1:7" x14ac:dyDescent="0.3">
      <c r="A28" s="12" t="s">
        <v>1675</v>
      </c>
      <c r="B28" s="30" t="s">
        <v>1676</v>
      </c>
      <c r="C28" s="30" t="s">
        <v>1353</v>
      </c>
      <c r="D28" s="13">
        <v>1772</v>
      </c>
      <c r="E28" s="14">
        <v>50.81</v>
      </c>
      <c r="F28" s="15">
        <v>1.7500000000000002E-2</v>
      </c>
      <c r="G28" s="15"/>
    </row>
    <row r="29" spans="1:7" x14ac:dyDescent="0.3">
      <c r="A29" s="12" t="s">
        <v>1704</v>
      </c>
      <c r="B29" s="30" t="s">
        <v>1705</v>
      </c>
      <c r="C29" s="30" t="s">
        <v>1196</v>
      </c>
      <c r="D29" s="13">
        <v>1585</v>
      </c>
      <c r="E29" s="14">
        <v>47.87</v>
      </c>
      <c r="F29" s="15">
        <v>1.6500000000000001E-2</v>
      </c>
      <c r="G29" s="15"/>
    </row>
    <row r="30" spans="1:7" x14ac:dyDescent="0.3">
      <c r="A30" s="12" t="s">
        <v>1683</v>
      </c>
      <c r="B30" s="30" t="s">
        <v>1684</v>
      </c>
      <c r="C30" s="30" t="s">
        <v>1196</v>
      </c>
      <c r="D30" s="13">
        <v>1244</v>
      </c>
      <c r="E30" s="14">
        <v>47.18</v>
      </c>
      <c r="F30" s="15">
        <v>1.6199999999999999E-2</v>
      </c>
      <c r="G30" s="15"/>
    </row>
    <row r="31" spans="1:7" x14ac:dyDescent="0.3">
      <c r="A31" s="12" t="s">
        <v>1665</v>
      </c>
      <c r="B31" s="30" t="s">
        <v>1666</v>
      </c>
      <c r="C31" s="30" t="s">
        <v>1290</v>
      </c>
      <c r="D31" s="13">
        <v>1580</v>
      </c>
      <c r="E31" s="14">
        <v>45.87</v>
      </c>
      <c r="F31" s="15">
        <v>1.5800000000000002E-2</v>
      </c>
      <c r="G31" s="15"/>
    </row>
    <row r="32" spans="1:7" x14ac:dyDescent="0.3">
      <c r="A32" s="12" t="s">
        <v>1663</v>
      </c>
      <c r="B32" s="30" t="s">
        <v>1664</v>
      </c>
      <c r="C32" s="30" t="s">
        <v>1107</v>
      </c>
      <c r="D32" s="13">
        <v>15836</v>
      </c>
      <c r="E32" s="14">
        <v>45.69</v>
      </c>
      <c r="F32" s="15">
        <v>1.5699999999999999E-2</v>
      </c>
      <c r="G32" s="15"/>
    </row>
    <row r="33" spans="1:7" x14ac:dyDescent="0.3">
      <c r="A33" s="12" t="s">
        <v>1251</v>
      </c>
      <c r="B33" s="30" t="s">
        <v>1252</v>
      </c>
      <c r="C33" s="30" t="s">
        <v>1253</v>
      </c>
      <c r="D33" s="13">
        <v>64948</v>
      </c>
      <c r="E33" s="14">
        <v>45.5</v>
      </c>
      <c r="F33" s="15">
        <v>1.5599999999999999E-2</v>
      </c>
      <c r="G33" s="15"/>
    </row>
    <row r="34" spans="1:7" x14ac:dyDescent="0.3">
      <c r="A34" s="12" t="s">
        <v>1312</v>
      </c>
      <c r="B34" s="30" t="s">
        <v>1313</v>
      </c>
      <c r="C34" s="30" t="s">
        <v>1110</v>
      </c>
      <c r="D34" s="13">
        <v>27110</v>
      </c>
      <c r="E34" s="14">
        <v>41.63</v>
      </c>
      <c r="F34" s="15">
        <v>1.43E-2</v>
      </c>
      <c r="G34" s="15"/>
    </row>
    <row r="35" spans="1:7" x14ac:dyDescent="0.3">
      <c r="A35" s="12" t="s">
        <v>1979</v>
      </c>
      <c r="B35" s="30" t="s">
        <v>1980</v>
      </c>
      <c r="C35" s="30" t="s">
        <v>1164</v>
      </c>
      <c r="D35" s="13">
        <v>101032</v>
      </c>
      <c r="E35" s="14">
        <v>40.61</v>
      </c>
      <c r="F35" s="15">
        <v>1.4E-2</v>
      </c>
      <c r="G35" s="15"/>
    </row>
    <row r="36" spans="1:7" x14ac:dyDescent="0.3">
      <c r="A36" s="12" t="s">
        <v>1985</v>
      </c>
      <c r="B36" s="30" t="s">
        <v>1986</v>
      </c>
      <c r="C36" s="30" t="s">
        <v>1290</v>
      </c>
      <c r="D36" s="13">
        <v>916</v>
      </c>
      <c r="E36" s="14">
        <v>38.979999999999997</v>
      </c>
      <c r="F36" s="15">
        <v>1.34E-2</v>
      </c>
      <c r="G36" s="15"/>
    </row>
    <row r="37" spans="1:7" x14ac:dyDescent="0.3">
      <c r="A37" s="12" t="s">
        <v>2044</v>
      </c>
      <c r="B37" s="30" t="s">
        <v>2045</v>
      </c>
      <c r="C37" s="30" t="s">
        <v>1110</v>
      </c>
      <c r="D37" s="13">
        <v>140024</v>
      </c>
      <c r="E37" s="14">
        <v>37.25</v>
      </c>
      <c r="F37" s="15">
        <v>1.2800000000000001E-2</v>
      </c>
      <c r="G37" s="15"/>
    </row>
    <row r="38" spans="1:7" x14ac:dyDescent="0.3">
      <c r="A38" s="12" t="s">
        <v>1194</v>
      </c>
      <c r="B38" s="30" t="s">
        <v>1195</v>
      </c>
      <c r="C38" s="30" t="s">
        <v>1196</v>
      </c>
      <c r="D38" s="13">
        <v>3731</v>
      </c>
      <c r="E38" s="14">
        <v>36.28</v>
      </c>
      <c r="F38" s="15">
        <v>1.2500000000000001E-2</v>
      </c>
      <c r="G38" s="15"/>
    </row>
    <row r="39" spans="1:7" x14ac:dyDescent="0.3">
      <c r="A39" s="12" t="s">
        <v>2022</v>
      </c>
      <c r="B39" s="30" t="s">
        <v>2023</v>
      </c>
      <c r="C39" s="30" t="s">
        <v>1107</v>
      </c>
      <c r="D39" s="13">
        <v>46826</v>
      </c>
      <c r="E39" s="14">
        <v>34.96</v>
      </c>
      <c r="F39" s="15">
        <v>1.2E-2</v>
      </c>
      <c r="G39" s="15"/>
    </row>
    <row r="40" spans="1:7" x14ac:dyDescent="0.3">
      <c r="A40" s="12" t="s">
        <v>1971</v>
      </c>
      <c r="B40" s="30" t="s">
        <v>1972</v>
      </c>
      <c r="C40" s="30" t="s">
        <v>1256</v>
      </c>
      <c r="D40" s="13">
        <v>12641</v>
      </c>
      <c r="E40" s="14">
        <v>32.85</v>
      </c>
      <c r="F40" s="15">
        <v>1.1299999999999999E-2</v>
      </c>
      <c r="G40" s="15"/>
    </row>
    <row r="41" spans="1:7" x14ac:dyDescent="0.3">
      <c r="A41" s="12" t="s">
        <v>1981</v>
      </c>
      <c r="B41" s="30" t="s">
        <v>1982</v>
      </c>
      <c r="C41" s="30" t="s">
        <v>1353</v>
      </c>
      <c r="D41" s="13">
        <v>2714</v>
      </c>
      <c r="E41" s="14">
        <v>26.54</v>
      </c>
      <c r="F41" s="15">
        <v>9.1000000000000004E-3</v>
      </c>
      <c r="G41" s="15"/>
    </row>
    <row r="42" spans="1:7" x14ac:dyDescent="0.3">
      <c r="A42" s="12" t="s">
        <v>2013</v>
      </c>
      <c r="B42" s="30" t="s">
        <v>2014</v>
      </c>
      <c r="C42" s="30" t="s">
        <v>1297</v>
      </c>
      <c r="D42" s="13">
        <v>1393</v>
      </c>
      <c r="E42" s="14">
        <v>26.34</v>
      </c>
      <c r="F42" s="15">
        <v>9.1000000000000004E-3</v>
      </c>
      <c r="G42" s="15"/>
    </row>
    <row r="43" spans="1:7" x14ac:dyDescent="0.3">
      <c r="A43" s="12" t="s">
        <v>1973</v>
      </c>
      <c r="B43" s="30" t="s">
        <v>1974</v>
      </c>
      <c r="C43" s="30" t="s">
        <v>1290</v>
      </c>
      <c r="D43" s="13">
        <v>884</v>
      </c>
      <c r="E43" s="14">
        <v>25.46</v>
      </c>
      <c r="F43" s="15">
        <v>8.6999999999999994E-3</v>
      </c>
      <c r="G43" s="15"/>
    </row>
    <row r="44" spans="1:7" x14ac:dyDescent="0.3">
      <c r="A44" s="12" t="s">
        <v>1275</v>
      </c>
      <c r="B44" s="30" t="s">
        <v>1276</v>
      </c>
      <c r="C44" s="30" t="s">
        <v>1277</v>
      </c>
      <c r="D44" s="13">
        <v>1756</v>
      </c>
      <c r="E44" s="14">
        <v>25.01</v>
      </c>
      <c r="F44" s="15">
        <v>8.6E-3</v>
      </c>
      <c r="G44" s="15"/>
    </row>
    <row r="45" spans="1:7" x14ac:dyDescent="0.3">
      <c r="A45" s="12" t="s">
        <v>1806</v>
      </c>
      <c r="B45" s="30" t="s">
        <v>1807</v>
      </c>
      <c r="C45" s="30" t="s">
        <v>1290</v>
      </c>
      <c r="D45" s="13">
        <v>1258</v>
      </c>
      <c r="E45" s="14">
        <v>23.63</v>
      </c>
      <c r="F45" s="15">
        <v>8.0999999999999996E-3</v>
      </c>
      <c r="G45" s="15"/>
    </row>
    <row r="46" spans="1:7" x14ac:dyDescent="0.3">
      <c r="A46" s="12" t="s">
        <v>1999</v>
      </c>
      <c r="B46" s="30" t="s">
        <v>2000</v>
      </c>
      <c r="C46" s="30" t="s">
        <v>1176</v>
      </c>
      <c r="D46" s="13">
        <v>3848</v>
      </c>
      <c r="E46" s="14">
        <v>23.48</v>
      </c>
      <c r="F46" s="15">
        <v>8.0999999999999996E-3</v>
      </c>
      <c r="G46" s="15"/>
    </row>
    <row r="47" spans="1:7" x14ac:dyDescent="0.3">
      <c r="A47" s="12" t="s">
        <v>1229</v>
      </c>
      <c r="B47" s="30" t="s">
        <v>1230</v>
      </c>
      <c r="C47" s="30" t="s">
        <v>1231</v>
      </c>
      <c r="D47" s="13">
        <v>2762</v>
      </c>
      <c r="E47" s="14">
        <v>23.27</v>
      </c>
      <c r="F47" s="15">
        <v>8.0000000000000002E-3</v>
      </c>
      <c r="G47" s="15"/>
    </row>
    <row r="48" spans="1:7" x14ac:dyDescent="0.3">
      <c r="A48" s="12" t="s">
        <v>1677</v>
      </c>
      <c r="B48" s="30" t="s">
        <v>1678</v>
      </c>
      <c r="C48" s="30" t="s">
        <v>1353</v>
      </c>
      <c r="D48" s="13">
        <v>4722</v>
      </c>
      <c r="E48" s="14">
        <v>22.71</v>
      </c>
      <c r="F48" s="15">
        <v>7.7999999999999996E-3</v>
      </c>
      <c r="G48" s="15"/>
    </row>
    <row r="49" spans="1:7" x14ac:dyDescent="0.3">
      <c r="A49" s="12" t="s">
        <v>1316</v>
      </c>
      <c r="B49" s="30" t="s">
        <v>1317</v>
      </c>
      <c r="C49" s="30" t="s">
        <v>1318</v>
      </c>
      <c r="D49" s="13">
        <v>9887</v>
      </c>
      <c r="E49" s="14">
        <v>21.19</v>
      </c>
      <c r="F49" s="15">
        <v>7.3000000000000001E-3</v>
      </c>
      <c r="G49" s="15"/>
    </row>
    <row r="50" spans="1:7" x14ac:dyDescent="0.3">
      <c r="A50" s="12" t="s">
        <v>1912</v>
      </c>
      <c r="B50" s="30" t="s">
        <v>1913</v>
      </c>
      <c r="C50" s="30" t="s">
        <v>1353</v>
      </c>
      <c r="D50" s="13">
        <v>195</v>
      </c>
      <c r="E50" s="14">
        <v>20.3</v>
      </c>
      <c r="F50" s="15">
        <v>7.0000000000000001E-3</v>
      </c>
      <c r="G50" s="15"/>
    </row>
    <row r="51" spans="1:7" x14ac:dyDescent="0.3">
      <c r="A51" s="12" t="s">
        <v>1661</v>
      </c>
      <c r="B51" s="30" t="s">
        <v>1662</v>
      </c>
      <c r="C51" s="30" t="s">
        <v>1164</v>
      </c>
      <c r="D51" s="13">
        <v>3618</v>
      </c>
      <c r="E51" s="14">
        <v>18.47</v>
      </c>
      <c r="F51" s="15">
        <v>6.3E-3</v>
      </c>
      <c r="G51" s="15"/>
    </row>
    <row r="52" spans="1:7" x14ac:dyDescent="0.3">
      <c r="A52" s="12" t="s">
        <v>1995</v>
      </c>
      <c r="B52" s="30" t="s">
        <v>1996</v>
      </c>
      <c r="C52" s="30" t="s">
        <v>1196</v>
      </c>
      <c r="D52" s="13">
        <v>450</v>
      </c>
      <c r="E52" s="14">
        <v>18.13</v>
      </c>
      <c r="F52" s="15">
        <v>6.1999999999999998E-3</v>
      </c>
      <c r="G52" s="15"/>
    </row>
    <row r="53" spans="1:7" x14ac:dyDescent="0.3">
      <c r="A53" s="12" t="s">
        <v>1993</v>
      </c>
      <c r="B53" s="30" t="s">
        <v>1994</v>
      </c>
      <c r="C53" s="30" t="s">
        <v>1253</v>
      </c>
      <c r="D53" s="13">
        <v>785</v>
      </c>
      <c r="E53" s="14">
        <v>18</v>
      </c>
      <c r="F53" s="15">
        <v>6.1999999999999998E-3</v>
      </c>
      <c r="G53" s="15"/>
    </row>
    <row r="54" spans="1:7" x14ac:dyDescent="0.3">
      <c r="A54" s="12" t="s">
        <v>1669</v>
      </c>
      <c r="B54" s="30" t="s">
        <v>1670</v>
      </c>
      <c r="C54" s="30" t="s">
        <v>1176</v>
      </c>
      <c r="D54" s="13">
        <v>1636</v>
      </c>
      <c r="E54" s="14">
        <v>17.25</v>
      </c>
      <c r="F54" s="15">
        <v>5.8999999999999999E-3</v>
      </c>
      <c r="G54" s="15"/>
    </row>
    <row r="55" spans="1:7" x14ac:dyDescent="0.3">
      <c r="A55" s="12" t="s">
        <v>2030</v>
      </c>
      <c r="B55" s="30" t="s">
        <v>2031</v>
      </c>
      <c r="C55" s="30" t="s">
        <v>1259</v>
      </c>
      <c r="D55" s="13">
        <v>3121</v>
      </c>
      <c r="E55" s="14">
        <v>13.3</v>
      </c>
      <c r="F55" s="15">
        <v>4.5999999999999999E-3</v>
      </c>
      <c r="G55" s="15"/>
    </row>
    <row r="56" spans="1:7" x14ac:dyDescent="0.3">
      <c r="A56" s="12" t="s">
        <v>2024</v>
      </c>
      <c r="B56" s="30" t="s">
        <v>2025</v>
      </c>
      <c r="C56" s="30" t="s">
        <v>1231</v>
      </c>
      <c r="D56" s="13">
        <v>3168</v>
      </c>
      <c r="E56" s="14">
        <v>12.77</v>
      </c>
      <c r="F56" s="15">
        <v>4.4000000000000003E-3</v>
      </c>
      <c r="G56" s="15"/>
    </row>
    <row r="57" spans="1:7" x14ac:dyDescent="0.3">
      <c r="A57" s="12" t="s">
        <v>2062</v>
      </c>
      <c r="B57" s="30" t="s">
        <v>2063</v>
      </c>
      <c r="C57" s="30" t="s">
        <v>1225</v>
      </c>
      <c r="D57" s="13">
        <v>126</v>
      </c>
      <c r="E57" s="14">
        <v>7.83</v>
      </c>
      <c r="F57" s="15">
        <v>2.7000000000000001E-3</v>
      </c>
      <c r="G57" s="15"/>
    </row>
    <row r="58" spans="1:7" x14ac:dyDescent="0.3">
      <c r="A58" s="16" t="s">
        <v>125</v>
      </c>
      <c r="B58" s="31"/>
      <c r="C58" s="31"/>
      <c r="D58" s="17"/>
      <c r="E58" s="35">
        <v>2902.96</v>
      </c>
      <c r="F58" s="36">
        <v>0.99750000000000005</v>
      </c>
      <c r="G58" s="20"/>
    </row>
    <row r="59" spans="1:7" x14ac:dyDescent="0.3">
      <c r="A59" s="16" t="s">
        <v>1453</v>
      </c>
      <c r="B59" s="30"/>
      <c r="C59" s="30"/>
      <c r="D59" s="13"/>
      <c r="E59" s="14"/>
      <c r="F59" s="15"/>
      <c r="G59" s="15"/>
    </row>
    <row r="60" spans="1:7" x14ac:dyDescent="0.3">
      <c r="A60" s="16" t="s">
        <v>125</v>
      </c>
      <c r="B60" s="30"/>
      <c r="C60" s="30"/>
      <c r="D60" s="13"/>
      <c r="E60" s="37" t="s">
        <v>115</v>
      </c>
      <c r="F60" s="38" t="s">
        <v>115</v>
      </c>
      <c r="G60" s="15"/>
    </row>
    <row r="61" spans="1:7" x14ac:dyDescent="0.3">
      <c r="A61" s="21" t="s">
        <v>155</v>
      </c>
      <c r="B61" s="32"/>
      <c r="C61" s="32"/>
      <c r="D61" s="22"/>
      <c r="E61" s="27">
        <v>2902.96</v>
      </c>
      <c r="F61" s="28">
        <v>0.99750000000000005</v>
      </c>
      <c r="G61" s="20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16" t="s">
        <v>156</v>
      </c>
      <c r="B64" s="30"/>
      <c r="C64" s="30"/>
      <c r="D64" s="13"/>
      <c r="E64" s="14"/>
      <c r="F64" s="15"/>
      <c r="G64" s="15"/>
    </row>
    <row r="65" spans="1:7" x14ac:dyDescent="0.3">
      <c r="A65" s="12" t="s">
        <v>157</v>
      </c>
      <c r="B65" s="30"/>
      <c r="C65" s="30"/>
      <c r="D65" s="13"/>
      <c r="E65" s="14">
        <v>159.91</v>
      </c>
      <c r="F65" s="15">
        <v>5.5E-2</v>
      </c>
      <c r="G65" s="15">
        <v>7.0344000000000004E-2</v>
      </c>
    </row>
    <row r="66" spans="1:7" x14ac:dyDescent="0.3">
      <c r="A66" s="16" t="s">
        <v>125</v>
      </c>
      <c r="B66" s="31"/>
      <c r="C66" s="31"/>
      <c r="D66" s="17"/>
      <c r="E66" s="35">
        <v>159.91</v>
      </c>
      <c r="F66" s="36">
        <v>5.5E-2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21" t="s">
        <v>155</v>
      </c>
      <c r="B68" s="32"/>
      <c r="C68" s="32"/>
      <c r="D68" s="22"/>
      <c r="E68" s="18">
        <v>159.91</v>
      </c>
      <c r="F68" s="19">
        <v>5.5E-2</v>
      </c>
      <c r="G68" s="20"/>
    </row>
    <row r="69" spans="1:7" x14ac:dyDescent="0.3">
      <c r="A69" s="12" t="s">
        <v>158</v>
      </c>
      <c r="B69" s="30"/>
      <c r="C69" s="30"/>
      <c r="D69" s="13"/>
      <c r="E69" s="14">
        <v>3.0817899999999999E-2</v>
      </c>
      <c r="F69" s="15">
        <v>1.0000000000000001E-5</v>
      </c>
      <c r="G69" s="15"/>
    </row>
    <row r="70" spans="1:7" x14ac:dyDescent="0.3">
      <c r="A70" s="12" t="s">
        <v>159</v>
      </c>
      <c r="B70" s="30"/>
      <c r="C70" s="30"/>
      <c r="D70" s="13"/>
      <c r="E70" s="23">
        <v>-152.91081790000001</v>
      </c>
      <c r="F70" s="24">
        <v>-5.2510000000000001E-2</v>
      </c>
      <c r="G70" s="15">
        <v>7.0344000000000004E-2</v>
      </c>
    </row>
    <row r="71" spans="1:7" x14ac:dyDescent="0.3">
      <c r="A71" s="25" t="s">
        <v>160</v>
      </c>
      <c r="B71" s="33"/>
      <c r="C71" s="33"/>
      <c r="D71" s="26"/>
      <c r="E71" s="27">
        <v>2909.99</v>
      </c>
      <c r="F71" s="28">
        <v>1</v>
      </c>
      <c r="G71" s="28"/>
    </row>
    <row r="76" spans="1:7" x14ac:dyDescent="0.3">
      <c r="A76" s="1" t="s">
        <v>163</v>
      </c>
    </row>
    <row r="77" spans="1:7" x14ac:dyDescent="0.3">
      <c r="A77" s="45" t="s">
        <v>164</v>
      </c>
      <c r="B77" s="34" t="s">
        <v>115</v>
      </c>
    </row>
    <row r="78" spans="1:7" x14ac:dyDescent="0.3">
      <c r="A78" t="s">
        <v>165</v>
      </c>
    </row>
    <row r="79" spans="1:7" x14ac:dyDescent="0.3">
      <c r="A79" t="s">
        <v>166</v>
      </c>
      <c r="B79" t="s">
        <v>167</v>
      </c>
      <c r="C79" t="s">
        <v>167</v>
      </c>
    </row>
    <row r="80" spans="1:7" x14ac:dyDescent="0.3">
      <c r="B80" s="46">
        <v>44985</v>
      </c>
      <c r="C80" s="46">
        <v>45016</v>
      </c>
    </row>
    <row r="81" spans="1:5" x14ac:dyDescent="0.3">
      <c r="A81" t="s">
        <v>664</v>
      </c>
      <c r="B81">
        <v>9.2769999999999992</v>
      </c>
      <c r="C81">
        <v>9.2875999999999994</v>
      </c>
      <c r="E81" s="2"/>
    </row>
    <row r="82" spans="1:5" x14ac:dyDescent="0.3">
      <c r="A82" t="s">
        <v>172</v>
      </c>
      <c r="B82">
        <v>9.2782999999999998</v>
      </c>
      <c r="C82">
        <v>9.2888999999999999</v>
      </c>
      <c r="E82" s="2"/>
    </row>
    <row r="83" spans="1:5" x14ac:dyDescent="0.3">
      <c r="A83" t="s">
        <v>665</v>
      </c>
      <c r="B83">
        <v>9.2585999999999995</v>
      </c>
      <c r="C83">
        <v>9.2629000000000001</v>
      </c>
      <c r="E83" s="2"/>
    </row>
    <row r="84" spans="1:5" x14ac:dyDescent="0.3">
      <c r="A84" t="s">
        <v>631</v>
      </c>
      <c r="B84">
        <v>9.2585999999999995</v>
      </c>
      <c r="C84">
        <v>9.2628000000000004</v>
      </c>
      <c r="E84" s="2"/>
    </row>
    <row r="85" spans="1:5" x14ac:dyDescent="0.3">
      <c r="E85" s="2"/>
    </row>
    <row r="86" spans="1:5" x14ac:dyDescent="0.3">
      <c r="A86" t="s">
        <v>182</v>
      </c>
      <c r="B86" s="34" t="s">
        <v>115</v>
      </c>
    </row>
    <row r="87" spans="1:5" x14ac:dyDescent="0.3">
      <c r="A87" t="s">
        <v>183</v>
      </c>
      <c r="B87" s="34" t="s">
        <v>115</v>
      </c>
    </row>
    <row r="88" spans="1:5" ht="28.95" customHeight="1" x14ac:dyDescent="0.3">
      <c r="A88" s="45" t="s">
        <v>184</v>
      </c>
      <c r="B88" s="34" t="s">
        <v>115</v>
      </c>
    </row>
    <row r="89" spans="1:5" ht="28.95" customHeight="1" x14ac:dyDescent="0.3">
      <c r="A89" s="45" t="s">
        <v>185</v>
      </c>
      <c r="B89" s="34" t="s">
        <v>115</v>
      </c>
    </row>
    <row r="90" spans="1:5" x14ac:dyDescent="0.3">
      <c r="A90" t="s">
        <v>1648</v>
      </c>
      <c r="B90" s="47">
        <v>0.46801999999999999</v>
      </c>
    </row>
    <row r="91" spans="1:5" ht="43.5" customHeight="1" x14ac:dyDescent="0.3">
      <c r="A91" s="45" t="s">
        <v>187</v>
      </c>
      <c r="B91" s="34" t="s">
        <v>115</v>
      </c>
    </row>
    <row r="92" spans="1:5" ht="28.95" customHeight="1" x14ac:dyDescent="0.3">
      <c r="A92" s="45" t="s">
        <v>188</v>
      </c>
      <c r="B92" s="34" t="s">
        <v>115</v>
      </c>
    </row>
    <row r="93" spans="1:5" ht="28.95" customHeight="1" x14ac:dyDescent="0.3">
      <c r="A93" s="45" t="s">
        <v>189</v>
      </c>
      <c r="B93" s="34" t="s">
        <v>115</v>
      </c>
    </row>
    <row r="94" spans="1:5" x14ac:dyDescent="0.3">
      <c r="A94" t="s">
        <v>190</v>
      </c>
      <c r="B94" s="34" t="s">
        <v>115</v>
      </c>
    </row>
    <row r="95" spans="1:5" x14ac:dyDescent="0.3">
      <c r="A95" t="s">
        <v>191</v>
      </c>
      <c r="B95" s="34" t="s">
        <v>115</v>
      </c>
    </row>
    <row r="97" spans="1:4" ht="70.05" customHeight="1" x14ac:dyDescent="0.3">
      <c r="A97" s="77" t="s">
        <v>201</v>
      </c>
      <c r="B97" s="77" t="s">
        <v>202</v>
      </c>
      <c r="C97" s="77" t="s">
        <v>5</v>
      </c>
      <c r="D97" s="77" t="s">
        <v>6</v>
      </c>
    </row>
    <row r="98" spans="1:4" ht="70.05" customHeight="1" x14ac:dyDescent="0.3">
      <c r="A98" s="77" t="s">
        <v>2097</v>
      </c>
      <c r="B98" s="77"/>
      <c r="C98" s="77" t="s">
        <v>2098</v>
      </c>
      <c r="D98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116"/>
  <sheetViews>
    <sheetView showGridLines="0" workbookViewId="0">
      <pane ySplit="4" topLeftCell="A5" activePane="bottomLeft" state="frozen"/>
      <selection pane="bottomLeft" activeCell="G5" sqref="G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2099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2100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114</v>
      </c>
      <c r="B6" s="30"/>
      <c r="C6" s="30"/>
      <c r="D6" s="13"/>
      <c r="E6" s="14"/>
      <c r="F6" s="15"/>
      <c r="G6" s="15"/>
    </row>
    <row r="7" spans="1:8" x14ac:dyDescent="0.3">
      <c r="A7" s="16" t="s">
        <v>1104</v>
      </c>
      <c r="B7" s="30"/>
      <c r="C7" s="30"/>
      <c r="D7" s="13"/>
      <c r="E7" s="14"/>
      <c r="F7" s="15"/>
      <c r="G7" s="15"/>
    </row>
    <row r="8" spans="1:8" x14ac:dyDescent="0.3">
      <c r="A8" s="12" t="s">
        <v>2101</v>
      </c>
      <c r="B8" s="30" t="s">
        <v>2102</v>
      </c>
      <c r="C8" s="30" t="s">
        <v>1242</v>
      </c>
      <c r="D8" s="13">
        <v>248652</v>
      </c>
      <c r="E8" s="14">
        <v>3932.56</v>
      </c>
      <c r="F8" s="15">
        <v>4.7600000000000003E-2</v>
      </c>
      <c r="G8" s="15"/>
    </row>
    <row r="9" spans="1:8" x14ac:dyDescent="0.3">
      <c r="A9" s="12" t="s">
        <v>1804</v>
      </c>
      <c r="B9" s="30" t="s">
        <v>1805</v>
      </c>
      <c r="C9" s="30" t="s">
        <v>1176</v>
      </c>
      <c r="D9" s="13">
        <v>472985</v>
      </c>
      <c r="E9" s="14">
        <v>3758.58</v>
      </c>
      <c r="F9" s="15">
        <v>4.5499999999999999E-2</v>
      </c>
      <c r="G9" s="15"/>
    </row>
    <row r="10" spans="1:8" x14ac:dyDescent="0.3">
      <c r="A10" s="12" t="s">
        <v>2103</v>
      </c>
      <c r="B10" s="30" t="s">
        <v>2104</v>
      </c>
      <c r="C10" s="30" t="s">
        <v>1242</v>
      </c>
      <c r="D10" s="13">
        <v>270000</v>
      </c>
      <c r="E10" s="14">
        <v>3714.39</v>
      </c>
      <c r="F10" s="15">
        <v>4.4900000000000002E-2</v>
      </c>
      <c r="G10" s="15"/>
    </row>
    <row r="11" spans="1:8" x14ac:dyDescent="0.3">
      <c r="A11" s="12" t="s">
        <v>1812</v>
      </c>
      <c r="B11" s="30" t="s">
        <v>1813</v>
      </c>
      <c r="C11" s="30" t="s">
        <v>1353</v>
      </c>
      <c r="D11" s="13">
        <v>870960</v>
      </c>
      <c r="E11" s="14">
        <v>3601.42</v>
      </c>
      <c r="F11" s="15">
        <v>4.36E-2</v>
      </c>
      <c r="G11" s="15"/>
    </row>
    <row r="12" spans="1:8" x14ac:dyDescent="0.3">
      <c r="A12" s="12" t="s">
        <v>1903</v>
      </c>
      <c r="B12" s="30" t="s">
        <v>1904</v>
      </c>
      <c r="C12" s="30" t="s">
        <v>1318</v>
      </c>
      <c r="D12" s="13">
        <v>270000</v>
      </c>
      <c r="E12" s="14">
        <v>3075.71</v>
      </c>
      <c r="F12" s="15">
        <v>3.7199999999999997E-2</v>
      </c>
      <c r="G12" s="15"/>
    </row>
    <row r="13" spans="1:8" x14ac:dyDescent="0.3">
      <c r="A13" s="12" t="s">
        <v>1714</v>
      </c>
      <c r="B13" s="30" t="s">
        <v>1715</v>
      </c>
      <c r="C13" s="30" t="s">
        <v>1318</v>
      </c>
      <c r="D13" s="13">
        <v>285000</v>
      </c>
      <c r="E13" s="14">
        <v>2863.25</v>
      </c>
      <c r="F13" s="15">
        <v>3.4599999999999999E-2</v>
      </c>
      <c r="G13" s="15"/>
    </row>
    <row r="14" spans="1:8" x14ac:dyDescent="0.3">
      <c r="A14" s="12" t="s">
        <v>1700</v>
      </c>
      <c r="B14" s="30" t="s">
        <v>1701</v>
      </c>
      <c r="C14" s="30" t="s">
        <v>1110</v>
      </c>
      <c r="D14" s="13">
        <v>353800</v>
      </c>
      <c r="E14" s="14">
        <v>2618.83</v>
      </c>
      <c r="F14" s="15">
        <v>3.1699999999999999E-2</v>
      </c>
      <c r="G14" s="15"/>
    </row>
    <row r="15" spans="1:8" x14ac:dyDescent="0.3">
      <c r="A15" s="12" t="s">
        <v>2026</v>
      </c>
      <c r="B15" s="30" t="s">
        <v>2027</v>
      </c>
      <c r="C15" s="30" t="s">
        <v>1218</v>
      </c>
      <c r="D15" s="13">
        <v>1800000</v>
      </c>
      <c r="E15" s="14">
        <v>2603.6999999999998</v>
      </c>
      <c r="F15" s="15">
        <v>3.15E-2</v>
      </c>
      <c r="G15" s="15"/>
    </row>
    <row r="16" spans="1:8" x14ac:dyDescent="0.3">
      <c r="A16" s="12" t="s">
        <v>2105</v>
      </c>
      <c r="B16" s="30" t="s">
        <v>2106</v>
      </c>
      <c r="C16" s="30" t="s">
        <v>1135</v>
      </c>
      <c r="D16" s="13">
        <v>250000</v>
      </c>
      <c r="E16" s="14">
        <v>2480.75</v>
      </c>
      <c r="F16" s="15">
        <v>0.03</v>
      </c>
      <c r="G16" s="15"/>
    </row>
    <row r="17" spans="1:7" x14ac:dyDescent="0.3">
      <c r="A17" s="12" t="s">
        <v>1698</v>
      </c>
      <c r="B17" s="30" t="s">
        <v>1699</v>
      </c>
      <c r="C17" s="30" t="s">
        <v>1210</v>
      </c>
      <c r="D17" s="13">
        <v>119106</v>
      </c>
      <c r="E17" s="14">
        <v>2418.98</v>
      </c>
      <c r="F17" s="15">
        <v>2.93E-2</v>
      </c>
      <c r="G17" s="15"/>
    </row>
    <row r="18" spans="1:7" x14ac:dyDescent="0.3">
      <c r="A18" s="12" t="s">
        <v>2107</v>
      </c>
      <c r="B18" s="30" t="s">
        <v>2108</v>
      </c>
      <c r="C18" s="30" t="s">
        <v>1256</v>
      </c>
      <c r="D18" s="13">
        <v>165000</v>
      </c>
      <c r="E18" s="14">
        <v>2312.39</v>
      </c>
      <c r="F18" s="15">
        <v>2.8000000000000001E-2</v>
      </c>
      <c r="G18" s="15"/>
    </row>
    <row r="19" spans="1:7" x14ac:dyDescent="0.3">
      <c r="A19" s="12" t="s">
        <v>2109</v>
      </c>
      <c r="B19" s="30" t="s">
        <v>2110</v>
      </c>
      <c r="C19" s="30" t="s">
        <v>1135</v>
      </c>
      <c r="D19" s="13">
        <v>700000</v>
      </c>
      <c r="E19" s="14">
        <v>2247.6999999999998</v>
      </c>
      <c r="F19" s="15">
        <v>2.7199999999999998E-2</v>
      </c>
      <c r="G19" s="15"/>
    </row>
    <row r="20" spans="1:7" x14ac:dyDescent="0.3">
      <c r="A20" s="12" t="s">
        <v>2056</v>
      </c>
      <c r="B20" s="30" t="s">
        <v>2057</v>
      </c>
      <c r="C20" s="30" t="s">
        <v>1228</v>
      </c>
      <c r="D20" s="13">
        <v>422109</v>
      </c>
      <c r="E20" s="14">
        <v>2187.79</v>
      </c>
      <c r="F20" s="15">
        <v>2.6499999999999999E-2</v>
      </c>
      <c r="G20" s="15"/>
    </row>
    <row r="21" spans="1:7" x14ac:dyDescent="0.3">
      <c r="A21" s="12" t="s">
        <v>2111</v>
      </c>
      <c r="B21" s="30" t="s">
        <v>2112</v>
      </c>
      <c r="C21" s="30" t="s">
        <v>1110</v>
      </c>
      <c r="D21" s="13">
        <v>535365</v>
      </c>
      <c r="E21" s="14">
        <v>2145.48</v>
      </c>
      <c r="F21" s="15">
        <v>2.5999999999999999E-2</v>
      </c>
      <c r="G21" s="15"/>
    </row>
    <row r="22" spans="1:7" x14ac:dyDescent="0.3">
      <c r="A22" s="12" t="s">
        <v>1966</v>
      </c>
      <c r="B22" s="30" t="s">
        <v>1967</v>
      </c>
      <c r="C22" s="30" t="s">
        <v>1968</v>
      </c>
      <c r="D22" s="13">
        <v>330000</v>
      </c>
      <c r="E22" s="14">
        <v>2108.37</v>
      </c>
      <c r="F22" s="15">
        <v>2.5499999999999998E-2</v>
      </c>
      <c r="G22" s="15"/>
    </row>
    <row r="23" spans="1:7" x14ac:dyDescent="0.3">
      <c r="A23" s="12" t="s">
        <v>2088</v>
      </c>
      <c r="B23" s="30" t="s">
        <v>2089</v>
      </c>
      <c r="C23" s="30" t="s">
        <v>1196</v>
      </c>
      <c r="D23" s="13">
        <v>165000</v>
      </c>
      <c r="E23" s="14">
        <v>2092.04</v>
      </c>
      <c r="F23" s="15">
        <v>2.53E-2</v>
      </c>
      <c r="G23" s="15"/>
    </row>
    <row r="24" spans="1:7" x14ac:dyDescent="0.3">
      <c r="A24" s="12" t="s">
        <v>2113</v>
      </c>
      <c r="B24" s="30" t="s">
        <v>2114</v>
      </c>
      <c r="C24" s="30" t="s">
        <v>1196</v>
      </c>
      <c r="D24" s="13">
        <v>216666</v>
      </c>
      <c r="E24" s="14">
        <v>2029.19</v>
      </c>
      <c r="F24" s="15">
        <v>2.46E-2</v>
      </c>
      <c r="G24" s="15"/>
    </row>
    <row r="25" spans="1:7" x14ac:dyDescent="0.3">
      <c r="A25" s="12" t="s">
        <v>2115</v>
      </c>
      <c r="B25" s="30" t="s">
        <v>2116</v>
      </c>
      <c r="C25" s="30" t="s">
        <v>1110</v>
      </c>
      <c r="D25" s="13">
        <v>375000</v>
      </c>
      <c r="E25" s="14">
        <v>2027.25</v>
      </c>
      <c r="F25" s="15">
        <v>2.4500000000000001E-2</v>
      </c>
      <c r="G25" s="15"/>
    </row>
    <row r="26" spans="1:7" x14ac:dyDescent="0.3">
      <c r="A26" s="12" t="s">
        <v>1899</v>
      </c>
      <c r="B26" s="30" t="s">
        <v>1900</v>
      </c>
      <c r="C26" s="30" t="s">
        <v>1353</v>
      </c>
      <c r="D26" s="13">
        <v>100000</v>
      </c>
      <c r="E26" s="14">
        <v>2002.2</v>
      </c>
      <c r="F26" s="15">
        <v>2.4199999999999999E-2</v>
      </c>
      <c r="G26" s="15"/>
    </row>
    <row r="27" spans="1:7" x14ac:dyDescent="0.3">
      <c r="A27" s="12" t="s">
        <v>2117</v>
      </c>
      <c r="B27" s="30" t="s">
        <v>2118</v>
      </c>
      <c r="C27" s="30" t="s">
        <v>2119</v>
      </c>
      <c r="D27" s="13">
        <v>340000</v>
      </c>
      <c r="E27" s="14">
        <v>1809.31</v>
      </c>
      <c r="F27" s="15">
        <v>2.1899999999999999E-2</v>
      </c>
      <c r="G27" s="15"/>
    </row>
    <row r="28" spans="1:7" x14ac:dyDescent="0.3">
      <c r="A28" s="12" t="s">
        <v>2120</v>
      </c>
      <c r="B28" s="30" t="s">
        <v>2121</v>
      </c>
      <c r="C28" s="30" t="s">
        <v>1154</v>
      </c>
      <c r="D28" s="13">
        <v>202927</v>
      </c>
      <c r="E28" s="14">
        <v>1805.44</v>
      </c>
      <c r="F28" s="15">
        <v>2.18E-2</v>
      </c>
      <c r="G28" s="15"/>
    </row>
    <row r="29" spans="1:7" x14ac:dyDescent="0.3">
      <c r="A29" s="12" t="s">
        <v>2122</v>
      </c>
      <c r="B29" s="30" t="s">
        <v>2123</v>
      </c>
      <c r="C29" s="30" t="s">
        <v>1256</v>
      </c>
      <c r="D29" s="13">
        <v>322792</v>
      </c>
      <c r="E29" s="14">
        <v>1700.95</v>
      </c>
      <c r="F29" s="15">
        <v>2.06E-2</v>
      </c>
      <c r="G29" s="15"/>
    </row>
    <row r="30" spans="1:7" x14ac:dyDescent="0.3">
      <c r="A30" s="12" t="s">
        <v>2124</v>
      </c>
      <c r="B30" s="30" t="s">
        <v>2125</v>
      </c>
      <c r="C30" s="30" t="s">
        <v>1256</v>
      </c>
      <c r="D30" s="13">
        <v>220098</v>
      </c>
      <c r="E30" s="14">
        <v>1607.82</v>
      </c>
      <c r="F30" s="15">
        <v>1.95E-2</v>
      </c>
      <c r="G30" s="15"/>
    </row>
    <row r="31" spans="1:7" x14ac:dyDescent="0.3">
      <c r="A31" s="12" t="s">
        <v>2074</v>
      </c>
      <c r="B31" s="30" t="s">
        <v>2075</v>
      </c>
      <c r="C31" s="30" t="s">
        <v>1318</v>
      </c>
      <c r="D31" s="13">
        <v>1200000</v>
      </c>
      <c r="E31" s="14">
        <v>1491</v>
      </c>
      <c r="F31" s="15">
        <v>1.7999999999999999E-2</v>
      </c>
      <c r="G31" s="15"/>
    </row>
    <row r="32" spans="1:7" x14ac:dyDescent="0.3">
      <c r="A32" s="12" t="s">
        <v>2046</v>
      </c>
      <c r="B32" s="30" t="s">
        <v>2047</v>
      </c>
      <c r="C32" s="30" t="s">
        <v>1135</v>
      </c>
      <c r="D32" s="13">
        <v>180000</v>
      </c>
      <c r="E32" s="14">
        <v>1382.13</v>
      </c>
      <c r="F32" s="15">
        <v>1.67E-2</v>
      </c>
      <c r="G32" s="15"/>
    </row>
    <row r="33" spans="1:7" x14ac:dyDescent="0.3">
      <c r="A33" s="12" t="s">
        <v>2126</v>
      </c>
      <c r="B33" s="30" t="s">
        <v>2127</v>
      </c>
      <c r="C33" s="30" t="s">
        <v>1183</v>
      </c>
      <c r="D33" s="13">
        <v>400000</v>
      </c>
      <c r="E33" s="14">
        <v>1379.6</v>
      </c>
      <c r="F33" s="15">
        <v>1.67E-2</v>
      </c>
      <c r="G33" s="15"/>
    </row>
    <row r="34" spans="1:7" x14ac:dyDescent="0.3">
      <c r="A34" s="12" t="s">
        <v>2128</v>
      </c>
      <c r="B34" s="30" t="s">
        <v>2129</v>
      </c>
      <c r="C34" s="30" t="s">
        <v>1110</v>
      </c>
      <c r="D34" s="13">
        <v>560000</v>
      </c>
      <c r="E34" s="14">
        <v>1360.24</v>
      </c>
      <c r="F34" s="15">
        <v>1.6500000000000001E-2</v>
      </c>
      <c r="G34" s="15"/>
    </row>
    <row r="35" spans="1:7" x14ac:dyDescent="0.3">
      <c r="A35" s="12" t="s">
        <v>2130</v>
      </c>
      <c r="B35" s="30" t="s">
        <v>2131</v>
      </c>
      <c r="C35" s="30" t="s">
        <v>1110</v>
      </c>
      <c r="D35" s="13">
        <v>178078</v>
      </c>
      <c r="E35" s="14">
        <v>1322.32</v>
      </c>
      <c r="F35" s="15">
        <v>1.6E-2</v>
      </c>
      <c r="G35" s="15"/>
    </row>
    <row r="36" spans="1:7" x14ac:dyDescent="0.3">
      <c r="A36" s="12" t="s">
        <v>1696</v>
      </c>
      <c r="B36" s="30" t="s">
        <v>1697</v>
      </c>
      <c r="C36" s="30" t="s">
        <v>1353</v>
      </c>
      <c r="D36" s="13">
        <v>40000</v>
      </c>
      <c r="E36" s="14">
        <v>1302.1199999999999</v>
      </c>
      <c r="F36" s="15">
        <v>1.5800000000000002E-2</v>
      </c>
      <c r="G36" s="15"/>
    </row>
    <row r="37" spans="1:7" x14ac:dyDescent="0.3">
      <c r="A37" s="12" t="s">
        <v>2132</v>
      </c>
      <c r="B37" s="30" t="s">
        <v>2133</v>
      </c>
      <c r="C37" s="30" t="s">
        <v>1793</v>
      </c>
      <c r="D37" s="13">
        <v>481204</v>
      </c>
      <c r="E37" s="14">
        <v>1263.4000000000001</v>
      </c>
      <c r="F37" s="15">
        <v>1.5299999999999999E-2</v>
      </c>
      <c r="G37" s="15"/>
    </row>
    <row r="38" spans="1:7" x14ac:dyDescent="0.3">
      <c r="A38" s="12" t="s">
        <v>1706</v>
      </c>
      <c r="B38" s="30" t="s">
        <v>1707</v>
      </c>
      <c r="C38" s="30" t="s">
        <v>1210</v>
      </c>
      <c r="D38" s="13">
        <v>390000</v>
      </c>
      <c r="E38" s="14">
        <v>1092.98</v>
      </c>
      <c r="F38" s="15">
        <v>1.32E-2</v>
      </c>
      <c r="G38" s="15"/>
    </row>
    <row r="39" spans="1:7" x14ac:dyDescent="0.3">
      <c r="A39" s="12" t="s">
        <v>1708</v>
      </c>
      <c r="B39" s="30" t="s">
        <v>1709</v>
      </c>
      <c r="C39" s="30" t="s">
        <v>1169</v>
      </c>
      <c r="D39" s="13">
        <v>198085</v>
      </c>
      <c r="E39" s="14">
        <v>1076.5899999999999</v>
      </c>
      <c r="F39" s="15">
        <v>1.2999999999999999E-2</v>
      </c>
      <c r="G39" s="15"/>
    </row>
    <row r="40" spans="1:7" x14ac:dyDescent="0.3">
      <c r="A40" s="12" t="s">
        <v>2134</v>
      </c>
      <c r="B40" s="30" t="s">
        <v>2135</v>
      </c>
      <c r="C40" s="30" t="s">
        <v>1176</v>
      </c>
      <c r="D40" s="13">
        <v>304330</v>
      </c>
      <c r="E40" s="14">
        <v>1014.33</v>
      </c>
      <c r="F40" s="15">
        <v>1.23E-2</v>
      </c>
      <c r="G40" s="15"/>
    </row>
    <row r="41" spans="1:7" x14ac:dyDescent="0.3">
      <c r="A41" s="12" t="s">
        <v>2034</v>
      </c>
      <c r="B41" s="30" t="s">
        <v>2035</v>
      </c>
      <c r="C41" s="30" t="s">
        <v>1720</v>
      </c>
      <c r="D41" s="13">
        <v>100000</v>
      </c>
      <c r="E41" s="14">
        <v>987.1</v>
      </c>
      <c r="F41" s="15">
        <v>1.1900000000000001E-2</v>
      </c>
      <c r="G41" s="15"/>
    </row>
    <row r="42" spans="1:7" x14ac:dyDescent="0.3">
      <c r="A42" s="12" t="s">
        <v>1910</v>
      </c>
      <c r="B42" s="30" t="s">
        <v>1911</v>
      </c>
      <c r="C42" s="30" t="s">
        <v>1353</v>
      </c>
      <c r="D42" s="13">
        <v>135575</v>
      </c>
      <c r="E42" s="14">
        <v>892.69</v>
      </c>
      <c r="F42" s="15">
        <v>1.0800000000000001E-2</v>
      </c>
      <c r="G42" s="15"/>
    </row>
    <row r="43" spans="1:7" x14ac:dyDescent="0.3">
      <c r="A43" s="12" t="s">
        <v>1914</v>
      </c>
      <c r="B43" s="30" t="s">
        <v>1915</v>
      </c>
      <c r="C43" s="30" t="s">
        <v>1196</v>
      </c>
      <c r="D43" s="13">
        <v>131793</v>
      </c>
      <c r="E43" s="14">
        <v>857.25</v>
      </c>
      <c r="F43" s="15">
        <v>1.04E-2</v>
      </c>
      <c r="G43" s="15"/>
    </row>
    <row r="44" spans="1:7" x14ac:dyDescent="0.3">
      <c r="A44" s="12" t="s">
        <v>2136</v>
      </c>
      <c r="B44" s="30" t="s">
        <v>2137</v>
      </c>
      <c r="C44" s="30" t="s">
        <v>1318</v>
      </c>
      <c r="D44" s="13">
        <v>130000</v>
      </c>
      <c r="E44" s="14">
        <v>844.61</v>
      </c>
      <c r="F44" s="15">
        <v>1.0200000000000001E-2</v>
      </c>
      <c r="G44" s="15"/>
    </row>
    <row r="45" spans="1:7" x14ac:dyDescent="0.3">
      <c r="A45" s="12" t="s">
        <v>2138</v>
      </c>
      <c r="B45" s="30" t="s">
        <v>2139</v>
      </c>
      <c r="C45" s="30" t="s">
        <v>1122</v>
      </c>
      <c r="D45" s="13">
        <v>800000</v>
      </c>
      <c r="E45" s="14">
        <v>808.8</v>
      </c>
      <c r="F45" s="15">
        <v>9.7999999999999997E-3</v>
      </c>
      <c r="G45" s="15"/>
    </row>
    <row r="46" spans="1:7" x14ac:dyDescent="0.3">
      <c r="A46" s="12" t="s">
        <v>2140</v>
      </c>
      <c r="B46" s="30" t="s">
        <v>2141</v>
      </c>
      <c r="C46" s="30" t="s">
        <v>1395</v>
      </c>
      <c r="D46" s="13">
        <v>80000</v>
      </c>
      <c r="E46" s="14">
        <v>803.68</v>
      </c>
      <c r="F46" s="15">
        <v>9.7000000000000003E-3</v>
      </c>
      <c r="G46" s="15"/>
    </row>
    <row r="47" spans="1:7" x14ac:dyDescent="0.3">
      <c r="A47" s="12" t="s">
        <v>2142</v>
      </c>
      <c r="B47" s="30" t="s">
        <v>2143</v>
      </c>
      <c r="C47" s="30" t="s">
        <v>1176</v>
      </c>
      <c r="D47" s="13">
        <v>77481</v>
      </c>
      <c r="E47" s="14">
        <v>781.28</v>
      </c>
      <c r="F47" s="15">
        <v>9.4999999999999998E-3</v>
      </c>
      <c r="G47" s="15"/>
    </row>
    <row r="48" spans="1:7" x14ac:dyDescent="0.3">
      <c r="A48" s="12" t="s">
        <v>2144</v>
      </c>
      <c r="B48" s="30" t="s">
        <v>2145</v>
      </c>
      <c r="C48" s="30" t="s">
        <v>1256</v>
      </c>
      <c r="D48" s="13">
        <v>199183</v>
      </c>
      <c r="E48" s="14">
        <v>779.4</v>
      </c>
      <c r="F48" s="15">
        <v>9.4000000000000004E-3</v>
      </c>
      <c r="G48" s="15"/>
    </row>
    <row r="49" spans="1:7" x14ac:dyDescent="0.3">
      <c r="A49" s="12" t="s">
        <v>2146</v>
      </c>
      <c r="B49" s="30" t="s">
        <v>2147</v>
      </c>
      <c r="C49" s="30" t="s">
        <v>1390</v>
      </c>
      <c r="D49" s="13">
        <v>150000</v>
      </c>
      <c r="E49" s="14">
        <v>695.63</v>
      </c>
      <c r="F49" s="15">
        <v>8.3999999999999995E-3</v>
      </c>
      <c r="G49" s="15"/>
    </row>
    <row r="50" spans="1:7" x14ac:dyDescent="0.3">
      <c r="A50" s="12" t="s">
        <v>1671</v>
      </c>
      <c r="B50" s="30" t="s">
        <v>1672</v>
      </c>
      <c r="C50" s="30" t="s">
        <v>1110</v>
      </c>
      <c r="D50" s="13">
        <v>60747</v>
      </c>
      <c r="E50" s="14">
        <v>555.96</v>
      </c>
      <c r="F50" s="15">
        <v>6.7000000000000002E-3</v>
      </c>
      <c r="G50" s="15"/>
    </row>
    <row r="51" spans="1:7" x14ac:dyDescent="0.3">
      <c r="A51" s="12" t="s">
        <v>2148</v>
      </c>
      <c r="B51" s="30" t="s">
        <v>2149</v>
      </c>
      <c r="C51" s="30" t="s">
        <v>1793</v>
      </c>
      <c r="D51" s="13">
        <v>90290</v>
      </c>
      <c r="E51" s="14">
        <v>486.98</v>
      </c>
      <c r="F51" s="15">
        <v>5.8999999999999999E-3</v>
      </c>
      <c r="G51" s="15"/>
    </row>
    <row r="52" spans="1:7" x14ac:dyDescent="0.3">
      <c r="A52" s="12" t="s">
        <v>2150</v>
      </c>
      <c r="B52" s="30" t="s">
        <v>2151</v>
      </c>
      <c r="C52" s="30" t="s">
        <v>1793</v>
      </c>
      <c r="D52" s="13">
        <v>48156</v>
      </c>
      <c r="E52" s="14">
        <v>463.65</v>
      </c>
      <c r="F52" s="15">
        <v>5.5999999999999999E-3</v>
      </c>
      <c r="G52" s="15"/>
    </row>
    <row r="53" spans="1:7" x14ac:dyDescent="0.3">
      <c r="A53" s="12" t="s">
        <v>2152</v>
      </c>
      <c r="B53" s="30" t="s">
        <v>2153</v>
      </c>
      <c r="C53" s="30" t="s">
        <v>1256</v>
      </c>
      <c r="D53" s="13">
        <v>90000</v>
      </c>
      <c r="E53" s="14">
        <v>414.18</v>
      </c>
      <c r="F53" s="15">
        <v>5.0000000000000001E-3</v>
      </c>
      <c r="G53" s="15"/>
    </row>
    <row r="54" spans="1:7" x14ac:dyDescent="0.3">
      <c r="A54" s="12" t="s">
        <v>1794</v>
      </c>
      <c r="B54" s="30" t="s">
        <v>1795</v>
      </c>
      <c r="C54" s="30" t="s">
        <v>1390</v>
      </c>
      <c r="D54" s="13">
        <v>81121</v>
      </c>
      <c r="E54" s="14">
        <v>294.14</v>
      </c>
      <c r="F54" s="15">
        <v>3.5999999999999999E-3</v>
      </c>
      <c r="G54" s="15"/>
    </row>
    <row r="55" spans="1:7" x14ac:dyDescent="0.3">
      <c r="A55" s="12" t="s">
        <v>2154</v>
      </c>
      <c r="B55" s="30" t="s">
        <v>2155</v>
      </c>
      <c r="C55" s="30" t="s">
        <v>1210</v>
      </c>
      <c r="D55" s="13">
        <v>60353</v>
      </c>
      <c r="E55" s="14">
        <v>187.82</v>
      </c>
      <c r="F55" s="15">
        <v>2.3E-3</v>
      </c>
      <c r="G55" s="15"/>
    </row>
    <row r="56" spans="1:7" x14ac:dyDescent="0.3">
      <c r="A56" s="12" t="s">
        <v>1973</v>
      </c>
      <c r="B56" s="30" t="s">
        <v>1974</v>
      </c>
      <c r="C56" s="30" t="s">
        <v>1290</v>
      </c>
      <c r="D56" s="13">
        <v>100</v>
      </c>
      <c r="E56" s="14">
        <v>2.88</v>
      </c>
      <c r="F56" s="15">
        <v>0</v>
      </c>
      <c r="G56" s="15"/>
    </row>
    <row r="57" spans="1:7" x14ac:dyDescent="0.3">
      <c r="A57" s="16" t="s">
        <v>125</v>
      </c>
      <c r="B57" s="31"/>
      <c r="C57" s="31"/>
      <c r="D57" s="17"/>
      <c r="E57" s="35">
        <v>79684.86</v>
      </c>
      <c r="F57" s="36">
        <v>0.96419999999999995</v>
      </c>
      <c r="G57" s="20"/>
    </row>
    <row r="58" spans="1:7" x14ac:dyDescent="0.3">
      <c r="A58" s="16" t="s">
        <v>1453</v>
      </c>
      <c r="B58" s="30"/>
      <c r="C58" s="30"/>
      <c r="D58" s="13"/>
      <c r="E58" s="14"/>
      <c r="F58" s="15"/>
      <c r="G58" s="15"/>
    </row>
    <row r="59" spans="1:7" x14ac:dyDescent="0.3">
      <c r="A59" s="16" t="s">
        <v>125</v>
      </c>
      <c r="B59" s="30"/>
      <c r="C59" s="30"/>
      <c r="D59" s="13"/>
      <c r="E59" s="37" t="s">
        <v>115</v>
      </c>
      <c r="F59" s="38" t="s">
        <v>115</v>
      </c>
      <c r="G59" s="15"/>
    </row>
    <row r="60" spans="1:7" x14ac:dyDescent="0.3">
      <c r="A60" s="21" t="s">
        <v>155</v>
      </c>
      <c r="B60" s="32"/>
      <c r="C60" s="32"/>
      <c r="D60" s="22"/>
      <c r="E60" s="27">
        <v>79684.86</v>
      </c>
      <c r="F60" s="28">
        <v>0.96419999999999995</v>
      </c>
      <c r="G60" s="20"/>
    </row>
    <row r="61" spans="1:7" x14ac:dyDescent="0.3">
      <c r="A61" s="12"/>
      <c r="B61" s="30"/>
      <c r="C61" s="30"/>
      <c r="D61" s="13"/>
      <c r="E61" s="14"/>
      <c r="F61" s="15"/>
      <c r="G61" s="15"/>
    </row>
    <row r="62" spans="1:7" x14ac:dyDescent="0.3">
      <c r="A62" s="16" t="s">
        <v>1454</v>
      </c>
      <c r="B62" s="30"/>
      <c r="C62" s="30"/>
      <c r="D62" s="13"/>
      <c r="E62" s="14"/>
      <c r="F62" s="15"/>
      <c r="G62" s="15"/>
    </row>
    <row r="63" spans="1:7" x14ac:dyDescent="0.3">
      <c r="A63" s="16" t="s">
        <v>1455</v>
      </c>
      <c r="B63" s="30"/>
      <c r="C63" s="30"/>
      <c r="D63" s="13"/>
      <c r="E63" s="14"/>
      <c r="F63" s="15"/>
      <c r="G63" s="15"/>
    </row>
    <row r="64" spans="1:7" x14ac:dyDescent="0.3">
      <c r="A64" s="12" t="s">
        <v>1725</v>
      </c>
      <c r="B64" s="30"/>
      <c r="C64" s="30" t="s">
        <v>1726</v>
      </c>
      <c r="D64" s="13">
        <v>7950</v>
      </c>
      <c r="E64" s="14">
        <v>1386.69</v>
      </c>
      <c r="F64" s="15">
        <v>1.678E-2</v>
      </c>
      <c r="G64" s="15"/>
    </row>
    <row r="65" spans="1:7" x14ac:dyDescent="0.3">
      <c r="A65" s="12" t="s">
        <v>2156</v>
      </c>
      <c r="B65" s="30"/>
      <c r="C65" s="30" t="s">
        <v>1290</v>
      </c>
      <c r="D65" s="13">
        <v>17400</v>
      </c>
      <c r="E65" s="14">
        <v>500.06</v>
      </c>
      <c r="F65" s="15">
        <v>6.051E-3</v>
      </c>
      <c r="G65" s="15"/>
    </row>
    <row r="66" spans="1:7" x14ac:dyDescent="0.3">
      <c r="A66" s="12" t="s">
        <v>1722</v>
      </c>
      <c r="B66" s="30"/>
      <c r="C66" s="30" t="s">
        <v>1110</v>
      </c>
      <c r="D66" s="13">
        <v>51200</v>
      </c>
      <c r="E66" s="14">
        <v>380.16</v>
      </c>
      <c r="F66" s="15">
        <v>4.5999999999999999E-3</v>
      </c>
      <c r="G66" s="15"/>
    </row>
    <row r="67" spans="1:7" x14ac:dyDescent="0.3">
      <c r="A67" s="16" t="s">
        <v>125</v>
      </c>
      <c r="B67" s="31"/>
      <c r="C67" s="31"/>
      <c r="D67" s="17"/>
      <c r="E67" s="35">
        <v>2266.91</v>
      </c>
      <c r="F67" s="36">
        <v>2.7431000000000001E-2</v>
      </c>
      <c r="G67" s="20"/>
    </row>
    <row r="68" spans="1:7" x14ac:dyDescent="0.3">
      <c r="A68" s="12"/>
      <c r="B68" s="30"/>
      <c r="C68" s="30"/>
      <c r="D68" s="13"/>
      <c r="E68" s="14"/>
      <c r="F68" s="15"/>
      <c r="G68" s="15"/>
    </row>
    <row r="69" spans="1:7" x14ac:dyDescent="0.3">
      <c r="A69" s="12"/>
      <c r="B69" s="30"/>
      <c r="C69" s="30"/>
      <c r="D69" s="13"/>
      <c r="E69" s="14"/>
      <c r="F69" s="15"/>
      <c r="G69" s="15"/>
    </row>
    <row r="70" spans="1:7" x14ac:dyDescent="0.3">
      <c r="A70" s="12"/>
      <c r="B70" s="30"/>
      <c r="C70" s="30"/>
      <c r="D70" s="13"/>
      <c r="E70" s="14"/>
      <c r="F70" s="15"/>
      <c r="G70" s="15"/>
    </row>
    <row r="71" spans="1:7" x14ac:dyDescent="0.3">
      <c r="A71" s="21" t="s">
        <v>155</v>
      </c>
      <c r="B71" s="32"/>
      <c r="C71" s="32"/>
      <c r="D71" s="22"/>
      <c r="E71" s="18">
        <v>2266.91</v>
      </c>
      <c r="F71" s="19">
        <v>2.7431000000000001E-2</v>
      </c>
      <c r="G71" s="20"/>
    </row>
    <row r="72" spans="1:7" x14ac:dyDescent="0.3">
      <c r="A72" s="12"/>
      <c r="B72" s="30"/>
      <c r="C72" s="30"/>
      <c r="D72" s="13"/>
      <c r="E72" s="14"/>
      <c r="F72" s="15"/>
      <c r="G72" s="15"/>
    </row>
    <row r="73" spans="1:7" x14ac:dyDescent="0.3">
      <c r="A73" s="16" t="s">
        <v>116</v>
      </c>
      <c r="B73" s="30"/>
      <c r="C73" s="30"/>
      <c r="D73" s="13"/>
      <c r="E73" s="14"/>
      <c r="F73" s="15"/>
      <c r="G73" s="15"/>
    </row>
    <row r="74" spans="1:7" x14ac:dyDescent="0.3">
      <c r="A74" s="12"/>
      <c r="B74" s="30"/>
      <c r="C74" s="30"/>
      <c r="D74" s="13"/>
      <c r="E74" s="14"/>
      <c r="F74" s="15"/>
      <c r="G74" s="15"/>
    </row>
    <row r="75" spans="1:7" x14ac:dyDescent="0.3">
      <c r="A75" s="16" t="s">
        <v>117</v>
      </c>
      <c r="B75" s="30"/>
      <c r="C75" s="30"/>
      <c r="D75" s="13"/>
      <c r="E75" s="14"/>
      <c r="F75" s="15"/>
      <c r="G75" s="15"/>
    </row>
    <row r="76" spans="1:7" x14ac:dyDescent="0.3">
      <c r="A76" s="12" t="s">
        <v>1768</v>
      </c>
      <c r="B76" s="30" t="s">
        <v>1769</v>
      </c>
      <c r="C76" s="30" t="s">
        <v>120</v>
      </c>
      <c r="D76" s="13">
        <v>200000</v>
      </c>
      <c r="E76" s="14">
        <v>198.54</v>
      </c>
      <c r="F76" s="15">
        <v>2.3999999999999998E-3</v>
      </c>
      <c r="G76" s="15">
        <v>6.7000000000000004E-2</v>
      </c>
    </row>
    <row r="77" spans="1:7" x14ac:dyDescent="0.3">
      <c r="A77" s="16" t="s">
        <v>125</v>
      </c>
      <c r="B77" s="31"/>
      <c r="C77" s="31"/>
      <c r="D77" s="17"/>
      <c r="E77" s="35">
        <v>198.54</v>
      </c>
      <c r="F77" s="36">
        <v>2.3999999999999998E-3</v>
      </c>
      <c r="G77" s="20"/>
    </row>
    <row r="78" spans="1:7" x14ac:dyDescent="0.3">
      <c r="A78" s="12"/>
      <c r="B78" s="30"/>
      <c r="C78" s="30"/>
      <c r="D78" s="13"/>
      <c r="E78" s="14"/>
      <c r="F78" s="15"/>
      <c r="G78" s="15"/>
    </row>
    <row r="79" spans="1:7" x14ac:dyDescent="0.3">
      <c r="A79" s="21" t="s">
        <v>155</v>
      </c>
      <c r="B79" s="32"/>
      <c r="C79" s="32"/>
      <c r="D79" s="22"/>
      <c r="E79" s="18">
        <v>198.54</v>
      </c>
      <c r="F79" s="19">
        <v>2.3999999999999998E-3</v>
      </c>
      <c r="G79" s="20"/>
    </row>
    <row r="80" spans="1:7" x14ac:dyDescent="0.3">
      <c r="A80" s="12"/>
      <c r="B80" s="30"/>
      <c r="C80" s="30"/>
      <c r="D80" s="13"/>
      <c r="E80" s="14"/>
      <c r="F80" s="15"/>
      <c r="G80" s="15"/>
    </row>
    <row r="81" spans="1:7" x14ac:dyDescent="0.3">
      <c r="A81" s="12"/>
      <c r="B81" s="30"/>
      <c r="C81" s="30"/>
      <c r="D81" s="13"/>
      <c r="E81" s="14"/>
      <c r="F81" s="15"/>
      <c r="G81" s="15"/>
    </row>
    <row r="82" spans="1:7" x14ac:dyDescent="0.3">
      <c r="A82" s="16" t="s">
        <v>156</v>
      </c>
      <c r="B82" s="30"/>
      <c r="C82" s="30"/>
      <c r="D82" s="13"/>
      <c r="E82" s="14"/>
      <c r="F82" s="15"/>
      <c r="G82" s="15"/>
    </row>
    <row r="83" spans="1:7" x14ac:dyDescent="0.3">
      <c r="A83" s="12" t="s">
        <v>157</v>
      </c>
      <c r="B83" s="30"/>
      <c r="C83" s="30"/>
      <c r="D83" s="13"/>
      <c r="E83" s="14">
        <v>1890.91</v>
      </c>
      <c r="F83" s="15">
        <v>2.29E-2</v>
      </c>
      <c r="G83" s="15">
        <v>7.0344000000000004E-2</v>
      </c>
    </row>
    <row r="84" spans="1:7" x14ac:dyDescent="0.3">
      <c r="A84" s="16" t="s">
        <v>125</v>
      </c>
      <c r="B84" s="31"/>
      <c r="C84" s="31"/>
      <c r="D84" s="17"/>
      <c r="E84" s="35">
        <v>1890.91</v>
      </c>
      <c r="F84" s="36">
        <v>2.29E-2</v>
      </c>
      <c r="G84" s="20"/>
    </row>
    <row r="85" spans="1:7" x14ac:dyDescent="0.3">
      <c r="A85" s="12"/>
      <c r="B85" s="30"/>
      <c r="C85" s="30"/>
      <c r="D85" s="13"/>
      <c r="E85" s="14"/>
      <c r="F85" s="15"/>
      <c r="G85" s="15"/>
    </row>
    <row r="86" spans="1:7" x14ac:dyDescent="0.3">
      <c r="A86" s="21" t="s">
        <v>155</v>
      </c>
      <c r="B86" s="32"/>
      <c r="C86" s="32"/>
      <c r="D86" s="22"/>
      <c r="E86" s="18">
        <v>1890.91</v>
      </c>
      <c r="F86" s="19">
        <v>2.29E-2</v>
      </c>
      <c r="G86" s="20"/>
    </row>
    <row r="87" spans="1:7" x14ac:dyDescent="0.3">
      <c r="A87" s="12" t="s">
        <v>158</v>
      </c>
      <c r="B87" s="30"/>
      <c r="C87" s="30"/>
      <c r="D87" s="13"/>
      <c r="E87" s="14">
        <v>0.36442180000000002</v>
      </c>
      <c r="F87" s="15">
        <v>3.9999999999999998E-6</v>
      </c>
      <c r="G87" s="15"/>
    </row>
    <row r="88" spans="1:7" x14ac:dyDescent="0.3">
      <c r="A88" s="12" t="s">
        <v>159</v>
      </c>
      <c r="B88" s="30"/>
      <c r="C88" s="30"/>
      <c r="D88" s="13"/>
      <c r="E88" s="14">
        <v>860.90557820000004</v>
      </c>
      <c r="F88" s="15">
        <v>1.0496E-2</v>
      </c>
      <c r="G88" s="15">
        <v>7.0344000000000004E-2</v>
      </c>
    </row>
    <row r="89" spans="1:7" x14ac:dyDescent="0.3">
      <c r="A89" s="25" t="s">
        <v>160</v>
      </c>
      <c r="B89" s="33"/>
      <c r="C89" s="33"/>
      <c r="D89" s="26"/>
      <c r="E89" s="27">
        <v>82635.58</v>
      </c>
      <c r="F89" s="28">
        <v>1</v>
      </c>
      <c r="G89" s="28"/>
    </row>
    <row r="91" spans="1:7" x14ac:dyDescent="0.3">
      <c r="A91" s="1" t="s">
        <v>1647</v>
      </c>
    </row>
    <row r="94" spans="1:7" x14ac:dyDescent="0.3">
      <c r="A94" s="1" t="s">
        <v>163</v>
      </c>
    </row>
    <row r="95" spans="1:7" x14ac:dyDescent="0.3">
      <c r="A95" s="45" t="s">
        <v>164</v>
      </c>
      <c r="B95" s="34" t="s">
        <v>115</v>
      </c>
    </row>
    <row r="96" spans="1:7" x14ac:dyDescent="0.3">
      <c r="A96" t="s">
        <v>165</v>
      </c>
    </row>
    <row r="97" spans="1:5" x14ac:dyDescent="0.3">
      <c r="A97" t="s">
        <v>166</v>
      </c>
      <c r="B97" t="s">
        <v>167</v>
      </c>
      <c r="C97" t="s">
        <v>167</v>
      </c>
    </row>
    <row r="98" spans="1:5" x14ac:dyDescent="0.3">
      <c r="B98" s="46">
        <v>44985</v>
      </c>
      <c r="C98" s="46">
        <v>45016</v>
      </c>
    </row>
    <row r="99" spans="1:5" x14ac:dyDescent="0.3">
      <c r="A99" t="s">
        <v>171</v>
      </c>
      <c r="B99">
        <v>16.505199999999999</v>
      </c>
      <c r="C99">
        <v>16.101800000000001</v>
      </c>
      <c r="E99" s="2"/>
    </row>
    <row r="100" spans="1:5" x14ac:dyDescent="0.3">
      <c r="A100" t="s">
        <v>172</v>
      </c>
      <c r="B100">
        <v>16.505199999999999</v>
      </c>
      <c r="C100">
        <v>16.101800000000001</v>
      </c>
      <c r="E100" s="2"/>
    </row>
    <row r="101" spans="1:5" x14ac:dyDescent="0.3">
      <c r="A101" t="s">
        <v>630</v>
      </c>
      <c r="B101">
        <v>15.9003</v>
      </c>
      <c r="C101">
        <v>15.492900000000001</v>
      </c>
      <c r="E101" s="2"/>
    </row>
    <row r="102" spans="1:5" x14ac:dyDescent="0.3">
      <c r="A102" t="s">
        <v>631</v>
      </c>
      <c r="B102">
        <v>15.8995</v>
      </c>
      <c r="C102">
        <v>15.492100000000001</v>
      </c>
      <c r="E102" s="2"/>
    </row>
    <row r="103" spans="1:5" x14ac:dyDescent="0.3">
      <c r="E103" s="2"/>
    </row>
    <row r="104" spans="1:5" x14ac:dyDescent="0.3">
      <c r="A104" t="s">
        <v>182</v>
      </c>
      <c r="B104" s="34" t="s">
        <v>115</v>
      </c>
    </row>
    <row r="105" spans="1:5" x14ac:dyDescent="0.3">
      <c r="A105" t="s">
        <v>183</v>
      </c>
      <c r="B105" s="34" t="s">
        <v>115</v>
      </c>
    </row>
    <row r="106" spans="1:5" ht="28.95" customHeight="1" x14ac:dyDescent="0.3">
      <c r="A106" s="45" t="s">
        <v>184</v>
      </c>
      <c r="B106" s="34" t="s">
        <v>115</v>
      </c>
    </row>
    <row r="107" spans="1:5" ht="28.95" customHeight="1" x14ac:dyDescent="0.3">
      <c r="A107" s="45" t="s">
        <v>185</v>
      </c>
      <c r="B107" s="34" t="s">
        <v>115</v>
      </c>
    </row>
    <row r="108" spans="1:5" x14ac:dyDescent="0.3">
      <c r="A108" t="s">
        <v>1648</v>
      </c>
      <c r="B108" s="47">
        <v>0.96237600000000001</v>
      </c>
    </row>
    <row r="109" spans="1:5" ht="43.5" customHeight="1" x14ac:dyDescent="0.3">
      <c r="A109" s="45" t="s">
        <v>187</v>
      </c>
      <c r="B109" s="34">
        <v>2266.909275</v>
      </c>
    </row>
    <row r="110" spans="1:5" ht="28.95" customHeight="1" x14ac:dyDescent="0.3">
      <c r="A110" s="45" t="s">
        <v>188</v>
      </c>
      <c r="B110" s="34" t="s">
        <v>115</v>
      </c>
    </row>
    <row r="111" spans="1:5" ht="28.95" customHeight="1" x14ac:dyDescent="0.3">
      <c r="A111" s="45" t="s">
        <v>189</v>
      </c>
      <c r="B111" s="34" t="s">
        <v>115</v>
      </c>
    </row>
    <row r="112" spans="1:5" x14ac:dyDescent="0.3">
      <c r="A112" t="s">
        <v>190</v>
      </c>
      <c r="B112" s="34" t="s">
        <v>115</v>
      </c>
    </row>
    <row r="113" spans="1:4" x14ac:dyDescent="0.3">
      <c r="A113" t="s">
        <v>191</v>
      </c>
      <c r="B113" s="34" t="s">
        <v>115</v>
      </c>
    </row>
    <row r="115" spans="1:4" ht="70.05" customHeight="1" x14ac:dyDescent="0.3">
      <c r="A115" s="77" t="s">
        <v>201</v>
      </c>
      <c r="B115" s="77" t="s">
        <v>202</v>
      </c>
      <c r="C115" s="77" t="s">
        <v>5</v>
      </c>
      <c r="D115" s="77" t="s">
        <v>6</v>
      </c>
    </row>
    <row r="116" spans="1:4" ht="70.05" customHeight="1" x14ac:dyDescent="0.3">
      <c r="A116" s="77" t="s">
        <v>2157</v>
      </c>
      <c r="B116" s="77"/>
      <c r="C116" s="77" t="s">
        <v>75</v>
      </c>
      <c r="D116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50"/>
  <sheetViews>
    <sheetView showGridLines="0" workbookViewId="0">
      <pane ySplit="4" topLeftCell="A5" activePane="bottomLeft" state="frozen"/>
      <selection pane="bottomLeft" activeCell="G9" sqref="G9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2158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2159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114</v>
      </c>
      <c r="B6" s="30"/>
      <c r="C6" s="30"/>
      <c r="D6" s="13"/>
      <c r="E6" s="14"/>
      <c r="F6" s="15"/>
      <c r="G6" s="15"/>
    </row>
    <row r="7" spans="1:8" x14ac:dyDescent="0.3">
      <c r="A7" s="16" t="s">
        <v>1104</v>
      </c>
      <c r="B7" s="30"/>
      <c r="C7" s="30"/>
      <c r="D7" s="13"/>
      <c r="E7" s="14"/>
      <c r="F7" s="15"/>
      <c r="G7" s="15"/>
    </row>
    <row r="8" spans="1:8" x14ac:dyDescent="0.3">
      <c r="A8" s="12" t="s">
        <v>1128</v>
      </c>
      <c r="B8" s="30" t="s">
        <v>1129</v>
      </c>
      <c r="C8" s="30" t="s">
        <v>1107</v>
      </c>
      <c r="D8" s="13">
        <v>2656</v>
      </c>
      <c r="E8" s="14">
        <v>42.75</v>
      </c>
      <c r="F8" s="15">
        <v>0.27810000000000001</v>
      </c>
      <c r="G8" s="15"/>
    </row>
    <row r="9" spans="1:8" x14ac:dyDescent="0.3">
      <c r="A9" s="12" t="s">
        <v>1113</v>
      </c>
      <c r="B9" s="30" t="s">
        <v>1114</v>
      </c>
      <c r="C9" s="30" t="s">
        <v>1107</v>
      </c>
      <c r="D9" s="13">
        <v>4207</v>
      </c>
      <c r="E9" s="14">
        <v>36.909999999999997</v>
      </c>
      <c r="F9" s="15">
        <v>0.24010000000000001</v>
      </c>
      <c r="G9" s="15"/>
    </row>
    <row r="10" spans="1:8" x14ac:dyDescent="0.3">
      <c r="A10" s="12" t="s">
        <v>1111</v>
      </c>
      <c r="B10" s="30" t="s">
        <v>1112</v>
      </c>
      <c r="C10" s="30" t="s">
        <v>1107</v>
      </c>
      <c r="D10" s="13">
        <v>1813</v>
      </c>
      <c r="E10" s="14">
        <v>15.56</v>
      </c>
      <c r="F10" s="15">
        <v>0.1013</v>
      </c>
      <c r="G10" s="15"/>
    </row>
    <row r="11" spans="1:8" x14ac:dyDescent="0.3">
      <c r="A11" s="12" t="s">
        <v>1115</v>
      </c>
      <c r="B11" s="30" t="s">
        <v>1116</v>
      </c>
      <c r="C11" s="30" t="s">
        <v>1107</v>
      </c>
      <c r="D11" s="13">
        <v>2961</v>
      </c>
      <c r="E11" s="14">
        <v>15.51</v>
      </c>
      <c r="F11" s="15">
        <v>0.1009</v>
      </c>
      <c r="G11" s="15"/>
    </row>
    <row r="12" spans="1:8" x14ac:dyDescent="0.3">
      <c r="A12" s="12" t="s">
        <v>1105</v>
      </c>
      <c r="B12" s="30" t="s">
        <v>1106</v>
      </c>
      <c r="C12" s="30" t="s">
        <v>1107</v>
      </c>
      <c r="D12" s="13">
        <v>886</v>
      </c>
      <c r="E12" s="14">
        <v>15.35</v>
      </c>
      <c r="F12" s="15">
        <v>9.9900000000000003E-2</v>
      </c>
      <c r="G12" s="15"/>
    </row>
    <row r="13" spans="1:8" x14ac:dyDescent="0.3">
      <c r="A13" s="12" t="s">
        <v>1140</v>
      </c>
      <c r="B13" s="30" t="s">
        <v>1141</v>
      </c>
      <c r="C13" s="30" t="s">
        <v>1107</v>
      </c>
      <c r="D13" s="13">
        <v>886</v>
      </c>
      <c r="E13" s="14">
        <v>9.4600000000000009</v>
      </c>
      <c r="F13" s="15">
        <v>6.1600000000000002E-2</v>
      </c>
      <c r="G13" s="15"/>
    </row>
    <row r="14" spans="1:8" x14ac:dyDescent="0.3">
      <c r="A14" s="12" t="s">
        <v>1654</v>
      </c>
      <c r="B14" s="30" t="s">
        <v>1655</v>
      </c>
      <c r="C14" s="30" t="s">
        <v>1107</v>
      </c>
      <c r="D14" s="13">
        <v>2531</v>
      </c>
      <c r="E14" s="14">
        <v>4.2699999999999996</v>
      </c>
      <c r="F14" s="15">
        <v>2.7799999999999998E-2</v>
      </c>
      <c r="G14" s="15"/>
    </row>
    <row r="15" spans="1:8" x14ac:dyDescent="0.3">
      <c r="A15" s="12" t="s">
        <v>1356</v>
      </c>
      <c r="B15" s="30" t="s">
        <v>1357</v>
      </c>
      <c r="C15" s="30" t="s">
        <v>1107</v>
      </c>
      <c r="D15" s="13">
        <v>2879</v>
      </c>
      <c r="E15" s="14">
        <v>3.81</v>
      </c>
      <c r="F15" s="15">
        <v>2.4799999999999999E-2</v>
      </c>
      <c r="G15" s="15"/>
    </row>
    <row r="16" spans="1:8" x14ac:dyDescent="0.3">
      <c r="A16" s="12" t="s">
        <v>1950</v>
      </c>
      <c r="B16" s="30" t="s">
        <v>1951</v>
      </c>
      <c r="C16" s="30" t="s">
        <v>1107</v>
      </c>
      <c r="D16" s="13">
        <v>653</v>
      </c>
      <c r="E16" s="14">
        <v>3.78</v>
      </c>
      <c r="F16" s="15">
        <v>2.46E-2</v>
      </c>
      <c r="G16" s="15"/>
    </row>
    <row r="17" spans="1:7" x14ac:dyDescent="0.3">
      <c r="A17" s="12" t="s">
        <v>1960</v>
      </c>
      <c r="B17" s="30" t="s">
        <v>1961</v>
      </c>
      <c r="C17" s="30" t="s">
        <v>1107</v>
      </c>
      <c r="D17" s="13">
        <v>4242</v>
      </c>
      <c r="E17" s="14">
        <v>2.34</v>
      </c>
      <c r="F17" s="15">
        <v>1.52E-2</v>
      </c>
      <c r="G17" s="15"/>
    </row>
    <row r="18" spans="1:7" x14ac:dyDescent="0.3">
      <c r="A18" s="12" t="s">
        <v>1197</v>
      </c>
      <c r="B18" s="30" t="s">
        <v>1198</v>
      </c>
      <c r="C18" s="30" t="s">
        <v>1107</v>
      </c>
      <c r="D18" s="13">
        <v>1007</v>
      </c>
      <c r="E18" s="14">
        <v>1.97</v>
      </c>
      <c r="F18" s="15">
        <v>1.2800000000000001E-2</v>
      </c>
      <c r="G18" s="15"/>
    </row>
    <row r="19" spans="1:7" x14ac:dyDescent="0.3">
      <c r="A19" s="12" t="s">
        <v>1136</v>
      </c>
      <c r="B19" s="30" t="s">
        <v>1137</v>
      </c>
      <c r="C19" s="30" t="s">
        <v>1107</v>
      </c>
      <c r="D19" s="13">
        <v>4042</v>
      </c>
      <c r="E19" s="14">
        <v>1.88</v>
      </c>
      <c r="F19" s="15">
        <v>1.23E-2</v>
      </c>
      <c r="G19" s="15"/>
    </row>
    <row r="20" spans="1:7" x14ac:dyDescent="0.3">
      <c r="A20" s="16" t="s">
        <v>125</v>
      </c>
      <c r="B20" s="31"/>
      <c r="C20" s="31"/>
      <c r="D20" s="17"/>
      <c r="E20" s="35">
        <v>153.59</v>
      </c>
      <c r="F20" s="36">
        <v>0.99939999999999996</v>
      </c>
      <c r="G20" s="20"/>
    </row>
    <row r="21" spans="1:7" x14ac:dyDescent="0.3">
      <c r="A21" s="16" t="s">
        <v>1453</v>
      </c>
      <c r="B21" s="30"/>
      <c r="C21" s="30"/>
      <c r="D21" s="13"/>
      <c r="E21" s="14"/>
      <c r="F21" s="15"/>
      <c r="G21" s="15"/>
    </row>
    <row r="22" spans="1:7" x14ac:dyDescent="0.3">
      <c r="A22" s="16" t="s">
        <v>125</v>
      </c>
      <c r="B22" s="30"/>
      <c r="C22" s="30"/>
      <c r="D22" s="13"/>
      <c r="E22" s="37" t="s">
        <v>115</v>
      </c>
      <c r="F22" s="38" t="s">
        <v>115</v>
      </c>
      <c r="G22" s="15"/>
    </row>
    <row r="23" spans="1:7" x14ac:dyDescent="0.3">
      <c r="A23" s="21" t="s">
        <v>155</v>
      </c>
      <c r="B23" s="32"/>
      <c r="C23" s="32"/>
      <c r="D23" s="22"/>
      <c r="E23" s="27">
        <v>153.59</v>
      </c>
      <c r="F23" s="28">
        <v>0.99939999999999996</v>
      </c>
      <c r="G23" s="20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2" t="s">
        <v>158</v>
      </c>
      <c r="B25" s="30"/>
      <c r="C25" s="30"/>
      <c r="D25" s="13"/>
      <c r="E25" s="14">
        <v>0</v>
      </c>
      <c r="F25" s="15">
        <v>0</v>
      </c>
      <c r="G25" s="15">
        <v>0</v>
      </c>
    </row>
    <row r="26" spans="1:7" x14ac:dyDescent="0.3">
      <c r="A26" s="12" t="s">
        <v>159</v>
      </c>
      <c r="B26" s="30"/>
      <c r="C26" s="30"/>
      <c r="D26" s="13"/>
      <c r="E26" s="14">
        <v>0.12</v>
      </c>
      <c r="F26" s="15">
        <v>5.9999999999999995E-4</v>
      </c>
      <c r="G26" s="15"/>
    </row>
    <row r="27" spans="1:7" x14ac:dyDescent="0.3">
      <c r="A27" s="25" t="s">
        <v>160</v>
      </c>
      <c r="B27" s="33"/>
      <c r="C27" s="33"/>
      <c r="D27" s="26"/>
      <c r="E27" s="27">
        <v>153.71</v>
      </c>
      <c r="F27" s="28">
        <v>1</v>
      </c>
      <c r="G27" s="28"/>
    </row>
    <row r="32" spans="1:7" x14ac:dyDescent="0.3">
      <c r="A32" s="1" t="s">
        <v>163</v>
      </c>
    </row>
    <row r="33" spans="1:5" x14ac:dyDescent="0.3">
      <c r="A33" s="45" t="s">
        <v>164</v>
      </c>
      <c r="B33" s="34" t="s">
        <v>115</v>
      </c>
    </row>
    <row r="34" spans="1:5" x14ac:dyDescent="0.3">
      <c r="A34" t="s">
        <v>165</v>
      </c>
    </row>
    <row r="35" spans="1:5" x14ac:dyDescent="0.3">
      <c r="A35" t="s">
        <v>166</v>
      </c>
      <c r="B35" t="s">
        <v>167</v>
      </c>
      <c r="C35" t="s">
        <v>167</v>
      </c>
    </row>
    <row r="36" spans="1:5" x14ac:dyDescent="0.3">
      <c r="B36" s="46">
        <v>44985</v>
      </c>
      <c r="C36" s="46">
        <v>45016</v>
      </c>
    </row>
    <row r="37" spans="1:5" x14ac:dyDescent="0.3">
      <c r="A37" t="s">
        <v>235</v>
      </c>
      <c r="B37">
        <v>4105.2601999999997</v>
      </c>
      <c r="C37">
        <v>4139.7254000000003</v>
      </c>
      <c r="E37" s="2"/>
    </row>
    <row r="38" spans="1:5" x14ac:dyDescent="0.3">
      <c r="E38" s="2"/>
    </row>
    <row r="39" spans="1:5" x14ac:dyDescent="0.3">
      <c r="A39" t="s">
        <v>182</v>
      </c>
      <c r="B39" s="34" t="s">
        <v>115</v>
      </c>
    </row>
    <row r="40" spans="1:5" x14ac:dyDescent="0.3">
      <c r="A40" t="s">
        <v>183</v>
      </c>
      <c r="B40" s="34" t="s">
        <v>115</v>
      </c>
    </row>
    <row r="41" spans="1:5" ht="28.95" customHeight="1" x14ac:dyDescent="0.3">
      <c r="A41" s="45" t="s">
        <v>184</v>
      </c>
      <c r="B41" s="34" t="s">
        <v>115</v>
      </c>
    </row>
    <row r="42" spans="1:5" ht="28.95" customHeight="1" x14ac:dyDescent="0.3">
      <c r="A42" s="45" t="s">
        <v>185</v>
      </c>
      <c r="B42" s="34" t="s">
        <v>115</v>
      </c>
    </row>
    <row r="43" spans="1:5" ht="43.5" customHeight="1" x14ac:dyDescent="0.3">
      <c r="A43" s="45" t="s">
        <v>187</v>
      </c>
      <c r="B43" s="34" t="s">
        <v>115</v>
      </c>
    </row>
    <row r="44" spans="1:5" ht="28.95" customHeight="1" x14ac:dyDescent="0.3">
      <c r="A44" s="45" t="s">
        <v>188</v>
      </c>
      <c r="B44" s="34" t="s">
        <v>115</v>
      </c>
    </row>
    <row r="45" spans="1:5" ht="28.95" customHeight="1" x14ac:dyDescent="0.3">
      <c r="A45" s="45" t="s">
        <v>189</v>
      </c>
      <c r="B45" s="34" t="s">
        <v>115</v>
      </c>
    </row>
    <row r="46" spans="1:5" x14ac:dyDescent="0.3">
      <c r="A46" t="s">
        <v>190</v>
      </c>
      <c r="B46" s="34" t="s">
        <v>115</v>
      </c>
    </row>
    <row r="47" spans="1:5" x14ac:dyDescent="0.3">
      <c r="A47" t="s">
        <v>191</v>
      </c>
      <c r="B47" s="34" t="s">
        <v>115</v>
      </c>
    </row>
    <row r="49" spans="1:4" ht="70.05" customHeight="1" x14ac:dyDescent="0.3">
      <c r="A49" s="77" t="s">
        <v>201</v>
      </c>
      <c r="B49" s="77" t="s">
        <v>202</v>
      </c>
      <c r="C49" s="77" t="s">
        <v>5</v>
      </c>
      <c r="D49" s="77" t="s">
        <v>6</v>
      </c>
    </row>
    <row r="50" spans="1:4" ht="70.05" customHeight="1" x14ac:dyDescent="0.3">
      <c r="A50" s="77" t="s">
        <v>2160</v>
      </c>
      <c r="B50" s="77"/>
      <c r="C50" s="77" t="s">
        <v>77</v>
      </c>
      <c r="D50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9"/>
  <sheetViews>
    <sheetView showGridLines="0" workbookViewId="0">
      <pane ySplit="4" topLeftCell="A5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238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239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205</v>
      </c>
      <c r="B9" s="30"/>
      <c r="C9" s="30"/>
      <c r="D9" s="13"/>
      <c r="E9" s="14"/>
      <c r="F9" s="15"/>
      <c r="G9" s="15"/>
    </row>
    <row r="10" spans="1:8" x14ac:dyDescent="0.3">
      <c r="A10" s="16" t="s">
        <v>206</v>
      </c>
      <c r="B10" s="30"/>
      <c r="C10" s="30"/>
      <c r="D10" s="13"/>
      <c r="E10" s="14"/>
      <c r="F10" s="15"/>
      <c r="G10" s="15"/>
    </row>
    <row r="11" spans="1:8" x14ac:dyDescent="0.3">
      <c r="A11" s="12" t="s">
        <v>240</v>
      </c>
      <c r="B11" s="30" t="s">
        <v>241</v>
      </c>
      <c r="C11" s="30" t="s">
        <v>209</v>
      </c>
      <c r="D11" s="13">
        <v>85000000</v>
      </c>
      <c r="E11" s="14">
        <v>81665.2</v>
      </c>
      <c r="F11" s="15">
        <v>8.7499999999999994E-2</v>
      </c>
      <c r="G11" s="15">
        <v>7.5550000000000006E-2</v>
      </c>
    </row>
    <row r="12" spans="1:8" x14ac:dyDescent="0.3">
      <c r="A12" s="12" t="s">
        <v>242</v>
      </c>
      <c r="B12" s="30" t="s">
        <v>243</v>
      </c>
      <c r="C12" s="30" t="s">
        <v>209</v>
      </c>
      <c r="D12" s="13">
        <v>83500000</v>
      </c>
      <c r="E12" s="14">
        <v>80126.600000000006</v>
      </c>
      <c r="F12" s="15">
        <v>8.5800000000000001E-2</v>
      </c>
      <c r="G12" s="15">
        <v>7.5800000000000006E-2</v>
      </c>
    </row>
    <row r="13" spans="1:8" x14ac:dyDescent="0.3">
      <c r="A13" s="12" t="s">
        <v>244</v>
      </c>
      <c r="B13" s="30" t="s">
        <v>245</v>
      </c>
      <c r="C13" s="30" t="s">
        <v>209</v>
      </c>
      <c r="D13" s="13">
        <v>71500000</v>
      </c>
      <c r="E13" s="14">
        <v>69343.77</v>
      </c>
      <c r="F13" s="15">
        <v>7.4300000000000005E-2</v>
      </c>
      <c r="G13" s="15">
        <v>7.5800000000000006E-2</v>
      </c>
    </row>
    <row r="14" spans="1:8" x14ac:dyDescent="0.3">
      <c r="A14" s="12" t="s">
        <v>246</v>
      </c>
      <c r="B14" s="30" t="s">
        <v>247</v>
      </c>
      <c r="C14" s="30" t="s">
        <v>221</v>
      </c>
      <c r="D14" s="13">
        <v>69000000</v>
      </c>
      <c r="E14" s="14">
        <v>66604.67</v>
      </c>
      <c r="F14" s="15">
        <v>7.1300000000000002E-2</v>
      </c>
      <c r="G14" s="15">
        <v>7.6165999999999998E-2</v>
      </c>
    </row>
    <row r="15" spans="1:8" x14ac:dyDescent="0.3">
      <c r="A15" s="12" t="s">
        <v>248</v>
      </c>
      <c r="B15" s="30" t="s">
        <v>249</v>
      </c>
      <c r="C15" s="30" t="s">
        <v>212</v>
      </c>
      <c r="D15" s="13">
        <v>66500000</v>
      </c>
      <c r="E15" s="14">
        <v>63842.33</v>
      </c>
      <c r="F15" s="15">
        <v>6.8400000000000002E-2</v>
      </c>
      <c r="G15" s="15">
        <v>7.6700000000000004E-2</v>
      </c>
    </row>
    <row r="16" spans="1:8" x14ac:dyDescent="0.3">
      <c r="A16" s="12" t="s">
        <v>250</v>
      </c>
      <c r="B16" s="30" t="s">
        <v>251</v>
      </c>
      <c r="C16" s="30" t="s">
        <v>209</v>
      </c>
      <c r="D16" s="13">
        <v>65000000</v>
      </c>
      <c r="E16" s="14">
        <v>62811.65</v>
      </c>
      <c r="F16" s="15">
        <v>6.7299999999999999E-2</v>
      </c>
      <c r="G16" s="15">
        <v>7.6200000000000004E-2</v>
      </c>
    </row>
    <row r="17" spans="1:7" x14ac:dyDescent="0.3">
      <c r="A17" s="12" t="s">
        <v>252</v>
      </c>
      <c r="B17" s="30" t="s">
        <v>253</v>
      </c>
      <c r="C17" s="30" t="s">
        <v>209</v>
      </c>
      <c r="D17" s="13">
        <v>55500000</v>
      </c>
      <c r="E17" s="14">
        <v>54916.36</v>
      </c>
      <c r="F17" s="15">
        <v>5.8799999999999998E-2</v>
      </c>
      <c r="G17" s="15">
        <v>7.4999999999999997E-2</v>
      </c>
    </row>
    <row r="18" spans="1:7" x14ac:dyDescent="0.3">
      <c r="A18" s="12" t="s">
        <v>254</v>
      </c>
      <c r="B18" s="30" t="s">
        <v>255</v>
      </c>
      <c r="C18" s="30" t="s">
        <v>212</v>
      </c>
      <c r="D18" s="13">
        <v>54000000</v>
      </c>
      <c r="E18" s="14">
        <v>51775.31</v>
      </c>
      <c r="F18" s="15">
        <v>5.5500000000000001E-2</v>
      </c>
      <c r="G18" s="15">
        <v>7.6149999999999995E-2</v>
      </c>
    </row>
    <row r="19" spans="1:7" x14ac:dyDescent="0.3">
      <c r="A19" s="12" t="s">
        <v>256</v>
      </c>
      <c r="B19" s="30" t="s">
        <v>257</v>
      </c>
      <c r="C19" s="30" t="s">
        <v>209</v>
      </c>
      <c r="D19" s="13">
        <v>51000000</v>
      </c>
      <c r="E19" s="14">
        <v>50034.42</v>
      </c>
      <c r="F19" s="15">
        <v>5.3600000000000002E-2</v>
      </c>
      <c r="G19" s="15">
        <v>7.4499999999999997E-2</v>
      </c>
    </row>
    <row r="20" spans="1:7" x14ac:dyDescent="0.3">
      <c r="A20" s="12" t="s">
        <v>258</v>
      </c>
      <c r="B20" s="30" t="s">
        <v>259</v>
      </c>
      <c r="C20" s="30" t="s">
        <v>209</v>
      </c>
      <c r="D20" s="13">
        <v>40000000</v>
      </c>
      <c r="E20" s="14">
        <v>39835.199999999997</v>
      </c>
      <c r="F20" s="15">
        <v>4.2700000000000002E-2</v>
      </c>
      <c r="G20" s="15">
        <v>7.6550000000000007E-2</v>
      </c>
    </row>
    <row r="21" spans="1:7" x14ac:dyDescent="0.3">
      <c r="A21" s="12" t="s">
        <v>260</v>
      </c>
      <c r="B21" s="30" t="s">
        <v>261</v>
      </c>
      <c r="C21" s="30" t="s">
        <v>212</v>
      </c>
      <c r="D21" s="13">
        <v>41500000</v>
      </c>
      <c r="E21" s="14">
        <v>39790.78</v>
      </c>
      <c r="F21" s="15">
        <v>4.2599999999999999E-2</v>
      </c>
      <c r="G21" s="15">
        <v>7.5111999999999998E-2</v>
      </c>
    </row>
    <row r="22" spans="1:7" x14ac:dyDescent="0.3">
      <c r="A22" s="12" t="s">
        <v>262</v>
      </c>
      <c r="B22" s="30" t="s">
        <v>263</v>
      </c>
      <c r="C22" s="30" t="s">
        <v>209</v>
      </c>
      <c r="D22" s="13">
        <v>39500000</v>
      </c>
      <c r="E22" s="14">
        <v>37882.910000000003</v>
      </c>
      <c r="F22" s="15">
        <v>4.0599999999999997E-2</v>
      </c>
      <c r="G22" s="15">
        <v>7.5899999999999995E-2</v>
      </c>
    </row>
    <row r="23" spans="1:7" x14ac:dyDescent="0.3">
      <c r="A23" s="12" t="s">
        <v>264</v>
      </c>
      <c r="B23" s="30" t="s">
        <v>265</v>
      </c>
      <c r="C23" s="30" t="s">
        <v>209</v>
      </c>
      <c r="D23" s="13">
        <v>31000000</v>
      </c>
      <c r="E23" s="14">
        <v>30686.9</v>
      </c>
      <c r="F23" s="15">
        <v>3.2899999999999999E-2</v>
      </c>
      <c r="G23" s="15">
        <v>7.6668E-2</v>
      </c>
    </row>
    <row r="24" spans="1:7" x14ac:dyDescent="0.3">
      <c r="A24" s="12" t="s">
        <v>266</v>
      </c>
      <c r="B24" s="30" t="s">
        <v>267</v>
      </c>
      <c r="C24" s="30" t="s">
        <v>209</v>
      </c>
      <c r="D24" s="13">
        <v>22500000</v>
      </c>
      <c r="E24" s="14">
        <v>22275.56</v>
      </c>
      <c r="F24" s="15">
        <v>2.3900000000000001E-2</v>
      </c>
      <c r="G24" s="15">
        <v>7.5499999999999998E-2</v>
      </c>
    </row>
    <row r="25" spans="1:7" x14ac:dyDescent="0.3">
      <c r="A25" s="12" t="s">
        <v>268</v>
      </c>
      <c r="B25" s="30" t="s">
        <v>269</v>
      </c>
      <c r="C25" s="30" t="s">
        <v>212</v>
      </c>
      <c r="D25" s="13">
        <v>22500000</v>
      </c>
      <c r="E25" s="14">
        <v>21730.37</v>
      </c>
      <c r="F25" s="15">
        <v>2.3300000000000001E-2</v>
      </c>
      <c r="G25" s="15">
        <v>7.6165999999999998E-2</v>
      </c>
    </row>
    <row r="26" spans="1:7" x14ac:dyDescent="0.3">
      <c r="A26" s="12" t="s">
        <v>270</v>
      </c>
      <c r="B26" s="30" t="s">
        <v>271</v>
      </c>
      <c r="C26" s="30" t="s">
        <v>209</v>
      </c>
      <c r="D26" s="13">
        <v>14500000</v>
      </c>
      <c r="E26" s="14">
        <v>13911.02</v>
      </c>
      <c r="F26" s="15">
        <v>1.49E-2</v>
      </c>
      <c r="G26" s="15">
        <v>7.6700000000000004E-2</v>
      </c>
    </row>
    <row r="27" spans="1:7" x14ac:dyDescent="0.3">
      <c r="A27" s="12" t="s">
        <v>272</v>
      </c>
      <c r="B27" s="30" t="s">
        <v>273</v>
      </c>
      <c r="C27" s="30" t="s">
        <v>209</v>
      </c>
      <c r="D27" s="13">
        <v>13500000</v>
      </c>
      <c r="E27" s="14">
        <v>13331.91</v>
      </c>
      <c r="F27" s="15">
        <v>1.43E-2</v>
      </c>
      <c r="G27" s="15">
        <v>7.5800000000000006E-2</v>
      </c>
    </row>
    <row r="28" spans="1:7" x14ac:dyDescent="0.3">
      <c r="A28" s="12" t="s">
        <v>274</v>
      </c>
      <c r="B28" s="30" t="s">
        <v>275</v>
      </c>
      <c r="C28" s="30" t="s">
        <v>209</v>
      </c>
      <c r="D28" s="13">
        <v>12000000</v>
      </c>
      <c r="E28" s="14">
        <v>11755.66</v>
      </c>
      <c r="F28" s="15">
        <v>1.26E-2</v>
      </c>
      <c r="G28" s="15">
        <v>7.5550000000000006E-2</v>
      </c>
    </row>
    <row r="29" spans="1:7" x14ac:dyDescent="0.3">
      <c r="A29" s="12" t="s">
        <v>276</v>
      </c>
      <c r="B29" s="30" t="s">
        <v>277</v>
      </c>
      <c r="C29" s="30" t="s">
        <v>209</v>
      </c>
      <c r="D29" s="13">
        <v>10000000</v>
      </c>
      <c r="E29" s="14">
        <v>10289.65</v>
      </c>
      <c r="F29" s="15">
        <v>1.0999999999999999E-2</v>
      </c>
      <c r="G29" s="15">
        <v>7.571E-2</v>
      </c>
    </row>
    <row r="30" spans="1:7" x14ac:dyDescent="0.3">
      <c r="A30" s="12" t="s">
        <v>278</v>
      </c>
      <c r="B30" s="30" t="s">
        <v>279</v>
      </c>
      <c r="C30" s="30" t="s">
        <v>209</v>
      </c>
      <c r="D30" s="13">
        <v>8500000</v>
      </c>
      <c r="E30" s="14">
        <v>8603.42</v>
      </c>
      <c r="F30" s="15">
        <v>9.1999999999999998E-3</v>
      </c>
      <c r="G30" s="15">
        <v>7.6255000000000003E-2</v>
      </c>
    </row>
    <row r="31" spans="1:7" x14ac:dyDescent="0.3">
      <c r="A31" s="12" t="s">
        <v>280</v>
      </c>
      <c r="B31" s="30" t="s">
        <v>281</v>
      </c>
      <c r="C31" s="30" t="s">
        <v>209</v>
      </c>
      <c r="D31" s="13">
        <v>8500000</v>
      </c>
      <c r="E31" s="14">
        <v>8599.6299999999992</v>
      </c>
      <c r="F31" s="15">
        <v>9.1999999999999998E-3</v>
      </c>
      <c r="G31" s="15">
        <v>7.5799000000000005E-2</v>
      </c>
    </row>
    <row r="32" spans="1:7" x14ac:dyDescent="0.3">
      <c r="A32" s="12" t="s">
        <v>282</v>
      </c>
      <c r="B32" s="30" t="s">
        <v>283</v>
      </c>
      <c r="C32" s="30" t="s">
        <v>212</v>
      </c>
      <c r="D32" s="13">
        <v>7500000</v>
      </c>
      <c r="E32" s="14">
        <v>7283.91</v>
      </c>
      <c r="F32" s="15">
        <v>7.7999999999999996E-3</v>
      </c>
      <c r="G32" s="15">
        <v>7.6700000000000004E-2</v>
      </c>
    </row>
    <row r="33" spans="1:7" x14ac:dyDescent="0.3">
      <c r="A33" s="12" t="s">
        <v>284</v>
      </c>
      <c r="B33" s="30" t="s">
        <v>285</v>
      </c>
      <c r="C33" s="30" t="s">
        <v>209</v>
      </c>
      <c r="D33" s="13">
        <v>6500000</v>
      </c>
      <c r="E33" s="14">
        <v>6412.19</v>
      </c>
      <c r="F33" s="15">
        <v>6.8999999999999999E-3</v>
      </c>
      <c r="G33" s="15">
        <v>7.5850000000000001E-2</v>
      </c>
    </row>
    <row r="34" spans="1:7" x14ac:dyDescent="0.3">
      <c r="A34" s="12" t="s">
        <v>286</v>
      </c>
      <c r="B34" s="30" t="s">
        <v>287</v>
      </c>
      <c r="C34" s="30" t="s">
        <v>209</v>
      </c>
      <c r="D34" s="13">
        <v>6000000</v>
      </c>
      <c r="E34" s="14">
        <v>6122.45</v>
      </c>
      <c r="F34" s="15">
        <v>6.6E-3</v>
      </c>
      <c r="G34" s="15">
        <v>7.6799999999999993E-2</v>
      </c>
    </row>
    <row r="35" spans="1:7" x14ac:dyDescent="0.3">
      <c r="A35" s="12" t="s">
        <v>288</v>
      </c>
      <c r="B35" s="30" t="s">
        <v>289</v>
      </c>
      <c r="C35" s="30" t="s">
        <v>209</v>
      </c>
      <c r="D35" s="13">
        <v>6000000</v>
      </c>
      <c r="E35" s="14">
        <v>6090.5</v>
      </c>
      <c r="F35" s="15">
        <v>6.4999999999999997E-3</v>
      </c>
      <c r="G35" s="15">
        <v>7.6550000000000007E-2</v>
      </c>
    </row>
    <row r="36" spans="1:7" x14ac:dyDescent="0.3">
      <c r="A36" s="12" t="s">
        <v>290</v>
      </c>
      <c r="B36" s="30" t="s">
        <v>291</v>
      </c>
      <c r="C36" s="30" t="s">
        <v>209</v>
      </c>
      <c r="D36" s="13">
        <v>5500000</v>
      </c>
      <c r="E36" s="14">
        <v>5559.87</v>
      </c>
      <c r="F36" s="15">
        <v>6.0000000000000001E-3</v>
      </c>
      <c r="G36" s="15">
        <v>7.5800000000000006E-2</v>
      </c>
    </row>
    <row r="37" spans="1:7" x14ac:dyDescent="0.3">
      <c r="A37" s="12" t="s">
        <v>292</v>
      </c>
      <c r="B37" s="30" t="s">
        <v>293</v>
      </c>
      <c r="C37" s="30" t="s">
        <v>209</v>
      </c>
      <c r="D37" s="13">
        <v>5000000</v>
      </c>
      <c r="E37" s="14">
        <v>5047.68</v>
      </c>
      <c r="F37" s="15">
        <v>5.4000000000000003E-3</v>
      </c>
      <c r="G37" s="15">
        <v>7.7699000000000004E-2</v>
      </c>
    </row>
    <row r="38" spans="1:7" x14ac:dyDescent="0.3">
      <c r="A38" s="12" t="s">
        <v>294</v>
      </c>
      <c r="B38" s="30" t="s">
        <v>295</v>
      </c>
      <c r="C38" s="30" t="s">
        <v>212</v>
      </c>
      <c r="D38" s="13">
        <v>5000000</v>
      </c>
      <c r="E38" s="14">
        <v>4824.24</v>
      </c>
      <c r="F38" s="15">
        <v>5.1999999999999998E-3</v>
      </c>
      <c r="G38" s="15">
        <v>7.6700000000000004E-2</v>
      </c>
    </row>
    <row r="39" spans="1:7" x14ac:dyDescent="0.3">
      <c r="A39" s="12" t="s">
        <v>296</v>
      </c>
      <c r="B39" s="30" t="s">
        <v>297</v>
      </c>
      <c r="C39" s="30" t="s">
        <v>209</v>
      </c>
      <c r="D39" s="13">
        <v>4500000</v>
      </c>
      <c r="E39" s="14">
        <v>4543.28</v>
      </c>
      <c r="F39" s="15">
        <v>4.8999999999999998E-3</v>
      </c>
      <c r="G39" s="15">
        <v>7.5850000000000001E-2</v>
      </c>
    </row>
    <row r="40" spans="1:7" x14ac:dyDescent="0.3">
      <c r="A40" s="12" t="s">
        <v>298</v>
      </c>
      <c r="B40" s="30" t="s">
        <v>299</v>
      </c>
      <c r="C40" s="30" t="s">
        <v>209</v>
      </c>
      <c r="D40" s="13">
        <v>3500000</v>
      </c>
      <c r="E40" s="14">
        <v>3541.89</v>
      </c>
      <c r="F40" s="15">
        <v>3.8E-3</v>
      </c>
      <c r="G40" s="15">
        <v>7.6550000000000007E-2</v>
      </c>
    </row>
    <row r="41" spans="1:7" x14ac:dyDescent="0.3">
      <c r="A41" s="12" t="s">
        <v>300</v>
      </c>
      <c r="B41" s="30" t="s">
        <v>301</v>
      </c>
      <c r="C41" s="30" t="s">
        <v>209</v>
      </c>
      <c r="D41" s="13">
        <v>2500000</v>
      </c>
      <c r="E41" s="14">
        <v>2456.92</v>
      </c>
      <c r="F41" s="15">
        <v>2.5999999999999999E-3</v>
      </c>
      <c r="G41" s="15">
        <v>7.5999999999999998E-2</v>
      </c>
    </row>
    <row r="42" spans="1:7" x14ac:dyDescent="0.3">
      <c r="A42" s="12" t="s">
        <v>302</v>
      </c>
      <c r="B42" s="30" t="s">
        <v>303</v>
      </c>
      <c r="C42" s="30" t="s">
        <v>212</v>
      </c>
      <c r="D42" s="13">
        <v>2500000</v>
      </c>
      <c r="E42" s="14">
        <v>2411.27</v>
      </c>
      <c r="F42" s="15">
        <v>2.5999999999999999E-3</v>
      </c>
      <c r="G42" s="15">
        <v>7.6165999999999998E-2</v>
      </c>
    </row>
    <row r="43" spans="1:7" x14ac:dyDescent="0.3">
      <c r="A43" s="12" t="s">
        <v>304</v>
      </c>
      <c r="B43" s="30" t="s">
        <v>305</v>
      </c>
      <c r="C43" s="30" t="s">
        <v>209</v>
      </c>
      <c r="D43" s="13">
        <v>1998000</v>
      </c>
      <c r="E43" s="14">
        <v>1993.09</v>
      </c>
      <c r="F43" s="15">
        <v>2.0999999999999999E-3</v>
      </c>
      <c r="G43" s="15">
        <v>7.6149999999999995E-2</v>
      </c>
    </row>
    <row r="44" spans="1:7" x14ac:dyDescent="0.3">
      <c r="A44" s="12" t="s">
        <v>306</v>
      </c>
      <c r="B44" s="30" t="s">
        <v>307</v>
      </c>
      <c r="C44" s="30" t="s">
        <v>209</v>
      </c>
      <c r="D44" s="13">
        <v>1650000</v>
      </c>
      <c r="E44" s="14">
        <v>1690.11</v>
      </c>
      <c r="F44" s="15">
        <v>1.8E-3</v>
      </c>
      <c r="G44" s="15">
        <v>7.5899999999999995E-2</v>
      </c>
    </row>
    <row r="45" spans="1:7" x14ac:dyDescent="0.3">
      <c r="A45" s="12" t="s">
        <v>308</v>
      </c>
      <c r="B45" s="30" t="s">
        <v>309</v>
      </c>
      <c r="C45" s="30" t="s">
        <v>209</v>
      </c>
      <c r="D45" s="13">
        <v>1500000</v>
      </c>
      <c r="E45" s="14">
        <v>1537.11</v>
      </c>
      <c r="F45" s="15">
        <v>1.6000000000000001E-3</v>
      </c>
      <c r="G45" s="15">
        <v>7.4499999999999997E-2</v>
      </c>
    </row>
    <row r="46" spans="1:7" x14ac:dyDescent="0.3">
      <c r="A46" s="12" t="s">
        <v>310</v>
      </c>
      <c r="B46" s="30" t="s">
        <v>311</v>
      </c>
      <c r="C46" s="30" t="s">
        <v>209</v>
      </c>
      <c r="D46" s="13">
        <v>1500000</v>
      </c>
      <c r="E46" s="14">
        <v>1517.94</v>
      </c>
      <c r="F46" s="15">
        <v>1.6000000000000001E-3</v>
      </c>
      <c r="G46" s="15">
        <v>7.4499999999999997E-2</v>
      </c>
    </row>
    <row r="47" spans="1:7" x14ac:dyDescent="0.3">
      <c r="A47" s="12" t="s">
        <v>312</v>
      </c>
      <c r="B47" s="30" t="s">
        <v>313</v>
      </c>
      <c r="C47" s="30" t="s">
        <v>209</v>
      </c>
      <c r="D47" s="13">
        <v>1500000</v>
      </c>
      <c r="E47" s="14">
        <v>1515.92</v>
      </c>
      <c r="F47" s="15">
        <v>1.6000000000000001E-3</v>
      </c>
      <c r="G47" s="15">
        <v>7.4499999999999997E-2</v>
      </c>
    </row>
    <row r="48" spans="1:7" x14ac:dyDescent="0.3">
      <c r="A48" s="12" t="s">
        <v>314</v>
      </c>
      <c r="B48" s="30" t="s">
        <v>315</v>
      </c>
      <c r="C48" s="30" t="s">
        <v>209</v>
      </c>
      <c r="D48" s="13">
        <v>1470000</v>
      </c>
      <c r="E48" s="14">
        <v>1498.02</v>
      </c>
      <c r="F48" s="15">
        <v>1.6000000000000001E-3</v>
      </c>
      <c r="G48" s="15">
        <v>7.5899999999999995E-2</v>
      </c>
    </row>
    <row r="49" spans="1:7" x14ac:dyDescent="0.3">
      <c r="A49" s="12" t="s">
        <v>316</v>
      </c>
      <c r="B49" s="30" t="s">
        <v>317</v>
      </c>
      <c r="C49" s="30" t="s">
        <v>209</v>
      </c>
      <c r="D49" s="13">
        <v>1000000</v>
      </c>
      <c r="E49" s="14">
        <v>1017.78</v>
      </c>
      <c r="F49" s="15">
        <v>1.1000000000000001E-3</v>
      </c>
      <c r="G49" s="15">
        <v>7.6149999999999995E-2</v>
      </c>
    </row>
    <row r="50" spans="1:7" x14ac:dyDescent="0.3">
      <c r="A50" s="12" t="s">
        <v>318</v>
      </c>
      <c r="B50" s="30" t="s">
        <v>319</v>
      </c>
      <c r="C50" s="30" t="s">
        <v>209</v>
      </c>
      <c r="D50" s="13">
        <v>500000</v>
      </c>
      <c r="E50" s="14">
        <v>513.67999999999995</v>
      </c>
      <c r="F50" s="15">
        <v>5.9999999999999995E-4</v>
      </c>
      <c r="G50" s="15">
        <v>7.5499999999999998E-2</v>
      </c>
    </row>
    <row r="51" spans="1:7" x14ac:dyDescent="0.3">
      <c r="A51" s="12" t="s">
        <v>320</v>
      </c>
      <c r="B51" s="30" t="s">
        <v>321</v>
      </c>
      <c r="C51" s="30" t="s">
        <v>209</v>
      </c>
      <c r="D51" s="13">
        <v>500000</v>
      </c>
      <c r="E51" s="14">
        <v>511.99</v>
      </c>
      <c r="F51" s="15">
        <v>5.0000000000000001E-4</v>
      </c>
      <c r="G51" s="15">
        <v>7.5111999999999998E-2</v>
      </c>
    </row>
    <row r="52" spans="1:7" x14ac:dyDescent="0.3">
      <c r="A52" s="12" t="s">
        <v>322</v>
      </c>
      <c r="B52" s="30" t="s">
        <v>323</v>
      </c>
      <c r="C52" s="30" t="s">
        <v>209</v>
      </c>
      <c r="D52" s="13">
        <v>500000</v>
      </c>
      <c r="E52" s="14">
        <v>504.83</v>
      </c>
      <c r="F52" s="15">
        <v>5.0000000000000001E-4</v>
      </c>
      <c r="G52" s="15">
        <v>7.5850000000000001E-2</v>
      </c>
    </row>
    <row r="53" spans="1:7" x14ac:dyDescent="0.3">
      <c r="A53" s="16" t="s">
        <v>125</v>
      </c>
      <c r="B53" s="31"/>
      <c r="C53" s="31"/>
      <c r="D53" s="17"/>
      <c r="E53" s="35">
        <v>906407.99</v>
      </c>
      <c r="F53" s="36">
        <v>0.97099999999999997</v>
      </c>
      <c r="G53" s="20"/>
    </row>
    <row r="54" spans="1:7" x14ac:dyDescent="0.3">
      <c r="A54" s="12"/>
      <c r="B54" s="30"/>
      <c r="C54" s="30"/>
      <c r="D54" s="13"/>
      <c r="E54" s="14"/>
      <c r="F54" s="15"/>
      <c r="G54" s="15"/>
    </row>
    <row r="55" spans="1:7" x14ac:dyDescent="0.3">
      <c r="A55" s="16" t="s">
        <v>230</v>
      </c>
      <c r="B55" s="30"/>
      <c r="C55" s="30"/>
      <c r="D55" s="13"/>
      <c r="E55" s="14"/>
      <c r="F55" s="15"/>
      <c r="G55" s="15"/>
    </row>
    <row r="56" spans="1:7" x14ac:dyDescent="0.3">
      <c r="A56" s="16" t="s">
        <v>125</v>
      </c>
      <c r="B56" s="30"/>
      <c r="C56" s="30"/>
      <c r="D56" s="13"/>
      <c r="E56" s="37" t="s">
        <v>115</v>
      </c>
      <c r="F56" s="38" t="s">
        <v>115</v>
      </c>
      <c r="G56" s="15"/>
    </row>
    <row r="57" spans="1:7" x14ac:dyDescent="0.3">
      <c r="A57" s="12"/>
      <c r="B57" s="30"/>
      <c r="C57" s="30"/>
      <c r="D57" s="13"/>
      <c r="E57" s="14"/>
      <c r="F57" s="15"/>
      <c r="G57" s="15"/>
    </row>
    <row r="58" spans="1:7" x14ac:dyDescent="0.3">
      <c r="A58" s="16" t="s">
        <v>231</v>
      </c>
      <c r="B58" s="30"/>
      <c r="C58" s="30"/>
      <c r="D58" s="13"/>
      <c r="E58" s="14"/>
      <c r="F58" s="15"/>
      <c r="G58" s="15"/>
    </row>
    <row r="59" spans="1:7" x14ac:dyDescent="0.3">
      <c r="A59" s="16" t="s">
        <v>125</v>
      </c>
      <c r="B59" s="30"/>
      <c r="C59" s="30"/>
      <c r="D59" s="13"/>
      <c r="E59" s="37" t="s">
        <v>115</v>
      </c>
      <c r="F59" s="38" t="s">
        <v>115</v>
      </c>
      <c r="G59" s="15"/>
    </row>
    <row r="60" spans="1:7" x14ac:dyDescent="0.3">
      <c r="A60" s="12"/>
      <c r="B60" s="30"/>
      <c r="C60" s="30"/>
      <c r="D60" s="13"/>
      <c r="E60" s="14"/>
      <c r="F60" s="15"/>
      <c r="G60" s="15"/>
    </row>
    <row r="61" spans="1:7" x14ac:dyDescent="0.3">
      <c r="A61" s="54" t="s">
        <v>155</v>
      </c>
      <c r="B61" s="55"/>
      <c r="C61" s="55"/>
      <c r="D61" s="56"/>
      <c r="E61" s="35">
        <v>906407.99</v>
      </c>
      <c r="F61" s="36">
        <v>0.97099999999999997</v>
      </c>
      <c r="G61" s="20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16" t="s">
        <v>156</v>
      </c>
      <c r="B64" s="30"/>
      <c r="C64" s="30"/>
      <c r="D64" s="13"/>
      <c r="E64" s="14"/>
      <c r="F64" s="15"/>
      <c r="G64" s="15"/>
    </row>
    <row r="65" spans="1:7" x14ac:dyDescent="0.3">
      <c r="A65" s="12" t="s">
        <v>157</v>
      </c>
      <c r="B65" s="30"/>
      <c r="C65" s="30"/>
      <c r="D65" s="13"/>
      <c r="E65" s="14">
        <v>388.78</v>
      </c>
      <c r="F65" s="15">
        <v>4.0000000000000002E-4</v>
      </c>
      <c r="G65" s="15">
        <v>7.0344000000000004E-2</v>
      </c>
    </row>
    <row r="66" spans="1:7" x14ac:dyDescent="0.3">
      <c r="A66" s="16" t="s">
        <v>125</v>
      </c>
      <c r="B66" s="31"/>
      <c r="C66" s="31"/>
      <c r="D66" s="17"/>
      <c r="E66" s="35">
        <v>388.78</v>
      </c>
      <c r="F66" s="36">
        <v>4.0000000000000002E-4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54" t="s">
        <v>155</v>
      </c>
      <c r="B68" s="55"/>
      <c r="C68" s="55"/>
      <c r="D68" s="56"/>
      <c r="E68" s="35">
        <v>388.78</v>
      </c>
      <c r="F68" s="36">
        <v>4.0000000000000002E-4</v>
      </c>
      <c r="G68" s="20"/>
    </row>
    <row r="69" spans="1:7" x14ac:dyDescent="0.3">
      <c r="A69" s="12" t="s">
        <v>158</v>
      </c>
      <c r="B69" s="30"/>
      <c r="C69" s="30"/>
      <c r="D69" s="13"/>
      <c r="E69" s="14">
        <v>27023.772542499999</v>
      </c>
      <c r="F69" s="15">
        <v>2.8944000000000001E-2</v>
      </c>
      <c r="G69" s="15"/>
    </row>
    <row r="70" spans="1:7" x14ac:dyDescent="0.3">
      <c r="A70" s="12" t="s">
        <v>159</v>
      </c>
      <c r="B70" s="30"/>
      <c r="C70" s="30"/>
      <c r="D70" s="13"/>
      <c r="E70" s="23">
        <v>-177.17254249999999</v>
      </c>
      <c r="F70" s="24">
        <v>-3.4400000000000001E-4</v>
      </c>
      <c r="G70" s="15">
        <v>7.0344000000000004E-2</v>
      </c>
    </row>
    <row r="71" spans="1:7" x14ac:dyDescent="0.3">
      <c r="A71" s="25" t="s">
        <v>160</v>
      </c>
      <c r="B71" s="33"/>
      <c r="C71" s="33"/>
      <c r="D71" s="26"/>
      <c r="E71" s="27">
        <v>933643.37</v>
      </c>
      <c r="F71" s="28">
        <v>1</v>
      </c>
      <c r="G71" s="28"/>
    </row>
    <row r="73" spans="1:7" x14ac:dyDescent="0.3">
      <c r="A73" s="1" t="s">
        <v>162</v>
      </c>
    </row>
    <row r="76" spans="1:7" x14ac:dyDescent="0.3">
      <c r="A76" s="1" t="s">
        <v>163</v>
      </c>
    </row>
    <row r="77" spans="1:7" x14ac:dyDescent="0.3">
      <c r="A77" s="45" t="s">
        <v>164</v>
      </c>
      <c r="B77" s="34" t="s">
        <v>115</v>
      </c>
    </row>
    <row r="78" spans="1:7" x14ac:dyDescent="0.3">
      <c r="A78" t="s">
        <v>165</v>
      </c>
    </row>
    <row r="79" spans="1:7" x14ac:dyDescent="0.3">
      <c r="A79" t="s">
        <v>234</v>
      </c>
      <c r="B79" t="s">
        <v>167</v>
      </c>
      <c r="C79" t="s">
        <v>167</v>
      </c>
    </row>
    <row r="80" spans="1:7" x14ac:dyDescent="0.3">
      <c r="B80" s="46">
        <v>44985</v>
      </c>
      <c r="C80" s="46">
        <v>45016</v>
      </c>
    </row>
    <row r="81" spans="1:5" x14ac:dyDescent="0.3">
      <c r="A81" t="s">
        <v>235</v>
      </c>
      <c r="B81">
        <v>1103.4287999999999</v>
      </c>
      <c r="C81">
        <v>1114.0098</v>
      </c>
      <c r="E81" s="2"/>
    </row>
    <row r="82" spans="1:5" x14ac:dyDescent="0.3">
      <c r="E82" s="2"/>
    </row>
    <row r="83" spans="1:5" x14ac:dyDescent="0.3">
      <c r="A83" t="s">
        <v>182</v>
      </c>
      <c r="B83" s="34" t="s">
        <v>115</v>
      </c>
    </row>
    <row r="84" spans="1:5" x14ac:dyDescent="0.3">
      <c r="A84" t="s">
        <v>183</v>
      </c>
      <c r="B84" s="34" t="s">
        <v>115</v>
      </c>
    </row>
    <row r="85" spans="1:5" ht="28.95" customHeight="1" x14ac:dyDescent="0.3">
      <c r="A85" s="45" t="s">
        <v>184</v>
      </c>
      <c r="B85" s="34" t="s">
        <v>115</v>
      </c>
    </row>
    <row r="86" spans="1:5" ht="28.95" customHeight="1" x14ac:dyDescent="0.3">
      <c r="A86" s="45" t="s">
        <v>185</v>
      </c>
      <c r="B86" s="34" t="s">
        <v>115</v>
      </c>
    </row>
    <row r="87" spans="1:5" x14ac:dyDescent="0.3">
      <c r="A87" t="s">
        <v>186</v>
      </c>
      <c r="B87" s="47">
        <f>B104</f>
        <v>1.936133041452345</v>
      </c>
    </row>
    <row r="88" spans="1:5" ht="43.5" customHeight="1" x14ac:dyDescent="0.3">
      <c r="A88" s="45" t="s">
        <v>187</v>
      </c>
      <c r="B88" s="34" t="s">
        <v>115</v>
      </c>
    </row>
    <row r="89" spans="1:5" ht="28.95" customHeight="1" x14ac:dyDescent="0.3">
      <c r="A89" s="45" t="s">
        <v>188</v>
      </c>
      <c r="B89" s="34" t="s">
        <v>115</v>
      </c>
    </row>
    <row r="90" spans="1:5" ht="28.95" customHeight="1" x14ac:dyDescent="0.3">
      <c r="A90" s="45" t="s">
        <v>189</v>
      </c>
      <c r="B90" s="76">
        <v>380721.97115250002</v>
      </c>
    </row>
    <row r="91" spans="1:5" x14ac:dyDescent="0.3">
      <c r="A91" t="s">
        <v>190</v>
      </c>
      <c r="B91" s="34" t="s">
        <v>115</v>
      </c>
    </row>
    <row r="92" spans="1:5" x14ac:dyDescent="0.3">
      <c r="A92" t="s">
        <v>191</v>
      </c>
      <c r="B92" s="34" t="s">
        <v>115</v>
      </c>
    </row>
    <row r="93" spans="1:5" x14ac:dyDescent="0.3">
      <c r="A93" s="45"/>
      <c r="B93" s="34"/>
    </row>
    <row r="94" spans="1:5" x14ac:dyDescent="0.3">
      <c r="A94" s="45"/>
      <c r="B94" s="34"/>
    </row>
    <row r="97" spans="1:4" x14ac:dyDescent="0.3">
      <c r="A97" t="s">
        <v>192</v>
      </c>
    </row>
    <row r="98" spans="1:4" x14ac:dyDescent="0.3">
      <c r="A98" s="57" t="s">
        <v>193</v>
      </c>
      <c r="B98" s="57" t="s">
        <v>324</v>
      </c>
    </row>
    <row r="99" spans="1:4" x14ac:dyDescent="0.3">
      <c r="A99" s="57" t="s">
        <v>195</v>
      </c>
      <c r="B99" s="57" t="s">
        <v>237</v>
      </c>
    </row>
    <row r="100" spans="1:4" x14ac:dyDescent="0.3">
      <c r="A100" s="57"/>
      <c r="B100" s="57"/>
    </row>
    <row r="101" spans="1:4" x14ac:dyDescent="0.3">
      <c r="A101" s="57" t="s">
        <v>197</v>
      </c>
      <c r="B101" s="58">
        <v>7.5882239944050731</v>
      </c>
    </row>
    <row r="102" spans="1:4" x14ac:dyDescent="0.3">
      <c r="A102" s="57"/>
      <c r="B102" s="57"/>
    </row>
    <row r="103" spans="1:4" x14ac:dyDescent="0.3">
      <c r="A103" s="57" t="s">
        <v>198</v>
      </c>
      <c r="B103" s="59">
        <v>1.8289</v>
      </c>
    </row>
    <row r="104" spans="1:4" x14ac:dyDescent="0.3">
      <c r="A104" s="57" t="s">
        <v>199</v>
      </c>
      <c r="B104" s="59">
        <v>1.936133041452345</v>
      </c>
    </row>
    <row r="105" spans="1:4" x14ac:dyDescent="0.3">
      <c r="A105" s="57"/>
      <c r="B105" s="57"/>
    </row>
    <row r="106" spans="1:4" x14ac:dyDescent="0.3">
      <c r="A106" s="57" t="s">
        <v>200</v>
      </c>
      <c r="B106" s="60">
        <v>45016</v>
      </c>
    </row>
    <row r="108" spans="1:4" ht="70.05" customHeight="1" x14ac:dyDescent="0.3">
      <c r="A108" s="77" t="s">
        <v>201</v>
      </c>
      <c r="B108" s="77" t="s">
        <v>202</v>
      </c>
      <c r="C108" s="77" t="s">
        <v>5</v>
      </c>
      <c r="D108" s="77" t="s">
        <v>6</v>
      </c>
    </row>
    <row r="109" spans="1:4" ht="70.05" customHeight="1" x14ac:dyDescent="0.3">
      <c r="A109" s="77" t="s">
        <v>324</v>
      </c>
      <c r="B109" s="77"/>
      <c r="C109" s="77" t="s">
        <v>14</v>
      </c>
      <c r="D109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98"/>
  <sheetViews>
    <sheetView showGridLines="0" workbookViewId="0">
      <pane ySplit="4" topLeftCell="A5" activePane="bottomLeft" state="frozen"/>
      <selection pane="bottomLeft" activeCell="G5" sqref="G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2161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2162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114</v>
      </c>
      <c r="B6" s="30"/>
      <c r="C6" s="30"/>
      <c r="D6" s="13"/>
      <c r="E6" s="14"/>
      <c r="F6" s="15"/>
      <c r="G6" s="15"/>
    </row>
    <row r="7" spans="1:8" x14ac:dyDescent="0.3">
      <c r="A7" s="16" t="s">
        <v>1104</v>
      </c>
      <c r="B7" s="30"/>
      <c r="C7" s="30"/>
      <c r="D7" s="13"/>
      <c r="E7" s="14"/>
      <c r="F7" s="15"/>
      <c r="G7" s="15"/>
    </row>
    <row r="8" spans="1:8" x14ac:dyDescent="0.3">
      <c r="A8" s="12" t="s">
        <v>1319</v>
      </c>
      <c r="B8" s="30" t="s">
        <v>1320</v>
      </c>
      <c r="C8" s="30" t="s">
        <v>1135</v>
      </c>
      <c r="D8" s="13">
        <v>1145</v>
      </c>
      <c r="E8" s="14">
        <v>54.5</v>
      </c>
      <c r="F8" s="15">
        <v>4.1300000000000003E-2</v>
      </c>
      <c r="G8" s="15"/>
    </row>
    <row r="9" spans="1:8" x14ac:dyDescent="0.3">
      <c r="A9" s="12" t="s">
        <v>1368</v>
      </c>
      <c r="B9" s="30" t="s">
        <v>1369</v>
      </c>
      <c r="C9" s="30" t="s">
        <v>1370</v>
      </c>
      <c r="D9" s="13">
        <v>4724</v>
      </c>
      <c r="E9" s="14">
        <v>45.74</v>
      </c>
      <c r="F9" s="15">
        <v>3.4599999999999999E-2</v>
      </c>
      <c r="G9" s="15"/>
    </row>
    <row r="10" spans="1:8" x14ac:dyDescent="0.3">
      <c r="A10" s="12" t="s">
        <v>1201</v>
      </c>
      <c r="B10" s="30" t="s">
        <v>1202</v>
      </c>
      <c r="C10" s="30" t="s">
        <v>1196</v>
      </c>
      <c r="D10" s="13">
        <v>1904</v>
      </c>
      <c r="E10" s="14">
        <v>44.8</v>
      </c>
      <c r="F10" s="15">
        <v>3.39E-2</v>
      </c>
      <c r="G10" s="15"/>
    </row>
    <row r="11" spans="1:8" x14ac:dyDescent="0.3">
      <c r="A11" s="12" t="s">
        <v>1360</v>
      </c>
      <c r="B11" s="30" t="s">
        <v>1361</v>
      </c>
      <c r="C11" s="30" t="s">
        <v>1196</v>
      </c>
      <c r="D11" s="13">
        <v>1813</v>
      </c>
      <c r="E11" s="14">
        <v>43.73</v>
      </c>
      <c r="F11" s="15">
        <v>3.3099999999999997E-2</v>
      </c>
      <c r="G11" s="15"/>
    </row>
    <row r="12" spans="1:8" x14ac:dyDescent="0.3">
      <c r="A12" s="12" t="s">
        <v>2011</v>
      </c>
      <c r="B12" s="30" t="s">
        <v>2012</v>
      </c>
      <c r="C12" s="30" t="s">
        <v>1183</v>
      </c>
      <c r="D12" s="13">
        <v>167</v>
      </c>
      <c r="E12" s="14">
        <v>43.73</v>
      </c>
      <c r="F12" s="15">
        <v>3.3099999999999997E-2</v>
      </c>
      <c r="G12" s="15"/>
    </row>
    <row r="13" spans="1:8" x14ac:dyDescent="0.3">
      <c r="A13" s="12" t="s">
        <v>1240</v>
      </c>
      <c r="B13" s="30" t="s">
        <v>1241</v>
      </c>
      <c r="C13" s="30" t="s">
        <v>1242</v>
      </c>
      <c r="D13" s="13">
        <v>44716</v>
      </c>
      <c r="E13" s="14">
        <v>43.62</v>
      </c>
      <c r="F13" s="15">
        <v>3.3000000000000002E-2</v>
      </c>
      <c r="G13" s="15"/>
    </row>
    <row r="14" spans="1:8" x14ac:dyDescent="0.3">
      <c r="A14" s="12" t="s">
        <v>1398</v>
      </c>
      <c r="B14" s="30" t="s">
        <v>1399</v>
      </c>
      <c r="C14" s="30" t="s">
        <v>1370</v>
      </c>
      <c r="D14" s="13">
        <v>7299</v>
      </c>
      <c r="E14" s="14">
        <v>39.770000000000003</v>
      </c>
      <c r="F14" s="15">
        <v>3.0099999999999998E-2</v>
      </c>
      <c r="G14" s="15"/>
    </row>
    <row r="15" spans="1:8" x14ac:dyDescent="0.3">
      <c r="A15" s="12" t="s">
        <v>1654</v>
      </c>
      <c r="B15" s="30" t="s">
        <v>1655</v>
      </c>
      <c r="C15" s="30" t="s">
        <v>1107</v>
      </c>
      <c r="D15" s="13">
        <v>23242</v>
      </c>
      <c r="E15" s="14">
        <v>39.24</v>
      </c>
      <c r="F15" s="15">
        <v>2.9700000000000001E-2</v>
      </c>
      <c r="G15" s="15"/>
    </row>
    <row r="16" spans="1:8" x14ac:dyDescent="0.3">
      <c r="A16" s="12" t="s">
        <v>2019</v>
      </c>
      <c r="B16" s="30" t="s">
        <v>2020</v>
      </c>
      <c r="C16" s="30" t="s">
        <v>2021</v>
      </c>
      <c r="D16" s="13">
        <v>13922</v>
      </c>
      <c r="E16" s="14">
        <v>38.21</v>
      </c>
      <c r="F16" s="15">
        <v>2.8899999999999999E-2</v>
      </c>
      <c r="G16" s="15"/>
    </row>
    <row r="17" spans="1:7" x14ac:dyDescent="0.3">
      <c r="A17" s="12" t="s">
        <v>1234</v>
      </c>
      <c r="B17" s="30" t="s">
        <v>1235</v>
      </c>
      <c r="C17" s="30" t="s">
        <v>1110</v>
      </c>
      <c r="D17" s="13">
        <v>4926</v>
      </c>
      <c r="E17" s="14">
        <v>37.5</v>
      </c>
      <c r="F17" s="15">
        <v>2.8400000000000002E-2</v>
      </c>
      <c r="G17" s="15"/>
    </row>
    <row r="18" spans="1:7" x14ac:dyDescent="0.3">
      <c r="A18" s="12" t="s">
        <v>1931</v>
      </c>
      <c r="B18" s="30" t="s">
        <v>1932</v>
      </c>
      <c r="C18" s="30" t="s">
        <v>1176</v>
      </c>
      <c r="D18" s="13">
        <v>3129</v>
      </c>
      <c r="E18" s="14">
        <v>37.19</v>
      </c>
      <c r="F18" s="15">
        <v>2.8199999999999999E-2</v>
      </c>
      <c r="G18" s="15"/>
    </row>
    <row r="19" spans="1:7" x14ac:dyDescent="0.3">
      <c r="A19" s="12" t="s">
        <v>1364</v>
      </c>
      <c r="B19" s="30" t="s">
        <v>1365</v>
      </c>
      <c r="C19" s="30" t="s">
        <v>1253</v>
      </c>
      <c r="D19" s="13">
        <v>1111</v>
      </c>
      <c r="E19" s="14">
        <v>36.96</v>
      </c>
      <c r="F19" s="15">
        <v>2.8000000000000001E-2</v>
      </c>
      <c r="G19" s="15"/>
    </row>
    <row r="20" spans="1:7" x14ac:dyDescent="0.3">
      <c r="A20" s="12" t="s">
        <v>1396</v>
      </c>
      <c r="B20" s="30" t="s">
        <v>1397</v>
      </c>
      <c r="C20" s="30" t="s">
        <v>1318</v>
      </c>
      <c r="D20" s="13">
        <v>968</v>
      </c>
      <c r="E20" s="14">
        <v>36.04</v>
      </c>
      <c r="F20" s="15">
        <v>2.7300000000000001E-2</v>
      </c>
      <c r="G20" s="15"/>
    </row>
    <row r="21" spans="1:7" x14ac:dyDescent="0.3">
      <c r="A21" s="12" t="s">
        <v>1243</v>
      </c>
      <c r="B21" s="30" t="s">
        <v>1244</v>
      </c>
      <c r="C21" s="30" t="s">
        <v>1119</v>
      </c>
      <c r="D21" s="13">
        <v>45836</v>
      </c>
      <c r="E21" s="14">
        <v>35.71</v>
      </c>
      <c r="F21" s="15">
        <v>2.7E-2</v>
      </c>
      <c r="G21" s="15"/>
    </row>
    <row r="22" spans="1:7" x14ac:dyDescent="0.3">
      <c r="A22" s="12" t="s">
        <v>1260</v>
      </c>
      <c r="B22" s="30" t="s">
        <v>1261</v>
      </c>
      <c r="C22" s="30" t="s">
        <v>1262</v>
      </c>
      <c r="D22" s="13">
        <v>33655</v>
      </c>
      <c r="E22" s="14">
        <v>35.39</v>
      </c>
      <c r="F22" s="15">
        <v>2.6800000000000001E-2</v>
      </c>
      <c r="G22" s="15"/>
    </row>
    <row r="23" spans="1:7" x14ac:dyDescent="0.3">
      <c r="A23" s="12" t="s">
        <v>1211</v>
      </c>
      <c r="B23" s="30" t="s">
        <v>1212</v>
      </c>
      <c r="C23" s="30" t="s">
        <v>1164</v>
      </c>
      <c r="D23" s="13">
        <v>18350</v>
      </c>
      <c r="E23" s="14">
        <v>34.909999999999997</v>
      </c>
      <c r="F23" s="15">
        <v>2.64E-2</v>
      </c>
      <c r="G23" s="15"/>
    </row>
    <row r="24" spans="1:7" x14ac:dyDescent="0.3">
      <c r="A24" s="12" t="s">
        <v>1323</v>
      </c>
      <c r="B24" s="30" t="s">
        <v>1324</v>
      </c>
      <c r="C24" s="30" t="s">
        <v>1228</v>
      </c>
      <c r="D24" s="13">
        <v>3188</v>
      </c>
      <c r="E24" s="14">
        <v>34.1</v>
      </c>
      <c r="F24" s="15">
        <v>2.58E-2</v>
      </c>
      <c r="G24" s="15"/>
    </row>
    <row r="25" spans="1:7" x14ac:dyDescent="0.3">
      <c r="A25" s="12" t="s">
        <v>1343</v>
      </c>
      <c r="B25" s="30" t="s">
        <v>1344</v>
      </c>
      <c r="C25" s="30" t="s">
        <v>1183</v>
      </c>
      <c r="D25" s="13">
        <v>9172</v>
      </c>
      <c r="E25" s="14">
        <v>33.53</v>
      </c>
      <c r="F25" s="15">
        <v>2.5399999999999999E-2</v>
      </c>
      <c r="G25" s="15"/>
    </row>
    <row r="26" spans="1:7" x14ac:dyDescent="0.3">
      <c r="A26" s="12" t="s">
        <v>1379</v>
      </c>
      <c r="B26" s="30" t="s">
        <v>1380</v>
      </c>
      <c r="C26" s="30" t="s">
        <v>1381</v>
      </c>
      <c r="D26" s="13">
        <v>6457</v>
      </c>
      <c r="E26" s="14">
        <v>30.98</v>
      </c>
      <c r="F26" s="15">
        <v>2.35E-2</v>
      </c>
      <c r="G26" s="15"/>
    </row>
    <row r="27" spans="1:7" x14ac:dyDescent="0.3">
      <c r="A27" s="12" t="s">
        <v>1327</v>
      </c>
      <c r="B27" s="30" t="s">
        <v>1328</v>
      </c>
      <c r="C27" s="30" t="s">
        <v>1259</v>
      </c>
      <c r="D27" s="13">
        <v>1004</v>
      </c>
      <c r="E27" s="14">
        <v>30.42</v>
      </c>
      <c r="F27" s="15">
        <v>2.3E-2</v>
      </c>
      <c r="G27" s="15"/>
    </row>
    <row r="28" spans="1:7" x14ac:dyDescent="0.3">
      <c r="A28" s="12" t="s">
        <v>1386</v>
      </c>
      <c r="B28" s="30" t="s">
        <v>1387</v>
      </c>
      <c r="C28" s="30" t="s">
        <v>1242</v>
      </c>
      <c r="D28" s="13">
        <v>1044</v>
      </c>
      <c r="E28" s="14">
        <v>28.51</v>
      </c>
      <c r="F28" s="15">
        <v>2.1600000000000001E-2</v>
      </c>
      <c r="G28" s="15"/>
    </row>
    <row r="29" spans="1:7" x14ac:dyDescent="0.3">
      <c r="A29" s="12" t="s">
        <v>1418</v>
      </c>
      <c r="B29" s="30" t="s">
        <v>1419</v>
      </c>
      <c r="C29" s="30" t="s">
        <v>1420</v>
      </c>
      <c r="D29" s="13">
        <v>75</v>
      </c>
      <c r="E29" s="14">
        <v>28.43</v>
      </c>
      <c r="F29" s="15">
        <v>2.1499999999999998E-2</v>
      </c>
      <c r="G29" s="15"/>
    </row>
    <row r="30" spans="1:7" x14ac:dyDescent="0.3">
      <c r="A30" s="12" t="s">
        <v>1271</v>
      </c>
      <c r="B30" s="30" t="s">
        <v>1272</v>
      </c>
      <c r="C30" s="30" t="s">
        <v>1231</v>
      </c>
      <c r="D30" s="13">
        <v>7726</v>
      </c>
      <c r="E30" s="14">
        <v>27.56</v>
      </c>
      <c r="F30" s="15">
        <v>2.0899999999999998E-2</v>
      </c>
      <c r="G30" s="15"/>
    </row>
    <row r="31" spans="1:7" x14ac:dyDescent="0.3">
      <c r="A31" s="12" t="s">
        <v>1310</v>
      </c>
      <c r="B31" s="30" t="s">
        <v>1311</v>
      </c>
      <c r="C31" s="30" t="s">
        <v>1277</v>
      </c>
      <c r="D31" s="13">
        <v>3632</v>
      </c>
      <c r="E31" s="14">
        <v>27.47</v>
      </c>
      <c r="F31" s="15">
        <v>2.0799999999999999E-2</v>
      </c>
      <c r="G31" s="15"/>
    </row>
    <row r="32" spans="1:7" x14ac:dyDescent="0.3">
      <c r="A32" s="12" t="s">
        <v>1700</v>
      </c>
      <c r="B32" s="30" t="s">
        <v>1701</v>
      </c>
      <c r="C32" s="30" t="s">
        <v>1110</v>
      </c>
      <c r="D32" s="13">
        <v>3661</v>
      </c>
      <c r="E32" s="14">
        <v>27.1</v>
      </c>
      <c r="F32" s="15">
        <v>2.0500000000000001E-2</v>
      </c>
      <c r="G32" s="15"/>
    </row>
    <row r="33" spans="1:7" x14ac:dyDescent="0.3">
      <c r="A33" s="12" t="s">
        <v>1238</v>
      </c>
      <c r="B33" s="30" t="s">
        <v>1239</v>
      </c>
      <c r="C33" s="30" t="s">
        <v>1225</v>
      </c>
      <c r="D33" s="13">
        <v>1348</v>
      </c>
      <c r="E33" s="14">
        <v>25.76</v>
      </c>
      <c r="F33" s="15">
        <v>1.95E-2</v>
      </c>
      <c r="G33" s="15"/>
    </row>
    <row r="34" spans="1:7" x14ac:dyDescent="0.3">
      <c r="A34" s="12" t="s">
        <v>1929</v>
      </c>
      <c r="B34" s="30" t="s">
        <v>1930</v>
      </c>
      <c r="C34" s="30" t="s">
        <v>1370</v>
      </c>
      <c r="D34" s="13">
        <v>1664</v>
      </c>
      <c r="E34" s="14">
        <v>25.08</v>
      </c>
      <c r="F34" s="15">
        <v>1.9E-2</v>
      </c>
      <c r="G34" s="15"/>
    </row>
    <row r="35" spans="1:7" x14ac:dyDescent="0.3">
      <c r="A35" s="12" t="s">
        <v>1989</v>
      </c>
      <c r="B35" s="30" t="s">
        <v>1990</v>
      </c>
      <c r="C35" s="30" t="s">
        <v>1318</v>
      </c>
      <c r="D35" s="13">
        <v>720</v>
      </c>
      <c r="E35" s="14">
        <v>24.49</v>
      </c>
      <c r="F35" s="15">
        <v>1.8499999999999999E-2</v>
      </c>
      <c r="G35" s="15"/>
    </row>
    <row r="36" spans="1:7" x14ac:dyDescent="0.3">
      <c r="A36" s="12" t="s">
        <v>1170</v>
      </c>
      <c r="B36" s="30" t="s">
        <v>1171</v>
      </c>
      <c r="C36" s="30" t="s">
        <v>1107</v>
      </c>
      <c r="D36" s="13">
        <v>8380</v>
      </c>
      <c r="E36" s="14">
        <v>23.84</v>
      </c>
      <c r="F36" s="15">
        <v>1.8100000000000002E-2</v>
      </c>
      <c r="G36" s="15"/>
    </row>
    <row r="37" spans="1:7" x14ac:dyDescent="0.3">
      <c r="A37" s="12" t="s">
        <v>1656</v>
      </c>
      <c r="B37" s="30" t="s">
        <v>1657</v>
      </c>
      <c r="C37" s="30" t="s">
        <v>1253</v>
      </c>
      <c r="D37" s="13">
        <v>661</v>
      </c>
      <c r="E37" s="14">
        <v>22.24</v>
      </c>
      <c r="F37" s="15">
        <v>1.6799999999999999E-2</v>
      </c>
      <c r="G37" s="15"/>
    </row>
    <row r="38" spans="1:7" x14ac:dyDescent="0.3">
      <c r="A38" s="12" t="s">
        <v>1216</v>
      </c>
      <c r="B38" s="30" t="s">
        <v>1217</v>
      </c>
      <c r="C38" s="30" t="s">
        <v>1218</v>
      </c>
      <c r="D38" s="13">
        <v>3795</v>
      </c>
      <c r="E38" s="14">
        <v>21.74</v>
      </c>
      <c r="F38" s="15">
        <v>1.6500000000000001E-2</v>
      </c>
      <c r="G38" s="15"/>
    </row>
    <row r="39" spans="1:7" x14ac:dyDescent="0.3">
      <c r="A39" s="12" t="s">
        <v>1226</v>
      </c>
      <c r="B39" s="30" t="s">
        <v>1227</v>
      </c>
      <c r="C39" s="30" t="s">
        <v>1228</v>
      </c>
      <c r="D39" s="13">
        <v>4849</v>
      </c>
      <c r="E39" s="14">
        <v>21.13</v>
      </c>
      <c r="F39" s="15">
        <v>1.6E-2</v>
      </c>
      <c r="G39" s="15"/>
    </row>
    <row r="40" spans="1:7" x14ac:dyDescent="0.3">
      <c r="A40" s="12" t="s">
        <v>1933</v>
      </c>
      <c r="B40" s="30" t="s">
        <v>1934</v>
      </c>
      <c r="C40" s="30" t="s">
        <v>1353</v>
      </c>
      <c r="D40" s="13">
        <v>107</v>
      </c>
      <c r="E40" s="14">
        <v>20.73</v>
      </c>
      <c r="F40" s="15">
        <v>1.5699999999999999E-2</v>
      </c>
      <c r="G40" s="15"/>
    </row>
    <row r="41" spans="1:7" x14ac:dyDescent="0.3">
      <c r="A41" s="12" t="s">
        <v>1345</v>
      </c>
      <c r="B41" s="30" t="s">
        <v>1346</v>
      </c>
      <c r="C41" s="30" t="s">
        <v>1154</v>
      </c>
      <c r="D41" s="13">
        <v>1141</v>
      </c>
      <c r="E41" s="14">
        <v>17.54</v>
      </c>
      <c r="F41" s="15">
        <v>1.3299999999999999E-2</v>
      </c>
      <c r="G41" s="15"/>
    </row>
    <row r="42" spans="1:7" x14ac:dyDescent="0.3">
      <c r="A42" s="12" t="s">
        <v>1431</v>
      </c>
      <c r="B42" s="30" t="s">
        <v>1432</v>
      </c>
      <c r="C42" s="30" t="s">
        <v>1353</v>
      </c>
      <c r="D42" s="13">
        <v>25379</v>
      </c>
      <c r="E42" s="14">
        <v>17.03</v>
      </c>
      <c r="F42" s="15">
        <v>1.29E-2</v>
      </c>
      <c r="G42" s="15"/>
    </row>
    <row r="43" spans="1:7" x14ac:dyDescent="0.3">
      <c r="A43" s="12" t="s">
        <v>1935</v>
      </c>
      <c r="B43" s="30" t="s">
        <v>1936</v>
      </c>
      <c r="C43" s="30" t="s">
        <v>1176</v>
      </c>
      <c r="D43" s="13">
        <v>2911</v>
      </c>
      <c r="E43" s="14">
        <v>16.93</v>
      </c>
      <c r="F43" s="15">
        <v>1.2800000000000001E-2</v>
      </c>
      <c r="G43" s="15"/>
    </row>
    <row r="44" spans="1:7" x14ac:dyDescent="0.3">
      <c r="A44" s="12" t="s">
        <v>1208</v>
      </c>
      <c r="B44" s="30" t="s">
        <v>1209</v>
      </c>
      <c r="C44" s="30" t="s">
        <v>1210</v>
      </c>
      <c r="D44" s="13">
        <v>986</v>
      </c>
      <c r="E44" s="14">
        <v>16.84</v>
      </c>
      <c r="F44" s="15">
        <v>1.2800000000000001E-2</v>
      </c>
      <c r="G44" s="15"/>
    </row>
    <row r="45" spans="1:7" x14ac:dyDescent="0.3">
      <c r="A45" s="12" t="s">
        <v>1371</v>
      </c>
      <c r="B45" s="30" t="s">
        <v>1372</v>
      </c>
      <c r="C45" s="30" t="s">
        <v>1183</v>
      </c>
      <c r="D45" s="13">
        <v>1008</v>
      </c>
      <c r="E45" s="14">
        <v>16.809999999999999</v>
      </c>
      <c r="F45" s="15">
        <v>1.2699999999999999E-2</v>
      </c>
      <c r="G45" s="15"/>
    </row>
    <row r="46" spans="1:7" x14ac:dyDescent="0.3">
      <c r="A46" s="12" t="s">
        <v>2015</v>
      </c>
      <c r="B46" s="30" t="s">
        <v>2016</v>
      </c>
      <c r="C46" s="30" t="s">
        <v>1277</v>
      </c>
      <c r="D46" s="13">
        <v>1182</v>
      </c>
      <c r="E46" s="14">
        <v>16.39</v>
      </c>
      <c r="F46" s="15">
        <v>1.24E-2</v>
      </c>
      <c r="G46" s="15"/>
    </row>
    <row r="47" spans="1:7" x14ac:dyDescent="0.3">
      <c r="A47" s="12" t="s">
        <v>2086</v>
      </c>
      <c r="B47" s="30" t="s">
        <v>2087</v>
      </c>
      <c r="C47" s="30" t="s">
        <v>1122</v>
      </c>
      <c r="D47" s="13">
        <v>10430</v>
      </c>
      <c r="E47" s="14">
        <v>14.91</v>
      </c>
      <c r="F47" s="15">
        <v>1.1299999999999999E-2</v>
      </c>
      <c r="G47" s="15"/>
    </row>
    <row r="48" spans="1:7" x14ac:dyDescent="0.3">
      <c r="A48" s="12" t="s">
        <v>2040</v>
      </c>
      <c r="B48" s="30" t="s">
        <v>2041</v>
      </c>
      <c r="C48" s="30" t="s">
        <v>1164</v>
      </c>
      <c r="D48" s="13">
        <v>1353</v>
      </c>
      <c r="E48" s="14">
        <v>13.44</v>
      </c>
      <c r="F48" s="15">
        <v>1.0200000000000001E-2</v>
      </c>
      <c r="G48" s="15"/>
    </row>
    <row r="49" spans="1:7" x14ac:dyDescent="0.3">
      <c r="A49" s="12" t="s">
        <v>1937</v>
      </c>
      <c r="B49" s="30" t="s">
        <v>1938</v>
      </c>
      <c r="C49" s="30" t="s">
        <v>1110</v>
      </c>
      <c r="D49" s="13">
        <v>1353</v>
      </c>
      <c r="E49" s="14">
        <v>13.26</v>
      </c>
      <c r="F49" s="15">
        <v>0.01</v>
      </c>
      <c r="G49" s="15"/>
    </row>
    <row r="50" spans="1:7" x14ac:dyDescent="0.3">
      <c r="A50" s="12" t="s">
        <v>2042</v>
      </c>
      <c r="B50" s="30" t="s">
        <v>2043</v>
      </c>
      <c r="C50" s="30" t="s">
        <v>1110</v>
      </c>
      <c r="D50" s="13">
        <v>219</v>
      </c>
      <c r="E50" s="14">
        <v>12.97</v>
      </c>
      <c r="F50" s="15">
        <v>9.7999999999999997E-3</v>
      </c>
      <c r="G50" s="15"/>
    </row>
    <row r="51" spans="1:7" x14ac:dyDescent="0.3">
      <c r="A51" s="12" t="s">
        <v>2048</v>
      </c>
      <c r="B51" s="30" t="s">
        <v>2049</v>
      </c>
      <c r="C51" s="30" t="s">
        <v>1164</v>
      </c>
      <c r="D51" s="13">
        <v>1441</v>
      </c>
      <c r="E51" s="14">
        <v>12.7</v>
      </c>
      <c r="F51" s="15">
        <v>9.5999999999999992E-3</v>
      </c>
      <c r="G51" s="15"/>
    </row>
    <row r="52" spans="1:7" x14ac:dyDescent="0.3">
      <c r="A52" s="12" t="s">
        <v>2052</v>
      </c>
      <c r="B52" s="30" t="s">
        <v>2053</v>
      </c>
      <c r="C52" s="30" t="s">
        <v>1262</v>
      </c>
      <c r="D52" s="13">
        <v>1390</v>
      </c>
      <c r="E52" s="14">
        <v>12.06</v>
      </c>
      <c r="F52" s="15">
        <v>9.1000000000000004E-3</v>
      </c>
      <c r="G52" s="15"/>
    </row>
    <row r="53" spans="1:7" x14ac:dyDescent="0.3">
      <c r="A53" s="12" t="s">
        <v>2060</v>
      </c>
      <c r="B53" s="30" t="s">
        <v>2061</v>
      </c>
      <c r="C53" s="30" t="s">
        <v>1318</v>
      </c>
      <c r="D53" s="13">
        <v>20751</v>
      </c>
      <c r="E53" s="14">
        <v>10.58</v>
      </c>
      <c r="F53" s="15">
        <v>8.0000000000000002E-3</v>
      </c>
      <c r="G53" s="15"/>
    </row>
    <row r="54" spans="1:7" x14ac:dyDescent="0.3">
      <c r="A54" s="12" t="s">
        <v>2074</v>
      </c>
      <c r="B54" s="30" t="s">
        <v>2075</v>
      </c>
      <c r="C54" s="30" t="s">
        <v>1318</v>
      </c>
      <c r="D54" s="13">
        <v>6918</v>
      </c>
      <c r="E54" s="14">
        <v>8.6</v>
      </c>
      <c r="F54" s="15">
        <v>6.4999999999999997E-3</v>
      </c>
      <c r="G54" s="15"/>
    </row>
    <row r="55" spans="1:7" x14ac:dyDescent="0.3">
      <c r="A55" s="12" t="s">
        <v>2082</v>
      </c>
      <c r="B55" s="30" t="s">
        <v>2083</v>
      </c>
      <c r="C55" s="30" t="s">
        <v>1370</v>
      </c>
      <c r="D55" s="13">
        <v>48</v>
      </c>
      <c r="E55" s="14">
        <v>6.4</v>
      </c>
      <c r="F55" s="15">
        <v>4.7999999999999996E-3</v>
      </c>
      <c r="G55" s="15"/>
    </row>
    <row r="56" spans="1:7" x14ac:dyDescent="0.3">
      <c r="A56" s="12" t="s">
        <v>2090</v>
      </c>
      <c r="B56" s="30" t="s">
        <v>2091</v>
      </c>
      <c r="C56" s="30" t="s">
        <v>1228</v>
      </c>
      <c r="D56" s="13">
        <v>959</v>
      </c>
      <c r="E56" s="14">
        <v>5.12</v>
      </c>
      <c r="F56" s="15">
        <v>3.8999999999999998E-3</v>
      </c>
      <c r="G56" s="15"/>
    </row>
    <row r="57" spans="1:7" x14ac:dyDescent="0.3">
      <c r="A57" s="12" t="s">
        <v>2092</v>
      </c>
      <c r="B57" s="30" t="s">
        <v>2093</v>
      </c>
      <c r="C57" s="30" t="s">
        <v>1381</v>
      </c>
      <c r="D57" s="13">
        <v>780</v>
      </c>
      <c r="E57" s="14">
        <v>3.17</v>
      </c>
      <c r="F57" s="15">
        <v>2.3999999999999998E-3</v>
      </c>
      <c r="G57" s="15"/>
    </row>
    <row r="58" spans="1:7" x14ac:dyDescent="0.3">
      <c r="A58" s="16" t="s">
        <v>125</v>
      </c>
      <c r="B58" s="31"/>
      <c r="C58" s="31"/>
      <c r="D58" s="17"/>
      <c r="E58" s="35">
        <v>1314.9</v>
      </c>
      <c r="F58" s="36">
        <v>0.99539999999999995</v>
      </c>
      <c r="G58" s="20"/>
    </row>
    <row r="59" spans="1:7" x14ac:dyDescent="0.3">
      <c r="A59" s="16" t="s">
        <v>1453</v>
      </c>
      <c r="B59" s="30"/>
      <c r="C59" s="30"/>
      <c r="D59" s="13"/>
      <c r="E59" s="14"/>
      <c r="F59" s="15"/>
      <c r="G59" s="15"/>
    </row>
    <row r="60" spans="1:7" x14ac:dyDescent="0.3">
      <c r="A60" s="16" t="s">
        <v>125</v>
      </c>
      <c r="B60" s="30"/>
      <c r="C60" s="30"/>
      <c r="D60" s="13"/>
      <c r="E60" s="37" t="s">
        <v>115</v>
      </c>
      <c r="F60" s="38" t="s">
        <v>115</v>
      </c>
      <c r="G60" s="15"/>
    </row>
    <row r="61" spans="1:7" x14ac:dyDescent="0.3">
      <c r="A61" s="21" t="s">
        <v>155</v>
      </c>
      <c r="B61" s="32"/>
      <c r="C61" s="32"/>
      <c r="D61" s="22"/>
      <c r="E61" s="27">
        <v>1314.9</v>
      </c>
      <c r="F61" s="28">
        <v>0.99539999999999995</v>
      </c>
      <c r="G61" s="20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16" t="s">
        <v>156</v>
      </c>
      <c r="B64" s="30"/>
      <c r="C64" s="30"/>
      <c r="D64" s="13"/>
      <c r="E64" s="14"/>
      <c r="F64" s="15"/>
      <c r="G64" s="15"/>
    </row>
    <row r="65" spans="1:7" x14ac:dyDescent="0.3">
      <c r="A65" s="12" t="s">
        <v>157</v>
      </c>
      <c r="B65" s="30"/>
      <c r="C65" s="30"/>
      <c r="D65" s="13"/>
      <c r="E65" s="14">
        <v>6</v>
      </c>
      <c r="F65" s="15">
        <v>4.4999999999999997E-3</v>
      </c>
      <c r="G65" s="15">
        <v>7.0344000000000004E-2</v>
      </c>
    </row>
    <row r="66" spans="1:7" x14ac:dyDescent="0.3">
      <c r="A66" s="16" t="s">
        <v>125</v>
      </c>
      <c r="B66" s="31"/>
      <c r="C66" s="31"/>
      <c r="D66" s="17"/>
      <c r="E66" s="35">
        <v>6</v>
      </c>
      <c r="F66" s="36">
        <v>4.4999999999999997E-3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21" t="s">
        <v>155</v>
      </c>
      <c r="B68" s="32"/>
      <c r="C68" s="32"/>
      <c r="D68" s="22"/>
      <c r="E68" s="18">
        <v>6</v>
      </c>
      <c r="F68" s="19">
        <v>4.4999999999999997E-3</v>
      </c>
      <c r="G68" s="20"/>
    </row>
    <row r="69" spans="1:7" x14ac:dyDescent="0.3">
      <c r="A69" s="12" t="s">
        <v>158</v>
      </c>
      <c r="B69" s="30"/>
      <c r="C69" s="30"/>
      <c r="D69" s="13"/>
      <c r="E69" s="14">
        <v>1.1557E-3</v>
      </c>
      <c r="F69" s="15">
        <v>0</v>
      </c>
      <c r="G69" s="15"/>
    </row>
    <row r="70" spans="1:7" x14ac:dyDescent="0.3">
      <c r="A70" s="12" t="s">
        <v>159</v>
      </c>
      <c r="B70" s="30"/>
      <c r="C70" s="30"/>
      <c r="D70" s="13"/>
      <c r="E70" s="23">
        <v>-0.45115569999999999</v>
      </c>
      <c r="F70" s="15">
        <v>1E-4</v>
      </c>
      <c r="G70" s="15">
        <v>7.0344000000000004E-2</v>
      </c>
    </row>
    <row r="71" spans="1:7" x14ac:dyDescent="0.3">
      <c r="A71" s="25" t="s">
        <v>160</v>
      </c>
      <c r="B71" s="33"/>
      <c r="C71" s="33"/>
      <c r="D71" s="26"/>
      <c r="E71" s="27">
        <v>1320.45</v>
      </c>
      <c r="F71" s="28">
        <v>1</v>
      </c>
      <c r="G71" s="28"/>
    </row>
    <row r="76" spans="1:7" x14ac:dyDescent="0.3">
      <c r="A76" s="1" t="s">
        <v>163</v>
      </c>
    </row>
    <row r="77" spans="1:7" x14ac:dyDescent="0.3">
      <c r="A77" s="45" t="s">
        <v>164</v>
      </c>
      <c r="B77" s="34" t="s">
        <v>115</v>
      </c>
    </row>
    <row r="78" spans="1:7" x14ac:dyDescent="0.3">
      <c r="A78" t="s">
        <v>165</v>
      </c>
    </row>
    <row r="79" spans="1:7" x14ac:dyDescent="0.3">
      <c r="A79" t="s">
        <v>166</v>
      </c>
      <c r="B79" t="s">
        <v>167</v>
      </c>
      <c r="C79" t="s">
        <v>167</v>
      </c>
    </row>
    <row r="80" spans="1:7" x14ac:dyDescent="0.3">
      <c r="B80" s="46">
        <v>44985</v>
      </c>
      <c r="C80" s="46">
        <v>45016</v>
      </c>
    </row>
    <row r="81" spans="1:5" x14ac:dyDescent="0.3">
      <c r="A81" t="s">
        <v>664</v>
      </c>
      <c r="B81">
        <v>8.5661000000000005</v>
      </c>
      <c r="C81">
        <v>8.6936999999999998</v>
      </c>
      <c r="E81" s="2"/>
    </row>
    <row r="82" spans="1:5" x14ac:dyDescent="0.3">
      <c r="A82" t="s">
        <v>172</v>
      </c>
      <c r="B82">
        <v>8.5661000000000005</v>
      </c>
      <c r="C82">
        <v>8.6936999999999998</v>
      </c>
      <c r="E82" s="2"/>
    </row>
    <row r="83" spans="1:5" x14ac:dyDescent="0.3">
      <c r="A83" t="s">
        <v>665</v>
      </c>
      <c r="B83">
        <v>8.5489999999999995</v>
      </c>
      <c r="C83">
        <v>8.6705000000000005</v>
      </c>
      <c r="E83" s="2"/>
    </row>
    <row r="84" spans="1:5" x14ac:dyDescent="0.3">
      <c r="A84" t="s">
        <v>631</v>
      </c>
      <c r="B84">
        <v>8.5489999999999995</v>
      </c>
      <c r="C84">
        <v>8.6705000000000005</v>
      </c>
      <c r="E84" s="2"/>
    </row>
    <row r="85" spans="1:5" x14ac:dyDescent="0.3">
      <c r="E85" s="2"/>
    </row>
    <row r="86" spans="1:5" x14ac:dyDescent="0.3">
      <c r="A86" t="s">
        <v>182</v>
      </c>
      <c r="B86" s="34" t="s">
        <v>115</v>
      </c>
    </row>
    <row r="87" spans="1:5" x14ac:dyDescent="0.3">
      <c r="A87" t="s">
        <v>183</v>
      </c>
      <c r="B87" s="34" t="s">
        <v>115</v>
      </c>
    </row>
    <row r="88" spans="1:5" ht="28.95" customHeight="1" x14ac:dyDescent="0.3">
      <c r="A88" s="45" t="s">
        <v>184</v>
      </c>
      <c r="B88" s="34" t="s">
        <v>115</v>
      </c>
    </row>
    <row r="89" spans="1:5" ht="28.95" customHeight="1" x14ac:dyDescent="0.3">
      <c r="A89" s="45" t="s">
        <v>185</v>
      </c>
      <c r="B89" s="34" t="s">
        <v>115</v>
      </c>
    </row>
    <row r="90" spans="1:5" x14ac:dyDescent="0.3">
      <c r="A90" t="s">
        <v>1648</v>
      </c>
      <c r="B90" s="47">
        <v>0.46997499999999998</v>
      </c>
    </row>
    <row r="91" spans="1:5" ht="43.5" customHeight="1" x14ac:dyDescent="0.3">
      <c r="A91" s="45" t="s">
        <v>187</v>
      </c>
      <c r="B91" s="34" t="s">
        <v>115</v>
      </c>
    </row>
    <row r="92" spans="1:5" ht="28.95" customHeight="1" x14ac:dyDescent="0.3">
      <c r="A92" s="45" t="s">
        <v>188</v>
      </c>
      <c r="B92" s="34" t="s">
        <v>115</v>
      </c>
    </row>
    <row r="93" spans="1:5" ht="28.95" customHeight="1" x14ac:dyDescent="0.3">
      <c r="A93" s="45" t="s">
        <v>189</v>
      </c>
      <c r="B93" s="34" t="s">
        <v>115</v>
      </c>
    </row>
    <row r="94" spans="1:5" x14ac:dyDescent="0.3">
      <c r="A94" t="s">
        <v>190</v>
      </c>
      <c r="B94" s="34" t="s">
        <v>115</v>
      </c>
    </row>
    <row r="95" spans="1:5" x14ac:dyDescent="0.3">
      <c r="A95" t="s">
        <v>191</v>
      </c>
      <c r="B95" s="34" t="s">
        <v>115</v>
      </c>
    </row>
    <row r="97" spans="1:4" ht="70.05" customHeight="1" x14ac:dyDescent="0.3">
      <c r="A97" s="77" t="s">
        <v>201</v>
      </c>
      <c r="B97" s="77" t="s">
        <v>202</v>
      </c>
      <c r="C97" s="77" t="s">
        <v>5</v>
      </c>
      <c r="D97" s="77" t="s">
        <v>6</v>
      </c>
    </row>
    <row r="98" spans="1:4" ht="70.05" customHeight="1" x14ac:dyDescent="0.3">
      <c r="A98" s="77" t="s">
        <v>2163</v>
      </c>
      <c r="B98" s="77"/>
      <c r="C98" s="77" t="s">
        <v>2164</v>
      </c>
      <c r="D98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159"/>
  <sheetViews>
    <sheetView showGridLines="0" workbookViewId="0">
      <pane ySplit="4" topLeftCell="A5" activePane="bottomLeft" state="frozen"/>
      <selection pane="bottomLeft" activeCell="G5" sqref="G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2165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2166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114</v>
      </c>
      <c r="B6" s="30"/>
      <c r="C6" s="30"/>
      <c r="D6" s="13"/>
      <c r="E6" s="14"/>
      <c r="F6" s="15"/>
      <c r="G6" s="15"/>
    </row>
    <row r="7" spans="1:8" x14ac:dyDescent="0.3">
      <c r="A7" s="16" t="s">
        <v>1104</v>
      </c>
      <c r="B7" s="30"/>
      <c r="C7" s="30"/>
      <c r="D7" s="13"/>
      <c r="E7" s="14"/>
      <c r="F7" s="15"/>
      <c r="G7" s="15"/>
    </row>
    <row r="8" spans="1:8" x14ac:dyDescent="0.3">
      <c r="A8" s="12" t="s">
        <v>1113</v>
      </c>
      <c r="B8" s="30" t="s">
        <v>1114</v>
      </c>
      <c r="C8" s="30" t="s">
        <v>1107</v>
      </c>
      <c r="D8" s="13">
        <v>285550</v>
      </c>
      <c r="E8" s="14">
        <v>2504.9899999999998</v>
      </c>
      <c r="F8" s="15">
        <v>5.0500000000000003E-2</v>
      </c>
      <c r="G8" s="15"/>
    </row>
    <row r="9" spans="1:8" x14ac:dyDescent="0.3">
      <c r="A9" s="12" t="s">
        <v>1652</v>
      </c>
      <c r="B9" s="30" t="s">
        <v>1653</v>
      </c>
      <c r="C9" s="30" t="s">
        <v>1144</v>
      </c>
      <c r="D9" s="13">
        <v>573658</v>
      </c>
      <c r="E9" s="14">
        <v>2199.98</v>
      </c>
      <c r="F9" s="15">
        <v>4.4299999999999999E-2</v>
      </c>
      <c r="G9" s="15"/>
    </row>
    <row r="10" spans="1:8" x14ac:dyDescent="0.3">
      <c r="A10" s="12" t="s">
        <v>1128</v>
      </c>
      <c r="B10" s="30" t="s">
        <v>1129</v>
      </c>
      <c r="C10" s="30" t="s">
        <v>1107</v>
      </c>
      <c r="D10" s="13">
        <v>127502</v>
      </c>
      <c r="E10" s="14">
        <v>2052.21</v>
      </c>
      <c r="F10" s="15">
        <v>4.1399999999999999E-2</v>
      </c>
      <c r="G10" s="15"/>
    </row>
    <row r="11" spans="1:8" x14ac:dyDescent="0.3">
      <c r="A11" s="12" t="s">
        <v>1111</v>
      </c>
      <c r="B11" s="30" t="s">
        <v>1112</v>
      </c>
      <c r="C11" s="30" t="s">
        <v>1107</v>
      </c>
      <c r="D11" s="13">
        <v>181730</v>
      </c>
      <c r="E11" s="14">
        <v>1560.15</v>
      </c>
      <c r="F11" s="15">
        <v>3.1399999999999997E-2</v>
      </c>
      <c r="G11" s="15"/>
    </row>
    <row r="12" spans="1:8" x14ac:dyDescent="0.3">
      <c r="A12" s="12" t="s">
        <v>1117</v>
      </c>
      <c r="B12" s="30" t="s">
        <v>1118</v>
      </c>
      <c r="C12" s="30" t="s">
        <v>1119</v>
      </c>
      <c r="D12" s="13">
        <v>61957</v>
      </c>
      <c r="E12" s="14">
        <v>1444.25</v>
      </c>
      <c r="F12" s="15">
        <v>2.9100000000000001E-2</v>
      </c>
      <c r="G12" s="15"/>
    </row>
    <row r="13" spans="1:8" x14ac:dyDescent="0.3">
      <c r="A13" s="12" t="s">
        <v>1142</v>
      </c>
      <c r="B13" s="30" t="s">
        <v>1143</v>
      </c>
      <c r="C13" s="30" t="s">
        <v>1144</v>
      </c>
      <c r="D13" s="13">
        <v>51004</v>
      </c>
      <c r="E13" s="14">
        <v>1305.8800000000001</v>
      </c>
      <c r="F13" s="15">
        <v>2.63E-2</v>
      </c>
      <c r="G13" s="15"/>
    </row>
    <row r="14" spans="1:8" x14ac:dyDescent="0.3">
      <c r="A14" s="12" t="s">
        <v>1115</v>
      </c>
      <c r="B14" s="30" t="s">
        <v>1116</v>
      </c>
      <c r="C14" s="30" t="s">
        <v>1107</v>
      </c>
      <c r="D14" s="13">
        <v>243514</v>
      </c>
      <c r="E14" s="14">
        <v>1275.4000000000001</v>
      </c>
      <c r="F14" s="15">
        <v>2.5700000000000001E-2</v>
      </c>
      <c r="G14" s="15"/>
    </row>
    <row r="15" spans="1:8" x14ac:dyDescent="0.3">
      <c r="A15" s="12" t="s">
        <v>1150</v>
      </c>
      <c r="B15" s="30" t="s">
        <v>1151</v>
      </c>
      <c r="C15" s="30" t="s">
        <v>1135</v>
      </c>
      <c r="D15" s="13">
        <v>85434</v>
      </c>
      <c r="E15" s="14">
        <v>1219.95</v>
      </c>
      <c r="F15" s="15">
        <v>2.46E-2</v>
      </c>
      <c r="G15" s="15"/>
    </row>
    <row r="16" spans="1:8" x14ac:dyDescent="0.3">
      <c r="A16" s="12" t="s">
        <v>1108</v>
      </c>
      <c r="B16" s="30" t="s">
        <v>1109</v>
      </c>
      <c r="C16" s="30" t="s">
        <v>1110</v>
      </c>
      <c r="D16" s="13">
        <v>44400</v>
      </c>
      <c r="E16" s="14">
        <v>1165.72</v>
      </c>
      <c r="F16" s="15">
        <v>2.35E-2</v>
      </c>
      <c r="G16" s="15"/>
    </row>
    <row r="17" spans="1:7" x14ac:dyDescent="0.3">
      <c r="A17" s="12" t="s">
        <v>1120</v>
      </c>
      <c r="B17" s="30" t="s">
        <v>1121</v>
      </c>
      <c r="C17" s="30" t="s">
        <v>1122</v>
      </c>
      <c r="D17" s="13">
        <v>155393</v>
      </c>
      <c r="E17" s="14">
        <v>1163.8900000000001</v>
      </c>
      <c r="F17" s="15">
        <v>2.35E-2</v>
      </c>
      <c r="G17" s="15"/>
    </row>
    <row r="18" spans="1:7" x14ac:dyDescent="0.3">
      <c r="A18" s="12" t="s">
        <v>1393</v>
      </c>
      <c r="B18" s="30" t="s">
        <v>1394</v>
      </c>
      <c r="C18" s="30" t="s">
        <v>1395</v>
      </c>
      <c r="D18" s="13">
        <v>51215</v>
      </c>
      <c r="E18" s="14">
        <v>1108.4000000000001</v>
      </c>
      <c r="F18" s="15">
        <v>2.23E-2</v>
      </c>
      <c r="G18" s="15"/>
    </row>
    <row r="19" spans="1:7" x14ac:dyDescent="0.3">
      <c r="A19" s="12" t="s">
        <v>1152</v>
      </c>
      <c r="B19" s="30" t="s">
        <v>1153</v>
      </c>
      <c r="C19" s="30" t="s">
        <v>1154</v>
      </c>
      <c r="D19" s="13">
        <v>108948</v>
      </c>
      <c r="E19" s="14">
        <v>1071.07</v>
      </c>
      <c r="F19" s="15">
        <v>2.1600000000000001E-2</v>
      </c>
      <c r="G19" s="15"/>
    </row>
    <row r="20" spans="1:7" x14ac:dyDescent="0.3">
      <c r="A20" s="12" t="s">
        <v>1133</v>
      </c>
      <c r="B20" s="30" t="s">
        <v>1134</v>
      </c>
      <c r="C20" s="30" t="s">
        <v>1135</v>
      </c>
      <c r="D20" s="13">
        <v>28472</v>
      </c>
      <c r="E20" s="14">
        <v>912.78</v>
      </c>
      <c r="F20" s="15">
        <v>1.84E-2</v>
      </c>
      <c r="G20" s="15"/>
    </row>
    <row r="21" spans="1:7" x14ac:dyDescent="0.3">
      <c r="A21" s="12" t="s">
        <v>1162</v>
      </c>
      <c r="B21" s="30" t="s">
        <v>1163</v>
      </c>
      <c r="C21" s="30" t="s">
        <v>1164</v>
      </c>
      <c r="D21" s="13">
        <v>373853</v>
      </c>
      <c r="E21" s="14">
        <v>654.62</v>
      </c>
      <c r="F21" s="15">
        <v>1.32E-2</v>
      </c>
      <c r="G21" s="15"/>
    </row>
    <row r="22" spans="1:7" x14ac:dyDescent="0.3">
      <c r="A22" s="12" t="s">
        <v>1140</v>
      </c>
      <c r="B22" s="30" t="s">
        <v>1141</v>
      </c>
      <c r="C22" s="30" t="s">
        <v>1107</v>
      </c>
      <c r="D22" s="13">
        <v>55542</v>
      </c>
      <c r="E22" s="14">
        <v>593.16</v>
      </c>
      <c r="F22" s="15">
        <v>1.2E-2</v>
      </c>
      <c r="G22" s="15"/>
    </row>
    <row r="23" spans="1:7" x14ac:dyDescent="0.3">
      <c r="A23" s="12" t="s">
        <v>1172</v>
      </c>
      <c r="B23" s="30" t="s">
        <v>1173</v>
      </c>
      <c r="C23" s="30" t="s">
        <v>1135</v>
      </c>
      <c r="D23" s="13">
        <v>54132</v>
      </c>
      <c r="E23" s="14">
        <v>587.47</v>
      </c>
      <c r="F23" s="15">
        <v>1.18E-2</v>
      </c>
      <c r="G23" s="15"/>
    </row>
    <row r="24" spans="1:7" x14ac:dyDescent="0.3">
      <c r="A24" s="12" t="s">
        <v>1910</v>
      </c>
      <c r="B24" s="30" t="s">
        <v>1911</v>
      </c>
      <c r="C24" s="30" t="s">
        <v>1353</v>
      </c>
      <c r="D24" s="13">
        <v>84750</v>
      </c>
      <c r="E24" s="14">
        <v>558.04</v>
      </c>
      <c r="F24" s="15">
        <v>1.12E-2</v>
      </c>
      <c r="G24" s="15"/>
    </row>
    <row r="25" spans="1:7" x14ac:dyDescent="0.3">
      <c r="A25" s="12" t="s">
        <v>1240</v>
      </c>
      <c r="B25" s="30" t="s">
        <v>1241</v>
      </c>
      <c r="C25" s="30" t="s">
        <v>1242</v>
      </c>
      <c r="D25" s="13">
        <v>465941</v>
      </c>
      <c r="E25" s="14">
        <v>454.53</v>
      </c>
      <c r="F25" s="15">
        <v>9.1999999999999998E-3</v>
      </c>
      <c r="G25" s="15"/>
    </row>
    <row r="26" spans="1:7" x14ac:dyDescent="0.3">
      <c r="A26" s="12" t="s">
        <v>1356</v>
      </c>
      <c r="B26" s="30" t="s">
        <v>1357</v>
      </c>
      <c r="C26" s="30" t="s">
        <v>1107</v>
      </c>
      <c r="D26" s="13">
        <v>317548</v>
      </c>
      <c r="E26" s="14">
        <v>420.12</v>
      </c>
      <c r="F26" s="15">
        <v>8.5000000000000006E-3</v>
      </c>
      <c r="G26" s="15"/>
    </row>
    <row r="27" spans="1:7" x14ac:dyDescent="0.3">
      <c r="A27" s="12" t="s">
        <v>1105</v>
      </c>
      <c r="B27" s="30" t="s">
        <v>1106</v>
      </c>
      <c r="C27" s="30" t="s">
        <v>1107</v>
      </c>
      <c r="D27" s="13">
        <v>24214</v>
      </c>
      <c r="E27" s="14">
        <v>419.59</v>
      </c>
      <c r="F27" s="15">
        <v>8.5000000000000006E-3</v>
      </c>
      <c r="G27" s="15"/>
    </row>
    <row r="28" spans="1:7" x14ac:dyDescent="0.3">
      <c r="A28" s="12" t="s">
        <v>1708</v>
      </c>
      <c r="B28" s="30" t="s">
        <v>1709</v>
      </c>
      <c r="C28" s="30" t="s">
        <v>1169</v>
      </c>
      <c r="D28" s="13">
        <v>75483</v>
      </c>
      <c r="E28" s="14">
        <v>410.25</v>
      </c>
      <c r="F28" s="15">
        <v>8.3000000000000001E-3</v>
      </c>
      <c r="G28" s="15"/>
    </row>
    <row r="29" spans="1:7" x14ac:dyDescent="0.3">
      <c r="A29" s="12" t="s">
        <v>1148</v>
      </c>
      <c r="B29" s="30" t="s">
        <v>1149</v>
      </c>
      <c r="C29" s="30" t="s">
        <v>1110</v>
      </c>
      <c r="D29" s="13">
        <v>7304</v>
      </c>
      <c r="E29" s="14">
        <v>410.25</v>
      </c>
      <c r="F29" s="15">
        <v>8.3000000000000001E-3</v>
      </c>
      <c r="G29" s="15"/>
    </row>
    <row r="30" spans="1:7" x14ac:dyDescent="0.3">
      <c r="A30" s="12" t="s">
        <v>1814</v>
      </c>
      <c r="B30" s="30" t="s">
        <v>1815</v>
      </c>
      <c r="C30" s="30" t="s">
        <v>1231</v>
      </c>
      <c r="D30" s="13">
        <v>30045</v>
      </c>
      <c r="E30" s="14">
        <v>390.87</v>
      </c>
      <c r="F30" s="15">
        <v>7.9000000000000008E-3</v>
      </c>
      <c r="G30" s="15"/>
    </row>
    <row r="31" spans="1:7" x14ac:dyDescent="0.3">
      <c r="A31" s="12" t="s">
        <v>1221</v>
      </c>
      <c r="B31" s="30" t="s">
        <v>1222</v>
      </c>
      <c r="C31" s="30" t="s">
        <v>1218</v>
      </c>
      <c r="D31" s="13">
        <v>117383</v>
      </c>
      <c r="E31" s="14">
        <v>380.73</v>
      </c>
      <c r="F31" s="15">
        <v>7.7000000000000002E-3</v>
      </c>
      <c r="G31" s="15"/>
    </row>
    <row r="32" spans="1:7" x14ac:dyDescent="0.3">
      <c r="A32" s="12" t="s">
        <v>1260</v>
      </c>
      <c r="B32" s="30" t="s">
        <v>1261</v>
      </c>
      <c r="C32" s="30" t="s">
        <v>1262</v>
      </c>
      <c r="D32" s="13">
        <v>358229</v>
      </c>
      <c r="E32" s="14">
        <v>376.68</v>
      </c>
      <c r="F32" s="15">
        <v>7.6E-3</v>
      </c>
      <c r="G32" s="15"/>
    </row>
    <row r="33" spans="1:7" x14ac:dyDescent="0.3">
      <c r="A33" s="12" t="s">
        <v>1683</v>
      </c>
      <c r="B33" s="30" t="s">
        <v>1684</v>
      </c>
      <c r="C33" s="30" t="s">
        <v>1196</v>
      </c>
      <c r="D33" s="13">
        <v>9879</v>
      </c>
      <c r="E33" s="14">
        <v>374.66</v>
      </c>
      <c r="F33" s="15">
        <v>7.4999999999999997E-3</v>
      </c>
      <c r="G33" s="15"/>
    </row>
    <row r="34" spans="1:7" x14ac:dyDescent="0.3">
      <c r="A34" s="12" t="s">
        <v>1327</v>
      </c>
      <c r="B34" s="30" t="s">
        <v>1328</v>
      </c>
      <c r="C34" s="30" t="s">
        <v>1259</v>
      </c>
      <c r="D34" s="13">
        <v>12288</v>
      </c>
      <c r="E34" s="14">
        <v>372.35</v>
      </c>
      <c r="F34" s="15">
        <v>7.4999999999999997E-3</v>
      </c>
      <c r="G34" s="15"/>
    </row>
    <row r="35" spans="1:7" x14ac:dyDescent="0.3">
      <c r="A35" s="12" t="s">
        <v>1656</v>
      </c>
      <c r="B35" s="30" t="s">
        <v>1657</v>
      </c>
      <c r="C35" s="30" t="s">
        <v>1253</v>
      </c>
      <c r="D35" s="13">
        <v>10904</v>
      </c>
      <c r="E35" s="14">
        <v>366.94</v>
      </c>
      <c r="F35" s="15">
        <v>7.4000000000000003E-3</v>
      </c>
      <c r="G35" s="15"/>
    </row>
    <row r="36" spans="1:7" x14ac:dyDescent="0.3">
      <c r="A36" s="12" t="s">
        <v>1761</v>
      </c>
      <c r="B36" s="30" t="s">
        <v>1762</v>
      </c>
      <c r="C36" s="30" t="s">
        <v>1290</v>
      </c>
      <c r="D36" s="13">
        <v>22139</v>
      </c>
      <c r="E36" s="14">
        <v>360.78</v>
      </c>
      <c r="F36" s="15">
        <v>7.3000000000000001E-3</v>
      </c>
      <c r="G36" s="15"/>
    </row>
    <row r="37" spans="1:7" x14ac:dyDescent="0.3">
      <c r="A37" s="12" t="s">
        <v>1386</v>
      </c>
      <c r="B37" s="30" t="s">
        <v>1387</v>
      </c>
      <c r="C37" s="30" t="s">
        <v>1242</v>
      </c>
      <c r="D37" s="13">
        <v>12957</v>
      </c>
      <c r="E37" s="14">
        <v>353.87</v>
      </c>
      <c r="F37" s="15">
        <v>7.1000000000000004E-3</v>
      </c>
      <c r="G37" s="15"/>
    </row>
    <row r="38" spans="1:7" x14ac:dyDescent="0.3">
      <c r="A38" s="12" t="s">
        <v>1658</v>
      </c>
      <c r="B38" s="30" t="s">
        <v>1659</v>
      </c>
      <c r="C38" s="30" t="s">
        <v>1660</v>
      </c>
      <c r="D38" s="13">
        <v>160245</v>
      </c>
      <c r="E38" s="14">
        <v>342.36</v>
      </c>
      <c r="F38" s="15">
        <v>6.8999999999999999E-3</v>
      </c>
      <c r="G38" s="15"/>
    </row>
    <row r="39" spans="1:7" x14ac:dyDescent="0.3">
      <c r="A39" s="12" t="s">
        <v>1203</v>
      </c>
      <c r="B39" s="30" t="s">
        <v>1204</v>
      </c>
      <c r="C39" s="30" t="s">
        <v>1205</v>
      </c>
      <c r="D39" s="13">
        <v>218252</v>
      </c>
      <c r="E39" s="14">
        <v>329.67</v>
      </c>
      <c r="F39" s="15">
        <v>6.6E-3</v>
      </c>
      <c r="G39" s="15"/>
    </row>
    <row r="40" spans="1:7" x14ac:dyDescent="0.3">
      <c r="A40" s="12" t="s">
        <v>1677</v>
      </c>
      <c r="B40" s="30" t="s">
        <v>1678</v>
      </c>
      <c r="C40" s="30" t="s">
        <v>1353</v>
      </c>
      <c r="D40" s="13">
        <v>68245</v>
      </c>
      <c r="E40" s="14">
        <v>328.26</v>
      </c>
      <c r="F40" s="15">
        <v>6.6E-3</v>
      </c>
      <c r="G40" s="15"/>
    </row>
    <row r="41" spans="1:7" x14ac:dyDescent="0.3">
      <c r="A41" s="12" t="s">
        <v>1675</v>
      </c>
      <c r="B41" s="30" t="s">
        <v>1676</v>
      </c>
      <c r="C41" s="30" t="s">
        <v>1353</v>
      </c>
      <c r="D41" s="13">
        <v>11025</v>
      </c>
      <c r="E41" s="14">
        <v>316.14999999999998</v>
      </c>
      <c r="F41" s="15">
        <v>6.4000000000000003E-3</v>
      </c>
      <c r="G41" s="15"/>
    </row>
    <row r="42" spans="1:7" x14ac:dyDescent="0.3">
      <c r="A42" s="12" t="s">
        <v>2115</v>
      </c>
      <c r="B42" s="30" t="s">
        <v>2116</v>
      </c>
      <c r="C42" s="30" t="s">
        <v>1110</v>
      </c>
      <c r="D42" s="13">
        <v>58335</v>
      </c>
      <c r="E42" s="14">
        <v>315.36</v>
      </c>
      <c r="F42" s="15">
        <v>6.4000000000000003E-3</v>
      </c>
      <c r="G42" s="15"/>
    </row>
    <row r="43" spans="1:7" x14ac:dyDescent="0.3">
      <c r="A43" s="12" t="s">
        <v>1763</v>
      </c>
      <c r="B43" s="30" t="s">
        <v>1764</v>
      </c>
      <c r="C43" s="30" t="s">
        <v>1169</v>
      </c>
      <c r="D43" s="13">
        <v>8044</v>
      </c>
      <c r="E43" s="14">
        <v>312.49</v>
      </c>
      <c r="F43" s="15">
        <v>6.3E-3</v>
      </c>
      <c r="G43" s="15"/>
    </row>
    <row r="44" spans="1:7" x14ac:dyDescent="0.3">
      <c r="A44" s="12" t="s">
        <v>1138</v>
      </c>
      <c r="B44" s="30" t="s">
        <v>1139</v>
      </c>
      <c r="C44" s="30" t="s">
        <v>1110</v>
      </c>
      <c r="D44" s="13">
        <v>200526</v>
      </c>
      <c r="E44" s="14">
        <v>304.3</v>
      </c>
      <c r="F44" s="15">
        <v>6.1000000000000004E-3</v>
      </c>
      <c r="G44" s="15"/>
    </row>
    <row r="45" spans="1:7" x14ac:dyDescent="0.3">
      <c r="A45" s="12" t="s">
        <v>1123</v>
      </c>
      <c r="B45" s="30" t="s">
        <v>1124</v>
      </c>
      <c r="C45" s="30" t="s">
        <v>1125</v>
      </c>
      <c r="D45" s="13">
        <v>74553</v>
      </c>
      <c r="E45" s="14">
        <v>302.2</v>
      </c>
      <c r="F45" s="15">
        <v>6.1000000000000004E-3</v>
      </c>
      <c r="G45" s="15"/>
    </row>
    <row r="46" spans="1:7" x14ac:dyDescent="0.3">
      <c r="A46" s="12" t="s">
        <v>1373</v>
      </c>
      <c r="B46" s="30" t="s">
        <v>1374</v>
      </c>
      <c r="C46" s="30" t="s">
        <v>1183</v>
      </c>
      <c r="D46" s="13">
        <v>3900</v>
      </c>
      <c r="E46" s="14">
        <v>297.26</v>
      </c>
      <c r="F46" s="15">
        <v>6.0000000000000001E-3</v>
      </c>
      <c r="G46" s="15"/>
    </row>
    <row r="47" spans="1:7" x14ac:dyDescent="0.3">
      <c r="A47" s="12" t="s">
        <v>1665</v>
      </c>
      <c r="B47" s="30" t="s">
        <v>1666</v>
      </c>
      <c r="C47" s="30" t="s">
        <v>1290</v>
      </c>
      <c r="D47" s="13">
        <v>10097</v>
      </c>
      <c r="E47" s="14">
        <v>293.13</v>
      </c>
      <c r="F47" s="15">
        <v>5.8999999999999999E-3</v>
      </c>
      <c r="G47" s="15"/>
    </row>
    <row r="48" spans="1:7" x14ac:dyDescent="0.3">
      <c r="A48" s="12" t="s">
        <v>1366</v>
      </c>
      <c r="B48" s="30" t="s">
        <v>1367</v>
      </c>
      <c r="C48" s="30" t="s">
        <v>1110</v>
      </c>
      <c r="D48" s="13">
        <v>22690</v>
      </c>
      <c r="E48" s="14">
        <v>287.37</v>
      </c>
      <c r="F48" s="15">
        <v>5.7999999999999996E-3</v>
      </c>
      <c r="G48" s="15"/>
    </row>
    <row r="49" spans="1:7" x14ac:dyDescent="0.3">
      <c r="A49" s="12" t="s">
        <v>1298</v>
      </c>
      <c r="B49" s="30" t="s">
        <v>1299</v>
      </c>
      <c r="C49" s="30" t="s">
        <v>1110</v>
      </c>
      <c r="D49" s="13">
        <v>53846</v>
      </c>
      <c r="E49" s="14">
        <v>284.95</v>
      </c>
      <c r="F49" s="15">
        <v>5.7000000000000002E-3</v>
      </c>
      <c r="G49" s="15"/>
    </row>
    <row r="50" spans="1:7" x14ac:dyDescent="0.3">
      <c r="A50" s="12" t="s">
        <v>1384</v>
      </c>
      <c r="B50" s="30" t="s">
        <v>1385</v>
      </c>
      <c r="C50" s="30" t="s">
        <v>1154</v>
      </c>
      <c r="D50" s="13">
        <v>1290</v>
      </c>
      <c r="E50" s="14">
        <v>284.64</v>
      </c>
      <c r="F50" s="15">
        <v>5.7000000000000002E-3</v>
      </c>
      <c r="G50" s="15"/>
    </row>
    <row r="51" spans="1:7" x14ac:dyDescent="0.3">
      <c r="A51" s="12" t="s">
        <v>1712</v>
      </c>
      <c r="B51" s="30" t="s">
        <v>1713</v>
      </c>
      <c r="C51" s="30" t="s">
        <v>1135</v>
      </c>
      <c r="D51" s="13">
        <v>6002</v>
      </c>
      <c r="E51" s="14">
        <v>276.66000000000003</v>
      </c>
      <c r="F51" s="15">
        <v>5.5999999999999999E-3</v>
      </c>
      <c r="G51" s="15"/>
    </row>
    <row r="52" spans="1:7" x14ac:dyDescent="0.3">
      <c r="A52" s="12" t="s">
        <v>1157</v>
      </c>
      <c r="B52" s="30" t="s">
        <v>1158</v>
      </c>
      <c r="C52" s="30" t="s">
        <v>1154</v>
      </c>
      <c r="D52" s="13">
        <v>30180</v>
      </c>
      <c r="E52" s="14">
        <v>271.77</v>
      </c>
      <c r="F52" s="15">
        <v>5.4999999999999997E-3</v>
      </c>
      <c r="G52" s="15"/>
    </row>
    <row r="53" spans="1:7" x14ac:dyDescent="0.3">
      <c r="A53" s="12" t="s">
        <v>1126</v>
      </c>
      <c r="B53" s="30" t="s">
        <v>1127</v>
      </c>
      <c r="C53" s="30" t="s">
        <v>1110</v>
      </c>
      <c r="D53" s="13">
        <v>338636</v>
      </c>
      <c r="E53" s="14">
        <v>266</v>
      </c>
      <c r="F53" s="15">
        <v>5.4000000000000003E-3</v>
      </c>
      <c r="G53" s="15"/>
    </row>
    <row r="54" spans="1:7" x14ac:dyDescent="0.3">
      <c r="A54" s="12" t="s">
        <v>1337</v>
      </c>
      <c r="B54" s="30" t="s">
        <v>1338</v>
      </c>
      <c r="C54" s="30" t="s">
        <v>1169</v>
      </c>
      <c r="D54" s="13">
        <v>3155</v>
      </c>
      <c r="E54" s="14">
        <v>261.62</v>
      </c>
      <c r="F54" s="15">
        <v>5.3E-3</v>
      </c>
      <c r="G54" s="15"/>
    </row>
    <row r="55" spans="1:7" x14ac:dyDescent="0.3">
      <c r="A55" s="12" t="s">
        <v>1354</v>
      </c>
      <c r="B55" s="30" t="s">
        <v>1355</v>
      </c>
      <c r="C55" s="30" t="s">
        <v>1169</v>
      </c>
      <c r="D55" s="13">
        <v>10741</v>
      </c>
      <c r="E55" s="14">
        <v>252.13</v>
      </c>
      <c r="F55" s="15">
        <v>5.1000000000000004E-3</v>
      </c>
      <c r="G55" s="15"/>
    </row>
    <row r="56" spans="1:7" x14ac:dyDescent="0.3">
      <c r="A56" s="12" t="s">
        <v>1903</v>
      </c>
      <c r="B56" s="30" t="s">
        <v>1904</v>
      </c>
      <c r="C56" s="30" t="s">
        <v>1318</v>
      </c>
      <c r="D56" s="13">
        <v>22122</v>
      </c>
      <c r="E56" s="14">
        <v>252</v>
      </c>
      <c r="F56" s="15">
        <v>5.1000000000000004E-3</v>
      </c>
      <c r="G56" s="15"/>
    </row>
    <row r="57" spans="1:7" x14ac:dyDescent="0.3">
      <c r="A57" s="12" t="s">
        <v>1789</v>
      </c>
      <c r="B57" s="30" t="s">
        <v>1790</v>
      </c>
      <c r="C57" s="30" t="s">
        <v>1290</v>
      </c>
      <c r="D57" s="13">
        <v>20856</v>
      </c>
      <c r="E57" s="14">
        <v>251.39</v>
      </c>
      <c r="F57" s="15">
        <v>5.1000000000000004E-3</v>
      </c>
      <c r="G57" s="15"/>
    </row>
    <row r="58" spans="1:7" x14ac:dyDescent="0.3">
      <c r="A58" s="12" t="s">
        <v>2032</v>
      </c>
      <c r="B58" s="30" t="s">
        <v>2033</v>
      </c>
      <c r="C58" s="30" t="s">
        <v>1154</v>
      </c>
      <c r="D58" s="13">
        <v>20309</v>
      </c>
      <c r="E58" s="14">
        <v>245.5</v>
      </c>
      <c r="F58" s="15">
        <v>4.8999999999999998E-3</v>
      </c>
      <c r="G58" s="15"/>
    </row>
    <row r="59" spans="1:7" x14ac:dyDescent="0.3">
      <c r="A59" s="12" t="s">
        <v>1654</v>
      </c>
      <c r="B59" s="30" t="s">
        <v>1655</v>
      </c>
      <c r="C59" s="30" t="s">
        <v>1107</v>
      </c>
      <c r="D59" s="13">
        <v>140377</v>
      </c>
      <c r="E59" s="14">
        <v>237.03</v>
      </c>
      <c r="F59" s="15">
        <v>4.7999999999999996E-3</v>
      </c>
      <c r="G59" s="15"/>
    </row>
    <row r="60" spans="1:7" x14ac:dyDescent="0.3">
      <c r="A60" s="12" t="s">
        <v>1159</v>
      </c>
      <c r="B60" s="30" t="s">
        <v>1160</v>
      </c>
      <c r="C60" s="30" t="s">
        <v>1161</v>
      </c>
      <c r="D60" s="13">
        <v>107101</v>
      </c>
      <c r="E60" s="14">
        <v>227.32</v>
      </c>
      <c r="F60" s="15">
        <v>4.5999999999999999E-3</v>
      </c>
      <c r="G60" s="15"/>
    </row>
    <row r="61" spans="1:7" x14ac:dyDescent="0.3">
      <c r="A61" s="12" t="s">
        <v>1155</v>
      </c>
      <c r="B61" s="30" t="s">
        <v>1156</v>
      </c>
      <c r="C61" s="30" t="s">
        <v>1154</v>
      </c>
      <c r="D61" s="13">
        <v>4911</v>
      </c>
      <c r="E61" s="14">
        <v>227.02</v>
      </c>
      <c r="F61" s="15">
        <v>4.5999999999999999E-3</v>
      </c>
      <c r="G61" s="15"/>
    </row>
    <row r="62" spans="1:7" x14ac:dyDescent="0.3">
      <c r="A62" s="12" t="s">
        <v>1167</v>
      </c>
      <c r="B62" s="30" t="s">
        <v>1168</v>
      </c>
      <c r="C62" s="30" t="s">
        <v>1169</v>
      </c>
      <c r="D62" s="13">
        <v>52874</v>
      </c>
      <c r="E62" s="14">
        <v>222.49</v>
      </c>
      <c r="F62" s="15">
        <v>4.4999999999999997E-3</v>
      </c>
      <c r="G62" s="15"/>
    </row>
    <row r="63" spans="1:7" x14ac:dyDescent="0.3">
      <c r="A63" s="12" t="s">
        <v>1663</v>
      </c>
      <c r="B63" s="30" t="s">
        <v>1664</v>
      </c>
      <c r="C63" s="30" t="s">
        <v>1107</v>
      </c>
      <c r="D63" s="13">
        <v>76622</v>
      </c>
      <c r="E63" s="14">
        <v>221.09</v>
      </c>
      <c r="F63" s="15">
        <v>4.4999999999999997E-3</v>
      </c>
      <c r="G63" s="15"/>
    </row>
    <row r="64" spans="1:7" x14ac:dyDescent="0.3">
      <c r="A64" s="12" t="s">
        <v>1206</v>
      </c>
      <c r="B64" s="30" t="s">
        <v>1207</v>
      </c>
      <c r="C64" s="30" t="s">
        <v>1169</v>
      </c>
      <c r="D64" s="13">
        <v>18517</v>
      </c>
      <c r="E64" s="14">
        <v>214.56</v>
      </c>
      <c r="F64" s="15">
        <v>4.3E-3</v>
      </c>
      <c r="G64" s="15"/>
    </row>
    <row r="65" spans="1:7" x14ac:dyDescent="0.3">
      <c r="A65" s="12" t="s">
        <v>2167</v>
      </c>
      <c r="B65" s="30" t="s">
        <v>2168</v>
      </c>
      <c r="C65" s="30" t="s">
        <v>1259</v>
      </c>
      <c r="D65" s="13">
        <v>43708</v>
      </c>
      <c r="E65" s="14">
        <v>204.86</v>
      </c>
      <c r="F65" s="15">
        <v>4.1000000000000003E-3</v>
      </c>
      <c r="G65" s="15"/>
    </row>
    <row r="66" spans="1:7" x14ac:dyDescent="0.3">
      <c r="A66" s="12" t="s">
        <v>1192</v>
      </c>
      <c r="B66" s="30" t="s">
        <v>1193</v>
      </c>
      <c r="C66" s="30" t="s">
        <v>1135</v>
      </c>
      <c r="D66" s="13">
        <v>4793</v>
      </c>
      <c r="E66" s="14">
        <v>182.81</v>
      </c>
      <c r="F66" s="15">
        <v>3.7000000000000002E-3</v>
      </c>
      <c r="G66" s="15"/>
    </row>
    <row r="67" spans="1:7" x14ac:dyDescent="0.3">
      <c r="A67" s="12" t="s">
        <v>1245</v>
      </c>
      <c r="B67" s="30" t="s">
        <v>1246</v>
      </c>
      <c r="C67" s="30" t="s">
        <v>1164</v>
      </c>
      <c r="D67" s="13">
        <v>80031</v>
      </c>
      <c r="E67" s="14">
        <v>180.63</v>
      </c>
      <c r="F67" s="15">
        <v>3.5999999999999999E-3</v>
      </c>
      <c r="G67" s="15"/>
    </row>
    <row r="68" spans="1:7" x14ac:dyDescent="0.3">
      <c r="A68" s="12" t="s">
        <v>1375</v>
      </c>
      <c r="B68" s="30" t="s">
        <v>1376</v>
      </c>
      <c r="C68" s="30" t="s">
        <v>1259</v>
      </c>
      <c r="D68" s="13">
        <v>24548</v>
      </c>
      <c r="E68" s="14">
        <v>176.17</v>
      </c>
      <c r="F68" s="15">
        <v>3.5000000000000001E-3</v>
      </c>
      <c r="G68" s="15"/>
    </row>
    <row r="69" spans="1:7" x14ac:dyDescent="0.3">
      <c r="A69" s="12" t="s">
        <v>1186</v>
      </c>
      <c r="B69" s="30" t="s">
        <v>1187</v>
      </c>
      <c r="C69" s="30" t="s">
        <v>1147</v>
      </c>
      <c r="D69" s="13">
        <v>158975</v>
      </c>
      <c r="E69" s="14">
        <v>166.13</v>
      </c>
      <c r="F69" s="15">
        <v>3.3E-3</v>
      </c>
      <c r="G69" s="15"/>
    </row>
    <row r="70" spans="1:7" x14ac:dyDescent="0.3">
      <c r="A70" s="12" t="s">
        <v>1314</v>
      </c>
      <c r="B70" s="30" t="s">
        <v>1315</v>
      </c>
      <c r="C70" s="30" t="s">
        <v>1228</v>
      </c>
      <c r="D70" s="13">
        <v>14624</v>
      </c>
      <c r="E70" s="14">
        <v>161.02000000000001</v>
      </c>
      <c r="F70" s="15">
        <v>3.2000000000000002E-3</v>
      </c>
      <c r="G70" s="15"/>
    </row>
    <row r="71" spans="1:7" x14ac:dyDescent="0.3">
      <c r="A71" s="12" t="s">
        <v>1952</v>
      </c>
      <c r="B71" s="30" t="s">
        <v>1953</v>
      </c>
      <c r="C71" s="30" t="s">
        <v>1353</v>
      </c>
      <c r="D71" s="13">
        <v>6273</v>
      </c>
      <c r="E71" s="14">
        <v>159.75</v>
      </c>
      <c r="F71" s="15">
        <v>3.2000000000000002E-3</v>
      </c>
      <c r="G71" s="15"/>
    </row>
    <row r="72" spans="1:7" x14ac:dyDescent="0.3">
      <c r="A72" s="12" t="s">
        <v>1901</v>
      </c>
      <c r="B72" s="30" t="s">
        <v>1902</v>
      </c>
      <c r="C72" s="30" t="s">
        <v>1110</v>
      </c>
      <c r="D72" s="13">
        <v>28000</v>
      </c>
      <c r="E72" s="14">
        <v>152.52000000000001</v>
      </c>
      <c r="F72" s="15">
        <v>3.0999999999999999E-3</v>
      </c>
      <c r="G72" s="15"/>
    </row>
    <row r="73" spans="1:7" x14ac:dyDescent="0.3">
      <c r="A73" s="12" t="s">
        <v>1698</v>
      </c>
      <c r="B73" s="30" t="s">
        <v>1699</v>
      </c>
      <c r="C73" s="30" t="s">
        <v>1210</v>
      </c>
      <c r="D73" s="13">
        <v>7314</v>
      </c>
      <c r="E73" s="14">
        <v>148.54</v>
      </c>
      <c r="F73" s="15">
        <v>3.0000000000000001E-3</v>
      </c>
      <c r="G73" s="15"/>
    </row>
    <row r="74" spans="1:7" x14ac:dyDescent="0.3">
      <c r="A74" s="12" t="s">
        <v>1869</v>
      </c>
      <c r="B74" s="30" t="s">
        <v>1870</v>
      </c>
      <c r="C74" s="30" t="s">
        <v>1225</v>
      </c>
      <c r="D74" s="13">
        <v>4534</v>
      </c>
      <c r="E74" s="14">
        <v>67.69</v>
      </c>
      <c r="F74" s="15">
        <v>1.4E-3</v>
      </c>
      <c r="G74" s="15"/>
    </row>
    <row r="75" spans="1:7" x14ac:dyDescent="0.3">
      <c r="A75" s="12" t="s">
        <v>1694</v>
      </c>
      <c r="B75" s="30" t="s">
        <v>1695</v>
      </c>
      <c r="C75" s="30" t="s">
        <v>1231</v>
      </c>
      <c r="D75" s="13">
        <v>10400</v>
      </c>
      <c r="E75" s="14">
        <v>29.1</v>
      </c>
      <c r="F75" s="15">
        <v>5.9999999999999995E-4</v>
      </c>
      <c r="G75" s="15"/>
    </row>
    <row r="76" spans="1:7" x14ac:dyDescent="0.3">
      <c r="A76" s="16" t="s">
        <v>125</v>
      </c>
      <c r="B76" s="31"/>
      <c r="C76" s="31"/>
      <c r="D76" s="17"/>
      <c r="E76" s="35">
        <v>35523.519999999997</v>
      </c>
      <c r="F76" s="36">
        <v>0.71609999999999996</v>
      </c>
      <c r="G76" s="20"/>
    </row>
    <row r="77" spans="1:7" x14ac:dyDescent="0.3">
      <c r="A77" s="16" t="s">
        <v>1453</v>
      </c>
      <c r="B77" s="30"/>
      <c r="C77" s="30"/>
      <c r="D77" s="13"/>
      <c r="E77" s="14"/>
      <c r="F77" s="15"/>
      <c r="G77" s="15"/>
    </row>
    <row r="78" spans="1:7" x14ac:dyDescent="0.3">
      <c r="A78" s="16" t="s">
        <v>125</v>
      </c>
      <c r="B78" s="30"/>
      <c r="C78" s="30"/>
      <c r="D78" s="13"/>
      <c r="E78" s="37" t="s">
        <v>115</v>
      </c>
      <c r="F78" s="38" t="s">
        <v>115</v>
      </c>
      <c r="G78" s="15"/>
    </row>
    <row r="79" spans="1:7" x14ac:dyDescent="0.3">
      <c r="A79" s="21" t="s">
        <v>155</v>
      </c>
      <c r="B79" s="32"/>
      <c r="C79" s="32"/>
      <c r="D79" s="22"/>
      <c r="E79" s="27">
        <v>35523.519999999997</v>
      </c>
      <c r="F79" s="28">
        <v>0.71609999999999996</v>
      </c>
      <c r="G79" s="20"/>
    </row>
    <row r="80" spans="1:7" x14ac:dyDescent="0.3">
      <c r="A80" s="12"/>
      <c r="B80" s="30"/>
      <c r="C80" s="30"/>
      <c r="D80" s="13"/>
      <c r="E80" s="14"/>
      <c r="F80" s="15"/>
      <c r="G80" s="15"/>
    </row>
    <row r="81" spans="1:7" x14ac:dyDescent="0.3">
      <c r="A81" s="16" t="s">
        <v>1454</v>
      </c>
      <c r="B81" s="30"/>
      <c r="C81" s="30"/>
      <c r="D81" s="13"/>
      <c r="E81" s="14"/>
      <c r="F81" s="15"/>
      <c r="G81" s="15"/>
    </row>
    <row r="82" spans="1:7" x14ac:dyDescent="0.3">
      <c r="A82" s="16" t="s">
        <v>1455</v>
      </c>
      <c r="B82" s="30"/>
      <c r="C82" s="30"/>
      <c r="D82" s="13"/>
      <c r="E82" s="14"/>
      <c r="F82" s="15"/>
      <c r="G82" s="15"/>
    </row>
    <row r="83" spans="1:7" x14ac:dyDescent="0.3">
      <c r="A83" s="12" t="s">
        <v>1725</v>
      </c>
      <c r="B83" s="30"/>
      <c r="C83" s="30" t="s">
        <v>1726</v>
      </c>
      <c r="D83" s="13">
        <v>6100</v>
      </c>
      <c r="E83" s="14">
        <v>1064</v>
      </c>
      <c r="F83" s="15">
        <v>2.1440000000000001E-2</v>
      </c>
      <c r="G83" s="15"/>
    </row>
    <row r="84" spans="1:7" x14ac:dyDescent="0.3">
      <c r="A84" s="12" t="s">
        <v>1767</v>
      </c>
      <c r="B84" s="30"/>
      <c r="C84" s="30" t="s">
        <v>1726</v>
      </c>
      <c r="D84" s="13">
        <v>825</v>
      </c>
      <c r="E84" s="14">
        <v>336.88</v>
      </c>
      <c r="F84" s="15">
        <v>6.7879999999999998E-3</v>
      </c>
      <c r="G84" s="15"/>
    </row>
    <row r="85" spans="1:7" x14ac:dyDescent="0.3">
      <c r="A85" s="16" t="s">
        <v>125</v>
      </c>
      <c r="B85" s="31"/>
      <c r="C85" s="31"/>
      <c r="D85" s="17"/>
      <c r="E85" s="35">
        <v>1400.88</v>
      </c>
      <c r="F85" s="36">
        <v>2.8228E-2</v>
      </c>
      <c r="G85" s="20"/>
    </row>
    <row r="86" spans="1:7" x14ac:dyDescent="0.3">
      <c r="A86" s="12"/>
      <c r="B86" s="30"/>
      <c r="C86" s="30"/>
      <c r="D86" s="13"/>
      <c r="E86" s="14"/>
      <c r="F86" s="15"/>
      <c r="G86" s="15"/>
    </row>
    <row r="87" spans="1:7" x14ac:dyDescent="0.3">
      <c r="A87" s="12"/>
      <c r="B87" s="30"/>
      <c r="C87" s="30"/>
      <c r="D87" s="13"/>
      <c r="E87" s="14"/>
      <c r="F87" s="15"/>
      <c r="G87" s="15"/>
    </row>
    <row r="88" spans="1:7" x14ac:dyDescent="0.3">
      <c r="A88" s="12"/>
      <c r="B88" s="30"/>
      <c r="C88" s="30"/>
      <c r="D88" s="13"/>
      <c r="E88" s="14"/>
      <c r="F88" s="15"/>
      <c r="G88" s="15"/>
    </row>
    <row r="89" spans="1:7" x14ac:dyDescent="0.3">
      <c r="A89" s="21" t="s">
        <v>155</v>
      </c>
      <c r="B89" s="32"/>
      <c r="C89" s="32"/>
      <c r="D89" s="22"/>
      <c r="E89" s="18">
        <v>1400.88</v>
      </c>
      <c r="F89" s="19">
        <v>2.8228E-2</v>
      </c>
      <c r="G89" s="20"/>
    </row>
    <row r="90" spans="1:7" x14ac:dyDescent="0.3">
      <c r="A90" s="12"/>
      <c r="B90" s="30"/>
      <c r="C90" s="30"/>
      <c r="D90" s="13"/>
      <c r="E90" s="14"/>
      <c r="F90" s="15"/>
      <c r="G90" s="15"/>
    </row>
    <row r="91" spans="1:7" x14ac:dyDescent="0.3">
      <c r="A91" s="16" t="s">
        <v>205</v>
      </c>
      <c r="B91" s="30"/>
      <c r="C91" s="30"/>
      <c r="D91" s="13"/>
      <c r="E91" s="14"/>
      <c r="F91" s="15"/>
      <c r="G91" s="15"/>
    </row>
    <row r="92" spans="1:7" x14ac:dyDescent="0.3">
      <c r="A92" s="16" t="s">
        <v>206</v>
      </c>
      <c r="B92" s="30"/>
      <c r="C92" s="30"/>
      <c r="D92" s="13"/>
      <c r="E92" s="14"/>
      <c r="F92" s="15"/>
      <c r="G92" s="15"/>
    </row>
    <row r="93" spans="1:7" x14ac:dyDescent="0.3">
      <c r="A93" s="12" t="s">
        <v>926</v>
      </c>
      <c r="B93" s="30" t="s">
        <v>927</v>
      </c>
      <c r="C93" s="30" t="s">
        <v>212</v>
      </c>
      <c r="D93" s="13">
        <v>2500000</v>
      </c>
      <c r="E93" s="14">
        <v>2494.79</v>
      </c>
      <c r="F93" s="15">
        <v>5.0299999999999997E-2</v>
      </c>
      <c r="G93" s="15">
        <v>7.6100000000000001E-2</v>
      </c>
    </row>
    <row r="94" spans="1:7" x14ac:dyDescent="0.3">
      <c r="A94" s="12" t="s">
        <v>717</v>
      </c>
      <c r="B94" s="30" t="s">
        <v>718</v>
      </c>
      <c r="C94" s="30" t="s">
        <v>209</v>
      </c>
      <c r="D94" s="13">
        <v>2000000</v>
      </c>
      <c r="E94" s="14">
        <v>1993.15</v>
      </c>
      <c r="F94" s="15">
        <v>4.02E-2</v>
      </c>
      <c r="G94" s="15">
        <v>7.4999999999999997E-2</v>
      </c>
    </row>
    <row r="95" spans="1:7" x14ac:dyDescent="0.3">
      <c r="A95" s="16" t="s">
        <v>125</v>
      </c>
      <c r="B95" s="31"/>
      <c r="C95" s="31"/>
      <c r="D95" s="17"/>
      <c r="E95" s="35">
        <v>4487.9399999999996</v>
      </c>
      <c r="F95" s="36">
        <v>9.0499999999999997E-2</v>
      </c>
      <c r="G95" s="20"/>
    </row>
    <row r="96" spans="1:7" x14ac:dyDescent="0.3">
      <c r="A96" s="12"/>
      <c r="B96" s="30"/>
      <c r="C96" s="30"/>
      <c r="D96" s="13"/>
      <c r="E96" s="14"/>
      <c r="F96" s="15"/>
      <c r="G96" s="15"/>
    </row>
    <row r="97" spans="1:7" x14ac:dyDescent="0.3">
      <c r="A97" s="16" t="s">
        <v>457</v>
      </c>
      <c r="B97" s="30"/>
      <c r="C97" s="30"/>
      <c r="D97" s="13"/>
      <c r="E97" s="14"/>
      <c r="F97" s="15"/>
      <c r="G97" s="15"/>
    </row>
    <row r="98" spans="1:7" x14ac:dyDescent="0.3">
      <c r="A98" s="12" t="s">
        <v>624</v>
      </c>
      <c r="B98" s="30" t="s">
        <v>625</v>
      </c>
      <c r="C98" s="30" t="s">
        <v>120</v>
      </c>
      <c r="D98" s="13">
        <v>1500000</v>
      </c>
      <c r="E98" s="14">
        <v>1510.46</v>
      </c>
      <c r="F98" s="15">
        <v>3.04E-2</v>
      </c>
      <c r="G98" s="15">
        <v>7.3099169024999994E-2</v>
      </c>
    </row>
    <row r="99" spans="1:7" x14ac:dyDescent="0.3">
      <c r="A99" s="12" t="s">
        <v>982</v>
      </c>
      <c r="B99" s="30" t="s">
        <v>983</v>
      </c>
      <c r="C99" s="30" t="s">
        <v>120</v>
      </c>
      <c r="D99" s="13">
        <v>1350000</v>
      </c>
      <c r="E99" s="14">
        <v>1294.74</v>
      </c>
      <c r="F99" s="15">
        <v>2.6100000000000002E-2</v>
      </c>
      <c r="G99" s="15">
        <v>7.2833993728999999E-2</v>
      </c>
    </row>
    <row r="100" spans="1:7" x14ac:dyDescent="0.3">
      <c r="A100" s="12" t="s">
        <v>458</v>
      </c>
      <c r="B100" s="30" t="s">
        <v>459</v>
      </c>
      <c r="C100" s="30" t="s">
        <v>120</v>
      </c>
      <c r="D100" s="13">
        <v>1000000</v>
      </c>
      <c r="E100" s="14">
        <v>993.78</v>
      </c>
      <c r="F100" s="15">
        <v>0.02</v>
      </c>
      <c r="G100" s="15">
        <v>7.3582991181999999E-2</v>
      </c>
    </row>
    <row r="101" spans="1:7" x14ac:dyDescent="0.3">
      <c r="A101" s="16" t="s">
        <v>125</v>
      </c>
      <c r="B101" s="31"/>
      <c r="C101" s="31"/>
      <c r="D101" s="17"/>
      <c r="E101" s="35">
        <v>3798.98</v>
      </c>
      <c r="F101" s="36">
        <v>7.6499999999999999E-2</v>
      </c>
      <c r="G101" s="20"/>
    </row>
    <row r="102" spans="1:7" x14ac:dyDescent="0.3">
      <c r="A102" s="12"/>
      <c r="B102" s="30"/>
      <c r="C102" s="30"/>
      <c r="D102" s="13"/>
      <c r="E102" s="14"/>
      <c r="F102" s="15"/>
      <c r="G102" s="15"/>
    </row>
    <row r="103" spans="1:7" x14ac:dyDescent="0.3">
      <c r="A103" s="16" t="s">
        <v>230</v>
      </c>
      <c r="B103" s="30"/>
      <c r="C103" s="30"/>
      <c r="D103" s="13"/>
      <c r="E103" s="14"/>
      <c r="F103" s="15"/>
      <c r="G103" s="15"/>
    </row>
    <row r="104" spans="1:7" x14ac:dyDescent="0.3">
      <c r="A104" s="16" t="s">
        <v>125</v>
      </c>
      <c r="B104" s="30"/>
      <c r="C104" s="30"/>
      <c r="D104" s="13"/>
      <c r="E104" s="37" t="s">
        <v>115</v>
      </c>
      <c r="F104" s="38" t="s">
        <v>115</v>
      </c>
      <c r="G104" s="15"/>
    </row>
    <row r="105" spans="1:7" x14ac:dyDescent="0.3">
      <c r="A105" s="12"/>
      <c r="B105" s="30"/>
      <c r="C105" s="30"/>
      <c r="D105" s="13"/>
      <c r="E105" s="14"/>
      <c r="F105" s="15"/>
      <c r="G105" s="15"/>
    </row>
    <row r="106" spans="1:7" x14ac:dyDescent="0.3">
      <c r="A106" s="16" t="s">
        <v>231</v>
      </c>
      <c r="B106" s="30"/>
      <c r="C106" s="30"/>
      <c r="D106" s="13"/>
      <c r="E106" s="14"/>
      <c r="F106" s="15"/>
      <c r="G106" s="15"/>
    </row>
    <row r="107" spans="1:7" x14ac:dyDescent="0.3">
      <c r="A107" s="16" t="s">
        <v>125</v>
      </c>
      <c r="B107" s="30"/>
      <c r="C107" s="30"/>
      <c r="D107" s="13"/>
      <c r="E107" s="37" t="s">
        <v>115</v>
      </c>
      <c r="F107" s="38" t="s">
        <v>115</v>
      </c>
      <c r="G107" s="15"/>
    </row>
    <row r="108" spans="1:7" x14ac:dyDescent="0.3">
      <c r="A108" s="12"/>
      <c r="B108" s="30"/>
      <c r="C108" s="30"/>
      <c r="D108" s="13"/>
      <c r="E108" s="14"/>
      <c r="F108" s="15"/>
      <c r="G108" s="15"/>
    </row>
    <row r="109" spans="1:7" x14ac:dyDescent="0.3">
      <c r="A109" s="21" t="s">
        <v>155</v>
      </c>
      <c r="B109" s="32"/>
      <c r="C109" s="32"/>
      <c r="D109" s="22"/>
      <c r="E109" s="18">
        <v>8286.92</v>
      </c>
      <c r="F109" s="19">
        <v>0.16700000000000001</v>
      </c>
      <c r="G109" s="20"/>
    </row>
    <row r="110" spans="1:7" x14ac:dyDescent="0.3">
      <c r="A110" s="12"/>
      <c r="B110" s="30"/>
      <c r="C110" s="30"/>
      <c r="D110" s="13"/>
      <c r="E110" s="14"/>
      <c r="F110" s="15"/>
      <c r="G110" s="15"/>
    </row>
    <row r="111" spans="1:7" x14ac:dyDescent="0.3">
      <c r="A111" s="12"/>
      <c r="B111" s="30"/>
      <c r="C111" s="30"/>
      <c r="D111" s="13"/>
      <c r="E111" s="14"/>
      <c r="F111" s="15"/>
      <c r="G111" s="15"/>
    </row>
    <row r="112" spans="1:7" x14ac:dyDescent="0.3">
      <c r="A112" s="16" t="s">
        <v>787</v>
      </c>
      <c r="B112" s="30"/>
      <c r="C112" s="30"/>
      <c r="D112" s="13"/>
      <c r="E112" s="14"/>
      <c r="F112" s="15"/>
      <c r="G112" s="15"/>
    </row>
    <row r="113" spans="1:7" x14ac:dyDescent="0.3">
      <c r="A113" s="12" t="s">
        <v>1921</v>
      </c>
      <c r="B113" s="30" t="s">
        <v>1922</v>
      </c>
      <c r="C113" s="30"/>
      <c r="D113" s="13">
        <v>13802.0762</v>
      </c>
      <c r="E113" s="14">
        <v>400.99</v>
      </c>
      <c r="F113" s="15">
        <v>8.0999999999999996E-3</v>
      </c>
      <c r="G113" s="15"/>
    </row>
    <row r="114" spans="1:7" x14ac:dyDescent="0.3">
      <c r="A114" s="12" t="s">
        <v>2169</v>
      </c>
      <c r="B114" s="30" t="s">
        <v>2170</v>
      </c>
      <c r="C114" s="30"/>
      <c r="D114" s="13">
        <v>1634279.088</v>
      </c>
      <c r="E114" s="14">
        <v>162.63</v>
      </c>
      <c r="F114" s="15">
        <v>3.3E-3</v>
      </c>
      <c r="G114" s="15"/>
    </row>
    <row r="115" spans="1:7" x14ac:dyDescent="0.3">
      <c r="A115" s="12"/>
      <c r="B115" s="30"/>
      <c r="C115" s="30"/>
      <c r="D115" s="13"/>
      <c r="E115" s="14"/>
      <c r="F115" s="15"/>
      <c r="G115" s="15"/>
    </row>
    <row r="116" spans="1:7" x14ac:dyDescent="0.3">
      <c r="A116" s="21" t="s">
        <v>155</v>
      </c>
      <c r="B116" s="32"/>
      <c r="C116" s="32"/>
      <c r="D116" s="22"/>
      <c r="E116" s="18">
        <v>563.62</v>
      </c>
      <c r="F116" s="19">
        <v>1.14E-2</v>
      </c>
      <c r="G116" s="20"/>
    </row>
    <row r="117" spans="1:7" x14ac:dyDescent="0.3">
      <c r="A117" s="12"/>
      <c r="B117" s="30"/>
      <c r="C117" s="30"/>
      <c r="D117" s="13"/>
      <c r="E117" s="14"/>
      <c r="F117" s="15"/>
      <c r="G117" s="15"/>
    </row>
    <row r="118" spans="1:7" x14ac:dyDescent="0.3">
      <c r="A118" s="16" t="s">
        <v>156</v>
      </c>
      <c r="B118" s="30"/>
      <c r="C118" s="30"/>
      <c r="D118" s="13"/>
      <c r="E118" s="14"/>
      <c r="F118" s="15"/>
      <c r="G118" s="15"/>
    </row>
    <row r="119" spans="1:7" x14ac:dyDescent="0.3">
      <c r="A119" s="12" t="s">
        <v>157</v>
      </c>
      <c r="B119" s="30"/>
      <c r="C119" s="30"/>
      <c r="D119" s="13"/>
      <c r="E119" s="14">
        <v>4888.17</v>
      </c>
      <c r="F119" s="15">
        <v>9.8500000000000004E-2</v>
      </c>
      <c r="G119" s="15">
        <v>7.0344000000000004E-2</v>
      </c>
    </row>
    <row r="120" spans="1:7" x14ac:dyDescent="0.3">
      <c r="A120" s="16" t="s">
        <v>125</v>
      </c>
      <c r="B120" s="31"/>
      <c r="C120" s="31"/>
      <c r="D120" s="17"/>
      <c r="E120" s="35">
        <v>4888.17</v>
      </c>
      <c r="F120" s="36">
        <v>9.8500000000000004E-2</v>
      </c>
      <c r="G120" s="20"/>
    </row>
    <row r="121" spans="1:7" x14ac:dyDescent="0.3">
      <c r="A121" s="12"/>
      <c r="B121" s="30"/>
      <c r="C121" s="30"/>
      <c r="D121" s="13"/>
      <c r="E121" s="14"/>
      <c r="F121" s="15"/>
      <c r="G121" s="15"/>
    </row>
    <row r="122" spans="1:7" x14ac:dyDescent="0.3">
      <c r="A122" s="21" t="s">
        <v>155</v>
      </c>
      <c r="B122" s="32"/>
      <c r="C122" s="32"/>
      <c r="D122" s="22"/>
      <c r="E122" s="18">
        <v>4888.17</v>
      </c>
      <c r="F122" s="19">
        <v>9.8500000000000004E-2</v>
      </c>
      <c r="G122" s="20"/>
    </row>
    <row r="123" spans="1:7" x14ac:dyDescent="0.3">
      <c r="A123" s="12" t="s">
        <v>158</v>
      </c>
      <c r="B123" s="30"/>
      <c r="C123" s="30"/>
      <c r="D123" s="13"/>
      <c r="E123" s="14">
        <v>281.65266550000001</v>
      </c>
      <c r="F123" s="15">
        <v>5.6750000000000004E-3</v>
      </c>
      <c r="G123" s="15"/>
    </row>
    <row r="124" spans="1:7" x14ac:dyDescent="0.3">
      <c r="A124" s="12" t="s">
        <v>159</v>
      </c>
      <c r="B124" s="30"/>
      <c r="C124" s="30"/>
      <c r="D124" s="13"/>
      <c r="E124" s="14">
        <v>82.337334499999997</v>
      </c>
      <c r="F124" s="15">
        <v>1.325E-3</v>
      </c>
      <c r="G124" s="15">
        <v>7.0344000000000004E-2</v>
      </c>
    </row>
    <row r="125" spans="1:7" x14ac:dyDescent="0.3">
      <c r="A125" s="25" t="s">
        <v>160</v>
      </c>
      <c r="B125" s="33"/>
      <c r="C125" s="33"/>
      <c r="D125" s="26"/>
      <c r="E125" s="27">
        <v>49626.22</v>
      </c>
      <c r="F125" s="28">
        <v>1</v>
      </c>
      <c r="G125" s="28"/>
    </row>
    <row r="127" spans="1:7" x14ac:dyDescent="0.3">
      <c r="A127" s="1" t="s">
        <v>1647</v>
      </c>
    </row>
    <row r="128" spans="1:7" x14ac:dyDescent="0.3">
      <c r="A128" s="1" t="s">
        <v>162</v>
      </c>
    </row>
    <row r="130" spans="1:5" x14ac:dyDescent="0.3">
      <c r="A130" s="1" t="s">
        <v>163</v>
      </c>
    </row>
    <row r="131" spans="1:5" x14ac:dyDescent="0.3">
      <c r="A131" s="45" t="s">
        <v>164</v>
      </c>
      <c r="B131" s="34" t="s">
        <v>115</v>
      </c>
    </row>
    <row r="132" spans="1:5" x14ac:dyDescent="0.3">
      <c r="A132" t="s">
        <v>165</v>
      </c>
    </row>
    <row r="133" spans="1:5" x14ac:dyDescent="0.3">
      <c r="A133" t="s">
        <v>166</v>
      </c>
      <c r="B133" t="s">
        <v>167</v>
      </c>
      <c r="C133" t="s">
        <v>167</v>
      </c>
    </row>
    <row r="134" spans="1:5" x14ac:dyDescent="0.3">
      <c r="B134" s="46">
        <v>44985</v>
      </c>
      <c r="C134" s="46">
        <v>45016</v>
      </c>
    </row>
    <row r="135" spans="1:5" x14ac:dyDescent="0.3">
      <c r="A135" t="s">
        <v>171</v>
      </c>
      <c r="B135">
        <v>44.25</v>
      </c>
      <c r="C135">
        <v>44.6</v>
      </c>
      <c r="E135" s="2"/>
    </row>
    <row r="136" spans="1:5" x14ac:dyDescent="0.3">
      <c r="A136" t="s">
        <v>172</v>
      </c>
      <c r="B136">
        <v>24.25</v>
      </c>
      <c r="C136">
        <v>24.29</v>
      </c>
      <c r="E136" s="2"/>
    </row>
    <row r="137" spans="1:5" x14ac:dyDescent="0.3">
      <c r="A137" t="s">
        <v>1770</v>
      </c>
      <c r="B137">
        <v>39.520000000000003</v>
      </c>
      <c r="C137">
        <v>39.770000000000003</v>
      </c>
      <c r="E137" s="2"/>
    </row>
    <row r="138" spans="1:5" x14ac:dyDescent="0.3">
      <c r="A138" t="s">
        <v>1771</v>
      </c>
      <c r="B138">
        <v>40.28</v>
      </c>
      <c r="C138">
        <v>40.53</v>
      </c>
      <c r="E138" s="2"/>
    </row>
    <row r="139" spans="1:5" x14ac:dyDescent="0.3">
      <c r="A139" t="s">
        <v>630</v>
      </c>
      <c r="B139">
        <v>39.99</v>
      </c>
      <c r="C139">
        <v>40.229999999999997</v>
      </c>
      <c r="E139" s="2"/>
    </row>
    <row r="140" spans="1:5" x14ac:dyDescent="0.3">
      <c r="A140" t="s">
        <v>631</v>
      </c>
      <c r="B140">
        <v>21.2</v>
      </c>
      <c r="C140">
        <v>21.18</v>
      </c>
      <c r="E140" s="2"/>
    </row>
    <row r="141" spans="1:5" x14ac:dyDescent="0.3">
      <c r="E141" s="2"/>
    </row>
    <row r="142" spans="1:5" x14ac:dyDescent="0.3">
      <c r="A142" t="s">
        <v>634</v>
      </c>
    </row>
    <row r="144" spans="1:5" x14ac:dyDescent="0.3">
      <c r="A144" s="48" t="s">
        <v>635</v>
      </c>
      <c r="B144" s="48" t="s">
        <v>636</v>
      </c>
      <c r="C144" s="48" t="s">
        <v>637</v>
      </c>
      <c r="D144" s="48" t="s">
        <v>638</v>
      </c>
    </row>
    <row r="145" spans="1:4" x14ac:dyDescent="0.3">
      <c r="A145" s="48" t="s">
        <v>1774</v>
      </c>
      <c r="B145" s="48"/>
      <c r="C145" s="48">
        <v>0.15</v>
      </c>
      <c r="D145" s="48">
        <v>0.15</v>
      </c>
    </row>
    <row r="146" spans="1:4" x14ac:dyDescent="0.3">
      <c r="A146" s="48" t="s">
        <v>1775</v>
      </c>
      <c r="B146" s="48"/>
      <c r="C146" s="48">
        <v>0.15</v>
      </c>
      <c r="D146" s="48">
        <v>0.15</v>
      </c>
    </row>
    <row r="148" spans="1:4" x14ac:dyDescent="0.3">
      <c r="A148" t="s">
        <v>183</v>
      </c>
      <c r="B148" s="34" t="s">
        <v>115</v>
      </c>
    </row>
    <row r="149" spans="1:4" ht="28.95" customHeight="1" x14ac:dyDescent="0.3">
      <c r="A149" s="45" t="s">
        <v>184</v>
      </c>
      <c r="B149" s="34" t="s">
        <v>115</v>
      </c>
    </row>
    <row r="150" spans="1:4" ht="28.95" customHeight="1" x14ac:dyDescent="0.3">
      <c r="A150" s="45" t="s">
        <v>185</v>
      </c>
      <c r="B150" s="34" t="s">
        <v>115</v>
      </c>
    </row>
    <row r="151" spans="1:4" x14ac:dyDescent="0.3">
      <c r="A151" t="s">
        <v>1648</v>
      </c>
      <c r="B151" s="47">
        <v>1.531339</v>
      </c>
    </row>
    <row r="152" spans="1:4" ht="43.5" customHeight="1" x14ac:dyDescent="0.3">
      <c r="A152" s="45" t="s">
        <v>187</v>
      </c>
      <c r="B152" s="34">
        <v>1400.8784375</v>
      </c>
    </row>
    <row r="153" spans="1:4" ht="28.95" customHeight="1" x14ac:dyDescent="0.3">
      <c r="A153" s="45" t="s">
        <v>188</v>
      </c>
      <c r="B153" s="34" t="s">
        <v>115</v>
      </c>
    </row>
    <row r="154" spans="1:4" ht="28.95" customHeight="1" x14ac:dyDescent="0.3">
      <c r="A154" s="45" t="s">
        <v>189</v>
      </c>
      <c r="B154" s="34" t="s">
        <v>115</v>
      </c>
    </row>
    <row r="155" spans="1:4" x14ac:dyDescent="0.3">
      <c r="A155" t="s">
        <v>190</v>
      </c>
      <c r="B155" s="34" t="s">
        <v>115</v>
      </c>
    </row>
    <row r="156" spans="1:4" x14ac:dyDescent="0.3">
      <c r="A156" t="s">
        <v>191</v>
      </c>
      <c r="B156" s="34" t="s">
        <v>115</v>
      </c>
    </row>
    <row r="158" spans="1:4" ht="70.05" customHeight="1" x14ac:dyDescent="0.3">
      <c r="A158" s="77" t="s">
        <v>201</v>
      </c>
      <c r="B158" s="77" t="s">
        <v>202</v>
      </c>
      <c r="C158" s="77" t="s">
        <v>5</v>
      </c>
      <c r="D158" s="77" t="s">
        <v>6</v>
      </c>
    </row>
    <row r="159" spans="1:4" ht="70.05" customHeight="1" x14ac:dyDescent="0.3">
      <c r="A159" s="77" t="s">
        <v>2171</v>
      </c>
      <c r="B159" s="77"/>
      <c r="C159" s="77" t="s">
        <v>81</v>
      </c>
      <c r="D159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298"/>
  <sheetViews>
    <sheetView showGridLines="0" workbookViewId="0">
      <pane ySplit="4" topLeftCell="A5" activePane="bottomLeft" state="frozen"/>
      <selection pane="bottomLeft" activeCell="G5" sqref="G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2172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2173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114</v>
      </c>
      <c r="B6" s="30"/>
      <c r="C6" s="30"/>
      <c r="D6" s="13"/>
      <c r="E6" s="14"/>
      <c r="F6" s="15"/>
      <c r="G6" s="15"/>
    </row>
    <row r="7" spans="1:8" x14ac:dyDescent="0.3">
      <c r="A7" s="16" t="s">
        <v>1104</v>
      </c>
      <c r="B7" s="30"/>
      <c r="C7" s="30"/>
      <c r="D7" s="13"/>
      <c r="E7" s="14"/>
      <c r="F7" s="15"/>
      <c r="G7" s="15"/>
    </row>
    <row r="8" spans="1:8" x14ac:dyDescent="0.3">
      <c r="A8" s="12" t="s">
        <v>2174</v>
      </c>
      <c r="B8" s="30" t="s">
        <v>2175</v>
      </c>
      <c r="C8" s="30" t="s">
        <v>1135</v>
      </c>
      <c r="D8" s="13">
        <v>1519</v>
      </c>
      <c r="E8" s="14">
        <v>14.05</v>
      </c>
      <c r="F8" s="15">
        <v>1.7299999999999999E-2</v>
      </c>
      <c r="G8" s="15"/>
    </row>
    <row r="9" spans="1:8" x14ac:dyDescent="0.3">
      <c r="A9" s="12" t="s">
        <v>1827</v>
      </c>
      <c r="B9" s="30" t="s">
        <v>1828</v>
      </c>
      <c r="C9" s="30" t="s">
        <v>1290</v>
      </c>
      <c r="D9" s="13">
        <v>1034</v>
      </c>
      <c r="E9" s="14">
        <v>10.19</v>
      </c>
      <c r="F9" s="15">
        <v>1.2500000000000001E-2</v>
      </c>
      <c r="G9" s="15"/>
    </row>
    <row r="10" spans="1:8" x14ac:dyDescent="0.3">
      <c r="A10" s="12" t="s">
        <v>1126</v>
      </c>
      <c r="B10" s="30" t="s">
        <v>1127</v>
      </c>
      <c r="C10" s="30" t="s">
        <v>1110</v>
      </c>
      <c r="D10" s="13">
        <v>12683</v>
      </c>
      <c r="E10" s="14">
        <v>9.9600000000000009</v>
      </c>
      <c r="F10" s="15">
        <v>1.23E-2</v>
      </c>
      <c r="G10" s="15"/>
    </row>
    <row r="11" spans="1:8" x14ac:dyDescent="0.3">
      <c r="A11" s="12" t="s">
        <v>1300</v>
      </c>
      <c r="B11" s="30" t="s">
        <v>1301</v>
      </c>
      <c r="C11" s="30" t="s">
        <v>1161</v>
      </c>
      <c r="D11" s="13">
        <v>636</v>
      </c>
      <c r="E11" s="14">
        <v>9.76</v>
      </c>
      <c r="F11" s="15">
        <v>1.2E-2</v>
      </c>
      <c r="G11" s="15"/>
    </row>
    <row r="12" spans="1:8" x14ac:dyDescent="0.3">
      <c r="A12" s="12" t="s">
        <v>2176</v>
      </c>
      <c r="B12" s="30" t="s">
        <v>2177</v>
      </c>
      <c r="C12" s="30" t="s">
        <v>1883</v>
      </c>
      <c r="D12" s="13">
        <v>5673</v>
      </c>
      <c r="E12" s="14">
        <v>9.4499999999999993</v>
      </c>
      <c r="F12" s="15">
        <v>1.1599999999999999E-2</v>
      </c>
      <c r="G12" s="15"/>
    </row>
    <row r="13" spans="1:8" x14ac:dyDescent="0.3">
      <c r="A13" s="12" t="s">
        <v>1236</v>
      </c>
      <c r="B13" s="30" t="s">
        <v>1237</v>
      </c>
      <c r="C13" s="30" t="s">
        <v>1210</v>
      </c>
      <c r="D13" s="13">
        <v>7239</v>
      </c>
      <c r="E13" s="14">
        <v>9.26</v>
      </c>
      <c r="F13" s="15">
        <v>1.14E-2</v>
      </c>
      <c r="G13" s="15"/>
    </row>
    <row r="14" spans="1:8" x14ac:dyDescent="0.3">
      <c r="A14" s="12" t="s">
        <v>1787</v>
      </c>
      <c r="B14" s="30" t="s">
        <v>1788</v>
      </c>
      <c r="C14" s="30" t="s">
        <v>1290</v>
      </c>
      <c r="D14" s="13">
        <v>534</v>
      </c>
      <c r="E14" s="14">
        <v>9.07</v>
      </c>
      <c r="F14" s="15">
        <v>1.12E-2</v>
      </c>
      <c r="G14" s="15"/>
    </row>
    <row r="15" spans="1:8" x14ac:dyDescent="0.3">
      <c r="A15" s="12" t="s">
        <v>2178</v>
      </c>
      <c r="B15" s="30" t="s">
        <v>2179</v>
      </c>
      <c r="C15" s="30" t="s">
        <v>1290</v>
      </c>
      <c r="D15" s="13">
        <v>2058</v>
      </c>
      <c r="E15" s="14">
        <v>9.02</v>
      </c>
      <c r="F15" s="15">
        <v>1.11E-2</v>
      </c>
      <c r="G15" s="15"/>
    </row>
    <row r="16" spans="1:8" x14ac:dyDescent="0.3">
      <c r="A16" s="12" t="s">
        <v>2180</v>
      </c>
      <c r="B16" s="30" t="s">
        <v>2181</v>
      </c>
      <c r="C16" s="30" t="s">
        <v>1277</v>
      </c>
      <c r="D16" s="13">
        <v>740</v>
      </c>
      <c r="E16" s="14">
        <v>8.84</v>
      </c>
      <c r="F16" s="15">
        <v>1.09E-2</v>
      </c>
      <c r="G16" s="15"/>
    </row>
    <row r="17" spans="1:7" x14ac:dyDescent="0.3">
      <c r="A17" s="12" t="s">
        <v>1304</v>
      </c>
      <c r="B17" s="30" t="s">
        <v>1305</v>
      </c>
      <c r="C17" s="30" t="s">
        <v>1107</v>
      </c>
      <c r="D17" s="13">
        <v>6859</v>
      </c>
      <c r="E17" s="14">
        <v>8.6300000000000008</v>
      </c>
      <c r="F17" s="15">
        <v>1.06E-2</v>
      </c>
      <c r="G17" s="15"/>
    </row>
    <row r="18" spans="1:7" x14ac:dyDescent="0.3">
      <c r="A18" s="12" t="s">
        <v>2182</v>
      </c>
      <c r="B18" s="30" t="s">
        <v>2183</v>
      </c>
      <c r="C18" s="30" t="s">
        <v>1110</v>
      </c>
      <c r="D18" s="13">
        <v>1707</v>
      </c>
      <c r="E18" s="14">
        <v>8.33</v>
      </c>
      <c r="F18" s="15">
        <v>1.03E-2</v>
      </c>
      <c r="G18" s="15"/>
    </row>
    <row r="19" spans="1:7" x14ac:dyDescent="0.3">
      <c r="A19" s="12" t="s">
        <v>1402</v>
      </c>
      <c r="B19" s="30" t="s">
        <v>1403</v>
      </c>
      <c r="C19" s="30" t="s">
        <v>1107</v>
      </c>
      <c r="D19" s="13">
        <v>5669</v>
      </c>
      <c r="E19" s="14">
        <v>8</v>
      </c>
      <c r="F19" s="15">
        <v>9.7999999999999997E-3</v>
      </c>
      <c r="G19" s="15"/>
    </row>
    <row r="20" spans="1:7" x14ac:dyDescent="0.3">
      <c r="A20" s="12" t="s">
        <v>2184</v>
      </c>
      <c r="B20" s="30" t="s">
        <v>2185</v>
      </c>
      <c r="C20" s="30" t="s">
        <v>1720</v>
      </c>
      <c r="D20" s="13">
        <v>781</v>
      </c>
      <c r="E20" s="14">
        <v>7.77</v>
      </c>
      <c r="F20" s="15">
        <v>9.5999999999999992E-3</v>
      </c>
      <c r="G20" s="15"/>
    </row>
    <row r="21" spans="1:7" x14ac:dyDescent="0.3">
      <c r="A21" s="12" t="s">
        <v>2186</v>
      </c>
      <c r="B21" s="30" t="s">
        <v>2187</v>
      </c>
      <c r="C21" s="30" t="s">
        <v>1107</v>
      </c>
      <c r="D21" s="13">
        <v>7428</v>
      </c>
      <c r="E21" s="14">
        <v>7.75</v>
      </c>
      <c r="F21" s="15">
        <v>9.4999999999999998E-3</v>
      </c>
      <c r="G21" s="15"/>
    </row>
    <row r="22" spans="1:7" x14ac:dyDescent="0.3">
      <c r="A22" s="12" t="s">
        <v>2188</v>
      </c>
      <c r="B22" s="30" t="s">
        <v>2189</v>
      </c>
      <c r="C22" s="30" t="s">
        <v>1135</v>
      </c>
      <c r="D22" s="13">
        <v>924</v>
      </c>
      <c r="E22" s="14">
        <v>7.73</v>
      </c>
      <c r="F22" s="15">
        <v>9.4999999999999998E-3</v>
      </c>
      <c r="G22" s="15"/>
    </row>
    <row r="23" spans="1:7" x14ac:dyDescent="0.3">
      <c r="A23" s="12" t="s">
        <v>1351</v>
      </c>
      <c r="B23" s="30" t="s">
        <v>1352</v>
      </c>
      <c r="C23" s="30" t="s">
        <v>1353</v>
      </c>
      <c r="D23" s="13">
        <v>4302</v>
      </c>
      <c r="E23" s="14">
        <v>7.66</v>
      </c>
      <c r="F23" s="15">
        <v>9.4000000000000004E-3</v>
      </c>
      <c r="G23" s="15"/>
    </row>
    <row r="24" spans="1:7" x14ac:dyDescent="0.3">
      <c r="A24" s="12" t="s">
        <v>2190</v>
      </c>
      <c r="B24" s="30" t="s">
        <v>2191</v>
      </c>
      <c r="C24" s="30" t="s">
        <v>1176</v>
      </c>
      <c r="D24" s="13">
        <v>543</v>
      </c>
      <c r="E24" s="14">
        <v>7.49</v>
      </c>
      <c r="F24" s="15">
        <v>9.1999999999999998E-3</v>
      </c>
      <c r="G24" s="15"/>
    </row>
    <row r="25" spans="1:7" x14ac:dyDescent="0.3">
      <c r="A25" s="12" t="s">
        <v>1433</v>
      </c>
      <c r="B25" s="30" t="s">
        <v>1434</v>
      </c>
      <c r="C25" s="30" t="s">
        <v>1210</v>
      </c>
      <c r="D25" s="13">
        <v>487</v>
      </c>
      <c r="E25" s="14">
        <v>7.39</v>
      </c>
      <c r="F25" s="15">
        <v>9.1000000000000004E-3</v>
      </c>
      <c r="G25" s="15"/>
    </row>
    <row r="26" spans="1:7" x14ac:dyDescent="0.3">
      <c r="A26" s="12" t="s">
        <v>2192</v>
      </c>
      <c r="B26" s="30" t="s">
        <v>2193</v>
      </c>
      <c r="C26" s="30" t="s">
        <v>1318</v>
      </c>
      <c r="D26" s="13">
        <v>146</v>
      </c>
      <c r="E26" s="14">
        <v>7.33</v>
      </c>
      <c r="F26" s="15">
        <v>8.9999999999999993E-3</v>
      </c>
      <c r="G26" s="15"/>
    </row>
    <row r="27" spans="1:7" x14ac:dyDescent="0.3">
      <c r="A27" s="12" t="s">
        <v>2194</v>
      </c>
      <c r="B27" s="30" t="s">
        <v>2195</v>
      </c>
      <c r="C27" s="30" t="s">
        <v>1262</v>
      </c>
      <c r="D27" s="13">
        <v>2748</v>
      </c>
      <c r="E27" s="14">
        <v>7.28</v>
      </c>
      <c r="F27" s="15">
        <v>8.9999999999999993E-3</v>
      </c>
      <c r="G27" s="15"/>
    </row>
    <row r="28" spans="1:7" x14ac:dyDescent="0.3">
      <c r="A28" s="12" t="s">
        <v>2196</v>
      </c>
      <c r="B28" s="30" t="s">
        <v>2197</v>
      </c>
      <c r="C28" s="30" t="s">
        <v>1210</v>
      </c>
      <c r="D28" s="13">
        <v>798</v>
      </c>
      <c r="E28" s="14">
        <v>7.25</v>
      </c>
      <c r="F28" s="15">
        <v>8.8999999999999999E-3</v>
      </c>
      <c r="G28" s="15"/>
    </row>
    <row r="29" spans="1:7" x14ac:dyDescent="0.3">
      <c r="A29" s="12" t="s">
        <v>2198</v>
      </c>
      <c r="B29" s="30" t="s">
        <v>2199</v>
      </c>
      <c r="C29" s="30" t="s">
        <v>1110</v>
      </c>
      <c r="D29" s="13">
        <v>1632</v>
      </c>
      <c r="E29" s="14">
        <v>7.03</v>
      </c>
      <c r="F29" s="15">
        <v>8.6E-3</v>
      </c>
      <c r="G29" s="15"/>
    </row>
    <row r="30" spans="1:7" x14ac:dyDescent="0.3">
      <c r="A30" s="12" t="s">
        <v>1871</v>
      </c>
      <c r="B30" s="30" t="s">
        <v>1872</v>
      </c>
      <c r="C30" s="30" t="s">
        <v>1107</v>
      </c>
      <c r="D30" s="13">
        <v>10394</v>
      </c>
      <c r="E30" s="14">
        <v>6.97</v>
      </c>
      <c r="F30" s="15">
        <v>8.6E-3</v>
      </c>
      <c r="G30" s="15"/>
    </row>
    <row r="31" spans="1:7" x14ac:dyDescent="0.3">
      <c r="A31" s="12" t="s">
        <v>1439</v>
      </c>
      <c r="B31" s="30" t="s">
        <v>1440</v>
      </c>
      <c r="C31" s="30" t="s">
        <v>1125</v>
      </c>
      <c r="D31" s="13">
        <v>8595</v>
      </c>
      <c r="E31" s="14">
        <v>6.74</v>
      </c>
      <c r="F31" s="15">
        <v>8.3000000000000001E-3</v>
      </c>
      <c r="G31" s="15"/>
    </row>
    <row r="32" spans="1:7" x14ac:dyDescent="0.3">
      <c r="A32" s="12" t="s">
        <v>1698</v>
      </c>
      <c r="B32" s="30" t="s">
        <v>1699</v>
      </c>
      <c r="C32" s="30" t="s">
        <v>1210</v>
      </c>
      <c r="D32" s="13">
        <v>332</v>
      </c>
      <c r="E32" s="14">
        <v>6.74</v>
      </c>
      <c r="F32" s="15">
        <v>8.3000000000000001E-3</v>
      </c>
      <c r="G32" s="15"/>
    </row>
    <row r="33" spans="1:7" x14ac:dyDescent="0.3">
      <c r="A33" s="12" t="s">
        <v>1783</v>
      </c>
      <c r="B33" s="30" t="s">
        <v>1784</v>
      </c>
      <c r="C33" s="30" t="s">
        <v>1154</v>
      </c>
      <c r="D33" s="13">
        <v>340</v>
      </c>
      <c r="E33" s="14">
        <v>6.72</v>
      </c>
      <c r="F33" s="15">
        <v>8.3000000000000001E-3</v>
      </c>
      <c r="G33" s="15"/>
    </row>
    <row r="34" spans="1:7" x14ac:dyDescent="0.3">
      <c r="A34" s="12" t="s">
        <v>1362</v>
      </c>
      <c r="B34" s="30" t="s">
        <v>1363</v>
      </c>
      <c r="C34" s="30" t="s">
        <v>1154</v>
      </c>
      <c r="D34" s="13">
        <v>1428</v>
      </c>
      <c r="E34" s="14">
        <v>6.64</v>
      </c>
      <c r="F34" s="15">
        <v>8.2000000000000007E-3</v>
      </c>
      <c r="G34" s="15"/>
    </row>
    <row r="35" spans="1:7" x14ac:dyDescent="0.3">
      <c r="A35" s="12" t="s">
        <v>1284</v>
      </c>
      <c r="B35" s="30" t="s">
        <v>1285</v>
      </c>
      <c r="C35" s="30" t="s">
        <v>1110</v>
      </c>
      <c r="D35" s="13">
        <v>5254</v>
      </c>
      <c r="E35" s="14">
        <v>6.5</v>
      </c>
      <c r="F35" s="15">
        <v>8.0000000000000002E-3</v>
      </c>
      <c r="G35" s="15"/>
    </row>
    <row r="36" spans="1:7" x14ac:dyDescent="0.3">
      <c r="A36" s="12" t="s">
        <v>1851</v>
      </c>
      <c r="B36" s="30" t="s">
        <v>1852</v>
      </c>
      <c r="C36" s="30" t="s">
        <v>1225</v>
      </c>
      <c r="D36" s="13">
        <v>941</v>
      </c>
      <c r="E36" s="14">
        <v>6.07</v>
      </c>
      <c r="F36" s="15">
        <v>7.4999999999999997E-3</v>
      </c>
      <c r="G36" s="15"/>
    </row>
    <row r="37" spans="1:7" x14ac:dyDescent="0.3">
      <c r="A37" s="12" t="s">
        <v>2200</v>
      </c>
      <c r="B37" s="30" t="s">
        <v>2201</v>
      </c>
      <c r="C37" s="30" t="s">
        <v>1793</v>
      </c>
      <c r="D37" s="13">
        <v>59</v>
      </c>
      <c r="E37" s="14">
        <v>5.89</v>
      </c>
      <c r="F37" s="15">
        <v>7.1999999999999998E-3</v>
      </c>
      <c r="G37" s="15"/>
    </row>
    <row r="38" spans="1:7" x14ac:dyDescent="0.3">
      <c r="A38" s="12" t="s">
        <v>2202</v>
      </c>
      <c r="B38" s="30" t="s">
        <v>2203</v>
      </c>
      <c r="C38" s="30" t="s">
        <v>1290</v>
      </c>
      <c r="D38" s="13">
        <v>716</v>
      </c>
      <c r="E38" s="14">
        <v>5.82</v>
      </c>
      <c r="F38" s="15">
        <v>7.1999999999999998E-3</v>
      </c>
      <c r="G38" s="15"/>
    </row>
    <row r="39" spans="1:7" x14ac:dyDescent="0.3">
      <c r="A39" s="12" t="s">
        <v>2107</v>
      </c>
      <c r="B39" s="30" t="s">
        <v>2108</v>
      </c>
      <c r="C39" s="30" t="s">
        <v>1256</v>
      </c>
      <c r="D39" s="13">
        <v>405</v>
      </c>
      <c r="E39" s="14">
        <v>5.68</v>
      </c>
      <c r="F39" s="15">
        <v>7.0000000000000001E-3</v>
      </c>
      <c r="G39" s="15"/>
    </row>
    <row r="40" spans="1:7" x14ac:dyDescent="0.3">
      <c r="A40" s="12" t="s">
        <v>1673</v>
      </c>
      <c r="B40" s="30" t="s">
        <v>1674</v>
      </c>
      <c r="C40" s="30" t="s">
        <v>1231</v>
      </c>
      <c r="D40" s="13">
        <v>1190</v>
      </c>
      <c r="E40" s="14">
        <v>5.65</v>
      </c>
      <c r="F40" s="15">
        <v>7.0000000000000001E-3</v>
      </c>
      <c r="G40" s="15"/>
    </row>
    <row r="41" spans="1:7" x14ac:dyDescent="0.3">
      <c r="A41" s="12" t="s">
        <v>2204</v>
      </c>
      <c r="B41" s="30" t="s">
        <v>2205</v>
      </c>
      <c r="C41" s="30" t="s">
        <v>1210</v>
      </c>
      <c r="D41" s="13">
        <v>1294</v>
      </c>
      <c r="E41" s="14">
        <v>5.58</v>
      </c>
      <c r="F41" s="15">
        <v>6.8999999999999999E-3</v>
      </c>
      <c r="G41" s="15"/>
    </row>
    <row r="42" spans="1:7" x14ac:dyDescent="0.3">
      <c r="A42" s="12" t="s">
        <v>2206</v>
      </c>
      <c r="B42" s="30" t="s">
        <v>2207</v>
      </c>
      <c r="C42" s="30" t="s">
        <v>1353</v>
      </c>
      <c r="D42" s="13">
        <v>946</v>
      </c>
      <c r="E42" s="14">
        <v>5.48</v>
      </c>
      <c r="F42" s="15">
        <v>6.7000000000000002E-3</v>
      </c>
      <c r="G42" s="15"/>
    </row>
    <row r="43" spans="1:7" x14ac:dyDescent="0.3">
      <c r="A43" s="12" t="s">
        <v>1416</v>
      </c>
      <c r="B43" s="30" t="s">
        <v>1417</v>
      </c>
      <c r="C43" s="30" t="s">
        <v>1262</v>
      </c>
      <c r="D43" s="13">
        <v>538</v>
      </c>
      <c r="E43" s="14">
        <v>5.29</v>
      </c>
      <c r="F43" s="15">
        <v>6.4999999999999997E-3</v>
      </c>
      <c r="G43" s="15"/>
    </row>
    <row r="44" spans="1:7" x14ac:dyDescent="0.3">
      <c r="A44" s="12" t="s">
        <v>1785</v>
      </c>
      <c r="B44" s="30" t="s">
        <v>1786</v>
      </c>
      <c r="C44" s="30" t="s">
        <v>1253</v>
      </c>
      <c r="D44" s="13">
        <v>1154</v>
      </c>
      <c r="E44" s="14">
        <v>5.27</v>
      </c>
      <c r="F44" s="15">
        <v>6.4999999999999997E-3</v>
      </c>
      <c r="G44" s="15"/>
    </row>
    <row r="45" spans="1:7" x14ac:dyDescent="0.3">
      <c r="A45" s="12" t="s">
        <v>2208</v>
      </c>
      <c r="B45" s="30" t="s">
        <v>2209</v>
      </c>
      <c r="C45" s="30" t="s">
        <v>1119</v>
      </c>
      <c r="D45" s="13">
        <v>4629</v>
      </c>
      <c r="E45" s="14">
        <v>5.14</v>
      </c>
      <c r="F45" s="15">
        <v>6.3E-3</v>
      </c>
      <c r="G45" s="15"/>
    </row>
    <row r="46" spans="1:7" x14ac:dyDescent="0.3">
      <c r="A46" s="12" t="s">
        <v>2210</v>
      </c>
      <c r="B46" s="30" t="s">
        <v>2211</v>
      </c>
      <c r="C46" s="30" t="s">
        <v>1253</v>
      </c>
      <c r="D46" s="13">
        <v>64455</v>
      </c>
      <c r="E46" s="14">
        <v>5.09</v>
      </c>
      <c r="F46" s="15">
        <v>6.3E-3</v>
      </c>
      <c r="G46" s="15"/>
    </row>
    <row r="47" spans="1:7" x14ac:dyDescent="0.3">
      <c r="A47" s="12" t="s">
        <v>2212</v>
      </c>
      <c r="B47" s="30" t="s">
        <v>2213</v>
      </c>
      <c r="C47" s="30" t="s">
        <v>1154</v>
      </c>
      <c r="D47" s="13">
        <v>889</v>
      </c>
      <c r="E47" s="14">
        <v>5.01</v>
      </c>
      <c r="F47" s="15">
        <v>6.1999999999999998E-3</v>
      </c>
      <c r="G47" s="15"/>
    </row>
    <row r="48" spans="1:7" x14ac:dyDescent="0.3">
      <c r="A48" s="12" t="s">
        <v>2214</v>
      </c>
      <c r="B48" s="30" t="s">
        <v>2215</v>
      </c>
      <c r="C48" s="30" t="s">
        <v>1256</v>
      </c>
      <c r="D48" s="13">
        <v>644</v>
      </c>
      <c r="E48" s="14">
        <v>4.99</v>
      </c>
      <c r="F48" s="15">
        <v>6.1000000000000004E-3</v>
      </c>
      <c r="G48" s="15"/>
    </row>
    <row r="49" spans="1:7" x14ac:dyDescent="0.3">
      <c r="A49" s="12" t="s">
        <v>1901</v>
      </c>
      <c r="B49" s="30" t="s">
        <v>1902</v>
      </c>
      <c r="C49" s="30" t="s">
        <v>1110</v>
      </c>
      <c r="D49" s="13">
        <v>915</v>
      </c>
      <c r="E49" s="14">
        <v>4.9800000000000004</v>
      </c>
      <c r="F49" s="15">
        <v>6.1000000000000004E-3</v>
      </c>
      <c r="G49" s="15"/>
    </row>
    <row r="50" spans="1:7" x14ac:dyDescent="0.3">
      <c r="A50" s="12" t="s">
        <v>2216</v>
      </c>
      <c r="B50" s="30" t="s">
        <v>2217</v>
      </c>
      <c r="C50" s="30" t="s">
        <v>1395</v>
      </c>
      <c r="D50" s="13">
        <v>4677</v>
      </c>
      <c r="E50" s="14">
        <v>4.96</v>
      </c>
      <c r="F50" s="15">
        <v>6.1000000000000004E-3</v>
      </c>
      <c r="G50" s="15"/>
    </row>
    <row r="51" spans="1:7" x14ac:dyDescent="0.3">
      <c r="A51" s="12" t="s">
        <v>2218</v>
      </c>
      <c r="B51" s="30" t="s">
        <v>2219</v>
      </c>
      <c r="C51" s="30" t="s">
        <v>1154</v>
      </c>
      <c r="D51" s="13">
        <v>86</v>
      </c>
      <c r="E51" s="14">
        <v>4.93</v>
      </c>
      <c r="F51" s="15">
        <v>6.1000000000000004E-3</v>
      </c>
      <c r="G51" s="15"/>
    </row>
    <row r="52" spans="1:7" x14ac:dyDescent="0.3">
      <c r="A52" s="12" t="s">
        <v>1905</v>
      </c>
      <c r="B52" s="30" t="s">
        <v>1906</v>
      </c>
      <c r="C52" s="30" t="s">
        <v>1210</v>
      </c>
      <c r="D52" s="13">
        <v>422</v>
      </c>
      <c r="E52" s="14">
        <v>4.91</v>
      </c>
      <c r="F52" s="15">
        <v>6.0000000000000001E-3</v>
      </c>
      <c r="G52" s="15"/>
    </row>
    <row r="53" spans="1:7" x14ac:dyDescent="0.3">
      <c r="A53" s="12" t="s">
        <v>2220</v>
      </c>
      <c r="B53" s="30" t="s">
        <v>2221</v>
      </c>
      <c r="C53" s="30" t="s">
        <v>1122</v>
      </c>
      <c r="D53" s="13">
        <v>8026</v>
      </c>
      <c r="E53" s="14">
        <v>4.8899999999999997</v>
      </c>
      <c r="F53" s="15">
        <v>6.0000000000000001E-3</v>
      </c>
      <c r="G53" s="15"/>
    </row>
    <row r="54" spans="1:7" x14ac:dyDescent="0.3">
      <c r="A54" s="12" t="s">
        <v>1833</v>
      </c>
      <c r="B54" s="30" t="s">
        <v>1834</v>
      </c>
      <c r="C54" s="30" t="s">
        <v>1290</v>
      </c>
      <c r="D54" s="13">
        <v>241</v>
      </c>
      <c r="E54" s="14">
        <v>4.78</v>
      </c>
      <c r="F54" s="15">
        <v>5.8999999999999999E-3</v>
      </c>
      <c r="G54" s="15"/>
    </row>
    <row r="55" spans="1:7" x14ac:dyDescent="0.3">
      <c r="A55" s="12" t="s">
        <v>1829</v>
      </c>
      <c r="B55" s="30" t="s">
        <v>1830</v>
      </c>
      <c r="C55" s="30" t="s">
        <v>1183</v>
      </c>
      <c r="D55" s="13">
        <v>596</v>
      </c>
      <c r="E55" s="14">
        <v>4.72</v>
      </c>
      <c r="F55" s="15">
        <v>5.7999999999999996E-3</v>
      </c>
      <c r="G55" s="15"/>
    </row>
    <row r="56" spans="1:7" x14ac:dyDescent="0.3">
      <c r="A56" s="12" t="s">
        <v>2222</v>
      </c>
      <c r="B56" s="30" t="s">
        <v>2223</v>
      </c>
      <c r="C56" s="30" t="s">
        <v>1353</v>
      </c>
      <c r="D56" s="13">
        <v>1045</v>
      </c>
      <c r="E56" s="14">
        <v>4.72</v>
      </c>
      <c r="F56" s="15">
        <v>5.7999999999999996E-3</v>
      </c>
      <c r="G56" s="15"/>
    </row>
    <row r="57" spans="1:7" x14ac:dyDescent="0.3">
      <c r="A57" s="12" t="s">
        <v>2224</v>
      </c>
      <c r="B57" s="30" t="s">
        <v>2225</v>
      </c>
      <c r="C57" s="30" t="s">
        <v>1290</v>
      </c>
      <c r="D57" s="13">
        <v>2726</v>
      </c>
      <c r="E57" s="14">
        <v>4.6500000000000004</v>
      </c>
      <c r="F57" s="15">
        <v>5.7000000000000002E-3</v>
      </c>
      <c r="G57" s="15"/>
    </row>
    <row r="58" spans="1:7" x14ac:dyDescent="0.3">
      <c r="A58" s="12" t="s">
        <v>2226</v>
      </c>
      <c r="B58" s="30" t="s">
        <v>2227</v>
      </c>
      <c r="C58" s="30" t="s">
        <v>1262</v>
      </c>
      <c r="D58" s="13">
        <v>1207</v>
      </c>
      <c r="E58" s="14">
        <v>4.57</v>
      </c>
      <c r="F58" s="15">
        <v>5.5999999999999999E-3</v>
      </c>
      <c r="G58" s="15"/>
    </row>
    <row r="59" spans="1:7" x14ac:dyDescent="0.3">
      <c r="A59" s="12" t="s">
        <v>1679</v>
      </c>
      <c r="B59" s="30" t="s">
        <v>1680</v>
      </c>
      <c r="C59" s="30" t="s">
        <v>1218</v>
      </c>
      <c r="D59" s="13">
        <v>655</v>
      </c>
      <c r="E59" s="14">
        <v>4.4800000000000004</v>
      </c>
      <c r="F59" s="15">
        <v>5.4999999999999997E-3</v>
      </c>
      <c r="G59" s="15"/>
    </row>
    <row r="60" spans="1:7" x14ac:dyDescent="0.3">
      <c r="A60" s="12" t="s">
        <v>1845</v>
      </c>
      <c r="B60" s="30" t="s">
        <v>1846</v>
      </c>
      <c r="C60" s="30" t="s">
        <v>1154</v>
      </c>
      <c r="D60" s="13">
        <v>948</v>
      </c>
      <c r="E60" s="14">
        <v>4.4800000000000004</v>
      </c>
      <c r="F60" s="15">
        <v>5.4999999999999997E-3</v>
      </c>
      <c r="G60" s="15"/>
    </row>
    <row r="61" spans="1:7" x14ac:dyDescent="0.3">
      <c r="A61" s="12" t="s">
        <v>2228</v>
      </c>
      <c r="B61" s="30" t="s">
        <v>2229</v>
      </c>
      <c r="C61" s="30" t="s">
        <v>1395</v>
      </c>
      <c r="D61" s="13">
        <v>822</v>
      </c>
      <c r="E61" s="14">
        <v>4.3899999999999997</v>
      </c>
      <c r="F61" s="15">
        <v>5.4000000000000003E-3</v>
      </c>
      <c r="G61" s="15"/>
    </row>
    <row r="62" spans="1:7" x14ac:dyDescent="0.3">
      <c r="A62" s="12" t="s">
        <v>2128</v>
      </c>
      <c r="B62" s="30" t="s">
        <v>2129</v>
      </c>
      <c r="C62" s="30" t="s">
        <v>1110</v>
      </c>
      <c r="D62" s="13">
        <v>1807</v>
      </c>
      <c r="E62" s="14">
        <v>4.3899999999999997</v>
      </c>
      <c r="F62" s="15">
        <v>5.4000000000000003E-3</v>
      </c>
      <c r="G62" s="15"/>
    </row>
    <row r="63" spans="1:7" x14ac:dyDescent="0.3">
      <c r="A63" s="12" t="s">
        <v>2167</v>
      </c>
      <c r="B63" s="30" t="s">
        <v>2168</v>
      </c>
      <c r="C63" s="30" t="s">
        <v>1259</v>
      </c>
      <c r="D63" s="13">
        <v>932</v>
      </c>
      <c r="E63" s="14">
        <v>4.37</v>
      </c>
      <c r="F63" s="15">
        <v>5.4000000000000003E-3</v>
      </c>
      <c r="G63" s="15"/>
    </row>
    <row r="64" spans="1:7" x14ac:dyDescent="0.3">
      <c r="A64" s="12" t="s">
        <v>2230</v>
      </c>
      <c r="B64" s="30" t="s">
        <v>2231</v>
      </c>
      <c r="C64" s="30" t="s">
        <v>1147</v>
      </c>
      <c r="D64" s="13">
        <v>1506</v>
      </c>
      <c r="E64" s="14">
        <v>4.3600000000000003</v>
      </c>
      <c r="F64" s="15">
        <v>5.4000000000000003E-3</v>
      </c>
      <c r="G64" s="15"/>
    </row>
    <row r="65" spans="1:7" x14ac:dyDescent="0.3">
      <c r="A65" s="12" t="s">
        <v>1451</v>
      </c>
      <c r="B65" s="30" t="s">
        <v>1452</v>
      </c>
      <c r="C65" s="30" t="s">
        <v>1381</v>
      </c>
      <c r="D65" s="13">
        <v>1100</v>
      </c>
      <c r="E65" s="14">
        <v>4.3499999999999996</v>
      </c>
      <c r="F65" s="15">
        <v>5.4000000000000003E-3</v>
      </c>
      <c r="G65" s="15"/>
    </row>
    <row r="66" spans="1:7" x14ac:dyDescent="0.3">
      <c r="A66" s="12" t="s">
        <v>1779</v>
      </c>
      <c r="B66" s="30" t="s">
        <v>1780</v>
      </c>
      <c r="C66" s="30" t="s">
        <v>1242</v>
      </c>
      <c r="D66" s="13">
        <v>438</v>
      </c>
      <c r="E66" s="14">
        <v>4.33</v>
      </c>
      <c r="F66" s="15">
        <v>5.3E-3</v>
      </c>
      <c r="G66" s="15"/>
    </row>
    <row r="67" spans="1:7" x14ac:dyDescent="0.3">
      <c r="A67" s="12" t="s">
        <v>1291</v>
      </c>
      <c r="B67" s="30" t="s">
        <v>1292</v>
      </c>
      <c r="C67" s="30" t="s">
        <v>1196</v>
      </c>
      <c r="D67" s="13">
        <v>846</v>
      </c>
      <c r="E67" s="14">
        <v>4.3099999999999996</v>
      </c>
      <c r="F67" s="15">
        <v>5.3E-3</v>
      </c>
      <c r="G67" s="15"/>
    </row>
    <row r="68" spans="1:7" x14ac:dyDescent="0.3">
      <c r="A68" s="12" t="s">
        <v>1298</v>
      </c>
      <c r="B68" s="30" t="s">
        <v>1299</v>
      </c>
      <c r="C68" s="30" t="s">
        <v>1110</v>
      </c>
      <c r="D68" s="13">
        <v>801</v>
      </c>
      <c r="E68" s="14">
        <v>4.24</v>
      </c>
      <c r="F68" s="15">
        <v>5.1999999999999998E-3</v>
      </c>
      <c r="G68" s="15"/>
    </row>
    <row r="69" spans="1:7" x14ac:dyDescent="0.3">
      <c r="A69" s="12" t="s">
        <v>1847</v>
      </c>
      <c r="B69" s="30" t="s">
        <v>1848</v>
      </c>
      <c r="C69" s="30" t="s">
        <v>1290</v>
      </c>
      <c r="D69" s="13">
        <v>664</v>
      </c>
      <c r="E69" s="14">
        <v>4.1900000000000004</v>
      </c>
      <c r="F69" s="15">
        <v>5.1000000000000004E-3</v>
      </c>
      <c r="G69" s="15"/>
    </row>
    <row r="70" spans="1:7" x14ac:dyDescent="0.3">
      <c r="A70" s="12" t="s">
        <v>2232</v>
      </c>
      <c r="B70" s="30" t="s">
        <v>2233</v>
      </c>
      <c r="C70" s="30" t="s">
        <v>1176</v>
      </c>
      <c r="D70" s="13">
        <v>396</v>
      </c>
      <c r="E70" s="14">
        <v>4.17</v>
      </c>
      <c r="F70" s="15">
        <v>5.1000000000000004E-3</v>
      </c>
      <c r="G70" s="15"/>
    </row>
    <row r="71" spans="1:7" x14ac:dyDescent="0.3">
      <c r="A71" s="12" t="s">
        <v>2234</v>
      </c>
      <c r="B71" s="30" t="s">
        <v>2235</v>
      </c>
      <c r="C71" s="30" t="s">
        <v>1176</v>
      </c>
      <c r="D71" s="13">
        <v>1651</v>
      </c>
      <c r="E71" s="14">
        <v>4.13</v>
      </c>
      <c r="F71" s="15">
        <v>5.1000000000000004E-3</v>
      </c>
      <c r="G71" s="15"/>
    </row>
    <row r="72" spans="1:7" x14ac:dyDescent="0.3">
      <c r="A72" s="12" t="s">
        <v>2236</v>
      </c>
      <c r="B72" s="30" t="s">
        <v>2237</v>
      </c>
      <c r="C72" s="30" t="s">
        <v>2119</v>
      </c>
      <c r="D72" s="13">
        <v>431</v>
      </c>
      <c r="E72" s="14">
        <v>4.1100000000000003</v>
      </c>
      <c r="F72" s="15">
        <v>5.1000000000000004E-3</v>
      </c>
      <c r="G72" s="15"/>
    </row>
    <row r="73" spans="1:7" x14ac:dyDescent="0.3">
      <c r="A73" s="12" t="s">
        <v>2238</v>
      </c>
      <c r="B73" s="30" t="s">
        <v>2239</v>
      </c>
      <c r="C73" s="30" t="s">
        <v>1164</v>
      </c>
      <c r="D73" s="13">
        <v>6077</v>
      </c>
      <c r="E73" s="14">
        <v>4.05</v>
      </c>
      <c r="F73" s="15">
        <v>5.0000000000000001E-3</v>
      </c>
      <c r="G73" s="15"/>
    </row>
    <row r="74" spans="1:7" x14ac:dyDescent="0.3">
      <c r="A74" s="12" t="s">
        <v>1358</v>
      </c>
      <c r="B74" s="30" t="s">
        <v>1359</v>
      </c>
      <c r="C74" s="30" t="s">
        <v>1135</v>
      </c>
      <c r="D74" s="13">
        <v>1549</v>
      </c>
      <c r="E74" s="14">
        <v>4.05</v>
      </c>
      <c r="F74" s="15">
        <v>5.0000000000000001E-3</v>
      </c>
      <c r="G74" s="15"/>
    </row>
    <row r="75" spans="1:7" x14ac:dyDescent="0.3">
      <c r="A75" s="12" t="s">
        <v>1822</v>
      </c>
      <c r="B75" s="30" t="s">
        <v>1823</v>
      </c>
      <c r="C75" s="30" t="s">
        <v>1793</v>
      </c>
      <c r="D75" s="13">
        <v>1176</v>
      </c>
      <c r="E75" s="14">
        <v>4.01</v>
      </c>
      <c r="F75" s="15">
        <v>4.8999999999999998E-3</v>
      </c>
      <c r="G75" s="15"/>
    </row>
    <row r="76" spans="1:7" x14ac:dyDescent="0.3">
      <c r="A76" s="12" t="s">
        <v>2240</v>
      </c>
      <c r="B76" s="30" t="s">
        <v>2241</v>
      </c>
      <c r="C76" s="30" t="s">
        <v>1218</v>
      </c>
      <c r="D76" s="13">
        <v>328</v>
      </c>
      <c r="E76" s="14">
        <v>4</v>
      </c>
      <c r="F76" s="15">
        <v>4.8999999999999998E-3</v>
      </c>
      <c r="G76" s="15"/>
    </row>
    <row r="77" spans="1:7" x14ac:dyDescent="0.3">
      <c r="A77" s="12" t="s">
        <v>1414</v>
      </c>
      <c r="B77" s="30" t="s">
        <v>1415</v>
      </c>
      <c r="C77" s="30" t="s">
        <v>1259</v>
      </c>
      <c r="D77" s="13">
        <v>1510</v>
      </c>
      <c r="E77" s="14">
        <v>3.99</v>
      </c>
      <c r="F77" s="15">
        <v>4.8999999999999998E-3</v>
      </c>
      <c r="G77" s="15"/>
    </row>
    <row r="78" spans="1:7" x14ac:dyDescent="0.3">
      <c r="A78" s="12" t="s">
        <v>2242</v>
      </c>
      <c r="B78" s="30" t="s">
        <v>2243</v>
      </c>
      <c r="C78" s="30" t="s">
        <v>1420</v>
      </c>
      <c r="D78" s="13">
        <v>318</v>
      </c>
      <c r="E78" s="14">
        <v>3.89</v>
      </c>
      <c r="F78" s="15">
        <v>4.7999999999999996E-3</v>
      </c>
      <c r="G78" s="15"/>
    </row>
    <row r="79" spans="1:7" x14ac:dyDescent="0.3">
      <c r="A79" s="12" t="s">
        <v>1816</v>
      </c>
      <c r="B79" s="30" t="s">
        <v>1817</v>
      </c>
      <c r="C79" s="30" t="s">
        <v>1793</v>
      </c>
      <c r="D79" s="13">
        <v>262</v>
      </c>
      <c r="E79" s="14">
        <v>3.84</v>
      </c>
      <c r="F79" s="15">
        <v>4.7000000000000002E-3</v>
      </c>
      <c r="G79" s="15"/>
    </row>
    <row r="80" spans="1:7" x14ac:dyDescent="0.3">
      <c r="A80" s="12" t="s">
        <v>1886</v>
      </c>
      <c r="B80" s="30" t="s">
        <v>1887</v>
      </c>
      <c r="C80" s="30" t="s">
        <v>1888</v>
      </c>
      <c r="D80" s="13">
        <v>659</v>
      </c>
      <c r="E80" s="14">
        <v>3.83</v>
      </c>
      <c r="F80" s="15">
        <v>4.7000000000000002E-3</v>
      </c>
      <c r="G80" s="15"/>
    </row>
    <row r="81" spans="1:7" x14ac:dyDescent="0.3">
      <c r="A81" s="12" t="s">
        <v>2244</v>
      </c>
      <c r="B81" s="30" t="s">
        <v>2245</v>
      </c>
      <c r="C81" s="30" t="s">
        <v>1381</v>
      </c>
      <c r="D81" s="13">
        <v>673</v>
      </c>
      <c r="E81" s="14">
        <v>3.82</v>
      </c>
      <c r="F81" s="15">
        <v>4.7000000000000002E-3</v>
      </c>
      <c r="G81" s="15"/>
    </row>
    <row r="82" spans="1:7" x14ac:dyDescent="0.3">
      <c r="A82" s="12" t="s">
        <v>1435</v>
      </c>
      <c r="B82" s="30" t="s">
        <v>1436</v>
      </c>
      <c r="C82" s="30" t="s">
        <v>1154</v>
      </c>
      <c r="D82" s="13">
        <v>1294</v>
      </c>
      <c r="E82" s="14">
        <v>3.76</v>
      </c>
      <c r="F82" s="15">
        <v>4.5999999999999999E-3</v>
      </c>
      <c r="G82" s="15"/>
    </row>
    <row r="83" spans="1:7" x14ac:dyDescent="0.3">
      <c r="A83" s="12" t="s">
        <v>2246</v>
      </c>
      <c r="B83" s="30" t="s">
        <v>2247</v>
      </c>
      <c r="C83" s="30" t="s">
        <v>1176</v>
      </c>
      <c r="D83" s="13">
        <v>636</v>
      </c>
      <c r="E83" s="14">
        <v>3.64</v>
      </c>
      <c r="F83" s="15">
        <v>4.4999999999999997E-3</v>
      </c>
      <c r="G83" s="15"/>
    </row>
    <row r="84" spans="1:7" x14ac:dyDescent="0.3">
      <c r="A84" s="12" t="s">
        <v>2248</v>
      </c>
      <c r="B84" s="30" t="s">
        <v>2249</v>
      </c>
      <c r="C84" s="30" t="s">
        <v>1176</v>
      </c>
      <c r="D84" s="13">
        <v>56</v>
      </c>
      <c r="E84" s="14">
        <v>3.59</v>
      </c>
      <c r="F84" s="15">
        <v>4.4000000000000003E-3</v>
      </c>
      <c r="G84" s="15"/>
    </row>
    <row r="85" spans="1:7" x14ac:dyDescent="0.3">
      <c r="A85" s="12" t="s">
        <v>1835</v>
      </c>
      <c r="B85" s="30" t="s">
        <v>1836</v>
      </c>
      <c r="C85" s="30" t="s">
        <v>1253</v>
      </c>
      <c r="D85" s="13">
        <v>143</v>
      </c>
      <c r="E85" s="14">
        <v>3.58</v>
      </c>
      <c r="F85" s="15">
        <v>4.4000000000000003E-3</v>
      </c>
      <c r="G85" s="15"/>
    </row>
    <row r="86" spans="1:7" x14ac:dyDescent="0.3">
      <c r="A86" s="12" t="s">
        <v>2250</v>
      </c>
      <c r="B86" s="30" t="s">
        <v>2251</v>
      </c>
      <c r="C86" s="30" t="s">
        <v>1218</v>
      </c>
      <c r="D86" s="13">
        <v>4615</v>
      </c>
      <c r="E86" s="14">
        <v>3.57</v>
      </c>
      <c r="F86" s="15">
        <v>4.4000000000000003E-3</v>
      </c>
      <c r="G86" s="15"/>
    </row>
    <row r="87" spans="1:7" x14ac:dyDescent="0.3">
      <c r="A87" s="12" t="s">
        <v>2252</v>
      </c>
      <c r="B87" s="30" t="s">
        <v>2253</v>
      </c>
      <c r="C87" s="30" t="s">
        <v>1196</v>
      </c>
      <c r="D87" s="13">
        <v>651</v>
      </c>
      <c r="E87" s="14">
        <v>3.57</v>
      </c>
      <c r="F87" s="15">
        <v>4.4000000000000003E-3</v>
      </c>
      <c r="G87" s="15"/>
    </row>
    <row r="88" spans="1:7" x14ac:dyDescent="0.3">
      <c r="A88" s="12" t="s">
        <v>2254</v>
      </c>
      <c r="B88" s="30" t="s">
        <v>2255</v>
      </c>
      <c r="C88" s="30" t="s">
        <v>1135</v>
      </c>
      <c r="D88" s="13">
        <v>680</v>
      </c>
      <c r="E88" s="14">
        <v>3.56</v>
      </c>
      <c r="F88" s="15">
        <v>4.4000000000000003E-3</v>
      </c>
      <c r="G88" s="15"/>
    </row>
    <row r="89" spans="1:7" x14ac:dyDescent="0.3">
      <c r="A89" s="12" t="s">
        <v>1671</v>
      </c>
      <c r="B89" s="30" t="s">
        <v>1672</v>
      </c>
      <c r="C89" s="30" t="s">
        <v>1110</v>
      </c>
      <c r="D89" s="13">
        <v>388</v>
      </c>
      <c r="E89" s="14">
        <v>3.55</v>
      </c>
      <c r="F89" s="15">
        <v>4.4000000000000003E-3</v>
      </c>
      <c r="G89" s="15"/>
    </row>
    <row r="90" spans="1:7" x14ac:dyDescent="0.3">
      <c r="A90" s="12" t="s">
        <v>2256</v>
      </c>
      <c r="B90" s="30" t="s">
        <v>2257</v>
      </c>
      <c r="C90" s="30" t="s">
        <v>1154</v>
      </c>
      <c r="D90" s="13">
        <v>5128</v>
      </c>
      <c r="E90" s="14">
        <v>3.51</v>
      </c>
      <c r="F90" s="15">
        <v>4.3E-3</v>
      </c>
      <c r="G90" s="15"/>
    </row>
    <row r="91" spans="1:7" x14ac:dyDescent="0.3">
      <c r="A91" s="12" t="s">
        <v>2258</v>
      </c>
      <c r="B91" s="30" t="s">
        <v>2259</v>
      </c>
      <c r="C91" s="30" t="s">
        <v>1395</v>
      </c>
      <c r="D91" s="13">
        <v>13842</v>
      </c>
      <c r="E91" s="14">
        <v>3.48</v>
      </c>
      <c r="F91" s="15">
        <v>4.3E-3</v>
      </c>
      <c r="G91" s="15"/>
    </row>
    <row r="92" spans="1:7" x14ac:dyDescent="0.3">
      <c r="A92" s="12" t="s">
        <v>2124</v>
      </c>
      <c r="B92" s="30" t="s">
        <v>2125</v>
      </c>
      <c r="C92" s="30" t="s">
        <v>1256</v>
      </c>
      <c r="D92" s="13">
        <v>475</v>
      </c>
      <c r="E92" s="14">
        <v>3.47</v>
      </c>
      <c r="F92" s="15">
        <v>4.3E-3</v>
      </c>
      <c r="G92" s="15"/>
    </row>
    <row r="93" spans="1:7" x14ac:dyDescent="0.3">
      <c r="A93" s="12" t="s">
        <v>2260</v>
      </c>
      <c r="B93" s="30" t="s">
        <v>2261</v>
      </c>
      <c r="C93" s="30" t="s">
        <v>1689</v>
      </c>
      <c r="D93" s="13">
        <v>462</v>
      </c>
      <c r="E93" s="14">
        <v>3.45</v>
      </c>
      <c r="F93" s="15">
        <v>4.1999999999999997E-3</v>
      </c>
      <c r="G93" s="15"/>
    </row>
    <row r="94" spans="1:7" x14ac:dyDescent="0.3">
      <c r="A94" s="12" t="s">
        <v>2262</v>
      </c>
      <c r="B94" s="30" t="s">
        <v>2263</v>
      </c>
      <c r="C94" s="30" t="s">
        <v>1253</v>
      </c>
      <c r="D94" s="13">
        <v>1032</v>
      </c>
      <c r="E94" s="14">
        <v>3.44</v>
      </c>
      <c r="F94" s="15">
        <v>4.1999999999999997E-3</v>
      </c>
      <c r="G94" s="15"/>
    </row>
    <row r="95" spans="1:7" x14ac:dyDescent="0.3">
      <c r="A95" s="12" t="s">
        <v>2264</v>
      </c>
      <c r="B95" s="30" t="s">
        <v>2265</v>
      </c>
      <c r="C95" s="30" t="s">
        <v>1122</v>
      </c>
      <c r="D95" s="13">
        <v>250</v>
      </c>
      <c r="E95" s="14">
        <v>3.41</v>
      </c>
      <c r="F95" s="15">
        <v>4.1999999999999997E-3</v>
      </c>
      <c r="G95" s="15"/>
    </row>
    <row r="96" spans="1:7" x14ac:dyDescent="0.3">
      <c r="A96" s="12" t="s">
        <v>1308</v>
      </c>
      <c r="B96" s="30" t="s">
        <v>1309</v>
      </c>
      <c r="C96" s="30" t="s">
        <v>1135</v>
      </c>
      <c r="D96" s="13">
        <v>830</v>
      </c>
      <c r="E96" s="14">
        <v>3.41</v>
      </c>
      <c r="F96" s="15">
        <v>4.1999999999999997E-3</v>
      </c>
      <c r="G96" s="15"/>
    </row>
    <row r="97" spans="1:7" x14ac:dyDescent="0.3">
      <c r="A97" s="12" t="s">
        <v>2266</v>
      </c>
      <c r="B97" s="30" t="s">
        <v>2267</v>
      </c>
      <c r="C97" s="30" t="s">
        <v>1253</v>
      </c>
      <c r="D97" s="13">
        <v>101</v>
      </c>
      <c r="E97" s="14">
        <v>3.38</v>
      </c>
      <c r="F97" s="15">
        <v>4.1999999999999997E-3</v>
      </c>
      <c r="G97" s="15"/>
    </row>
    <row r="98" spans="1:7" x14ac:dyDescent="0.3">
      <c r="A98" s="12" t="s">
        <v>1861</v>
      </c>
      <c r="B98" s="30" t="s">
        <v>1862</v>
      </c>
      <c r="C98" s="30" t="s">
        <v>1395</v>
      </c>
      <c r="D98" s="13">
        <v>1316</v>
      </c>
      <c r="E98" s="14">
        <v>3.34</v>
      </c>
      <c r="F98" s="15">
        <v>4.1000000000000003E-3</v>
      </c>
      <c r="G98" s="15"/>
    </row>
    <row r="99" spans="1:7" x14ac:dyDescent="0.3">
      <c r="A99" s="12" t="s">
        <v>1293</v>
      </c>
      <c r="B99" s="30" t="s">
        <v>1294</v>
      </c>
      <c r="C99" s="30" t="s">
        <v>1110</v>
      </c>
      <c r="D99" s="13">
        <v>3423</v>
      </c>
      <c r="E99" s="14">
        <v>3.33</v>
      </c>
      <c r="F99" s="15">
        <v>4.1000000000000003E-3</v>
      </c>
      <c r="G99" s="15"/>
    </row>
    <row r="100" spans="1:7" x14ac:dyDescent="0.3">
      <c r="A100" s="12" t="s">
        <v>2268</v>
      </c>
      <c r="B100" s="30" t="s">
        <v>2269</v>
      </c>
      <c r="C100" s="30" t="s">
        <v>1381</v>
      </c>
      <c r="D100" s="13">
        <v>7521</v>
      </c>
      <c r="E100" s="14">
        <v>3.32</v>
      </c>
      <c r="F100" s="15">
        <v>4.1000000000000003E-3</v>
      </c>
      <c r="G100" s="15"/>
    </row>
    <row r="101" spans="1:7" x14ac:dyDescent="0.3">
      <c r="A101" s="12" t="s">
        <v>2126</v>
      </c>
      <c r="B101" s="30" t="s">
        <v>2127</v>
      </c>
      <c r="C101" s="30" t="s">
        <v>1183</v>
      </c>
      <c r="D101" s="13">
        <v>955</v>
      </c>
      <c r="E101" s="14">
        <v>3.29</v>
      </c>
      <c r="F101" s="15">
        <v>4.1000000000000003E-3</v>
      </c>
      <c r="G101" s="15"/>
    </row>
    <row r="102" spans="1:7" x14ac:dyDescent="0.3">
      <c r="A102" s="12" t="s">
        <v>2270</v>
      </c>
      <c r="B102" s="30" t="s">
        <v>2271</v>
      </c>
      <c r="C102" s="30" t="s">
        <v>2272</v>
      </c>
      <c r="D102" s="13">
        <v>512</v>
      </c>
      <c r="E102" s="14">
        <v>3.25</v>
      </c>
      <c r="F102" s="15">
        <v>4.0000000000000001E-3</v>
      </c>
      <c r="G102" s="15"/>
    </row>
    <row r="103" spans="1:7" x14ac:dyDescent="0.3">
      <c r="A103" s="12" t="s">
        <v>2273</v>
      </c>
      <c r="B103" s="30" t="s">
        <v>2274</v>
      </c>
      <c r="C103" s="30" t="s">
        <v>1110</v>
      </c>
      <c r="D103" s="13">
        <v>492</v>
      </c>
      <c r="E103" s="14">
        <v>3.25</v>
      </c>
      <c r="F103" s="15">
        <v>4.0000000000000001E-3</v>
      </c>
      <c r="G103" s="15"/>
    </row>
    <row r="104" spans="1:7" x14ac:dyDescent="0.3">
      <c r="A104" s="12" t="s">
        <v>2122</v>
      </c>
      <c r="B104" s="30" t="s">
        <v>2123</v>
      </c>
      <c r="C104" s="30" t="s">
        <v>1256</v>
      </c>
      <c r="D104" s="13">
        <v>615</v>
      </c>
      <c r="E104" s="14">
        <v>3.24</v>
      </c>
      <c r="F104" s="15">
        <v>4.0000000000000001E-3</v>
      </c>
      <c r="G104" s="15"/>
    </row>
    <row r="105" spans="1:7" x14ac:dyDescent="0.3">
      <c r="A105" s="12" t="s">
        <v>1849</v>
      </c>
      <c r="B105" s="30" t="s">
        <v>1850</v>
      </c>
      <c r="C105" s="30" t="s">
        <v>1395</v>
      </c>
      <c r="D105" s="13">
        <v>1078</v>
      </c>
      <c r="E105" s="14">
        <v>3.11</v>
      </c>
      <c r="F105" s="15">
        <v>3.8E-3</v>
      </c>
      <c r="G105" s="15"/>
    </row>
    <row r="106" spans="1:7" x14ac:dyDescent="0.3">
      <c r="A106" s="12" t="s">
        <v>1406</v>
      </c>
      <c r="B106" s="30" t="s">
        <v>1407</v>
      </c>
      <c r="C106" s="30" t="s">
        <v>1125</v>
      </c>
      <c r="D106" s="13">
        <v>3140</v>
      </c>
      <c r="E106" s="14">
        <v>3.09</v>
      </c>
      <c r="F106" s="15">
        <v>3.8E-3</v>
      </c>
      <c r="G106" s="15"/>
    </row>
    <row r="107" spans="1:7" x14ac:dyDescent="0.3">
      <c r="A107" s="12" t="s">
        <v>2275</v>
      </c>
      <c r="B107" s="30" t="s">
        <v>2276</v>
      </c>
      <c r="C107" s="30" t="s">
        <v>1883</v>
      </c>
      <c r="D107" s="13">
        <v>2929</v>
      </c>
      <c r="E107" s="14">
        <v>3.09</v>
      </c>
      <c r="F107" s="15">
        <v>3.8E-3</v>
      </c>
      <c r="G107" s="15"/>
    </row>
    <row r="108" spans="1:7" x14ac:dyDescent="0.3">
      <c r="A108" s="12" t="s">
        <v>2277</v>
      </c>
      <c r="B108" s="30" t="s">
        <v>2278</v>
      </c>
      <c r="C108" s="30" t="s">
        <v>1218</v>
      </c>
      <c r="D108" s="13">
        <v>1851</v>
      </c>
      <c r="E108" s="14">
        <v>3.07</v>
      </c>
      <c r="F108" s="15">
        <v>3.8E-3</v>
      </c>
      <c r="G108" s="15"/>
    </row>
    <row r="109" spans="1:7" x14ac:dyDescent="0.3">
      <c r="A109" s="12" t="s">
        <v>1333</v>
      </c>
      <c r="B109" s="30" t="s">
        <v>1334</v>
      </c>
      <c r="C109" s="30" t="s">
        <v>1256</v>
      </c>
      <c r="D109" s="13">
        <v>245</v>
      </c>
      <c r="E109" s="14">
        <v>3.06</v>
      </c>
      <c r="F109" s="15">
        <v>3.8E-3</v>
      </c>
      <c r="G109" s="15"/>
    </row>
    <row r="110" spans="1:7" x14ac:dyDescent="0.3">
      <c r="A110" s="12" t="s">
        <v>1282</v>
      </c>
      <c r="B110" s="30" t="s">
        <v>1283</v>
      </c>
      <c r="C110" s="30" t="s">
        <v>1218</v>
      </c>
      <c r="D110" s="13">
        <v>1686</v>
      </c>
      <c r="E110" s="14">
        <v>3.05</v>
      </c>
      <c r="F110" s="15">
        <v>3.7000000000000002E-3</v>
      </c>
      <c r="G110" s="15"/>
    </row>
    <row r="111" spans="1:7" x14ac:dyDescent="0.3">
      <c r="A111" s="12" t="s">
        <v>2279</v>
      </c>
      <c r="B111" s="30" t="s">
        <v>2280</v>
      </c>
      <c r="C111" s="30" t="s">
        <v>1395</v>
      </c>
      <c r="D111" s="13">
        <v>4381</v>
      </c>
      <c r="E111" s="14">
        <v>3.01</v>
      </c>
      <c r="F111" s="15">
        <v>3.7000000000000002E-3</v>
      </c>
      <c r="G111" s="15"/>
    </row>
    <row r="112" spans="1:7" x14ac:dyDescent="0.3">
      <c r="A112" s="12" t="s">
        <v>2281</v>
      </c>
      <c r="B112" s="30" t="s">
        <v>2282</v>
      </c>
      <c r="C112" s="30" t="s">
        <v>1215</v>
      </c>
      <c r="D112" s="13">
        <v>2586</v>
      </c>
      <c r="E112" s="14">
        <v>3.01</v>
      </c>
      <c r="F112" s="15">
        <v>3.7000000000000002E-3</v>
      </c>
      <c r="G112" s="15"/>
    </row>
    <row r="113" spans="1:7" x14ac:dyDescent="0.3">
      <c r="A113" s="12" t="s">
        <v>2283</v>
      </c>
      <c r="B113" s="30" t="s">
        <v>2284</v>
      </c>
      <c r="C113" s="30" t="s">
        <v>1135</v>
      </c>
      <c r="D113" s="13">
        <v>1081</v>
      </c>
      <c r="E113" s="14">
        <v>2.97</v>
      </c>
      <c r="F113" s="15">
        <v>3.5999999999999999E-3</v>
      </c>
      <c r="G113" s="15"/>
    </row>
    <row r="114" spans="1:7" x14ac:dyDescent="0.3">
      <c r="A114" s="12" t="s">
        <v>1716</v>
      </c>
      <c r="B114" s="30" t="s">
        <v>1717</v>
      </c>
      <c r="C114" s="30" t="s">
        <v>1176</v>
      </c>
      <c r="D114" s="13">
        <v>1097</v>
      </c>
      <c r="E114" s="14">
        <v>2.97</v>
      </c>
      <c r="F114" s="15">
        <v>3.5999999999999999E-3</v>
      </c>
      <c r="G114" s="15"/>
    </row>
    <row r="115" spans="1:7" x14ac:dyDescent="0.3">
      <c r="A115" s="12" t="s">
        <v>2103</v>
      </c>
      <c r="B115" s="30" t="s">
        <v>2104</v>
      </c>
      <c r="C115" s="30" t="s">
        <v>1242</v>
      </c>
      <c r="D115" s="13">
        <v>214</v>
      </c>
      <c r="E115" s="14">
        <v>2.94</v>
      </c>
      <c r="F115" s="15">
        <v>3.5999999999999999E-3</v>
      </c>
      <c r="G115" s="15"/>
    </row>
    <row r="116" spans="1:7" x14ac:dyDescent="0.3">
      <c r="A116" s="12" t="s">
        <v>1893</v>
      </c>
      <c r="B116" s="30" t="s">
        <v>1894</v>
      </c>
      <c r="C116" s="30" t="s">
        <v>1176</v>
      </c>
      <c r="D116" s="13">
        <v>161</v>
      </c>
      <c r="E116" s="14">
        <v>2.94</v>
      </c>
      <c r="F116" s="15">
        <v>3.5999999999999999E-3</v>
      </c>
      <c r="G116" s="15"/>
    </row>
    <row r="117" spans="1:7" x14ac:dyDescent="0.3">
      <c r="A117" s="12" t="s">
        <v>2285</v>
      </c>
      <c r="B117" s="30" t="s">
        <v>2286</v>
      </c>
      <c r="C117" s="30" t="s">
        <v>1420</v>
      </c>
      <c r="D117" s="13">
        <v>994</v>
      </c>
      <c r="E117" s="14">
        <v>2.92</v>
      </c>
      <c r="F117" s="15">
        <v>3.5999999999999999E-3</v>
      </c>
      <c r="G117" s="15"/>
    </row>
    <row r="118" spans="1:7" x14ac:dyDescent="0.3">
      <c r="A118" s="12" t="s">
        <v>2287</v>
      </c>
      <c r="B118" s="30" t="s">
        <v>2288</v>
      </c>
      <c r="C118" s="30" t="s">
        <v>1353</v>
      </c>
      <c r="D118" s="13">
        <v>833</v>
      </c>
      <c r="E118" s="14">
        <v>2.92</v>
      </c>
      <c r="F118" s="15">
        <v>3.5999999999999999E-3</v>
      </c>
      <c r="G118" s="15"/>
    </row>
    <row r="119" spans="1:7" x14ac:dyDescent="0.3">
      <c r="A119" s="12" t="s">
        <v>1839</v>
      </c>
      <c r="B119" s="30" t="s">
        <v>1840</v>
      </c>
      <c r="C119" s="30" t="s">
        <v>1353</v>
      </c>
      <c r="D119" s="13">
        <v>201</v>
      </c>
      <c r="E119" s="14">
        <v>2.92</v>
      </c>
      <c r="F119" s="15">
        <v>3.5999999999999999E-3</v>
      </c>
      <c r="G119" s="15"/>
    </row>
    <row r="120" spans="1:7" x14ac:dyDescent="0.3">
      <c r="A120" s="12" t="s">
        <v>2289</v>
      </c>
      <c r="B120" s="30" t="s">
        <v>2290</v>
      </c>
      <c r="C120" s="30" t="s">
        <v>1110</v>
      </c>
      <c r="D120" s="13">
        <v>564</v>
      </c>
      <c r="E120" s="14">
        <v>2.89</v>
      </c>
      <c r="F120" s="15">
        <v>3.5999999999999999E-3</v>
      </c>
      <c r="G120" s="15"/>
    </row>
    <row r="121" spans="1:7" x14ac:dyDescent="0.3">
      <c r="A121" s="12" t="s">
        <v>1377</v>
      </c>
      <c r="B121" s="30" t="s">
        <v>1378</v>
      </c>
      <c r="C121" s="30" t="s">
        <v>1196</v>
      </c>
      <c r="D121" s="13">
        <v>1863</v>
      </c>
      <c r="E121" s="14">
        <v>2.78</v>
      </c>
      <c r="F121" s="15">
        <v>3.3999999999999998E-3</v>
      </c>
      <c r="G121" s="15"/>
    </row>
    <row r="122" spans="1:7" x14ac:dyDescent="0.3">
      <c r="A122" s="12" t="s">
        <v>2291</v>
      </c>
      <c r="B122" s="30" t="s">
        <v>2292</v>
      </c>
      <c r="C122" s="30" t="s">
        <v>2272</v>
      </c>
      <c r="D122" s="13">
        <v>728</v>
      </c>
      <c r="E122" s="14">
        <v>2.78</v>
      </c>
      <c r="F122" s="15">
        <v>3.3999999999999998E-3</v>
      </c>
      <c r="G122" s="15"/>
    </row>
    <row r="123" spans="1:7" x14ac:dyDescent="0.3">
      <c r="A123" s="12" t="s">
        <v>2293</v>
      </c>
      <c r="B123" s="30" t="s">
        <v>2294</v>
      </c>
      <c r="C123" s="30" t="s">
        <v>1110</v>
      </c>
      <c r="D123" s="13">
        <v>5134</v>
      </c>
      <c r="E123" s="14">
        <v>2.7</v>
      </c>
      <c r="F123" s="15">
        <v>3.3E-3</v>
      </c>
      <c r="G123" s="15"/>
    </row>
    <row r="124" spans="1:7" x14ac:dyDescent="0.3">
      <c r="A124" s="12" t="s">
        <v>1696</v>
      </c>
      <c r="B124" s="30" t="s">
        <v>1697</v>
      </c>
      <c r="C124" s="30" t="s">
        <v>1353</v>
      </c>
      <c r="D124" s="13">
        <v>83</v>
      </c>
      <c r="E124" s="14">
        <v>2.7</v>
      </c>
      <c r="F124" s="15">
        <v>3.3E-3</v>
      </c>
      <c r="G124" s="15"/>
    </row>
    <row r="125" spans="1:7" x14ac:dyDescent="0.3">
      <c r="A125" s="12" t="s">
        <v>2295</v>
      </c>
      <c r="B125" s="30" t="s">
        <v>2296</v>
      </c>
      <c r="C125" s="30" t="s">
        <v>1176</v>
      </c>
      <c r="D125" s="13">
        <v>384</v>
      </c>
      <c r="E125" s="14">
        <v>2.68</v>
      </c>
      <c r="F125" s="15">
        <v>3.3E-3</v>
      </c>
      <c r="G125" s="15"/>
    </row>
    <row r="126" spans="1:7" x14ac:dyDescent="0.3">
      <c r="A126" s="12" t="s">
        <v>1818</v>
      </c>
      <c r="B126" s="30" t="s">
        <v>1819</v>
      </c>
      <c r="C126" s="30" t="s">
        <v>1176</v>
      </c>
      <c r="D126" s="13">
        <v>573</v>
      </c>
      <c r="E126" s="14">
        <v>2.67</v>
      </c>
      <c r="F126" s="15">
        <v>3.3E-3</v>
      </c>
      <c r="G126" s="15"/>
    </row>
    <row r="127" spans="1:7" x14ac:dyDescent="0.3">
      <c r="A127" s="12" t="s">
        <v>2297</v>
      </c>
      <c r="B127" s="30" t="s">
        <v>2298</v>
      </c>
      <c r="C127" s="30" t="s">
        <v>1883</v>
      </c>
      <c r="D127" s="13">
        <v>206</v>
      </c>
      <c r="E127" s="14">
        <v>2.66</v>
      </c>
      <c r="F127" s="15">
        <v>3.3E-3</v>
      </c>
      <c r="G127" s="15"/>
    </row>
    <row r="128" spans="1:7" x14ac:dyDescent="0.3">
      <c r="A128" s="12" t="s">
        <v>2299</v>
      </c>
      <c r="B128" s="30" t="s">
        <v>2300</v>
      </c>
      <c r="C128" s="30" t="s">
        <v>1154</v>
      </c>
      <c r="D128" s="13">
        <v>526</v>
      </c>
      <c r="E128" s="14">
        <v>2.61</v>
      </c>
      <c r="F128" s="15">
        <v>3.2000000000000002E-3</v>
      </c>
      <c r="G128" s="15"/>
    </row>
    <row r="129" spans="1:7" x14ac:dyDescent="0.3">
      <c r="A129" s="12" t="s">
        <v>2301</v>
      </c>
      <c r="B129" s="30" t="s">
        <v>2302</v>
      </c>
      <c r="C129" s="30" t="s">
        <v>1196</v>
      </c>
      <c r="D129" s="13">
        <v>715</v>
      </c>
      <c r="E129" s="14">
        <v>2.57</v>
      </c>
      <c r="F129" s="15">
        <v>3.2000000000000002E-3</v>
      </c>
      <c r="G129" s="15"/>
    </row>
    <row r="130" spans="1:7" x14ac:dyDescent="0.3">
      <c r="A130" s="12" t="s">
        <v>1867</v>
      </c>
      <c r="B130" s="30" t="s">
        <v>1868</v>
      </c>
      <c r="C130" s="30" t="s">
        <v>1420</v>
      </c>
      <c r="D130" s="13">
        <v>88</v>
      </c>
      <c r="E130" s="14">
        <v>2.56</v>
      </c>
      <c r="F130" s="15">
        <v>3.2000000000000002E-3</v>
      </c>
      <c r="G130" s="15"/>
    </row>
    <row r="131" spans="1:7" x14ac:dyDescent="0.3">
      <c r="A131" s="12" t="s">
        <v>2303</v>
      </c>
      <c r="B131" s="30" t="s">
        <v>2304</v>
      </c>
      <c r="C131" s="30" t="s">
        <v>1259</v>
      </c>
      <c r="D131" s="13">
        <v>2131</v>
      </c>
      <c r="E131" s="14">
        <v>2.54</v>
      </c>
      <c r="F131" s="15">
        <v>3.0999999999999999E-3</v>
      </c>
      <c r="G131" s="15"/>
    </row>
    <row r="132" spans="1:7" x14ac:dyDescent="0.3">
      <c r="A132" s="12" t="s">
        <v>2305</v>
      </c>
      <c r="B132" s="30" t="s">
        <v>2306</v>
      </c>
      <c r="C132" s="30" t="s">
        <v>1122</v>
      </c>
      <c r="D132" s="13">
        <v>1712</v>
      </c>
      <c r="E132" s="14">
        <v>2.5299999999999998</v>
      </c>
      <c r="F132" s="15">
        <v>3.0999999999999999E-3</v>
      </c>
      <c r="G132" s="15"/>
    </row>
    <row r="133" spans="1:7" x14ac:dyDescent="0.3">
      <c r="A133" s="12" t="s">
        <v>2307</v>
      </c>
      <c r="B133" s="30" t="s">
        <v>2308</v>
      </c>
      <c r="C133" s="30" t="s">
        <v>1256</v>
      </c>
      <c r="D133" s="13">
        <v>1050</v>
      </c>
      <c r="E133" s="14">
        <v>2.5299999999999998</v>
      </c>
      <c r="F133" s="15">
        <v>3.0999999999999999E-3</v>
      </c>
      <c r="G133" s="15"/>
    </row>
    <row r="134" spans="1:7" x14ac:dyDescent="0.3">
      <c r="A134" s="12" t="s">
        <v>2134</v>
      </c>
      <c r="B134" s="30" t="s">
        <v>2135</v>
      </c>
      <c r="C134" s="30" t="s">
        <v>1176</v>
      </c>
      <c r="D134" s="13">
        <v>757</v>
      </c>
      <c r="E134" s="14">
        <v>2.52</v>
      </c>
      <c r="F134" s="15">
        <v>3.0999999999999999E-3</v>
      </c>
      <c r="G134" s="15"/>
    </row>
    <row r="135" spans="1:7" x14ac:dyDescent="0.3">
      <c r="A135" s="12" t="s">
        <v>2309</v>
      </c>
      <c r="B135" s="30" t="s">
        <v>2310</v>
      </c>
      <c r="C135" s="30" t="s">
        <v>1353</v>
      </c>
      <c r="D135" s="13">
        <v>727</v>
      </c>
      <c r="E135" s="14">
        <v>2.5099999999999998</v>
      </c>
      <c r="F135" s="15">
        <v>3.0999999999999999E-3</v>
      </c>
      <c r="G135" s="15"/>
    </row>
    <row r="136" spans="1:7" x14ac:dyDescent="0.3">
      <c r="A136" s="12" t="s">
        <v>2311</v>
      </c>
      <c r="B136" s="30" t="s">
        <v>2312</v>
      </c>
      <c r="C136" s="30" t="s">
        <v>1290</v>
      </c>
      <c r="D136" s="13">
        <v>1249</v>
      </c>
      <c r="E136" s="14">
        <v>2.5</v>
      </c>
      <c r="F136" s="15">
        <v>3.0999999999999999E-3</v>
      </c>
      <c r="G136" s="15"/>
    </row>
    <row r="137" spans="1:7" x14ac:dyDescent="0.3">
      <c r="A137" s="12" t="s">
        <v>2313</v>
      </c>
      <c r="B137" s="30" t="s">
        <v>2314</v>
      </c>
      <c r="C137" s="30" t="s">
        <v>1231</v>
      </c>
      <c r="D137" s="13">
        <v>709</v>
      </c>
      <c r="E137" s="14">
        <v>2.5</v>
      </c>
      <c r="F137" s="15">
        <v>3.0999999999999999E-3</v>
      </c>
      <c r="G137" s="15"/>
    </row>
    <row r="138" spans="1:7" x14ac:dyDescent="0.3">
      <c r="A138" s="12" t="s">
        <v>2315</v>
      </c>
      <c r="B138" s="30" t="s">
        <v>2316</v>
      </c>
      <c r="C138" s="30" t="s">
        <v>1210</v>
      </c>
      <c r="D138" s="13">
        <v>388</v>
      </c>
      <c r="E138" s="14">
        <v>2.4900000000000002</v>
      </c>
      <c r="F138" s="15">
        <v>3.0999999999999999E-3</v>
      </c>
      <c r="G138" s="15"/>
    </row>
    <row r="139" spans="1:7" x14ac:dyDescent="0.3">
      <c r="A139" s="12" t="s">
        <v>1881</v>
      </c>
      <c r="B139" s="30" t="s">
        <v>1882</v>
      </c>
      <c r="C139" s="30" t="s">
        <v>1883</v>
      </c>
      <c r="D139" s="13">
        <v>111</v>
      </c>
      <c r="E139" s="14">
        <v>2.4900000000000002</v>
      </c>
      <c r="F139" s="15">
        <v>3.0999999999999999E-3</v>
      </c>
      <c r="G139" s="15"/>
    </row>
    <row r="140" spans="1:7" x14ac:dyDescent="0.3">
      <c r="A140" s="12" t="s">
        <v>2101</v>
      </c>
      <c r="B140" s="30" t="s">
        <v>2102</v>
      </c>
      <c r="C140" s="30" t="s">
        <v>1242</v>
      </c>
      <c r="D140" s="13">
        <v>156</v>
      </c>
      <c r="E140" s="14">
        <v>2.4700000000000002</v>
      </c>
      <c r="F140" s="15">
        <v>3.0000000000000001E-3</v>
      </c>
      <c r="G140" s="15"/>
    </row>
    <row r="141" spans="1:7" x14ac:dyDescent="0.3">
      <c r="A141" s="12" t="s">
        <v>2317</v>
      </c>
      <c r="B141" s="30" t="s">
        <v>2318</v>
      </c>
      <c r="C141" s="30" t="s">
        <v>2319</v>
      </c>
      <c r="D141" s="13">
        <v>1298</v>
      </c>
      <c r="E141" s="14">
        <v>2.4700000000000002</v>
      </c>
      <c r="F141" s="15">
        <v>3.0000000000000001E-3</v>
      </c>
      <c r="G141" s="15"/>
    </row>
    <row r="142" spans="1:7" x14ac:dyDescent="0.3">
      <c r="A142" s="12" t="s">
        <v>2320</v>
      </c>
      <c r="B142" s="30" t="s">
        <v>2321</v>
      </c>
      <c r="C142" s="30" t="s">
        <v>1883</v>
      </c>
      <c r="D142" s="13">
        <v>665</v>
      </c>
      <c r="E142" s="14">
        <v>2.46</v>
      </c>
      <c r="F142" s="15">
        <v>3.0000000000000001E-3</v>
      </c>
      <c r="G142" s="15"/>
    </row>
    <row r="143" spans="1:7" x14ac:dyDescent="0.3">
      <c r="A143" s="12" t="s">
        <v>2322</v>
      </c>
      <c r="B143" s="30" t="s">
        <v>2323</v>
      </c>
      <c r="C143" s="30" t="s">
        <v>2324</v>
      </c>
      <c r="D143" s="13">
        <v>134</v>
      </c>
      <c r="E143" s="14">
        <v>2.44</v>
      </c>
      <c r="F143" s="15">
        <v>3.0000000000000001E-3</v>
      </c>
      <c r="G143" s="15"/>
    </row>
    <row r="144" spans="1:7" x14ac:dyDescent="0.3">
      <c r="A144" s="12" t="s">
        <v>2325</v>
      </c>
      <c r="B144" s="30" t="s">
        <v>2326</v>
      </c>
      <c r="C144" s="30" t="s">
        <v>1169</v>
      </c>
      <c r="D144" s="13">
        <v>392</v>
      </c>
      <c r="E144" s="14">
        <v>2.4300000000000002</v>
      </c>
      <c r="F144" s="15">
        <v>3.0000000000000001E-3</v>
      </c>
      <c r="G144" s="15"/>
    </row>
    <row r="145" spans="1:7" x14ac:dyDescent="0.3">
      <c r="A145" s="12" t="s">
        <v>2327</v>
      </c>
      <c r="B145" s="30" t="s">
        <v>2328</v>
      </c>
      <c r="C145" s="30" t="s">
        <v>1196</v>
      </c>
      <c r="D145" s="13">
        <v>107</v>
      </c>
      <c r="E145" s="14">
        <v>2.4300000000000002</v>
      </c>
      <c r="F145" s="15">
        <v>3.0000000000000001E-3</v>
      </c>
      <c r="G145" s="15"/>
    </row>
    <row r="146" spans="1:7" x14ac:dyDescent="0.3">
      <c r="A146" s="12" t="s">
        <v>2329</v>
      </c>
      <c r="B146" s="30" t="s">
        <v>2330</v>
      </c>
      <c r="C146" s="30" t="s">
        <v>1183</v>
      </c>
      <c r="D146" s="13">
        <v>272</v>
      </c>
      <c r="E146" s="14">
        <v>2.42</v>
      </c>
      <c r="F146" s="15">
        <v>3.0000000000000001E-3</v>
      </c>
      <c r="G146" s="15"/>
    </row>
    <row r="147" spans="1:7" x14ac:dyDescent="0.3">
      <c r="A147" s="12" t="s">
        <v>2331</v>
      </c>
      <c r="B147" s="30" t="s">
        <v>2332</v>
      </c>
      <c r="C147" s="30" t="s">
        <v>1196</v>
      </c>
      <c r="D147" s="13">
        <v>680</v>
      </c>
      <c r="E147" s="14">
        <v>2.37</v>
      </c>
      <c r="F147" s="15">
        <v>2.8999999999999998E-3</v>
      </c>
      <c r="G147" s="15"/>
    </row>
    <row r="148" spans="1:7" x14ac:dyDescent="0.3">
      <c r="A148" s="12" t="s">
        <v>2333</v>
      </c>
      <c r="B148" s="30" t="s">
        <v>2334</v>
      </c>
      <c r="C148" s="30" t="s">
        <v>1381</v>
      </c>
      <c r="D148" s="13">
        <v>674</v>
      </c>
      <c r="E148" s="14">
        <v>2.33</v>
      </c>
      <c r="F148" s="15">
        <v>2.8999999999999998E-3</v>
      </c>
      <c r="G148" s="15"/>
    </row>
    <row r="149" spans="1:7" x14ac:dyDescent="0.3">
      <c r="A149" s="12" t="s">
        <v>2335</v>
      </c>
      <c r="B149" s="30" t="s">
        <v>2336</v>
      </c>
      <c r="C149" s="30" t="s">
        <v>1395</v>
      </c>
      <c r="D149" s="13">
        <v>6532</v>
      </c>
      <c r="E149" s="14">
        <v>2.3199999999999998</v>
      </c>
      <c r="F149" s="15">
        <v>2.8E-3</v>
      </c>
      <c r="G149" s="15"/>
    </row>
    <row r="150" spans="1:7" x14ac:dyDescent="0.3">
      <c r="A150" s="12" t="s">
        <v>2337</v>
      </c>
      <c r="B150" s="30" t="s">
        <v>2338</v>
      </c>
      <c r="C150" s="30" t="s">
        <v>1318</v>
      </c>
      <c r="D150" s="13">
        <v>356</v>
      </c>
      <c r="E150" s="14">
        <v>2.31</v>
      </c>
      <c r="F150" s="15">
        <v>2.8E-3</v>
      </c>
      <c r="G150" s="15"/>
    </row>
    <row r="151" spans="1:7" x14ac:dyDescent="0.3">
      <c r="A151" s="12" t="s">
        <v>2339</v>
      </c>
      <c r="B151" s="30" t="s">
        <v>2340</v>
      </c>
      <c r="C151" s="30" t="s">
        <v>1107</v>
      </c>
      <c r="D151" s="13">
        <v>5134</v>
      </c>
      <c r="E151" s="14">
        <v>2.31</v>
      </c>
      <c r="F151" s="15">
        <v>2.8E-3</v>
      </c>
      <c r="G151" s="15"/>
    </row>
    <row r="152" spans="1:7" x14ac:dyDescent="0.3">
      <c r="A152" s="12" t="s">
        <v>2341</v>
      </c>
      <c r="B152" s="30" t="s">
        <v>2342</v>
      </c>
      <c r="C152" s="30" t="s">
        <v>1297</v>
      </c>
      <c r="D152" s="13">
        <v>183</v>
      </c>
      <c r="E152" s="14">
        <v>2.2999999999999998</v>
      </c>
      <c r="F152" s="15">
        <v>2.8E-3</v>
      </c>
      <c r="G152" s="15"/>
    </row>
    <row r="153" spans="1:7" x14ac:dyDescent="0.3">
      <c r="A153" s="12" t="s">
        <v>2343</v>
      </c>
      <c r="B153" s="30" t="s">
        <v>2344</v>
      </c>
      <c r="C153" s="30" t="s">
        <v>1395</v>
      </c>
      <c r="D153" s="13">
        <v>643</v>
      </c>
      <c r="E153" s="14">
        <v>2.2799999999999998</v>
      </c>
      <c r="F153" s="15">
        <v>2.8E-3</v>
      </c>
      <c r="G153" s="15"/>
    </row>
    <row r="154" spans="1:7" x14ac:dyDescent="0.3">
      <c r="A154" s="12" t="s">
        <v>2345</v>
      </c>
      <c r="B154" s="30" t="s">
        <v>2346</v>
      </c>
      <c r="C154" s="30" t="s">
        <v>1110</v>
      </c>
      <c r="D154" s="13">
        <v>3830</v>
      </c>
      <c r="E154" s="14">
        <v>2.2799999999999998</v>
      </c>
      <c r="F154" s="15">
        <v>2.8E-3</v>
      </c>
      <c r="G154" s="15"/>
    </row>
    <row r="155" spans="1:7" x14ac:dyDescent="0.3">
      <c r="A155" s="12" t="s">
        <v>2347</v>
      </c>
      <c r="B155" s="30" t="s">
        <v>2348</v>
      </c>
      <c r="C155" s="30" t="s">
        <v>1196</v>
      </c>
      <c r="D155" s="13">
        <v>98</v>
      </c>
      <c r="E155" s="14">
        <v>2.2799999999999998</v>
      </c>
      <c r="F155" s="15">
        <v>2.8E-3</v>
      </c>
      <c r="G155" s="15"/>
    </row>
    <row r="156" spans="1:7" x14ac:dyDescent="0.3">
      <c r="A156" s="12" t="s">
        <v>2349</v>
      </c>
      <c r="B156" s="30" t="s">
        <v>2350</v>
      </c>
      <c r="C156" s="30" t="s">
        <v>1231</v>
      </c>
      <c r="D156" s="13">
        <v>4552</v>
      </c>
      <c r="E156" s="14">
        <v>2.23</v>
      </c>
      <c r="F156" s="15">
        <v>2.7000000000000001E-3</v>
      </c>
      <c r="G156" s="15"/>
    </row>
    <row r="157" spans="1:7" x14ac:dyDescent="0.3">
      <c r="A157" s="12" t="s">
        <v>1702</v>
      </c>
      <c r="B157" s="30" t="s">
        <v>1703</v>
      </c>
      <c r="C157" s="30" t="s">
        <v>1318</v>
      </c>
      <c r="D157" s="13">
        <v>102</v>
      </c>
      <c r="E157" s="14">
        <v>2.21</v>
      </c>
      <c r="F157" s="15">
        <v>2.7000000000000001E-3</v>
      </c>
      <c r="G157" s="15"/>
    </row>
    <row r="158" spans="1:7" x14ac:dyDescent="0.3">
      <c r="A158" s="12" t="s">
        <v>2351</v>
      </c>
      <c r="B158" s="30" t="s">
        <v>2352</v>
      </c>
      <c r="C158" s="30" t="s">
        <v>1381</v>
      </c>
      <c r="D158" s="13">
        <v>815</v>
      </c>
      <c r="E158" s="14">
        <v>2.21</v>
      </c>
      <c r="F158" s="15">
        <v>2.7000000000000001E-3</v>
      </c>
      <c r="G158" s="15"/>
    </row>
    <row r="159" spans="1:7" x14ac:dyDescent="0.3">
      <c r="A159" s="12" t="s">
        <v>2353</v>
      </c>
      <c r="B159" s="30" t="s">
        <v>2354</v>
      </c>
      <c r="C159" s="30" t="s">
        <v>1110</v>
      </c>
      <c r="D159" s="13">
        <v>126</v>
      </c>
      <c r="E159" s="14">
        <v>2.2000000000000002</v>
      </c>
      <c r="F159" s="15">
        <v>2.7000000000000001E-3</v>
      </c>
      <c r="G159" s="15"/>
    </row>
    <row r="160" spans="1:7" x14ac:dyDescent="0.3">
      <c r="A160" s="12" t="s">
        <v>1895</v>
      </c>
      <c r="B160" s="30" t="s">
        <v>1896</v>
      </c>
      <c r="C160" s="30" t="s">
        <v>1135</v>
      </c>
      <c r="D160" s="13">
        <v>142</v>
      </c>
      <c r="E160" s="14">
        <v>2.19</v>
      </c>
      <c r="F160" s="15">
        <v>2.7000000000000001E-3</v>
      </c>
      <c r="G160" s="15"/>
    </row>
    <row r="161" spans="1:7" x14ac:dyDescent="0.3">
      <c r="A161" s="12" t="s">
        <v>2355</v>
      </c>
      <c r="B161" s="30" t="s">
        <v>2356</v>
      </c>
      <c r="C161" s="30" t="s">
        <v>1390</v>
      </c>
      <c r="D161" s="13">
        <v>140</v>
      </c>
      <c r="E161" s="14">
        <v>2.17</v>
      </c>
      <c r="F161" s="15">
        <v>2.7000000000000001E-3</v>
      </c>
      <c r="G161" s="15"/>
    </row>
    <row r="162" spans="1:7" x14ac:dyDescent="0.3">
      <c r="A162" s="12" t="s">
        <v>1863</v>
      </c>
      <c r="B162" s="30" t="s">
        <v>1864</v>
      </c>
      <c r="C162" s="30" t="s">
        <v>1196</v>
      </c>
      <c r="D162" s="13">
        <v>1034</v>
      </c>
      <c r="E162" s="14">
        <v>2.14</v>
      </c>
      <c r="F162" s="15">
        <v>2.5999999999999999E-3</v>
      </c>
      <c r="G162" s="15"/>
    </row>
    <row r="163" spans="1:7" x14ac:dyDescent="0.3">
      <c r="A163" s="12" t="s">
        <v>2109</v>
      </c>
      <c r="B163" s="30" t="s">
        <v>2110</v>
      </c>
      <c r="C163" s="30" t="s">
        <v>1135</v>
      </c>
      <c r="D163" s="13">
        <v>665</v>
      </c>
      <c r="E163" s="14">
        <v>2.14</v>
      </c>
      <c r="F163" s="15">
        <v>2.5999999999999999E-3</v>
      </c>
      <c r="G163" s="15"/>
    </row>
    <row r="164" spans="1:7" x14ac:dyDescent="0.3">
      <c r="A164" s="12" t="s">
        <v>2357</v>
      </c>
      <c r="B164" s="30" t="s">
        <v>2358</v>
      </c>
      <c r="C164" s="30" t="s">
        <v>1290</v>
      </c>
      <c r="D164" s="13">
        <v>100</v>
      </c>
      <c r="E164" s="14">
        <v>2.09</v>
      </c>
      <c r="F164" s="15">
        <v>2.5999999999999999E-3</v>
      </c>
      <c r="G164" s="15"/>
    </row>
    <row r="165" spans="1:7" x14ac:dyDescent="0.3">
      <c r="A165" s="12" t="s">
        <v>2359</v>
      </c>
      <c r="B165" s="30" t="s">
        <v>2360</v>
      </c>
      <c r="C165" s="30" t="s">
        <v>1210</v>
      </c>
      <c r="D165" s="13">
        <v>339</v>
      </c>
      <c r="E165" s="14">
        <v>2.0699999999999998</v>
      </c>
      <c r="F165" s="15">
        <v>2.5000000000000001E-3</v>
      </c>
      <c r="G165" s="15"/>
    </row>
    <row r="166" spans="1:7" x14ac:dyDescent="0.3">
      <c r="A166" s="12" t="s">
        <v>2361</v>
      </c>
      <c r="B166" s="30" t="s">
        <v>2362</v>
      </c>
      <c r="C166" s="30" t="s">
        <v>1154</v>
      </c>
      <c r="D166" s="13">
        <v>730</v>
      </c>
      <c r="E166" s="14">
        <v>2.04</v>
      </c>
      <c r="F166" s="15">
        <v>2.5000000000000001E-3</v>
      </c>
      <c r="G166" s="15"/>
    </row>
    <row r="167" spans="1:7" x14ac:dyDescent="0.3">
      <c r="A167" s="12" t="s">
        <v>1286</v>
      </c>
      <c r="B167" s="30" t="s">
        <v>1287</v>
      </c>
      <c r="C167" s="30" t="s">
        <v>1183</v>
      </c>
      <c r="D167" s="13">
        <v>1095</v>
      </c>
      <c r="E167" s="14">
        <v>2.0299999999999998</v>
      </c>
      <c r="F167" s="15">
        <v>2.5000000000000001E-3</v>
      </c>
      <c r="G167" s="15"/>
    </row>
    <row r="168" spans="1:7" x14ac:dyDescent="0.3">
      <c r="A168" s="12" t="s">
        <v>2363</v>
      </c>
      <c r="B168" s="30" t="s">
        <v>2364</v>
      </c>
      <c r="C168" s="30" t="s">
        <v>1290</v>
      </c>
      <c r="D168" s="13">
        <v>1246</v>
      </c>
      <c r="E168" s="14">
        <v>2.02</v>
      </c>
      <c r="F168" s="15">
        <v>2.5000000000000001E-3</v>
      </c>
      <c r="G168" s="15"/>
    </row>
    <row r="169" spans="1:7" x14ac:dyDescent="0.3">
      <c r="A169" s="12" t="s">
        <v>2136</v>
      </c>
      <c r="B169" s="30" t="s">
        <v>2137</v>
      </c>
      <c r="C169" s="30" t="s">
        <v>1318</v>
      </c>
      <c r="D169" s="13">
        <v>308</v>
      </c>
      <c r="E169" s="14">
        <v>2</v>
      </c>
      <c r="F169" s="15">
        <v>2.5000000000000001E-3</v>
      </c>
      <c r="G169" s="15"/>
    </row>
    <row r="170" spans="1:7" x14ac:dyDescent="0.3">
      <c r="A170" s="12" t="s">
        <v>2365</v>
      </c>
      <c r="B170" s="30" t="s">
        <v>2366</v>
      </c>
      <c r="C170" s="30" t="s">
        <v>1218</v>
      </c>
      <c r="D170" s="13">
        <v>548</v>
      </c>
      <c r="E170" s="14">
        <v>1.99</v>
      </c>
      <c r="F170" s="15">
        <v>2.3999999999999998E-3</v>
      </c>
      <c r="G170" s="15"/>
    </row>
    <row r="171" spans="1:7" x14ac:dyDescent="0.3">
      <c r="A171" s="12" t="s">
        <v>2367</v>
      </c>
      <c r="B171" s="30" t="s">
        <v>2368</v>
      </c>
      <c r="C171" s="30" t="s">
        <v>1218</v>
      </c>
      <c r="D171" s="13">
        <v>2173</v>
      </c>
      <c r="E171" s="14">
        <v>1.96</v>
      </c>
      <c r="F171" s="15">
        <v>2.3999999999999998E-3</v>
      </c>
      <c r="G171" s="15"/>
    </row>
    <row r="172" spans="1:7" x14ac:dyDescent="0.3">
      <c r="A172" s="12" t="s">
        <v>2369</v>
      </c>
      <c r="B172" s="30" t="s">
        <v>2370</v>
      </c>
      <c r="C172" s="30" t="s">
        <v>1290</v>
      </c>
      <c r="D172" s="13">
        <v>75</v>
      </c>
      <c r="E172" s="14">
        <v>1.96</v>
      </c>
      <c r="F172" s="15">
        <v>2.3999999999999998E-3</v>
      </c>
      <c r="G172" s="15"/>
    </row>
    <row r="173" spans="1:7" x14ac:dyDescent="0.3">
      <c r="A173" s="12" t="s">
        <v>2371</v>
      </c>
      <c r="B173" s="30" t="s">
        <v>2372</v>
      </c>
      <c r="C173" s="30" t="s">
        <v>1395</v>
      </c>
      <c r="D173" s="13">
        <v>2630</v>
      </c>
      <c r="E173" s="14">
        <v>1.96</v>
      </c>
      <c r="F173" s="15">
        <v>2.3999999999999998E-3</v>
      </c>
      <c r="G173" s="15"/>
    </row>
    <row r="174" spans="1:7" x14ac:dyDescent="0.3">
      <c r="A174" s="12" t="s">
        <v>2373</v>
      </c>
      <c r="B174" s="30" t="s">
        <v>2374</v>
      </c>
      <c r="C174" s="30" t="s">
        <v>1290</v>
      </c>
      <c r="D174" s="13">
        <v>359</v>
      </c>
      <c r="E174" s="14">
        <v>1.95</v>
      </c>
      <c r="F174" s="15">
        <v>2.3999999999999998E-3</v>
      </c>
      <c r="G174" s="15"/>
    </row>
    <row r="175" spans="1:7" x14ac:dyDescent="0.3">
      <c r="A175" s="12" t="s">
        <v>2375</v>
      </c>
      <c r="B175" s="30" t="s">
        <v>2376</v>
      </c>
      <c r="C175" s="30" t="s">
        <v>1196</v>
      </c>
      <c r="D175" s="13">
        <v>1658</v>
      </c>
      <c r="E175" s="14">
        <v>1.92</v>
      </c>
      <c r="F175" s="15">
        <v>2.3999999999999998E-3</v>
      </c>
      <c r="G175" s="15"/>
    </row>
    <row r="176" spans="1:7" x14ac:dyDescent="0.3">
      <c r="A176" s="12" t="s">
        <v>2377</v>
      </c>
      <c r="B176" s="30" t="s">
        <v>2378</v>
      </c>
      <c r="C176" s="30" t="s">
        <v>1793</v>
      </c>
      <c r="D176" s="13">
        <v>289</v>
      </c>
      <c r="E176" s="14">
        <v>1.92</v>
      </c>
      <c r="F176" s="15">
        <v>2.3999999999999998E-3</v>
      </c>
      <c r="G176" s="15"/>
    </row>
    <row r="177" spans="1:7" x14ac:dyDescent="0.3">
      <c r="A177" s="12" t="s">
        <v>1714</v>
      </c>
      <c r="B177" s="30" t="s">
        <v>1715</v>
      </c>
      <c r="C177" s="30" t="s">
        <v>1318</v>
      </c>
      <c r="D177" s="13">
        <v>191</v>
      </c>
      <c r="E177" s="14">
        <v>1.92</v>
      </c>
      <c r="F177" s="15">
        <v>2.3999999999999998E-3</v>
      </c>
      <c r="G177" s="15"/>
    </row>
    <row r="178" spans="1:7" x14ac:dyDescent="0.3">
      <c r="A178" s="12" t="s">
        <v>2379</v>
      </c>
      <c r="B178" s="30" t="s">
        <v>2380</v>
      </c>
      <c r="C178" s="30" t="s">
        <v>1196</v>
      </c>
      <c r="D178" s="13">
        <v>99</v>
      </c>
      <c r="E178" s="14">
        <v>1.92</v>
      </c>
      <c r="F178" s="15">
        <v>2.3999999999999998E-3</v>
      </c>
      <c r="G178" s="15"/>
    </row>
    <row r="179" spans="1:7" x14ac:dyDescent="0.3">
      <c r="A179" s="12" t="s">
        <v>1873</v>
      </c>
      <c r="B179" s="30" t="s">
        <v>1874</v>
      </c>
      <c r="C179" s="30" t="s">
        <v>1107</v>
      </c>
      <c r="D179" s="13">
        <v>779</v>
      </c>
      <c r="E179" s="14">
        <v>1.91</v>
      </c>
      <c r="F179" s="15">
        <v>2.3E-3</v>
      </c>
      <c r="G179" s="15"/>
    </row>
    <row r="180" spans="1:7" x14ac:dyDescent="0.3">
      <c r="A180" s="12" t="s">
        <v>2381</v>
      </c>
      <c r="B180" s="30" t="s">
        <v>2382</v>
      </c>
      <c r="C180" s="30" t="s">
        <v>1161</v>
      </c>
      <c r="D180" s="13">
        <v>6549</v>
      </c>
      <c r="E180" s="14">
        <v>1.88</v>
      </c>
      <c r="F180" s="15">
        <v>2.3E-3</v>
      </c>
      <c r="G180" s="15"/>
    </row>
    <row r="181" spans="1:7" x14ac:dyDescent="0.3">
      <c r="A181" s="12" t="s">
        <v>2383</v>
      </c>
      <c r="B181" s="30" t="s">
        <v>2384</v>
      </c>
      <c r="C181" s="30" t="s">
        <v>1968</v>
      </c>
      <c r="D181" s="13">
        <v>13298</v>
      </c>
      <c r="E181" s="14">
        <v>1.88</v>
      </c>
      <c r="F181" s="15">
        <v>2.3E-3</v>
      </c>
      <c r="G181" s="15"/>
    </row>
    <row r="182" spans="1:7" x14ac:dyDescent="0.3">
      <c r="A182" s="12" t="s">
        <v>2385</v>
      </c>
      <c r="B182" s="30" t="s">
        <v>2386</v>
      </c>
      <c r="C182" s="30" t="s">
        <v>1196</v>
      </c>
      <c r="D182" s="13">
        <v>216</v>
      </c>
      <c r="E182" s="14">
        <v>1.87</v>
      </c>
      <c r="F182" s="15">
        <v>2.3E-3</v>
      </c>
      <c r="G182" s="15"/>
    </row>
    <row r="183" spans="1:7" x14ac:dyDescent="0.3">
      <c r="A183" s="12" t="s">
        <v>1841</v>
      </c>
      <c r="B183" s="30" t="s">
        <v>1842</v>
      </c>
      <c r="C183" s="30" t="s">
        <v>1353</v>
      </c>
      <c r="D183" s="13">
        <v>1865</v>
      </c>
      <c r="E183" s="14">
        <v>1.86</v>
      </c>
      <c r="F183" s="15">
        <v>2.3E-3</v>
      </c>
      <c r="G183" s="15"/>
    </row>
    <row r="184" spans="1:7" x14ac:dyDescent="0.3">
      <c r="A184" s="12" t="s">
        <v>2140</v>
      </c>
      <c r="B184" s="30" t="s">
        <v>2141</v>
      </c>
      <c r="C184" s="30" t="s">
        <v>1395</v>
      </c>
      <c r="D184" s="13">
        <v>185</v>
      </c>
      <c r="E184" s="14">
        <v>1.86</v>
      </c>
      <c r="F184" s="15">
        <v>2.3E-3</v>
      </c>
      <c r="G184" s="15"/>
    </row>
    <row r="185" spans="1:7" x14ac:dyDescent="0.3">
      <c r="A185" s="12" t="s">
        <v>2387</v>
      </c>
      <c r="B185" s="30" t="s">
        <v>2388</v>
      </c>
      <c r="C185" s="30" t="s">
        <v>1290</v>
      </c>
      <c r="D185" s="13">
        <v>449</v>
      </c>
      <c r="E185" s="14">
        <v>1.84</v>
      </c>
      <c r="F185" s="15">
        <v>2.3E-3</v>
      </c>
      <c r="G185" s="15"/>
    </row>
    <row r="186" spans="1:7" x14ac:dyDescent="0.3">
      <c r="A186" s="12" t="s">
        <v>2389</v>
      </c>
      <c r="B186" s="30" t="s">
        <v>2390</v>
      </c>
      <c r="C186" s="30" t="s">
        <v>1720</v>
      </c>
      <c r="D186" s="13">
        <v>12527</v>
      </c>
      <c r="E186" s="14">
        <v>1.83</v>
      </c>
      <c r="F186" s="15">
        <v>2.3E-3</v>
      </c>
      <c r="G186" s="15"/>
    </row>
    <row r="187" spans="1:7" x14ac:dyDescent="0.3">
      <c r="A187" s="12" t="s">
        <v>1869</v>
      </c>
      <c r="B187" s="30" t="s">
        <v>1870</v>
      </c>
      <c r="C187" s="30" t="s">
        <v>1225</v>
      </c>
      <c r="D187" s="13">
        <v>121</v>
      </c>
      <c r="E187" s="14">
        <v>1.81</v>
      </c>
      <c r="F187" s="15">
        <v>2.2000000000000001E-3</v>
      </c>
      <c r="G187" s="15"/>
    </row>
    <row r="188" spans="1:7" x14ac:dyDescent="0.3">
      <c r="A188" s="12" t="s">
        <v>2130</v>
      </c>
      <c r="B188" s="30" t="s">
        <v>2131</v>
      </c>
      <c r="C188" s="30" t="s">
        <v>1110</v>
      </c>
      <c r="D188" s="13">
        <v>244</v>
      </c>
      <c r="E188" s="14">
        <v>1.81</v>
      </c>
      <c r="F188" s="15">
        <v>2.2000000000000001E-3</v>
      </c>
      <c r="G188" s="15"/>
    </row>
    <row r="189" spans="1:7" x14ac:dyDescent="0.3">
      <c r="A189" s="12" t="s">
        <v>2115</v>
      </c>
      <c r="B189" s="30" t="s">
        <v>2116</v>
      </c>
      <c r="C189" s="30" t="s">
        <v>1110</v>
      </c>
      <c r="D189" s="13">
        <v>334</v>
      </c>
      <c r="E189" s="14">
        <v>1.81</v>
      </c>
      <c r="F189" s="15">
        <v>2.2000000000000001E-3</v>
      </c>
      <c r="G189" s="15"/>
    </row>
    <row r="190" spans="1:7" x14ac:dyDescent="0.3">
      <c r="A190" s="12" t="s">
        <v>2391</v>
      </c>
      <c r="B190" s="30" t="s">
        <v>2392</v>
      </c>
      <c r="C190" s="30" t="s">
        <v>1218</v>
      </c>
      <c r="D190" s="13">
        <v>4150</v>
      </c>
      <c r="E190" s="14">
        <v>1.81</v>
      </c>
      <c r="F190" s="15">
        <v>2.2000000000000001E-3</v>
      </c>
      <c r="G190" s="15"/>
    </row>
    <row r="191" spans="1:7" x14ac:dyDescent="0.3">
      <c r="A191" s="12" t="s">
        <v>2393</v>
      </c>
      <c r="B191" s="30" t="s">
        <v>2394</v>
      </c>
      <c r="C191" s="30" t="s">
        <v>1259</v>
      </c>
      <c r="D191" s="13">
        <v>910</v>
      </c>
      <c r="E191" s="14">
        <v>1.76</v>
      </c>
      <c r="F191" s="15">
        <v>2.2000000000000001E-3</v>
      </c>
      <c r="G191" s="15"/>
    </row>
    <row r="192" spans="1:7" x14ac:dyDescent="0.3">
      <c r="A192" s="12" t="s">
        <v>1914</v>
      </c>
      <c r="B192" s="30" t="s">
        <v>1915</v>
      </c>
      <c r="C192" s="30" t="s">
        <v>1196</v>
      </c>
      <c r="D192" s="13">
        <v>270</v>
      </c>
      <c r="E192" s="14">
        <v>1.76</v>
      </c>
      <c r="F192" s="15">
        <v>2.2000000000000001E-3</v>
      </c>
      <c r="G192" s="15"/>
    </row>
    <row r="193" spans="1:7" x14ac:dyDescent="0.3">
      <c r="A193" s="12" t="s">
        <v>2395</v>
      </c>
      <c r="B193" s="30" t="s">
        <v>2396</v>
      </c>
      <c r="C193" s="30" t="s">
        <v>1420</v>
      </c>
      <c r="D193" s="13">
        <v>2737</v>
      </c>
      <c r="E193" s="14">
        <v>1.74</v>
      </c>
      <c r="F193" s="15">
        <v>2.0999999999999999E-3</v>
      </c>
      <c r="G193" s="15"/>
    </row>
    <row r="194" spans="1:7" x14ac:dyDescent="0.3">
      <c r="A194" s="12" t="s">
        <v>2397</v>
      </c>
      <c r="B194" s="30" t="s">
        <v>2398</v>
      </c>
      <c r="C194" s="30" t="s">
        <v>1161</v>
      </c>
      <c r="D194" s="13">
        <v>335</v>
      </c>
      <c r="E194" s="14">
        <v>1.73</v>
      </c>
      <c r="F194" s="15">
        <v>2.0999999999999999E-3</v>
      </c>
      <c r="G194" s="15"/>
    </row>
    <row r="195" spans="1:7" x14ac:dyDescent="0.3">
      <c r="A195" s="12" t="s">
        <v>2144</v>
      </c>
      <c r="B195" s="30" t="s">
        <v>2145</v>
      </c>
      <c r="C195" s="30" t="s">
        <v>1256</v>
      </c>
      <c r="D195" s="13">
        <v>439</v>
      </c>
      <c r="E195" s="14">
        <v>1.72</v>
      </c>
      <c r="F195" s="15">
        <v>2.0999999999999999E-3</v>
      </c>
      <c r="G195" s="15"/>
    </row>
    <row r="196" spans="1:7" x14ac:dyDescent="0.3">
      <c r="A196" s="12" t="s">
        <v>2399</v>
      </c>
      <c r="B196" s="30" t="s">
        <v>2400</v>
      </c>
      <c r="C196" s="30" t="s">
        <v>1883</v>
      </c>
      <c r="D196" s="13">
        <v>166</v>
      </c>
      <c r="E196" s="14">
        <v>1.71</v>
      </c>
      <c r="F196" s="15">
        <v>2.0999999999999999E-3</v>
      </c>
      <c r="G196" s="15"/>
    </row>
    <row r="197" spans="1:7" x14ac:dyDescent="0.3">
      <c r="A197" s="12" t="s">
        <v>2401</v>
      </c>
      <c r="B197" s="30" t="s">
        <v>2402</v>
      </c>
      <c r="C197" s="30" t="s">
        <v>1290</v>
      </c>
      <c r="D197" s="13">
        <v>634</v>
      </c>
      <c r="E197" s="14">
        <v>1.66</v>
      </c>
      <c r="F197" s="15">
        <v>2E-3</v>
      </c>
      <c r="G197" s="15"/>
    </row>
    <row r="198" spans="1:7" x14ac:dyDescent="0.3">
      <c r="A198" s="12" t="s">
        <v>2403</v>
      </c>
      <c r="B198" s="30" t="s">
        <v>2404</v>
      </c>
      <c r="C198" s="30" t="s">
        <v>1290</v>
      </c>
      <c r="D198" s="13">
        <v>144</v>
      </c>
      <c r="E198" s="14">
        <v>1.65</v>
      </c>
      <c r="F198" s="15">
        <v>2E-3</v>
      </c>
      <c r="G198" s="15"/>
    </row>
    <row r="199" spans="1:7" x14ac:dyDescent="0.3">
      <c r="A199" s="12" t="s">
        <v>2405</v>
      </c>
      <c r="B199" s="30" t="s">
        <v>2406</v>
      </c>
      <c r="C199" s="30" t="s">
        <v>1164</v>
      </c>
      <c r="D199" s="13">
        <v>2119</v>
      </c>
      <c r="E199" s="14">
        <v>1.63</v>
      </c>
      <c r="F199" s="15">
        <v>2E-3</v>
      </c>
      <c r="G199" s="15"/>
    </row>
    <row r="200" spans="1:7" x14ac:dyDescent="0.3">
      <c r="A200" s="12" t="s">
        <v>2407</v>
      </c>
      <c r="B200" s="30" t="s">
        <v>2408</v>
      </c>
      <c r="C200" s="30" t="s">
        <v>1218</v>
      </c>
      <c r="D200" s="13">
        <v>981</v>
      </c>
      <c r="E200" s="14">
        <v>1.63</v>
      </c>
      <c r="F200" s="15">
        <v>2E-3</v>
      </c>
      <c r="G200" s="15"/>
    </row>
    <row r="201" spans="1:7" x14ac:dyDescent="0.3">
      <c r="A201" s="12" t="s">
        <v>2409</v>
      </c>
      <c r="B201" s="30" t="s">
        <v>2410</v>
      </c>
      <c r="C201" s="30" t="s">
        <v>1164</v>
      </c>
      <c r="D201" s="13">
        <v>4879</v>
      </c>
      <c r="E201" s="14">
        <v>1.62</v>
      </c>
      <c r="F201" s="15">
        <v>2E-3</v>
      </c>
      <c r="G201" s="15"/>
    </row>
    <row r="202" spans="1:7" x14ac:dyDescent="0.3">
      <c r="A202" s="12" t="s">
        <v>2411</v>
      </c>
      <c r="B202" s="30" t="s">
        <v>2412</v>
      </c>
      <c r="C202" s="30" t="s">
        <v>1107</v>
      </c>
      <c r="D202" s="13">
        <v>7221</v>
      </c>
      <c r="E202" s="14">
        <v>1.62</v>
      </c>
      <c r="F202" s="15">
        <v>2E-3</v>
      </c>
      <c r="G202" s="15"/>
    </row>
    <row r="203" spans="1:7" x14ac:dyDescent="0.3">
      <c r="A203" s="12" t="s">
        <v>2413</v>
      </c>
      <c r="B203" s="30" t="s">
        <v>2414</v>
      </c>
      <c r="C203" s="30" t="s">
        <v>1218</v>
      </c>
      <c r="D203" s="13">
        <v>596</v>
      </c>
      <c r="E203" s="14">
        <v>1.61</v>
      </c>
      <c r="F203" s="15">
        <v>2E-3</v>
      </c>
      <c r="G203" s="15"/>
    </row>
    <row r="204" spans="1:7" x14ac:dyDescent="0.3">
      <c r="A204" s="12" t="s">
        <v>2415</v>
      </c>
      <c r="B204" s="30" t="s">
        <v>2416</v>
      </c>
      <c r="C204" s="30" t="s">
        <v>1793</v>
      </c>
      <c r="D204" s="13">
        <v>339</v>
      </c>
      <c r="E204" s="14">
        <v>1.61</v>
      </c>
      <c r="F204" s="15">
        <v>2E-3</v>
      </c>
      <c r="G204" s="15"/>
    </row>
    <row r="205" spans="1:7" x14ac:dyDescent="0.3">
      <c r="A205" s="12" t="s">
        <v>2417</v>
      </c>
      <c r="B205" s="30" t="s">
        <v>2418</v>
      </c>
      <c r="C205" s="30" t="s">
        <v>1381</v>
      </c>
      <c r="D205" s="13">
        <v>679</v>
      </c>
      <c r="E205" s="14">
        <v>1.58</v>
      </c>
      <c r="F205" s="15">
        <v>1.9E-3</v>
      </c>
      <c r="G205" s="15"/>
    </row>
    <row r="206" spans="1:7" x14ac:dyDescent="0.3">
      <c r="A206" s="12" t="s">
        <v>2419</v>
      </c>
      <c r="B206" s="30" t="s">
        <v>2420</v>
      </c>
      <c r="C206" s="30" t="s">
        <v>1196</v>
      </c>
      <c r="D206" s="13">
        <v>684</v>
      </c>
      <c r="E206" s="14">
        <v>1.52</v>
      </c>
      <c r="F206" s="15">
        <v>1.9E-3</v>
      </c>
      <c r="G206" s="15"/>
    </row>
    <row r="207" spans="1:7" x14ac:dyDescent="0.3">
      <c r="A207" s="12" t="s">
        <v>1891</v>
      </c>
      <c r="B207" s="30" t="s">
        <v>1892</v>
      </c>
      <c r="C207" s="30" t="s">
        <v>1176</v>
      </c>
      <c r="D207" s="13">
        <v>550</v>
      </c>
      <c r="E207" s="14">
        <v>1.5</v>
      </c>
      <c r="F207" s="15">
        <v>1.8E-3</v>
      </c>
      <c r="G207" s="15"/>
    </row>
    <row r="208" spans="1:7" x14ac:dyDescent="0.3">
      <c r="A208" s="12" t="s">
        <v>2421</v>
      </c>
      <c r="B208" s="30" t="s">
        <v>2422</v>
      </c>
      <c r="C208" s="30" t="s">
        <v>1110</v>
      </c>
      <c r="D208" s="13">
        <v>3441</v>
      </c>
      <c r="E208" s="14">
        <v>1.49</v>
      </c>
      <c r="F208" s="15">
        <v>1.8E-3</v>
      </c>
      <c r="G208" s="15"/>
    </row>
    <row r="209" spans="1:7" x14ac:dyDescent="0.3">
      <c r="A209" s="12" t="s">
        <v>2423</v>
      </c>
      <c r="B209" s="30" t="s">
        <v>2424</v>
      </c>
      <c r="C209" s="30" t="s">
        <v>1290</v>
      </c>
      <c r="D209" s="13">
        <v>162</v>
      </c>
      <c r="E209" s="14">
        <v>1.49</v>
      </c>
      <c r="F209" s="15">
        <v>1.8E-3</v>
      </c>
      <c r="G209" s="15"/>
    </row>
    <row r="210" spans="1:7" x14ac:dyDescent="0.3">
      <c r="A210" s="12" t="s">
        <v>2425</v>
      </c>
      <c r="B210" s="30" t="s">
        <v>2426</v>
      </c>
      <c r="C210" s="30" t="s">
        <v>1231</v>
      </c>
      <c r="D210" s="13">
        <v>344</v>
      </c>
      <c r="E210" s="14">
        <v>1.48</v>
      </c>
      <c r="F210" s="15">
        <v>1.8E-3</v>
      </c>
      <c r="G210" s="15"/>
    </row>
    <row r="211" spans="1:7" x14ac:dyDescent="0.3">
      <c r="A211" s="12" t="s">
        <v>2427</v>
      </c>
      <c r="B211" s="30" t="s">
        <v>2428</v>
      </c>
      <c r="C211" s="30" t="s">
        <v>1231</v>
      </c>
      <c r="D211" s="13">
        <v>681</v>
      </c>
      <c r="E211" s="14">
        <v>1.46</v>
      </c>
      <c r="F211" s="15">
        <v>1.8E-3</v>
      </c>
      <c r="G211" s="15"/>
    </row>
    <row r="212" spans="1:7" x14ac:dyDescent="0.3">
      <c r="A212" s="12" t="s">
        <v>2113</v>
      </c>
      <c r="B212" s="30" t="s">
        <v>2114</v>
      </c>
      <c r="C212" s="30" t="s">
        <v>1196</v>
      </c>
      <c r="D212" s="13">
        <v>155</v>
      </c>
      <c r="E212" s="14">
        <v>1.45</v>
      </c>
      <c r="F212" s="15">
        <v>1.8E-3</v>
      </c>
      <c r="G212" s="15"/>
    </row>
    <row r="213" spans="1:7" x14ac:dyDescent="0.3">
      <c r="A213" s="12" t="s">
        <v>2429</v>
      </c>
      <c r="B213" s="30" t="s">
        <v>2430</v>
      </c>
      <c r="C213" s="30" t="s">
        <v>1395</v>
      </c>
      <c r="D213" s="13">
        <v>489</v>
      </c>
      <c r="E213" s="14">
        <v>1.43</v>
      </c>
      <c r="F213" s="15">
        <v>1.8E-3</v>
      </c>
      <c r="G213" s="15"/>
    </row>
    <row r="214" spans="1:7" x14ac:dyDescent="0.3">
      <c r="A214" s="12" t="s">
        <v>2431</v>
      </c>
      <c r="B214" s="30" t="s">
        <v>2432</v>
      </c>
      <c r="C214" s="30" t="s">
        <v>1107</v>
      </c>
      <c r="D214" s="13">
        <v>5785</v>
      </c>
      <c r="E214" s="14">
        <v>1.43</v>
      </c>
      <c r="F214" s="15">
        <v>1.8E-3</v>
      </c>
      <c r="G214" s="15"/>
    </row>
    <row r="215" spans="1:7" x14ac:dyDescent="0.3">
      <c r="A215" s="12" t="s">
        <v>2433</v>
      </c>
      <c r="B215" s="30" t="s">
        <v>2434</v>
      </c>
      <c r="C215" s="30" t="s">
        <v>1107</v>
      </c>
      <c r="D215" s="13">
        <v>5803</v>
      </c>
      <c r="E215" s="14">
        <v>1.4</v>
      </c>
      <c r="F215" s="15">
        <v>1.6999999999999999E-3</v>
      </c>
      <c r="G215" s="15"/>
    </row>
    <row r="216" spans="1:7" x14ac:dyDescent="0.3">
      <c r="A216" s="12" t="s">
        <v>2435</v>
      </c>
      <c r="B216" s="30" t="s">
        <v>2436</v>
      </c>
      <c r="C216" s="30" t="s">
        <v>1107</v>
      </c>
      <c r="D216" s="13">
        <v>5709</v>
      </c>
      <c r="E216" s="14">
        <v>1.39</v>
      </c>
      <c r="F216" s="15">
        <v>1.6999999999999999E-3</v>
      </c>
      <c r="G216" s="15"/>
    </row>
    <row r="217" spans="1:7" x14ac:dyDescent="0.3">
      <c r="A217" s="12" t="s">
        <v>2437</v>
      </c>
      <c r="B217" s="30" t="s">
        <v>2438</v>
      </c>
      <c r="C217" s="30" t="s">
        <v>1176</v>
      </c>
      <c r="D217" s="13">
        <v>504</v>
      </c>
      <c r="E217" s="14">
        <v>1.38</v>
      </c>
      <c r="F217" s="15">
        <v>1.6999999999999999E-3</v>
      </c>
      <c r="G217" s="15"/>
    </row>
    <row r="218" spans="1:7" x14ac:dyDescent="0.3">
      <c r="A218" s="12" t="s">
        <v>2439</v>
      </c>
      <c r="B218" s="30" t="s">
        <v>2440</v>
      </c>
      <c r="C218" s="30" t="s">
        <v>1225</v>
      </c>
      <c r="D218" s="13">
        <v>215</v>
      </c>
      <c r="E218" s="14">
        <v>1.35</v>
      </c>
      <c r="F218" s="15">
        <v>1.6999999999999999E-3</v>
      </c>
      <c r="G218" s="15"/>
    </row>
    <row r="219" spans="1:7" x14ac:dyDescent="0.3">
      <c r="A219" s="12" t="s">
        <v>2441</v>
      </c>
      <c r="B219" s="30" t="s">
        <v>2442</v>
      </c>
      <c r="C219" s="30" t="s">
        <v>1176</v>
      </c>
      <c r="D219" s="13">
        <v>1279</v>
      </c>
      <c r="E219" s="14">
        <v>1.35</v>
      </c>
      <c r="F219" s="15">
        <v>1.6999999999999999E-3</v>
      </c>
      <c r="G219" s="15"/>
    </row>
    <row r="220" spans="1:7" x14ac:dyDescent="0.3">
      <c r="A220" s="12" t="s">
        <v>2443</v>
      </c>
      <c r="B220" s="30" t="s">
        <v>2444</v>
      </c>
      <c r="C220" s="30" t="s">
        <v>1390</v>
      </c>
      <c r="D220" s="13">
        <v>167</v>
      </c>
      <c r="E220" s="14">
        <v>1.35</v>
      </c>
      <c r="F220" s="15">
        <v>1.6999999999999999E-3</v>
      </c>
      <c r="G220" s="15"/>
    </row>
    <row r="221" spans="1:7" x14ac:dyDescent="0.3">
      <c r="A221" s="12" t="s">
        <v>2445</v>
      </c>
      <c r="B221" s="30" t="s">
        <v>2446</v>
      </c>
      <c r="C221" s="30" t="s">
        <v>1231</v>
      </c>
      <c r="D221" s="13">
        <v>462</v>
      </c>
      <c r="E221" s="14">
        <v>1.32</v>
      </c>
      <c r="F221" s="15">
        <v>1.6000000000000001E-3</v>
      </c>
      <c r="G221" s="15"/>
    </row>
    <row r="222" spans="1:7" x14ac:dyDescent="0.3">
      <c r="A222" s="12" t="s">
        <v>2447</v>
      </c>
      <c r="B222" s="30" t="s">
        <v>2448</v>
      </c>
      <c r="C222" s="30" t="s">
        <v>1161</v>
      </c>
      <c r="D222" s="13">
        <v>2400</v>
      </c>
      <c r="E222" s="14">
        <v>1.3</v>
      </c>
      <c r="F222" s="15">
        <v>1.6000000000000001E-3</v>
      </c>
      <c r="G222" s="15"/>
    </row>
    <row r="223" spans="1:7" x14ac:dyDescent="0.3">
      <c r="A223" s="12" t="s">
        <v>2449</v>
      </c>
      <c r="B223" s="30" t="s">
        <v>2450</v>
      </c>
      <c r="C223" s="30" t="s">
        <v>1390</v>
      </c>
      <c r="D223" s="13">
        <v>377</v>
      </c>
      <c r="E223" s="14">
        <v>1.28</v>
      </c>
      <c r="F223" s="15">
        <v>1.6000000000000001E-3</v>
      </c>
      <c r="G223" s="15"/>
    </row>
    <row r="224" spans="1:7" x14ac:dyDescent="0.3">
      <c r="A224" s="12" t="s">
        <v>2451</v>
      </c>
      <c r="B224" s="30" t="s">
        <v>2452</v>
      </c>
      <c r="C224" s="30" t="s">
        <v>1259</v>
      </c>
      <c r="D224" s="13">
        <v>618</v>
      </c>
      <c r="E224" s="14">
        <v>1.27</v>
      </c>
      <c r="F224" s="15">
        <v>1.6000000000000001E-3</v>
      </c>
      <c r="G224" s="15"/>
    </row>
    <row r="225" spans="1:7" x14ac:dyDescent="0.3">
      <c r="A225" s="12" t="s">
        <v>2453</v>
      </c>
      <c r="B225" s="30" t="s">
        <v>2454</v>
      </c>
      <c r="C225" s="30" t="s">
        <v>1259</v>
      </c>
      <c r="D225" s="13">
        <v>1317</v>
      </c>
      <c r="E225" s="14">
        <v>1.26</v>
      </c>
      <c r="F225" s="15">
        <v>1.5E-3</v>
      </c>
      <c r="G225" s="15"/>
    </row>
    <row r="226" spans="1:7" x14ac:dyDescent="0.3">
      <c r="A226" s="12" t="s">
        <v>2455</v>
      </c>
      <c r="B226" s="30" t="s">
        <v>2456</v>
      </c>
      <c r="C226" s="30" t="s">
        <v>1154</v>
      </c>
      <c r="D226" s="13">
        <v>682</v>
      </c>
      <c r="E226" s="14">
        <v>1.22</v>
      </c>
      <c r="F226" s="15">
        <v>1.5E-3</v>
      </c>
      <c r="G226" s="15"/>
    </row>
    <row r="227" spans="1:7" x14ac:dyDescent="0.3">
      <c r="A227" s="12" t="s">
        <v>2457</v>
      </c>
      <c r="B227" s="30" t="s">
        <v>2458</v>
      </c>
      <c r="C227" s="30" t="s">
        <v>1183</v>
      </c>
      <c r="D227" s="13">
        <v>1154</v>
      </c>
      <c r="E227" s="14">
        <v>1.22</v>
      </c>
      <c r="F227" s="15">
        <v>1.5E-3</v>
      </c>
      <c r="G227" s="15"/>
    </row>
    <row r="228" spans="1:7" x14ac:dyDescent="0.3">
      <c r="A228" s="12" t="s">
        <v>2459</v>
      </c>
      <c r="B228" s="30" t="s">
        <v>2460</v>
      </c>
      <c r="C228" s="30" t="s">
        <v>1154</v>
      </c>
      <c r="D228" s="13">
        <v>475</v>
      </c>
      <c r="E228" s="14">
        <v>1.22</v>
      </c>
      <c r="F228" s="15">
        <v>1.5E-3</v>
      </c>
      <c r="G228" s="15"/>
    </row>
    <row r="229" spans="1:7" x14ac:dyDescent="0.3">
      <c r="A229" s="12" t="s">
        <v>2461</v>
      </c>
      <c r="B229" s="30" t="s">
        <v>2462</v>
      </c>
      <c r="C229" s="30" t="s">
        <v>1390</v>
      </c>
      <c r="D229" s="13">
        <v>294</v>
      </c>
      <c r="E229" s="14">
        <v>1.21</v>
      </c>
      <c r="F229" s="15">
        <v>1.5E-3</v>
      </c>
      <c r="G229" s="15"/>
    </row>
    <row r="230" spans="1:7" x14ac:dyDescent="0.3">
      <c r="A230" s="12" t="s">
        <v>1794</v>
      </c>
      <c r="B230" s="30" t="s">
        <v>1795</v>
      </c>
      <c r="C230" s="30" t="s">
        <v>1390</v>
      </c>
      <c r="D230" s="13">
        <v>334</v>
      </c>
      <c r="E230" s="14">
        <v>1.21</v>
      </c>
      <c r="F230" s="15">
        <v>1.5E-3</v>
      </c>
      <c r="G230" s="15"/>
    </row>
    <row r="231" spans="1:7" x14ac:dyDescent="0.3">
      <c r="A231" s="12" t="s">
        <v>2463</v>
      </c>
      <c r="B231" s="30" t="s">
        <v>2464</v>
      </c>
      <c r="C231" s="30" t="s">
        <v>1318</v>
      </c>
      <c r="D231" s="13">
        <v>201</v>
      </c>
      <c r="E231" s="14">
        <v>1.2</v>
      </c>
      <c r="F231" s="15">
        <v>1.5E-3</v>
      </c>
      <c r="G231" s="15"/>
    </row>
    <row r="232" spans="1:7" x14ac:dyDescent="0.3">
      <c r="A232" s="12" t="s">
        <v>2465</v>
      </c>
      <c r="B232" s="30" t="s">
        <v>2466</v>
      </c>
      <c r="C232" s="30" t="s">
        <v>1883</v>
      </c>
      <c r="D232" s="13">
        <v>3300</v>
      </c>
      <c r="E232" s="14">
        <v>1.1599999999999999</v>
      </c>
      <c r="F232" s="15">
        <v>1.4E-3</v>
      </c>
      <c r="G232" s="15"/>
    </row>
    <row r="233" spans="1:7" x14ac:dyDescent="0.3">
      <c r="A233" s="12" t="s">
        <v>2467</v>
      </c>
      <c r="B233" s="30" t="s">
        <v>2468</v>
      </c>
      <c r="C233" s="30" t="s">
        <v>1793</v>
      </c>
      <c r="D233" s="13">
        <v>52</v>
      </c>
      <c r="E233" s="14">
        <v>1.1299999999999999</v>
      </c>
      <c r="F233" s="15">
        <v>1.4E-3</v>
      </c>
      <c r="G233" s="15"/>
    </row>
    <row r="234" spans="1:7" x14ac:dyDescent="0.3">
      <c r="A234" s="12" t="s">
        <v>2105</v>
      </c>
      <c r="B234" s="30" t="s">
        <v>2106</v>
      </c>
      <c r="C234" s="30" t="s">
        <v>1135</v>
      </c>
      <c r="D234" s="13">
        <v>113</v>
      </c>
      <c r="E234" s="14">
        <v>1.1200000000000001</v>
      </c>
      <c r="F234" s="15">
        <v>1.4E-3</v>
      </c>
      <c r="G234" s="15"/>
    </row>
    <row r="235" spans="1:7" x14ac:dyDescent="0.3">
      <c r="A235" s="12" t="s">
        <v>2469</v>
      </c>
      <c r="B235" s="30" t="s">
        <v>2470</v>
      </c>
      <c r="C235" s="30" t="s">
        <v>1196</v>
      </c>
      <c r="D235" s="13">
        <v>115</v>
      </c>
      <c r="E235" s="14">
        <v>1.0900000000000001</v>
      </c>
      <c r="F235" s="15">
        <v>1.2999999999999999E-3</v>
      </c>
      <c r="G235" s="15"/>
    </row>
    <row r="236" spans="1:7" x14ac:dyDescent="0.3">
      <c r="A236" s="12" t="s">
        <v>2471</v>
      </c>
      <c r="B236" s="30" t="s">
        <v>2472</v>
      </c>
      <c r="C236" s="30" t="s">
        <v>1353</v>
      </c>
      <c r="D236" s="13">
        <v>169</v>
      </c>
      <c r="E236" s="14">
        <v>1.0900000000000001</v>
      </c>
      <c r="F236" s="15">
        <v>1.2999999999999999E-3</v>
      </c>
      <c r="G236" s="15"/>
    </row>
    <row r="237" spans="1:7" x14ac:dyDescent="0.3">
      <c r="A237" s="12" t="s">
        <v>2473</v>
      </c>
      <c r="B237" s="30" t="s">
        <v>2474</v>
      </c>
      <c r="C237" s="30" t="s">
        <v>1259</v>
      </c>
      <c r="D237" s="13">
        <v>215</v>
      </c>
      <c r="E237" s="14">
        <v>1.05</v>
      </c>
      <c r="F237" s="15">
        <v>1.2999999999999999E-3</v>
      </c>
      <c r="G237" s="15"/>
    </row>
    <row r="238" spans="1:7" x14ac:dyDescent="0.3">
      <c r="A238" s="12" t="s">
        <v>1889</v>
      </c>
      <c r="B238" s="30" t="s">
        <v>1890</v>
      </c>
      <c r="C238" s="30" t="s">
        <v>1225</v>
      </c>
      <c r="D238" s="13">
        <v>289</v>
      </c>
      <c r="E238" s="14">
        <v>1.02</v>
      </c>
      <c r="F238" s="15">
        <v>1.2999999999999999E-3</v>
      </c>
      <c r="G238" s="15"/>
    </row>
    <row r="239" spans="1:7" x14ac:dyDescent="0.3">
      <c r="A239" s="12" t="s">
        <v>2475</v>
      </c>
      <c r="B239" s="30" t="s">
        <v>2476</v>
      </c>
      <c r="C239" s="30" t="s">
        <v>1154</v>
      </c>
      <c r="D239" s="13">
        <v>301</v>
      </c>
      <c r="E239" s="14">
        <v>1.02</v>
      </c>
      <c r="F239" s="15">
        <v>1.2999999999999999E-3</v>
      </c>
      <c r="G239" s="15"/>
    </row>
    <row r="240" spans="1:7" x14ac:dyDescent="0.3">
      <c r="A240" s="12" t="s">
        <v>2477</v>
      </c>
      <c r="B240" s="30" t="s">
        <v>2478</v>
      </c>
      <c r="C240" s="30" t="s">
        <v>1196</v>
      </c>
      <c r="D240" s="13">
        <v>169</v>
      </c>
      <c r="E240" s="14">
        <v>1.01</v>
      </c>
      <c r="F240" s="15">
        <v>1.1999999999999999E-3</v>
      </c>
      <c r="G240" s="15"/>
    </row>
    <row r="241" spans="1:7" x14ac:dyDescent="0.3">
      <c r="A241" s="12" t="s">
        <v>2479</v>
      </c>
      <c r="B241" s="30" t="s">
        <v>2480</v>
      </c>
      <c r="C241" s="30" t="s">
        <v>1154</v>
      </c>
      <c r="D241" s="13">
        <v>353</v>
      </c>
      <c r="E241" s="14">
        <v>0.99</v>
      </c>
      <c r="F241" s="15">
        <v>1.1999999999999999E-3</v>
      </c>
      <c r="G241" s="15"/>
    </row>
    <row r="242" spans="1:7" x14ac:dyDescent="0.3">
      <c r="A242" s="12" t="s">
        <v>2481</v>
      </c>
      <c r="B242" s="30" t="s">
        <v>2482</v>
      </c>
      <c r="C242" s="30" t="s">
        <v>1196</v>
      </c>
      <c r="D242" s="13">
        <v>168</v>
      </c>
      <c r="E242" s="14">
        <v>0.98</v>
      </c>
      <c r="F242" s="15">
        <v>1.1999999999999999E-3</v>
      </c>
      <c r="G242" s="15"/>
    </row>
    <row r="243" spans="1:7" x14ac:dyDescent="0.3">
      <c r="A243" s="12" t="s">
        <v>2142</v>
      </c>
      <c r="B243" s="30" t="s">
        <v>2143</v>
      </c>
      <c r="C243" s="30" t="s">
        <v>1176</v>
      </c>
      <c r="D243" s="13">
        <v>95</v>
      </c>
      <c r="E243" s="14">
        <v>0.96</v>
      </c>
      <c r="F243" s="15">
        <v>1.1999999999999999E-3</v>
      </c>
      <c r="G243" s="15"/>
    </row>
    <row r="244" spans="1:7" x14ac:dyDescent="0.3">
      <c r="A244" s="12" t="s">
        <v>2483</v>
      </c>
      <c r="B244" s="30" t="s">
        <v>2484</v>
      </c>
      <c r="C244" s="30" t="s">
        <v>1793</v>
      </c>
      <c r="D244" s="13">
        <v>189</v>
      </c>
      <c r="E244" s="14">
        <v>0.95</v>
      </c>
      <c r="F244" s="15">
        <v>1.1999999999999999E-3</v>
      </c>
      <c r="G244" s="15"/>
    </row>
    <row r="245" spans="1:7" x14ac:dyDescent="0.3">
      <c r="A245" s="12" t="s">
        <v>2485</v>
      </c>
      <c r="B245" s="30" t="s">
        <v>2486</v>
      </c>
      <c r="C245" s="30" t="s">
        <v>1353</v>
      </c>
      <c r="D245" s="13">
        <v>365</v>
      </c>
      <c r="E245" s="14">
        <v>0.91</v>
      </c>
      <c r="F245" s="15">
        <v>1.1000000000000001E-3</v>
      </c>
      <c r="G245" s="15"/>
    </row>
    <row r="246" spans="1:7" x14ac:dyDescent="0.3">
      <c r="A246" s="12" t="s">
        <v>2487</v>
      </c>
      <c r="B246" s="30" t="s">
        <v>2488</v>
      </c>
      <c r="C246" s="30" t="s">
        <v>1119</v>
      </c>
      <c r="D246" s="13">
        <v>1674</v>
      </c>
      <c r="E246" s="14">
        <v>0.88</v>
      </c>
      <c r="F246" s="15">
        <v>1.1000000000000001E-3</v>
      </c>
      <c r="G246" s="15"/>
    </row>
    <row r="247" spans="1:7" x14ac:dyDescent="0.3">
      <c r="A247" s="12" t="s">
        <v>2489</v>
      </c>
      <c r="B247" s="30" t="s">
        <v>2490</v>
      </c>
      <c r="C247" s="30" t="s">
        <v>1420</v>
      </c>
      <c r="D247" s="13">
        <v>75</v>
      </c>
      <c r="E247" s="14">
        <v>0.87</v>
      </c>
      <c r="F247" s="15">
        <v>1.1000000000000001E-3</v>
      </c>
      <c r="G247" s="15"/>
    </row>
    <row r="248" spans="1:7" x14ac:dyDescent="0.3">
      <c r="A248" s="12" t="s">
        <v>2491</v>
      </c>
      <c r="B248" s="30" t="s">
        <v>2492</v>
      </c>
      <c r="C248" s="30" t="s">
        <v>1888</v>
      </c>
      <c r="D248" s="13">
        <v>907</v>
      </c>
      <c r="E248" s="14">
        <v>0.82</v>
      </c>
      <c r="F248" s="15">
        <v>1E-3</v>
      </c>
      <c r="G248" s="15"/>
    </row>
    <row r="249" spans="1:7" x14ac:dyDescent="0.3">
      <c r="A249" s="12" t="s">
        <v>2493</v>
      </c>
      <c r="B249" s="30" t="s">
        <v>2494</v>
      </c>
      <c r="C249" s="30" t="s">
        <v>1420</v>
      </c>
      <c r="D249" s="13">
        <v>189</v>
      </c>
      <c r="E249" s="14">
        <v>0.8</v>
      </c>
      <c r="F249" s="15">
        <v>1E-3</v>
      </c>
      <c r="G249" s="15"/>
    </row>
    <row r="250" spans="1:7" x14ac:dyDescent="0.3">
      <c r="A250" s="12" t="s">
        <v>2495</v>
      </c>
      <c r="B250" s="30" t="s">
        <v>2496</v>
      </c>
      <c r="C250" s="30" t="s">
        <v>1420</v>
      </c>
      <c r="D250" s="13">
        <v>249</v>
      </c>
      <c r="E250" s="14">
        <v>0.8</v>
      </c>
      <c r="F250" s="15">
        <v>1E-3</v>
      </c>
      <c r="G250" s="15"/>
    </row>
    <row r="251" spans="1:7" x14ac:dyDescent="0.3">
      <c r="A251" s="12" t="s">
        <v>2497</v>
      </c>
      <c r="B251" s="30" t="s">
        <v>2498</v>
      </c>
      <c r="C251" s="30" t="s">
        <v>1147</v>
      </c>
      <c r="D251" s="13">
        <v>292</v>
      </c>
      <c r="E251" s="14">
        <v>0.77</v>
      </c>
      <c r="F251" s="15">
        <v>8.9999999999999998E-4</v>
      </c>
      <c r="G251" s="15"/>
    </row>
    <row r="252" spans="1:7" x14ac:dyDescent="0.3">
      <c r="A252" s="12" t="s">
        <v>2499</v>
      </c>
      <c r="B252" s="30" t="s">
        <v>2500</v>
      </c>
      <c r="C252" s="30" t="s">
        <v>1176</v>
      </c>
      <c r="D252" s="13">
        <v>97</v>
      </c>
      <c r="E252" s="14">
        <v>0.72</v>
      </c>
      <c r="F252" s="15">
        <v>8.9999999999999998E-4</v>
      </c>
      <c r="G252" s="15"/>
    </row>
    <row r="253" spans="1:7" x14ac:dyDescent="0.3">
      <c r="A253" s="12" t="s">
        <v>2501</v>
      </c>
      <c r="B253" s="30" t="s">
        <v>2502</v>
      </c>
      <c r="C253" s="30" t="s">
        <v>1290</v>
      </c>
      <c r="D253" s="13">
        <v>207</v>
      </c>
      <c r="E253" s="14">
        <v>0.69</v>
      </c>
      <c r="F253" s="15">
        <v>8.9999999999999998E-4</v>
      </c>
      <c r="G253" s="15"/>
    </row>
    <row r="254" spans="1:7" x14ac:dyDescent="0.3">
      <c r="A254" s="12" t="s">
        <v>2503</v>
      </c>
      <c r="B254" s="30" t="s">
        <v>2504</v>
      </c>
      <c r="C254" s="30" t="s">
        <v>1231</v>
      </c>
      <c r="D254" s="13">
        <v>141</v>
      </c>
      <c r="E254" s="14">
        <v>0.65</v>
      </c>
      <c r="F254" s="15">
        <v>8.0000000000000004E-4</v>
      </c>
      <c r="G254" s="15"/>
    </row>
    <row r="255" spans="1:7" x14ac:dyDescent="0.3">
      <c r="A255" s="12" t="s">
        <v>2505</v>
      </c>
      <c r="B255" s="30" t="s">
        <v>2506</v>
      </c>
      <c r="C255" s="30" t="s">
        <v>1107</v>
      </c>
      <c r="D255" s="13">
        <v>151</v>
      </c>
      <c r="E255" s="14">
        <v>0.62</v>
      </c>
      <c r="F255" s="15">
        <v>8.0000000000000004E-4</v>
      </c>
      <c r="G255" s="15"/>
    </row>
    <row r="256" spans="1:7" x14ac:dyDescent="0.3">
      <c r="A256" s="12" t="s">
        <v>1706</v>
      </c>
      <c r="B256" s="30" t="s">
        <v>1707</v>
      </c>
      <c r="C256" s="30" t="s">
        <v>1210</v>
      </c>
      <c r="D256" s="13">
        <v>210</v>
      </c>
      <c r="E256" s="14">
        <v>0.59</v>
      </c>
      <c r="F256" s="15">
        <v>6.9999999999999999E-4</v>
      </c>
      <c r="G256" s="15"/>
    </row>
    <row r="257" spans="1:7" x14ac:dyDescent="0.3">
      <c r="A257" s="12" t="s">
        <v>2507</v>
      </c>
      <c r="B257" s="30" t="s">
        <v>2508</v>
      </c>
      <c r="C257" s="30" t="s">
        <v>1883</v>
      </c>
      <c r="D257" s="13">
        <v>1433</v>
      </c>
      <c r="E257" s="14">
        <v>0.4</v>
      </c>
      <c r="F257" s="15">
        <v>5.0000000000000001E-4</v>
      </c>
      <c r="G257" s="15"/>
    </row>
    <row r="258" spans="1:7" x14ac:dyDescent="0.3">
      <c r="A258" s="16" t="s">
        <v>125</v>
      </c>
      <c r="B258" s="31"/>
      <c r="C258" s="31"/>
      <c r="D258" s="17"/>
      <c r="E258" s="35">
        <v>811.68</v>
      </c>
      <c r="F258" s="36">
        <v>0.99860000000000004</v>
      </c>
      <c r="G258" s="20"/>
    </row>
    <row r="259" spans="1:7" x14ac:dyDescent="0.3">
      <c r="A259" s="16" t="s">
        <v>1453</v>
      </c>
      <c r="B259" s="30"/>
      <c r="C259" s="30"/>
      <c r="D259" s="13"/>
      <c r="E259" s="14"/>
      <c r="F259" s="15"/>
      <c r="G259" s="15"/>
    </row>
    <row r="260" spans="1:7" x14ac:dyDescent="0.3">
      <c r="A260" s="16" t="s">
        <v>125</v>
      </c>
      <c r="B260" s="30"/>
      <c r="C260" s="30"/>
      <c r="D260" s="13"/>
      <c r="E260" s="37" t="s">
        <v>115</v>
      </c>
      <c r="F260" s="38" t="s">
        <v>115</v>
      </c>
      <c r="G260" s="15"/>
    </row>
    <row r="261" spans="1:7" x14ac:dyDescent="0.3">
      <c r="A261" s="21" t="s">
        <v>155</v>
      </c>
      <c r="B261" s="32"/>
      <c r="C261" s="32"/>
      <c r="D261" s="22"/>
      <c r="E261" s="27">
        <v>811.68</v>
      </c>
      <c r="F261" s="28">
        <v>0.99860000000000004</v>
      </c>
      <c r="G261" s="20"/>
    </row>
    <row r="262" spans="1:7" x14ac:dyDescent="0.3">
      <c r="A262" s="12"/>
      <c r="B262" s="30"/>
      <c r="C262" s="30"/>
      <c r="D262" s="13"/>
      <c r="E262" s="14"/>
      <c r="F262" s="15"/>
      <c r="G262" s="15"/>
    </row>
    <row r="263" spans="1:7" x14ac:dyDescent="0.3">
      <c r="A263" s="12"/>
      <c r="B263" s="30"/>
      <c r="C263" s="30"/>
      <c r="D263" s="13"/>
      <c r="E263" s="14"/>
      <c r="F263" s="15"/>
      <c r="G263" s="15"/>
    </row>
    <row r="264" spans="1:7" x14ac:dyDescent="0.3">
      <c r="A264" s="16" t="s">
        <v>156</v>
      </c>
      <c r="B264" s="30"/>
      <c r="C264" s="30"/>
      <c r="D264" s="13"/>
      <c r="E264" s="14"/>
      <c r="F264" s="15"/>
      <c r="G264" s="15"/>
    </row>
    <row r="265" spans="1:7" x14ac:dyDescent="0.3">
      <c r="A265" s="12" t="s">
        <v>157</v>
      </c>
      <c r="B265" s="30"/>
      <c r="C265" s="30"/>
      <c r="D265" s="13"/>
      <c r="E265" s="14">
        <v>1</v>
      </c>
      <c r="F265" s="15">
        <v>1.1999999999999999E-3</v>
      </c>
      <c r="G265" s="15">
        <v>7.0344000000000004E-2</v>
      </c>
    </row>
    <row r="266" spans="1:7" x14ac:dyDescent="0.3">
      <c r="A266" s="16" t="s">
        <v>125</v>
      </c>
      <c r="B266" s="31"/>
      <c r="C266" s="31"/>
      <c r="D266" s="17"/>
      <c r="E266" s="35">
        <v>1</v>
      </c>
      <c r="F266" s="36">
        <v>1.1999999999999999E-3</v>
      </c>
      <c r="G266" s="20"/>
    </row>
    <row r="267" spans="1:7" x14ac:dyDescent="0.3">
      <c r="A267" s="12"/>
      <c r="B267" s="30"/>
      <c r="C267" s="30"/>
      <c r="D267" s="13"/>
      <c r="E267" s="14"/>
      <c r="F267" s="15"/>
      <c r="G267" s="15"/>
    </row>
    <row r="268" spans="1:7" x14ac:dyDescent="0.3">
      <c r="A268" s="21" t="s">
        <v>155</v>
      </c>
      <c r="B268" s="32"/>
      <c r="C268" s="32"/>
      <c r="D268" s="22"/>
      <c r="E268" s="18">
        <v>1</v>
      </c>
      <c r="F268" s="19">
        <v>1.1999999999999999E-3</v>
      </c>
      <c r="G268" s="20"/>
    </row>
    <row r="269" spans="1:7" x14ac:dyDescent="0.3">
      <c r="A269" s="12" t="s">
        <v>158</v>
      </c>
      <c r="B269" s="30"/>
      <c r="C269" s="30"/>
      <c r="D269" s="13"/>
      <c r="E269" s="14">
        <v>1.9259999999999999E-4</v>
      </c>
      <c r="F269" s="15">
        <v>0</v>
      </c>
      <c r="G269" s="15"/>
    </row>
    <row r="270" spans="1:7" x14ac:dyDescent="0.3">
      <c r="A270" s="12" t="s">
        <v>159</v>
      </c>
      <c r="B270" s="30"/>
      <c r="C270" s="30"/>
      <c r="D270" s="13"/>
      <c r="E270" s="14">
        <v>3.98074E-2</v>
      </c>
      <c r="F270" s="15">
        <v>2.0000000000000001E-4</v>
      </c>
      <c r="G270" s="15">
        <v>7.0344000000000004E-2</v>
      </c>
    </row>
    <row r="271" spans="1:7" x14ac:dyDescent="0.3">
      <c r="A271" s="25" t="s">
        <v>160</v>
      </c>
      <c r="B271" s="33"/>
      <c r="C271" s="33"/>
      <c r="D271" s="26"/>
      <c r="E271" s="27">
        <v>812.72</v>
      </c>
      <c r="F271" s="28">
        <v>1</v>
      </c>
      <c r="G271" s="28"/>
    </row>
    <row r="276" spans="1:5" x14ac:dyDescent="0.3">
      <c r="A276" s="1" t="s">
        <v>163</v>
      </c>
    </row>
    <row r="277" spans="1:5" x14ac:dyDescent="0.3">
      <c r="A277" s="45" t="s">
        <v>164</v>
      </c>
      <c r="B277" s="34" t="s">
        <v>115</v>
      </c>
    </row>
    <row r="278" spans="1:5" x14ac:dyDescent="0.3">
      <c r="A278" t="s">
        <v>165</v>
      </c>
    </row>
    <row r="279" spans="1:5" x14ac:dyDescent="0.3">
      <c r="A279" t="s">
        <v>166</v>
      </c>
      <c r="B279" t="s">
        <v>167</v>
      </c>
      <c r="C279" t="s">
        <v>167</v>
      </c>
    </row>
    <row r="280" spans="1:5" x14ac:dyDescent="0.3">
      <c r="B280" s="46">
        <v>44985</v>
      </c>
      <c r="C280" s="46">
        <v>45016</v>
      </c>
    </row>
    <row r="281" spans="1:5" x14ac:dyDescent="0.3">
      <c r="A281" t="s">
        <v>664</v>
      </c>
      <c r="B281">
        <v>9.2408000000000001</v>
      </c>
      <c r="C281">
        <v>9.0891999999999999</v>
      </c>
      <c r="E281" s="2"/>
    </row>
    <row r="282" spans="1:5" x14ac:dyDescent="0.3">
      <c r="A282" t="s">
        <v>172</v>
      </c>
      <c r="B282">
        <v>9.2408999999999999</v>
      </c>
      <c r="C282">
        <v>9.0892999999999997</v>
      </c>
      <c r="E282" s="2"/>
    </row>
    <row r="283" spans="1:5" x14ac:dyDescent="0.3">
      <c r="A283" t="s">
        <v>665</v>
      </c>
      <c r="B283">
        <v>9.2258999999999993</v>
      </c>
      <c r="C283">
        <v>9.0698000000000008</v>
      </c>
      <c r="E283" s="2"/>
    </row>
    <row r="284" spans="1:5" x14ac:dyDescent="0.3">
      <c r="A284" t="s">
        <v>631</v>
      </c>
      <c r="B284">
        <v>9.2260000000000009</v>
      </c>
      <c r="C284">
        <v>9.0698000000000008</v>
      </c>
      <c r="E284" s="2"/>
    </row>
    <row r="285" spans="1:5" x14ac:dyDescent="0.3">
      <c r="E285" s="2"/>
    </row>
    <row r="286" spans="1:5" x14ac:dyDescent="0.3">
      <c r="A286" t="s">
        <v>182</v>
      </c>
      <c r="B286" s="34" t="s">
        <v>115</v>
      </c>
    </row>
    <row r="287" spans="1:5" x14ac:dyDescent="0.3">
      <c r="A287" t="s">
        <v>183</v>
      </c>
      <c r="B287" s="34" t="s">
        <v>115</v>
      </c>
    </row>
    <row r="288" spans="1:5" ht="28.95" customHeight="1" x14ac:dyDescent="0.3">
      <c r="A288" s="45" t="s">
        <v>184</v>
      </c>
      <c r="B288" s="34" t="s">
        <v>115</v>
      </c>
    </row>
    <row r="289" spans="1:4" ht="28.95" customHeight="1" x14ac:dyDescent="0.3">
      <c r="A289" s="45" t="s">
        <v>185</v>
      </c>
      <c r="B289" s="34" t="s">
        <v>115</v>
      </c>
    </row>
    <row r="290" spans="1:4" x14ac:dyDescent="0.3">
      <c r="A290" t="s">
        <v>1648</v>
      </c>
      <c r="B290" s="47">
        <v>0.548373</v>
      </c>
    </row>
    <row r="291" spans="1:4" ht="43.5" customHeight="1" x14ac:dyDescent="0.3">
      <c r="A291" s="45" t="s">
        <v>187</v>
      </c>
      <c r="B291" s="34" t="s">
        <v>115</v>
      </c>
    </row>
    <row r="292" spans="1:4" ht="28.95" customHeight="1" x14ac:dyDescent="0.3">
      <c r="A292" s="45" t="s">
        <v>188</v>
      </c>
      <c r="B292" s="34" t="s">
        <v>115</v>
      </c>
    </row>
    <row r="293" spans="1:4" ht="28.95" customHeight="1" x14ac:dyDescent="0.3">
      <c r="A293" s="45" t="s">
        <v>189</v>
      </c>
      <c r="B293" s="34" t="s">
        <v>115</v>
      </c>
    </row>
    <row r="294" spans="1:4" x14ac:dyDescent="0.3">
      <c r="A294" t="s">
        <v>190</v>
      </c>
      <c r="B294" s="34" t="s">
        <v>115</v>
      </c>
    </row>
    <row r="295" spans="1:4" x14ac:dyDescent="0.3">
      <c r="A295" t="s">
        <v>191</v>
      </c>
      <c r="B295" s="34" t="s">
        <v>115</v>
      </c>
    </row>
    <row r="297" spans="1:4" ht="70.05" customHeight="1" x14ac:dyDescent="0.3">
      <c r="A297" s="77" t="s">
        <v>201</v>
      </c>
      <c r="B297" s="77" t="s">
        <v>202</v>
      </c>
      <c r="C297" s="77" t="s">
        <v>5</v>
      </c>
      <c r="D297" s="77" t="s">
        <v>6</v>
      </c>
    </row>
    <row r="298" spans="1:4" ht="70.05" customHeight="1" x14ac:dyDescent="0.3">
      <c r="A298" s="77" t="s">
        <v>2509</v>
      </c>
      <c r="B298" s="77"/>
      <c r="C298" s="77" t="s">
        <v>83</v>
      </c>
      <c r="D298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100"/>
  <sheetViews>
    <sheetView showGridLines="0" workbookViewId="0">
      <pane ySplit="4" topLeftCell="A5" activePane="bottomLeft" state="frozen"/>
      <selection pane="bottomLeft" activeCell="G5" sqref="G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2510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2511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114</v>
      </c>
      <c r="B6" s="30"/>
      <c r="C6" s="30"/>
      <c r="D6" s="13"/>
      <c r="E6" s="14"/>
      <c r="F6" s="15"/>
      <c r="G6" s="15"/>
    </row>
    <row r="7" spans="1:8" x14ac:dyDescent="0.3">
      <c r="A7" s="16" t="s">
        <v>1104</v>
      </c>
      <c r="B7" s="30"/>
      <c r="C7" s="30"/>
      <c r="D7" s="13"/>
      <c r="E7" s="14"/>
      <c r="F7" s="15"/>
      <c r="G7" s="15"/>
    </row>
    <row r="8" spans="1:8" x14ac:dyDescent="0.3">
      <c r="A8" s="12" t="s">
        <v>1761</v>
      </c>
      <c r="B8" s="30" t="s">
        <v>1762</v>
      </c>
      <c r="C8" s="30" t="s">
        <v>1290</v>
      </c>
      <c r="D8" s="13">
        <v>973363</v>
      </c>
      <c r="E8" s="14">
        <v>15861.92</v>
      </c>
      <c r="F8" s="15">
        <v>6.0699999999999997E-2</v>
      </c>
      <c r="G8" s="15"/>
    </row>
    <row r="9" spans="1:8" x14ac:dyDescent="0.3">
      <c r="A9" s="12" t="s">
        <v>1356</v>
      </c>
      <c r="B9" s="30" t="s">
        <v>1357</v>
      </c>
      <c r="C9" s="30" t="s">
        <v>1107</v>
      </c>
      <c r="D9" s="13">
        <v>9929875</v>
      </c>
      <c r="E9" s="14">
        <v>13137.22</v>
      </c>
      <c r="F9" s="15">
        <v>5.0299999999999997E-2</v>
      </c>
      <c r="G9" s="15"/>
    </row>
    <row r="10" spans="1:8" x14ac:dyDescent="0.3">
      <c r="A10" s="12" t="s">
        <v>1712</v>
      </c>
      <c r="B10" s="30" t="s">
        <v>1713</v>
      </c>
      <c r="C10" s="30" t="s">
        <v>1135</v>
      </c>
      <c r="D10" s="13">
        <v>266103</v>
      </c>
      <c r="E10" s="14">
        <v>12266.02</v>
      </c>
      <c r="F10" s="15">
        <v>4.6899999999999997E-2</v>
      </c>
      <c r="G10" s="15"/>
    </row>
    <row r="11" spans="1:8" x14ac:dyDescent="0.3">
      <c r="A11" s="12" t="s">
        <v>1663</v>
      </c>
      <c r="B11" s="30" t="s">
        <v>1664</v>
      </c>
      <c r="C11" s="30" t="s">
        <v>1107</v>
      </c>
      <c r="D11" s="13">
        <v>3756010</v>
      </c>
      <c r="E11" s="14">
        <v>10837.97</v>
      </c>
      <c r="F11" s="15">
        <v>4.1500000000000002E-2</v>
      </c>
      <c r="G11" s="15"/>
    </row>
    <row r="12" spans="1:8" x14ac:dyDescent="0.3">
      <c r="A12" s="12" t="s">
        <v>1656</v>
      </c>
      <c r="B12" s="30" t="s">
        <v>1657</v>
      </c>
      <c r="C12" s="30" t="s">
        <v>1253</v>
      </c>
      <c r="D12" s="13">
        <v>298352</v>
      </c>
      <c r="E12" s="14">
        <v>10039.99</v>
      </c>
      <c r="F12" s="15">
        <v>3.8399999999999997E-2</v>
      </c>
      <c r="G12" s="15"/>
    </row>
    <row r="13" spans="1:8" x14ac:dyDescent="0.3">
      <c r="A13" s="12" t="s">
        <v>1429</v>
      </c>
      <c r="B13" s="30" t="s">
        <v>1430</v>
      </c>
      <c r="C13" s="30" t="s">
        <v>1318</v>
      </c>
      <c r="D13" s="13">
        <v>617945</v>
      </c>
      <c r="E13" s="14">
        <v>8496.43</v>
      </c>
      <c r="F13" s="15">
        <v>3.2500000000000001E-2</v>
      </c>
      <c r="G13" s="15"/>
    </row>
    <row r="14" spans="1:8" x14ac:dyDescent="0.3">
      <c r="A14" s="12" t="s">
        <v>1781</v>
      </c>
      <c r="B14" s="30" t="s">
        <v>1782</v>
      </c>
      <c r="C14" s="30" t="s">
        <v>1196</v>
      </c>
      <c r="D14" s="13">
        <v>179558</v>
      </c>
      <c r="E14" s="14">
        <v>7668.2</v>
      </c>
      <c r="F14" s="15">
        <v>2.93E-2</v>
      </c>
      <c r="G14" s="15"/>
    </row>
    <row r="15" spans="1:8" x14ac:dyDescent="0.3">
      <c r="A15" s="12" t="s">
        <v>1254</v>
      </c>
      <c r="B15" s="30" t="s">
        <v>1255</v>
      </c>
      <c r="C15" s="30" t="s">
        <v>1256</v>
      </c>
      <c r="D15" s="13">
        <v>1281895</v>
      </c>
      <c r="E15" s="14">
        <v>7620.87</v>
      </c>
      <c r="F15" s="15">
        <v>2.92E-2</v>
      </c>
      <c r="G15" s="15"/>
    </row>
    <row r="16" spans="1:8" x14ac:dyDescent="0.3">
      <c r="A16" s="12" t="s">
        <v>1669</v>
      </c>
      <c r="B16" s="30" t="s">
        <v>1670</v>
      </c>
      <c r="C16" s="30" t="s">
        <v>1176</v>
      </c>
      <c r="D16" s="13">
        <v>677569</v>
      </c>
      <c r="E16" s="14">
        <v>7143.61</v>
      </c>
      <c r="F16" s="15">
        <v>2.7300000000000001E-2</v>
      </c>
      <c r="G16" s="15"/>
    </row>
    <row r="17" spans="1:7" x14ac:dyDescent="0.3">
      <c r="A17" s="12" t="s">
        <v>1265</v>
      </c>
      <c r="B17" s="30" t="s">
        <v>1266</v>
      </c>
      <c r="C17" s="30" t="s">
        <v>1183</v>
      </c>
      <c r="D17" s="13">
        <v>341369</v>
      </c>
      <c r="E17" s="14">
        <v>6719</v>
      </c>
      <c r="F17" s="15">
        <v>2.5700000000000001E-2</v>
      </c>
      <c r="G17" s="15"/>
    </row>
    <row r="18" spans="1:7" x14ac:dyDescent="0.3">
      <c r="A18" s="12" t="s">
        <v>1400</v>
      </c>
      <c r="B18" s="30" t="s">
        <v>1401</v>
      </c>
      <c r="C18" s="30" t="s">
        <v>1169</v>
      </c>
      <c r="D18" s="13">
        <v>619100</v>
      </c>
      <c r="E18" s="14">
        <v>6668.95</v>
      </c>
      <c r="F18" s="15">
        <v>2.5499999999999998E-2</v>
      </c>
      <c r="G18" s="15"/>
    </row>
    <row r="19" spans="1:7" x14ac:dyDescent="0.3">
      <c r="A19" s="12" t="s">
        <v>1304</v>
      </c>
      <c r="B19" s="30" t="s">
        <v>1305</v>
      </c>
      <c r="C19" s="30" t="s">
        <v>1107</v>
      </c>
      <c r="D19" s="13">
        <v>5252862</v>
      </c>
      <c r="E19" s="14">
        <v>6610.73</v>
      </c>
      <c r="F19" s="15">
        <v>2.53E-2</v>
      </c>
      <c r="G19" s="15"/>
    </row>
    <row r="20" spans="1:7" x14ac:dyDescent="0.3">
      <c r="A20" s="12" t="s">
        <v>1234</v>
      </c>
      <c r="B20" s="30" t="s">
        <v>1235</v>
      </c>
      <c r="C20" s="30" t="s">
        <v>1110</v>
      </c>
      <c r="D20" s="13">
        <v>862242</v>
      </c>
      <c r="E20" s="14">
        <v>6564.25</v>
      </c>
      <c r="F20" s="15">
        <v>2.5100000000000001E-2</v>
      </c>
      <c r="G20" s="15"/>
    </row>
    <row r="21" spans="1:7" x14ac:dyDescent="0.3">
      <c r="A21" s="12" t="s">
        <v>1295</v>
      </c>
      <c r="B21" s="30" t="s">
        <v>1296</v>
      </c>
      <c r="C21" s="30" t="s">
        <v>1297</v>
      </c>
      <c r="D21" s="13">
        <v>4621115</v>
      </c>
      <c r="E21" s="14">
        <v>6432.59</v>
      </c>
      <c r="F21" s="15">
        <v>2.46E-2</v>
      </c>
      <c r="G21" s="15"/>
    </row>
    <row r="22" spans="1:7" x14ac:dyDescent="0.3">
      <c r="A22" s="12" t="s">
        <v>1327</v>
      </c>
      <c r="B22" s="30" t="s">
        <v>1328</v>
      </c>
      <c r="C22" s="30" t="s">
        <v>1259</v>
      </c>
      <c r="D22" s="13">
        <v>200850</v>
      </c>
      <c r="E22" s="14">
        <v>6086.16</v>
      </c>
      <c r="F22" s="15">
        <v>2.3300000000000001E-2</v>
      </c>
      <c r="G22" s="15"/>
    </row>
    <row r="23" spans="1:7" x14ac:dyDescent="0.3">
      <c r="A23" s="12" t="s">
        <v>1903</v>
      </c>
      <c r="B23" s="30" t="s">
        <v>1904</v>
      </c>
      <c r="C23" s="30" t="s">
        <v>1318</v>
      </c>
      <c r="D23" s="13">
        <v>525310</v>
      </c>
      <c r="E23" s="14">
        <v>5984.07</v>
      </c>
      <c r="F23" s="15">
        <v>2.29E-2</v>
      </c>
      <c r="G23" s="15"/>
    </row>
    <row r="24" spans="1:7" x14ac:dyDescent="0.3">
      <c r="A24" s="12" t="s">
        <v>1667</v>
      </c>
      <c r="B24" s="30" t="s">
        <v>1668</v>
      </c>
      <c r="C24" s="30" t="s">
        <v>1256</v>
      </c>
      <c r="D24" s="13">
        <v>1343721</v>
      </c>
      <c r="E24" s="14">
        <v>5927.15</v>
      </c>
      <c r="F24" s="15">
        <v>2.2700000000000001E-2</v>
      </c>
      <c r="G24" s="15"/>
    </row>
    <row r="25" spans="1:7" x14ac:dyDescent="0.3">
      <c r="A25" s="12" t="s">
        <v>1240</v>
      </c>
      <c r="B25" s="30" t="s">
        <v>1241</v>
      </c>
      <c r="C25" s="30" t="s">
        <v>1242</v>
      </c>
      <c r="D25" s="13">
        <v>5947621</v>
      </c>
      <c r="E25" s="14">
        <v>5801.9</v>
      </c>
      <c r="F25" s="15">
        <v>2.2200000000000001E-2</v>
      </c>
      <c r="G25" s="15"/>
    </row>
    <row r="26" spans="1:7" x14ac:dyDescent="0.3">
      <c r="A26" s="12" t="s">
        <v>1683</v>
      </c>
      <c r="B26" s="30" t="s">
        <v>1684</v>
      </c>
      <c r="C26" s="30" t="s">
        <v>1196</v>
      </c>
      <c r="D26" s="13">
        <v>151025</v>
      </c>
      <c r="E26" s="14">
        <v>5727.62</v>
      </c>
      <c r="F26" s="15">
        <v>2.1899999999999999E-2</v>
      </c>
      <c r="G26" s="15"/>
    </row>
    <row r="27" spans="1:7" x14ac:dyDescent="0.3">
      <c r="A27" s="12" t="s">
        <v>1671</v>
      </c>
      <c r="B27" s="30" t="s">
        <v>1672</v>
      </c>
      <c r="C27" s="30" t="s">
        <v>1110</v>
      </c>
      <c r="D27" s="13">
        <v>574436</v>
      </c>
      <c r="E27" s="14">
        <v>5257.24</v>
      </c>
      <c r="F27" s="15">
        <v>2.01E-2</v>
      </c>
      <c r="G27" s="15"/>
    </row>
    <row r="28" spans="1:7" x14ac:dyDescent="0.3">
      <c r="A28" s="12" t="s">
        <v>1408</v>
      </c>
      <c r="B28" s="30" t="s">
        <v>1409</v>
      </c>
      <c r="C28" s="30" t="s">
        <v>1176</v>
      </c>
      <c r="D28" s="13">
        <v>1721615</v>
      </c>
      <c r="E28" s="14">
        <v>5044.33</v>
      </c>
      <c r="F28" s="15">
        <v>1.9300000000000001E-2</v>
      </c>
      <c r="G28" s="15"/>
    </row>
    <row r="29" spans="1:7" x14ac:dyDescent="0.3">
      <c r="A29" s="12" t="s">
        <v>1288</v>
      </c>
      <c r="B29" s="30" t="s">
        <v>1289</v>
      </c>
      <c r="C29" s="30" t="s">
        <v>1290</v>
      </c>
      <c r="D29" s="13">
        <v>361510</v>
      </c>
      <c r="E29" s="14">
        <v>4833.3900000000003</v>
      </c>
      <c r="F29" s="15">
        <v>1.8499999999999999E-2</v>
      </c>
      <c r="G29" s="15"/>
    </row>
    <row r="30" spans="1:7" x14ac:dyDescent="0.3">
      <c r="A30" s="12" t="s">
        <v>1783</v>
      </c>
      <c r="B30" s="30" t="s">
        <v>1784</v>
      </c>
      <c r="C30" s="30" t="s">
        <v>1154</v>
      </c>
      <c r="D30" s="13">
        <v>243811</v>
      </c>
      <c r="E30" s="14">
        <v>4818.5600000000004</v>
      </c>
      <c r="F30" s="15">
        <v>1.84E-2</v>
      </c>
      <c r="G30" s="15"/>
    </row>
    <row r="31" spans="1:7" x14ac:dyDescent="0.3">
      <c r="A31" s="12" t="s">
        <v>1829</v>
      </c>
      <c r="B31" s="30" t="s">
        <v>1830</v>
      </c>
      <c r="C31" s="30" t="s">
        <v>1183</v>
      </c>
      <c r="D31" s="13">
        <v>592958</v>
      </c>
      <c r="E31" s="14">
        <v>4692.67</v>
      </c>
      <c r="F31" s="15">
        <v>1.7999999999999999E-2</v>
      </c>
      <c r="G31" s="15"/>
    </row>
    <row r="32" spans="1:7" x14ac:dyDescent="0.3">
      <c r="A32" s="12" t="s">
        <v>1859</v>
      </c>
      <c r="B32" s="30" t="s">
        <v>1860</v>
      </c>
      <c r="C32" s="30" t="s">
        <v>1353</v>
      </c>
      <c r="D32" s="13">
        <v>9240777</v>
      </c>
      <c r="E32" s="14">
        <v>4458.67</v>
      </c>
      <c r="F32" s="15">
        <v>1.7100000000000001E-2</v>
      </c>
      <c r="G32" s="15"/>
    </row>
    <row r="33" spans="1:7" x14ac:dyDescent="0.3">
      <c r="A33" s="12" t="s">
        <v>1194</v>
      </c>
      <c r="B33" s="30" t="s">
        <v>1195</v>
      </c>
      <c r="C33" s="30" t="s">
        <v>1196</v>
      </c>
      <c r="D33" s="13">
        <v>439863</v>
      </c>
      <c r="E33" s="14">
        <v>4277.45</v>
      </c>
      <c r="F33" s="15">
        <v>1.6400000000000001E-2</v>
      </c>
      <c r="G33" s="15"/>
    </row>
    <row r="34" spans="1:7" x14ac:dyDescent="0.3">
      <c r="A34" s="12" t="s">
        <v>1677</v>
      </c>
      <c r="B34" s="30" t="s">
        <v>1678</v>
      </c>
      <c r="C34" s="30" t="s">
        <v>1353</v>
      </c>
      <c r="D34" s="13">
        <v>878925</v>
      </c>
      <c r="E34" s="14">
        <v>4227.63</v>
      </c>
      <c r="F34" s="15">
        <v>1.6199999999999999E-2</v>
      </c>
      <c r="G34" s="15"/>
    </row>
    <row r="35" spans="1:7" x14ac:dyDescent="0.3">
      <c r="A35" s="12" t="s">
        <v>1681</v>
      </c>
      <c r="B35" s="30" t="s">
        <v>1682</v>
      </c>
      <c r="C35" s="30" t="s">
        <v>1183</v>
      </c>
      <c r="D35" s="13">
        <v>137978</v>
      </c>
      <c r="E35" s="14">
        <v>4034.06</v>
      </c>
      <c r="F35" s="15">
        <v>1.54E-2</v>
      </c>
      <c r="G35" s="15"/>
    </row>
    <row r="36" spans="1:7" x14ac:dyDescent="0.3">
      <c r="A36" s="12" t="s">
        <v>1170</v>
      </c>
      <c r="B36" s="30" t="s">
        <v>1171</v>
      </c>
      <c r="C36" s="30" t="s">
        <v>1107</v>
      </c>
      <c r="D36" s="13">
        <v>1417312</v>
      </c>
      <c r="E36" s="14">
        <v>4031.54</v>
      </c>
      <c r="F36" s="15">
        <v>1.54E-2</v>
      </c>
      <c r="G36" s="15"/>
    </row>
    <row r="37" spans="1:7" x14ac:dyDescent="0.3">
      <c r="A37" s="12" t="s">
        <v>1831</v>
      </c>
      <c r="B37" s="30" t="s">
        <v>1832</v>
      </c>
      <c r="C37" s="30" t="s">
        <v>1290</v>
      </c>
      <c r="D37" s="13">
        <v>437768</v>
      </c>
      <c r="E37" s="14">
        <v>3952.83</v>
      </c>
      <c r="F37" s="15">
        <v>1.5100000000000001E-2</v>
      </c>
      <c r="G37" s="15"/>
    </row>
    <row r="38" spans="1:7" x14ac:dyDescent="0.3">
      <c r="A38" s="12" t="s">
        <v>1269</v>
      </c>
      <c r="B38" s="30" t="s">
        <v>1270</v>
      </c>
      <c r="C38" s="30" t="s">
        <v>1262</v>
      </c>
      <c r="D38" s="13">
        <v>653654</v>
      </c>
      <c r="E38" s="14">
        <v>3004.19</v>
      </c>
      <c r="F38" s="15">
        <v>1.15E-2</v>
      </c>
      <c r="G38" s="15"/>
    </row>
    <row r="39" spans="1:7" x14ac:dyDescent="0.3">
      <c r="A39" s="12" t="s">
        <v>1449</v>
      </c>
      <c r="B39" s="30" t="s">
        <v>1450</v>
      </c>
      <c r="C39" s="30" t="s">
        <v>1135</v>
      </c>
      <c r="D39" s="13">
        <v>160453</v>
      </c>
      <c r="E39" s="14">
        <v>2881.33</v>
      </c>
      <c r="F39" s="15">
        <v>1.0999999999999999E-2</v>
      </c>
      <c r="G39" s="15"/>
    </row>
    <row r="40" spans="1:7" x14ac:dyDescent="0.3">
      <c r="A40" s="12" t="s">
        <v>1787</v>
      </c>
      <c r="B40" s="30" t="s">
        <v>1788</v>
      </c>
      <c r="C40" s="30" t="s">
        <v>1290</v>
      </c>
      <c r="D40" s="13">
        <v>166851</v>
      </c>
      <c r="E40" s="14">
        <v>2834.21</v>
      </c>
      <c r="F40" s="15">
        <v>1.0800000000000001E-2</v>
      </c>
      <c r="G40" s="15"/>
    </row>
    <row r="41" spans="1:7" x14ac:dyDescent="0.3">
      <c r="A41" s="12" t="s">
        <v>1779</v>
      </c>
      <c r="B41" s="30" t="s">
        <v>1780</v>
      </c>
      <c r="C41" s="30" t="s">
        <v>1242</v>
      </c>
      <c r="D41" s="13">
        <v>282816</v>
      </c>
      <c r="E41" s="14">
        <v>2796.2</v>
      </c>
      <c r="F41" s="15">
        <v>1.0699999999999999E-2</v>
      </c>
      <c r="G41" s="15"/>
    </row>
    <row r="42" spans="1:7" x14ac:dyDescent="0.3">
      <c r="A42" s="12" t="s">
        <v>1877</v>
      </c>
      <c r="B42" s="30" t="s">
        <v>1878</v>
      </c>
      <c r="C42" s="30" t="s">
        <v>1370</v>
      </c>
      <c r="D42" s="13">
        <v>778278</v>
      </c>
      <c r="E42" s="14">
        <v>2790.52</v>
      </c>
      <c r="F42" s="15">
        <v>1.0699999999999999E-2</v>
      </c>
      <c r="G42" s="15"/>
    </row>
    <row r="43" spans="1:7" x14ac:dyDescent="0.3">
      <c r="A43" s="12" t="s">
        <v>1447</v>
      </c>
      <c r="B43" s="30" t="s">
        <v>1448</v>
      </c>
      <c r="C43" s="30" t="s">
        <v>1154</v>
      </c>
      <c r="D43" s="13">
        <v>342112</v>
      </c>
      <c r="E43" s="14">
        <v>2772.3</v>
      </c>
      <c r="F43" s="15">
        <v>1.06E-2</v>
      </c>
      <c r="G43" s="15"/>
    </row>
    <row r="44" spans="1:7" x14ac:dyDescent="0.3">
      <c r="A44" s="12" t="s">
        <v>1665</v>
      </c>
      <c r="B44" s="30" t="s">
        <v>1666</v>
      </c>
      <c r="C44" s="30" t="s">
        <v>1290</v>
      </c>
      <c r="D44" s="13">
        <v>91534</v>
      </c>
      <c r="E44" s="14">
        <v>2657.32</v>
      </c>
      <c r="F44" s="15">
        <v>1.0200000000000001E-2</v>
      </c>
      <c r="G44" s="15"/>
    </row>
    <row r="45" spans="1:7" x14ac:dyDescent="0.3">
      <c r="A45" s="12" t="s">
        <v>1421</v>
      </c>
      <c r="B45" s="30" t="s">
        <v>1422</v>
      </c>
      <c r="C45" s="30" t="s">
        <v>1290</v>
      </c>
      <c r="D45" s="13">
        <v>340944</v>
      </c>
      <c r="E45" s="14">
        <v>2626.8</v>
      </c>
      <c r="F45" s="15">
        <v>1.01E-2</v>
      </c>
      <c r="G45" s="15"/>
    </row>
    <row r="46" spans="1:7" x14ac:dyDescent="0.3">
      <c r="A46" s="12" t="s">
        <v>1673</v>
      </c>
      <c r="B46" s="30" t="s">
        <v>1674</v>
      </c>
      <c r="C46" s="30" t="s">
        <v>1231</v>
      </c>
      <c r="D46" s="13">
        <v>544600</v>
      </c>
      <c r="E46" s="14">
        <v>2585.2199999999998</v>
      </c>
      <c r="F46" s="15">
        <v>9.9000000000000008E-3</v>
      </c>
      <c r="G46" s="15"/>
    </row>
    <row r="47" spans="1:7" x14ac:dyDescent="0.3">
      <c r="A47" s="12" t="s">
        <v>1229</v>
      </c>
      <c r="B47" s="30" t="s">
        <v>1230</v>
      </c>
      <c r="C47" s="30" t="s">
        <v>1231</v>
      </c>
      <c r="D47" s="13">
        <v>295878</v>
      </c>
      <c r="E47" s="14">
        <v>2493.0700000000002</v>
      </c>
      <c r="F47" s="15">
        <v>9.4999999999999998E-3</v>
      </c>
      <c r="G47" s="15"/>
    </row>
    <row r="48" spans="1:7" x14ac:dyDescent="0.3">
      <c r="A48" s="12" t="s">
        <v>1791</v>
      </c>
      <c r="B48" s="30" t="s">
        <v>1792</v>
      </c>
      <c r="C48" s="30" t="s">
        <v>1793</v>
      </c>
      <c r="D48" s="13">
        <v>6358</v>
      </c>
      <c r="E48" s="14">
        <v>2313.37</v>
      </c>
      <c r="F48" s="15">
        <v>8.8999999999999999E-3</v>
      </c>
      <c r="G48" s="15"/>
    </row>
    <row r="49" spans="1:7" x14ac:dyDescent="0.3">
      <c r="A49" s="12" t="s">
        <v>1145</v>
      </c>
      <c r="B49" s="30" t="s">
        <v>1146</v>
      </c>
      <c r="C49" s="30" t="s">
        <v>1147</v>
      </c>
      <c r="D49" s="13">
        <v>416998</v>
      </c>
      <c r="E49" s="14">
        <v>2277.64</v>
      </c>
      <c r="F49" s="15">
        <v>8.6999999999999994E-3</v>
      </c>
      <c r="G49" s="15"/>
    </row>
    <row r="50" spans="1:7" x14ac:dyDescent="0.3">
      <c r="A50" s="12" t="s">
        <v>1861</v>
      </c>
      <c r="B50" s="30" t="s">
        <v>1862</v>
      </c>
      <c r="C50" s="30" t="s">
        <v>1395</v>
      </c>
      <c r="D50" s="13">
        <v>859492</v>
      </c>
      <c r="E50" s="14">
        <v>2180.5300000000002</v>
      </c>
      <c r="F50" s="15">
        <v>8.3000000000000001E-3</v>
      </c>
      <c r="G50" s="15"/>
    </row>
    <row r="51" spans="1:7" x14ac:dyDescent="0.3">
      <c r="A51" s="12" t="s">
        <v>1869</v>
      </c>
      <c r="B51" s="30" t="s">
        <v>1870</v>
      </c>
      <c r="C51" s="30" t="s">
        <v>1225</v>
      </c>
      <c r="D51" s="13">
        <v>137815</v>
      </c>
      <c r="E51" s="14">
        <v>2057.5100000000002</v>
      </c>
      <c r="F51" s="15">
        <v>7.9000000000000008E-3</v>
      </c>
      <c r="G51" s="15"/>
    </row>
    <row r="52" spans="1:7" x14ac:dyDescent="0.3">
      <c r="A52" s="12" t="s">
        <v>1785</v>
      </c>
      <c r="B52" s="30" t="s">
        <v>1786</v>
      </c>
      <c r="C52" s="30" t="s">
        <v>1253</v>
      </c>
      <c r="D52" s="13">
        <v>342124</v>
      </c>
      <c r="E52" s="14">
        <v>1561.28</v>
      </c>
      <c r="F52" s="15">
        <v>6.0000000000000001E-3</v>
      </c>
      <c r="G52" s="15"/>
    </row>
    <row r="53" spans="1:7" x14ac:dyDescent="0.3">
      <c r="A53" s="12" t="s">
        <v>1298</v>
      </c>
      <c r="B53" s="30" t="s">
        <v>1299</v>
      </c>
      <c r="C53" s="30" t="s">
        <v>1110</v>
      </c>
      <c r="D53" s="13">
        <v>243057</v>
      </c>
      <c r="E53" s="14">
        <v>1286.26</v>
      </c>
      <c r="F53" s="15">
        <v>4.8999999999999998E-3</v>
      </c>
      <c r="G53" s="15"/>
    </row>
    <row r="54" spans="1:7" x14ac:dyDescent="0.3">
      <c r="A54" s="12" t="s">
        <v>1789</v>
      </c>
      <c r="B54" s="30" t="s">
        <v>1790</v>
      </c>
      <c r="C54" s="30" t="s">
        <v>1290</v>
      </c>
      <c r="D54" s="13">
        <v>105507</v>
      </c>
      <c r="E54" s="14">
        <v>1271.73</v>
      </c>
      <c r="F54" s="15">
        <v>4.8999999999999998E-3</v>
      </c>
      <c r="G54" s="15"/>
    </row>
    <row r="55" spans="1:7" x14ac:dyDescent="0.3">
      <c r="A55" s="12" t="s">
        <v>1794</v>
      </c>
      <c r="B55" s="30" t="s">
        <v>1795</v>
      </c>
      <c r="C55" s="30" t="s">
        <v>1390</v>
      </c>
      <c r="D55" s="13">
        <v>343903</v>
      </c>
      <c r="E55" s="14">
        <v>1246.99</v>
      </c>
      <c r="F55" s="15">
        <v>4.7999999999999996E-3</v>
      </c>
      <c r="G55" s="15"/>
    </row>
    <row r="56" spans="1:7" x14ac:dyDescent="0.3">
      <c r="A56" s="12" t="s">
        <v>1443</v>
      </c>
      <c r="B56" s="30" t="s">
        <v>1444</v>
      </c>
      <c r="C56" s="30" t="s">
        <v>1228</v>
      </c>
      <c r="D56" s="13">
        <v>185754</v>
      </c>
      <c r="E56" s="14">
        <v>1179.54</v>
      </c>
      <c r="F56" s="15">
        <v>4.4999999999999997E-3</v>
      </c>
      <c r="G56" s="15"/>
    </row>
    <row r="57" spans="1:7" x14ac:dyDescent="0.3">
      <c r="A57" s="12" t="s">
        <v>1810</v>
      </c>
      <c r="B57" s="30" t="s">
        <v>1811</v>
      </c>
      <c r="C57" s="30" t="s">
        <v>1176</v>
      </c>
      <c r="D57" s="13">
        <v>32685</v>
      </c>
      <c r="E57" s="14">
        <v>935.22</v>
      </c>
      <c r="F57" s="15">
        <v>3.5999999999999999E-3</v>
      </c>
      <c r="G57" s="15"/>
    </row>
    <row r="58" spans="1:7" x14ac:dyDescent="0.3">
      <c r="A58" s="12" t="s">
        <v>1808</v>
      </c>
      <c r="B58" s="30" t="s">
        <v>1809</v>
      </c>
      <c r="C58" s="30" t="s">
        <v>1196</v>
      </c>
      <c r="D58" s="13">
        <v>10270</v>
      </c>
      <c r="E58" s="14">
        <v>714.69</v>
      </c>
      <c r="F58" s="15">
        <v>2.7000000000000001E-3</v>
      </c>
      <c r="G58" s="15"/>
    </row>
    <row r="59" spans="1:7" x14ac:dyDescent="0.3">
      <c r="A59" s="12" t="s">
        <v>1679</v>
      </c>
      <c r="B59" s="30" t="s">
        <v>1680</v>
      </c>
      <c r="C59" s="30" t="s">
        <v>1218</v>
      </c>
      <c r="D59" s="13">
        <v>33256</v>
      </c>
      <c r="E59" s="14">
        <v>227.25</v>
      </c>
      <c r="F59" s="15">
        <v>8.9999999999999998E-4</v>
      </c>
      <c r="G59" s="15"/>
    </row>
    <row r="60" spans="1:7" x14ac:dyDescent="0.3">
      <c r="A60" s="16" t="s">
        <v>125</v>
      </c>
      <c r="B60" s="31"/>
      <c r="C60" s="31"/>
      <c r="D60" s="17"/>
      <c r="E60" s="35">
        <v>249916.19</v>
      </c>
      <c r="F60" s="36">
        <v>0.95630000000000004</v>
      </c>
      <c r="G60" s="20"/>
    </row>
    <row r="61" spans="1:7" x14ac:dyDescent="0.3">
      <c r="A61" s="16" t="s">
        <v>1453</v>
      </c>
      <c r="B61" s="30"/>
      <c r="C61" s="30"/>
      <c r="D61" s="13"/>
      <c r="E61" s="14"/>
      <c r="F61" s="15"/>
      <c r="G61" s="15"/>
    </row>
    <row r="62" spans="1:7" x14ac:dyDescent="0.3">
      <c r="A62" s="16" t="s">
        <v>125</v>
      </c>
      <c r="B62" s="30"/>
      <c r="C62" s="30"/>
      <c r="D62" s="13"/>
      <c r="E62" s="37" t="s">
        <v>115</v>
      </c>
      <c r="F62" s="38" t="s">
        <v>115</v>
      </c>
      <c r="G62" s="15"/>
    </row>
    <row r="63" spans="1:7" x14ac:dyDescent="0.3">
      <c r="A63" s="21" t="s">
        <v>155</v>
      </c>
      <c r="B63" s="32"/>
      <c r="C63" s="32"/>
      <c r="D63" s="22"/>
      <c r="E63" s="27">
        <v>249916.19</v>
      </c>
      <c r="F63" s="28">
        <v>0.95630000000000004</v>
      </c>
      <c r="G63" s="20"/>
    </row>
    <row r="64" spans="1:7" x14ac:dyDescent="0.3">
      <c r="A64" s="12"/>
      <c r="B64" s="30"/>
      <c r="C64" s="30"/>
      <c r="D64" s="13"/>
      <c r="E64" s="14"/>
      <c r="F64" s="15"/>
      <c r="G64" s="15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16" t="s">
        <v>156</v>
      </c>
      <c r="B66" s="30"/>
      <c r="C66" s="30"/>
      <c r="D66" s="13"/>
      <c r="E66" s="14"/>
      <c r="F66" s="15"/>
      <c r="G66" s="15"/>
    </row>
    <row r="67" spans="1:7" x14ac:dyDescent="0.3">
      <c r="A67" s="12" t="s">
        <v>157</v>
      </c>
      <c r="B67" s="30"/>
      <c r="C67" s="30"/>
      <c r="D67" s="13"/>
      <c r="E67" s="14">
        <v>12654.68</v>
      </c>
      <c r="F67" s="15">
        <v>4.8399999999999999E-2</v>
      </c>
      <c r="G67" s="15">
        <v>7.0344000000000004E-2</v>
      </c>
    </row>
    <row r="68" spans="1:7" x14ac:dyDescent="0.3">
      <c r="A68" s="16" t="s">
        <v>125</v>
      </c>
      <c r="B68" s="31"/>
      <c r="C68" s="31"/>
      <c r="D68" s="17"/>
      <c r="E68" s="35">
        <v>12654.68</v>
      </c>
      <c r="F68" s="36">
        <v>4.8399999999999999E-2</v>
      </c>
      <c r="G68" s="20"/>
    </row>
    <row r="69" spans="1:7" x14ac:dyDescent="0.3">
      <c r="A69" s="12"/>
      <c r="B69" s="30"/>
      <c r="C69" s="30"/>
      <c r="D69" s="13"/>
      <c r="E69" s="14"/>
      <c r="F69" s="15"/>
      <c r="G69" s="15"/>
    </row>
    <row r="70" spans="1:7" x14ac:dyDescent="0.3">
      <c r="A70" s="21" t="s">
        <v>155</v>
      </c>
      <c r="B70" s="32"/>
      <c r="C70" s="32"/>
      <c r="D70" s="22"/>
      <c r="E70" s="18">
        <v>12654.68</v>
      </c>
      <c r="F70" s="19">
        <v>4.8399999999999999E-2</v>
      </c>
      <c r="G70" s="20"/>
    </row>
    <row r="71" spans="1:7" x14ac:dyDescent="0.3">
      <c r="A71" s="12" t="s">
        <v>158</v>
      </c>
      <c r="B71" s="30"/>
      <c r="C71" s="30"/>
      <c r="D71" s="13"/>
      <c r="E71" s="14">
        <v>2.4388521999999999</v>
      </c>
      <c r="F71" s="15">
        <v>9.0000000000000002E-6</v>
      </c>
      <c r="G71" s="15"/>
    </row>
    <row r="72" spans="1:7" x14ac:dyDescent="0.3">
      <c r="A72" s="12" t="s">
        <v>159</v>
      </c>
      <c r="B72" s="30"/>
      <c r="C72" s="30"/>
      <c r="D72" s="13"/>
      <c r="E72" s="23">
        <v>-1203.3588522</v>
      </c>
      <c r="F72" s="24">
        <v>-4.7089999999999996E-3</v>
      </c>
      <c r="G72" s="15">
        <v>7.0344000000000004E-2</v>
      </c>
    </row>
    <row r="73" spans="1:7" x14ac:dyDescent="0.3">
      <c r="A73" s="25" t="s">
        <v>160</v>
      </c>
      <c r="B73" s="33"/>
      <c r="C73" s="33"/>
      <c r="D73" s="26"/>
      <c r="E73" s="27">
        <v>261369.95</v>
      </c>
      <c r="F73" s="28">
        <v>1</v>
      </c>
      <c r="G73" s="28"/>
    </row>
    <row r="78" spans="1:7" x14ac:dyDescent="0.3">
      <c r="A78" s="1" t="s">
        <v>163</v>
      </c>
    </row>
    <row r="79" spans="1:7" x14ac:dyDescent="0.3">
      <c r="A79" s="45" t="s">
        <v>164</v>
      </c>
      <c r="B79" s="34" t="s">
        <v>115</v>
      </c>
    </row>
    <row r="80" spans="1:7" x14ac:dyDescent="0.3">
      <c r="A80" t="s">
        <v>165</v>
      </c>
    </row>
    <row r="81" spans="1:5" x14ac:dyDescent="0.3">
      <c r="A81" t="s">
        <v>166</v>
      </c>
      <c r="B81" t="s">
        <v>167</v>
      </c>
      <c r="C81" t="s">
        <v>167</v>
      </c>
    </row>
    <row r="82" spans="1:5" x14ac:dyDescent="0.3">
      <c r="B82" s="46">
        <v>44985</v>
      </c>
      <c r="C82" s="46">
        <v>45016</v>
      </c>
    </row>
    <row r="83" spans="1:5" x14ac:dyDescent="0.3">
      <c r="A83" t="s">
        <v>171</v>
      </c>
      <c r="B83">
        <v>57.414999999999999</v>
      </c>
      <c r="C83">
        <v>57.634999999999998</v>
      </c>
      <c r="E83" s="2"/>
    </row>
    <row r="84" spans="1:5" x14ac:dyDescent="0.3">
      <c r="A84" t="s">
        <v>172</v>
      </c>
      <c r="B84">
        <v>41.865000000000002</v>
      </c>
      <c r="C84">
        <v>42.024999999999999</v>
      </c>
      <c r="E84" s="2"/>
    </row>
    <row r="85" spans="1:5" x14ac:dyDescent="0.3">
      <c r="A85" t="s">
        <v>630</v>
      </c>
      <c r="B85">
        <v>50.817999999999998</v>
      </c>
      <c r="C85">
        <v>50.945999999999998</v>
      </c>
      <c r="E85" s="2"/>
    </row>
    <row r="86" spans="1:5" x14ac:dyDescent="0.3">
      <c r="A86" t="s">
        <v>631</v>
      </c>
      <c r="B86">
        <v>29.298999999999999</v>
      </c>
      <c r="C86">
        <v>29.372</v>
      </c>
      <c r="E86" s="2"/>
    </row>
    <row r="87" spans="1:5" x14ac:dyDescent="0.3">
      <c r="E87" s="2"/>
    </row>
    <row r="88" spans="1:5" x14ac:dyDescent="0.3">
      <c r="A88" t="s">
        <v>182</v>
      </c>
      <c r="B88" s="34" t="s">
        <v>115</v>
      </c>
    </row>
    <row r="89" spans="1:5" x14ac:dyDescent="0.3">
      <c r="A89" t="s">
        <v>183</v>
      </c>
      <c r="B89" s="34" t="s">
        <v>115</v>
      </c>
    </row>
    <row r="90" spans="1:5" ht="28.95" customHeight="1" x14ac:dyDescent="0.3">
      <c r="A90" s="45" t="s">
        <v>184</v>
      </c>
      <c r="B90" s="34" t="s">
        <v>115</v>
      </c>
    </row>
    <row r="91" spans="1:5" ht="28.95" customHeight="1" x14ac:dyDescent="0.3">
      <c r="A91" s="45" t="s">
        <v>185</v>
      </c>
      <c r="B91" s="34" t="s">
        <v>115</v>
      </c>
    </row>
    <row r="92" spans="1:5" x14ac:dyDescent="0.3">
      <c r="A92" t="s">
        <v>1648</v>
      </c>
      <c r="B92" s="47">
        <v>0.432643</v>
      </c>
    </row>
    <row r="93" spans="1:5" ht="43.5" customHeight="1" x14ac:dyDescent="0.3">
      <c r="A93" s="45" t="s">
        <v>187</v>
      </c>
      <c r="B93" s="34" t="s">
        <v>115</v>
      </c>
    </row>
    <row r="94" spans="1:5" ht="28.95" customHeight="1" x14ac:dyDescent="0.3">
      <c r="A94" s="45" t="s">
        <v>188</v>
      </c>
      <c r="B94" s="34" t="s">
        <v>115</v>
      </c>
    </row>
    <row r="95" spans="1:5" ht="28.95" customHeight="1" x14ac:dyDescent="0.3">
      <c r="A95" s="45" t="s">
        <v>189</v>
      </c>
      <c r="B95" s="34" t="s">
        <v>115</v>
      </c>
    </row>
    <row r="96" spans="1:5" x14ac:dyDescent="0.3">
      <c r="A96" t="s">
        <v>190</v>
      </c>
      <c r="B96" s="34" t="s">
        <v>115</v>
      </c>
    </row>
    <row r="97" spans="1:4" x14ac:dyDescent="0.3">
      <c r="A97" t="s">
        <v>191</v>
      </c>
      <c r="B97" s="34" t="s">
        <v>115</v>
      </c>
    </row>
    <row r="99" spans="1:4" ht="70.05" customHeight="1" x14ac:dyDescent="0.3">
      <c r="A99" s="77" t="s">
        <v>201</v>
      </c>
      <c r="B99" s="77" t="s">
        <v>202</v>
      </c>
      <c r="C99" s="77" t="s">
        <v>5</v>
      </c>
      <c r="D99" s="77" t="s">
        <v>6</v>
      </c>
    </row>
    <row r="100" spans="1:4" ht="70.05" customHeight="1" x14ac:dyDescent="0.3">
      <c r="A100" s="77" t="s">
        <v>2512</v>
      </c>
      <c r="B100" s="77"/>
      <c r="C100" s="77" t="s">
        <v>85</v>
      </c>
      <c r="D100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51"/>
  <sheetViews>
    <sheetView showGridLines="0" workbookViewId="0">
      <pane ySplit="4" topLeftCell="A5" activePane="bottomLeft" state="frozen"/>
      <selection pane="bottomLeft" activeCell="G5" sqref="G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2513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2514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787</v>
      </c>
      <c r="B10" s="30"/>
      <c r="C10" s="30"/>
      <c r="D10" s="13"/>
      <c r="E10" s="14"/>
      <c r="F10" s="15"/>
      <c r="G10" s="15"/>
    </row>
    <row r="11" spans="1:8" x14ac:dyDescent="0.3">
      <c r="A11" s="12" t="s">
        <v>2515</v>
      </c>
      <c r="B11" s="30" t="s">
        <v>2516</v>
      </c>
      <c r="C11" s="30"/>
      <c r="D11" s="13">
        <v>2721363</v>
      </c>
      <c r="E11" s="14">
        <v>1988.23</v>
      </c>
      <c r="F11" s="15">
        <v>0.50739999999999996</v>
      </c>
      <c r="G11" s="15"/>
    </row>
    <row r="12" spans="1:8" x14ac:dyDescent="0.3">
      <c r="A12" s="12" t="s">
        <v>2517</v>
      </c>
      <c r="B12" s="30" t="s">
        <v>2518</v>
      </c>
      <c r="C12" s="30"/>
      <c r="D12" s="13">
        <v>3769003</v>
      </c>
      <c r="E12" s="14">
        <v>1981.36</v>
      </c>
      <c r="F12" s="15">
        <v>0.50560000000000005</v>
      </c>
      <c r="G12" s="15"/>
    </row>
    <row r="13" spans="1:8" x14ac:dyDescent="0.3">
      <c r="A13" s="16" t="s">
        <v>125</v>
      </c>
      <c r="B13" s="31"/>
      <c r="C13" s="31"/>
      <c r="D13" s="17"/>
      <c r="E13" s="18">
        <v>3969.59</v>
      </c>
      <c r="F13" s="19">
        <v>1.0129999999999999</v>
      </c>
      <c r="G13" s="20"/>
    </row>
    <row r="14" spans="1:8" x14ac:dyDescent="0.3">
      <c r="A14" s="12"/>
      <c r="B14" s="30"/>
      <c r="C14" s="30"/>
      <c r="D14" s="13"/>
      <c r="E14" s="14"/>
      <c r="F14" s="15"/>
      <c r="G14" s="15"/>
    </row>
    <row r="15" spans="1:8" x14ac:dyDescent="0.3">
      <c r="A15" s="21" t="s">
        <v>155</v>
      </c>
      <c r="B15" s="32"/>
      <c r="C15" s="32"/>
      <c r="D15" s="22"/>
      <c r="E15" s="18">
        <v>3969.59</v>
      </c>
      <c r="F15" s="19">
        <v>1.0129999999999999</v>
      </c>
      <c r="G15" s="20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156</v>
      </c>
      <c r="B17" s="30"/>
      <c r="C17" s="30"/>
      <c r="D17" s="13"/>
      <c r="E17" s="14"/>
      <c r="F17" s="15"/>
      <c r="G17" s="15"/>
    </row>
    <row r="18" spans="1:7" x14ac:dyDescent="0.3">
      <c r="A18" s="12" t="s">
        <v>157</v>
      </c>
      <c r="B18" s="30"/>
      <c r="C18" s="30"/>
      <c r="D18" s="13"/>
      <c r="E18" s="14">
        <v>99.94</v>
      </c>
      <c r="F18" s="15">
        <v>2.5499999999999998E-2</v>
      </c>
      <c r="G18" s="15">
        <v>7.0344000000000004E-2</v>
      </c>
    </row>
    <row r="19" spans="1:7" x14ac:dyDescent="0.3">
      <c r="A19" s="16" t="s">
        <v>125</v>
      </c>
      <c r="B19" s="31"/>
      <c r="C19" s="31"/>
      <c r="D19" s="17"/>
      <c r="E19" s="18">
        <v>99.94</v>
      </c>
      <c r="F19" s="19">
        <v>2.5499999999999998E-2</v>
      </c>
      <c r="G19" s="20"/>
    </row>
    <row r="20" spans="1:7" x14ac:dyDescent="0.3">
      <c r="A20" s="12"/>
      <c r="B20" s="30"/>
      <c r="C20" s="30"/>
      <c r="D20" s="13"/>
      <c r="E20" s="14"/>
      <c r="F20" s="15"/>
      <c r="G20" s="15"/>
    </row>
    <row r="21" spans="1:7" x14ac:dyDescent="0.3">
      <c r="A21" s="21" t="s">
        <v>155</v>
      </c>
      <c r="B21" s="32"/>
      <c r="C21" s="32"/>
      <c r="D21" s="22"/>
      <c r="E21" s="18">
        <v>99.94</v>
      </c>
      <c r="F21" s="19">
        <v>2.5499999999999998E-2</v>
      </c>
      <c r="G21" s="20"/>
    </row>
    <row r="22" spans="1:7" x14ac:dyDescent="0.3">
      <c r="A22" s="12" t="s">
        <v>158</v>
      </c>
      <c r="B22" s="30"/>
      <c r="C22" s="30"/>
      <c r="D22" s="13"/>
      <c r="E22" s="14">
        <v>1.9261199999999999E-2</v>
      </c>
      <c r="F22" s="15">
        <v>3.9999999999999998E-6</v>
      </c>
      <c r="G22" s="15"/>
    </row>
    <row r="23" spans="1:7" x14ac:dyDescent="0.3">
      <c r="A23" s="12" t="s">
        <v>159</v>
      </c>
      <c r="B23" s="30"/>
      <c r="C23" s="30"/>
      <c r="D23" s="13"/>
      <c r="E23" s="23">
        <v>-150.7892612</v>
      </c>
      <c r="F23" s="24">
        <v>-3.8503999999999997E-2</v>
      </c>
      <c r="G23" s="15">
        <v>7.0344000000000004E-2</v>
      </c>
    </row>
    <row r="24" spans="1:7" x14ac:dyDescent="0.3">
      <c r="A24" s="25" t="s">
        <v>160</v>
      </c>
      <c r="B24" s="33"/>
      <c r="C24" s="33"/>
      <c r="D24" s="26"/>
      <c r="E24" s="27">
        <v>3918.76</v>
      </c>
      <c r="F24" s="28">
        <v>1</v>
      </c>
      <c r="G24" s="28"/>
    </row>
    <row r="29" spans="1:7" x14ac:dyDescent="0.3">
      <c r="A29" s="1" t="s">
        <v>163</v>
      </c>
    </row>
    <row r="30" spans="1:7" x14ac:dyDescent="0.3">
      <c r="A30" s="45" t="s">
        <v>164</v>
      </c>
      <c r="B30" s="34" t="s">
        <v>115</v>
      </c>
    </row>
    <row r="31" spans="1:7" x14ac:dyDescent="0.3">
      <c r="A31" t="s">
        <v>165</v>
      </c>
    </row>
    <row r="32" spans="1:7" x14ac:dyDescent="0.3">
      <c r="A32" t="s">
        <v>166</v>
      </c>
      <c r="B32" t="s">
        <v>167</v>
      </c>
      <c r="C32" t="s">
        <v>167</v>
      </c>
    </row>
    <row r="33" spans="1:5" x14ac:dyDescent="0.3">
      <c r="B33" s="46">
        <v>44985</v>
      </c>
      <c r="C33" s="46">
        <v>45016</v>
      </c>
    </row>
    <row r="34" spans="1:5" x14ac:dyDescent="0.3">
      <c r="A34" t="s">
        <v>171</v>
      </c>
      <c r="B34">
        <v>11.044</v>
      </c>
      <c r="C34">
        <v>12.186</v>
      </c>
      <c r="E34" s="2"/>
    </row>
    <row r="35" spans="1:5" x14ac:dyDescent="0.3">
      <c r="A35" t="s">
        <v>172</v>
      </c>
      <c r="B35">
        <v>11.045</v>
      </c>
      <c r="C35">
        <v>12.186</v>
      </c>
      <c r="E35" s="2"/>
    </row>
    <row r="36" spans="1:5" x14ac:dyDescent="0.3">
      <c r="A36" t="s">
        <v>630</v>
      </c>
      <c r="B36">
        <v>11.022</v>
      </c>
      <c r="C36">
        <v>12.157</v>
      </c>
      <c r="E36" s="2"/>
    </row>
    <row r="37" spans="1:5" x14ac:dyDescent="0.3">
      <c r="A37" t="s">
        <v>631</v>
      </c>
      <c r="B37">
        <v>11.022</v>
      </c>
      <c r="C37">
        <v>12.157</v>
      </c>
      <c r="E37" s="2"/>
    </row>
    <row r="38" spans="1:5" x14ac:dyDescent="0.3">
      <c r="E38" s="2"/>
    </row>
    <row r="39" spans="1:5" x14ac:dyDescent="0.3">
      <c r="A39" t="s">
        <v>182</v>
      </c>
      <c r="B39" s="34" t="s">
        <v>115</v>
      </c>
    </row>
    <row r="40" spans="1:5" x14ac:dyDescent="0.3">
      <c r="A40" t="s">
        <v>183</v>
      </c>
      <c r="B40" s="34" t="s">
        <v>115</v>
      </c>
    </row>
    <row r="41" spans="1:5" ht="28.95" customHeight="1" x14ac:dyDescent="0.3">
      <c r="A41" s="45" t="s">
        <v>184</v>
      </c>
      <c r="B41" s="34" t="s">
        <v>115</v>
      </c>
    </row>
    <row r="42" spans="1:5" ht="28.95" customHeight="1" x14ac:dyDescent="0.3">
      <c r="A42" s="45" t="s">
        <v>185</v>
      </c>
      <c r="B42" s="34" t="s">
        <v>115</v>
      </c>
    </row>
    <row r="43" spans="1:5" x14ac:dyDescent="0.3">
      <c r="A43" t="s">
        <v>186</v>
      </c>
      <c r="B43" s="34" t="s">
        <v>115</v>
      </c>
    </row>
    <row r="44" spans="1:5" ht="43.5" customHeight="1" x14ac:dyDescent="0.3">
      <c r="A44" s="45" t="s">
        <v>187</v>
      </c>
      <c r="B44" s="34" t="s">
        <v>115</v>
      </c>
    </row>
    <row r="45" spans="1:5" ht="28.95" customHeight="1" x14ac:dyDescent="0.3">
      <c r="A45" s="45" t="s">
        <v>188</v>
      </c>
      <c r="B45" s="34" t="s">
        <v>115</v>
      </c>
    </row>
    <row r="46" spans="1:5" ht="28.95" customHeight="1" x14ac:dyDescent="0.3">
      <c r="A46" s="45" t="s">
        <v>189</v>
      </c>
      <c r="B46" s="34" t="s">
        <v>115</v>
      </c>
    </row>
    <row r="47" spans="1:5" x14ac:dyDescent="0.3">
      <c r="A47" t="s">
        <v>190</v>
      </c>
      <c r="B47" s="34" t="s">
        <v>115</v>
      </c>
    </row>
    <row r="48" spans="1:5" x14ac:dyDescent="0.3">
      <c r="A48" t="s">
        <v>191</v>
      </c>
      <c r="B48" s="34" t="s">
        <v>115</v>
      </c>
    </row>
    <row r="50" spans="1:4" ht="70.05" customHeight="1" x14ac:dyDescent="0.3">
      <c r="A50" s="77" t="s">
        <v>201</v>
      </c>
      <c r="B50" s="77" t="s">
        <v>202</v>
      </c>
      <c r="C50" s="77" t="s">
        <v>5</v>
      </c>
      <c r="D50" s="77" t="s">
        <v>6</v>
      </c>
    </row>
    <row r="51" spans="1:4" ht="70.05" customHeight="1" x14ac:dyDescent="0.3">
      <c r="A51" s="77" t="s">
        <v>2519</v>
      </c>
      <c r="B51" s="77"/>
      <c r="C51" s="77" t="s">
        <v>87</v>
      </c>
      <c r="D51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148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2520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2521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205</v>
      </c>
      <c r="B9" s="30"/>
      <c r="C9" s="30"/>
      <c r="D9" s="13"/>
      <c r="E9" s="14"/>
      <c r="F9" s="15"/>
      <c r="G9" s="15"/>
    </row>
    <row r="10" spans="1:8" x14ac:dyDescent="0.3">
      <c r="A10" s="16" t="s">
        <v>206</v>
      </c>
      <c r="B10" s="30"/>
      <c r="C10" s="30"/>
      <c r="D10" s="13"/>
      <c r="E10" s="14"/>
      <c r="F10" s="15"/>
      <c r="G10" s="15"/>
    </row>
    <row r="11" spans="1:8" x14ac:dyDescent="0.3">
      <c r="A11" s="12" t="s">
        <v>2522</v>
      </c>
      <c r="B11" s="30" t="s">
        <v>2523</v>
      </c>
      <c r="C11" s="30" t="s">
        <v>209</v>
      </c>
      <c r="D11" s="13">
        <v>2500000</v>
      </c>
      <c r="E11" s="14">
        <v>2498.39</v>
      </c>
      <c r="F11" s="15">
        <v>2.2599999999999999E-2</v>
      </c>
      <c r="G11" s="15">
        <v>7.5476000000000001E-2</v>
      </c>
    </row>
    <row r="12" spans="1:8" x14ac:dyDescent="0.3">
      <c r="A12" s="16" t="s">
        <v>125</v>
      </c>
      <c r="B12" s="31"/>
      <c r="C12" s="31"/>
      <c r="D12" s="17"/>
      <c r="E12" s="35">
        <v>2498.39</v>
      </c>
      <c r="F12" s="36">
        <v>2.2599999999999999E-2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230</v>
      </c>
      <c r="B14" s="30"/>
      <c r="C14" s="30"/>
      <c r="D14" s="13"/>
      <c r="E14" s="14"/>
      <c r="F14" s="15"/>
      <c r="G14" s="15"/>
    </row>
    <row r="15" spans="1:8" x14ac:dyDescent="0.3">
      <c r="A15" s="16" t="s">
        <v>125</v>
      </c>
      <c r="B15" s="30"/>
      <c r="C15" s="30"/>
      <c r="D15" s="13"/>
      <c r="E15" s="37" t="s">
        <v>115</v>
      </c>
      <c r="F15" s="38" t="s">
        <v>115</v>
      </c>
      <c r="G15" s="15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231</v>
      </c>
      <c r="B17" s="30"/>
      <c r="C17" s="30"/>
      <c r="D17" s="13"/>
      <c r="E17" s="14"/>
      <c r="F17" s="15"/>
      <c r="G17" s="15"/>
    </row>
    <row r="18" spans="1:7" x14ac:dyDescent="0.3">
      <c r="A18" s="16" t="s">
        <v>125</v>
      </c>
      <c r="B18" s="30"/>
      <c r="C18" s="30"/>
      <c r="D18" s="13"/>
      <c r="E18" s="37" t="s">
        <v>115</v>
      </c>
      <c r="F18" s="38" t="s">
        <v>115</v>
      </c>
      <c r="G18" s="15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54" t="s">
        <v>155</v>
      </c>
      <c r="B20" s="55"/>
      <c r="C20" s="55"/>
      <c r="D20" s="56"/>
      <c r="E20" s="35">
        <v>2498.39</v>
      </c>
      <c r="F20" s="36">
        <v>2.2599999999999999E-2</v>
      </c>
      <c r="G20" s="20"/>
    </row>
    <row r="21" spans="1:7" x14ac:dyDescent="0.3">
      <c r="A21" s="12"/>
      <c r="B21" s="30"/>
      <c r="C21" s="30"/>
      <c r="D21" s="13"/>
      <c r="E21" s="14"/>
      <c r="F21" s="15"/>
      <c r="G21" s="15"/>
    </row>
    <row r="22" spans="1:7" x14ac:dyDescent="0.3">
      <c r="A22" s="16" t="s">
        <v>116</v>
      </c>
      <c r="B22" s="30"/>
      <c r="C22" s="30"/>
      <c r="D22" s="13"/>
      <c r="E22" s="14"/>
      <c r="F22" s="15"/>
      <c r="G22" s="15"/>
    </row>
    <row r="23" spans="1:7" x14ac:dyDescent="0.3">
      <c r="A23" s="12"/>
      <c r="B23" s="30"/>
      <c r="C23" s="30"/>
      <c r="D23" s="13"/>
      <c r="E23" s="14"/>
      <c r="F23" s="15"/>
      <c r="G23" s="15"/>
    </row>
    <row r="24" spans="1:7" x14ac:dyDescent="0.3">
      <c r="A24" s="16" t="s">
        <v>117</v>
      </c>
      <c r="B24" s="30"/>
      <c r="C24" s="30"/>
      <c r="D24" s="13"/>
      <c r="E24" s="14"/>
      <c r="F24" s="15"/>
      <c r="G24" s="15"/>
    </row>
    <row r="25" spans="1:7" x14ac:dyDescent="0.3">
      <c r="A25" s="12" t="s">
        <v>2524</v>
      </c>
      <c r="B25" s="30" t="s">
        <v>2525</v>
      </c>
      <c r="C25" s="30" t="s">
        <v>120</v>
      </c>
      <c r="D25" s="13">
        <v>7500000</v>
      </c>
      <c r="E25" s="14">
        <v>7435.07</v>
      </c>
      <c r="F25" s="15">
        <v>6.7299999999999999E-2</v>
      </c>
      <c r="G25" s="15">
        <v>6.7821000000000006E-2</v>
      </c>
    </row>
    <row r="26" spans="1:7" x14ac:dyDescent="0.3">
      <c r="A26" s="12" t="s">
        <v>2526</v>
      </c>
      <c r="B26" s="30" t="s">
        <v>2527</v>
      </c>
      <c r="C26" s="30" t="s">
        <v>120</v>
      </c>
      <c r="D26" s="13">
        <v>5000000</v>
      </c>
      <c r="E26" s="14">
        <v>4982.71</v>
      </c>
      <c r="F26" s="15">
        <v>4.5100000000000001E-2</v>
      </c>
      <c r="G26" s="15">
        <v>6.6680000000000003E-2</v>
      </c>
    </row>
    <row r="27" spans="1:7" x14ac:dyDescent="0.3">
      <c r="A27" s="12" t="s">
        <v>2528</v>
      </c>
      <c r="B27" s="30" t="s">
        <v>2529</v>
      </c>
      <c r="C27" s="30" t="s">
        <v>120</v>
      </c>
      <c r="D27" s="13">
        <v>2500000</v>
      </c>
      <c r="E27" s="14">
        <v>2487.79</v>
      </c>
      <c r="F27" s="15">
        <v>2.2499999999999999E-2</v>
      </c>
      <c r="G27" s="15">
        <v>6.6376000000000004E-2</v>
      </c>
    </row>
    <row r="28" spans="1:7" x14ac:dyDescent="0.3">
      <c r="A28" s="12" t="s">
        <v>1746</v>
      </c>
      <c r="B28" s="30" t="s">
        <v>1747</v>
      </c>
      <c r="C28" s="30" t="s">
        <v>120</v>
      </c>
      <c r="D28" s="13">
        <v>2500000</v>
      </c>
      <c r="E28" s="14">
        <v>2487.6799999999998</v>
      </c>
      <c r="F28" s="15">
        <v>2.2499999999999999E-2</v>
      </c>
      <c r="G28" s="15">
        <v>6.6942000000000002E-2</v>
      </c>
    </row>
    <row r="29" spans="1:7" x14ac:dyDescent="0.3">
      <c r="A29" s="12" t="s">
        <v>2530</v>
      </c>
      <c r="B29" s="30" t="s">
        <v>2531</v>
      </c>
      <c r="C29" s="30" t="s">
        <v>120</v>
      </c>
      <c r="D29" s="13">
        <v>2500000</v>
      </c>
      <c r="E29" s="14">
        <v>2481.7800000000002</v>
      </c>
      <c r="F29" s="15">
        <v>2.2499999999999999E-2</v>
      </c>
      <c r="G29" s="15">
        <v>6.7000000000000004E-2</v>
      </c>
    </row>
    <row r="30" spans="1:7" x14ac:dyDescent="0.3">
      <c r="A30" s="12" t="s">
        <v>2532</v>
      </c>
      <c r="B30" s="30" t="s">
        <v>2533</v>
      </c>
      <c r="C30" s="30" t="s">
        <v>120</v>
      </c>
      <c r="D30" s="13">
        <v>2500000</v>
      </c>
      <c r="E30" s="14">
        <v>2471.81</v>
      </c>
      <c r="F30" s="15">
        <v>2.24E-2</v>
      </c>
      <c r="G30" s="15">
        <v>6.8250000000000005E-2</v>
      </c>
    </row>
    <row r="31" spans="1:7" x14ac:dyDescent="0.3">
      <c r="A31" s="12" t="s">
        <v>2534</v>
      </c>
      <c r="B31" s="30" t="s">
        <v>2535</v>
      </c>
      <c r="C31" s="30" t="s">
        <v>120</v>
      </c>
      <c r="D31" s="13">
        <v>2500000</v>
      </c>
      <c r="E31" s="14">
        <v>2465.4299999999998</v>
      </c>
      <c r="F31" s="15">
        <v>2.23E-2</v>
      </c>
      <c r="G31" s="15">
        <v>6.8250000000000005E-2</v>
      </c>
    </row>
    <row r="32" spans="1:7" x14ac:dyDescent="0.3">
      <c r="A32" s="12" t="s">
        <v>2536</v>
      </c>
      <c r="B32" s="30" t="s">
        <v>2537</v>
      </c>
      <c r="C32" s="30" t="s">
        <v>120</v>
      </c>
      <c r="D32" s="13">
        <v>2500000</v>
      </c>
      <c r="E32" s="14">
        <v>2465.4299999999998</v>
      </c>
      <c r="F32" s="15">
        <v>2.23E-2</v>
      </c>
      <c r="G32" s="15">
        <v>6.8250000000000005E-2</v>
      </c>
    </row>
    <row r="33" spans="1:7" x14ac:dyDescent="0.3">
      <c r="A33" s="16" t="s">
        <v>125</v>
      </c>
      <c r="B33" s="31"/>
      <c r="C33" s="31"/>
      <c r="D33" s="17"/>
      <c r="E33" s="35">
        <v>27277.7</v>
      </c>
      <c r="F33" s="36">
        <v>0.24690000000000001</v>
      </c>
      <c r="G33" s="20"/>
    </row>
    <row r="34" spans="1:7" x14ac:dyDescent="0.3">
      <c r="A34" s="16" t="s">
        <v>126</v>
      </c>
      <c r="B34" s="30"/>
      <c r="C34" s="30"/>
      <c r="D34" s="13"/>
      <c r="E34" s="14"/>
      <c r="F34" s="15"/>
      <c r="G34" s="15"/>
    </row>
    <row r="35" spans="1:7" x14ac:dyDescent="0.3">
      <c r="A35" s="12" t="s">
        <v>2538</v>
      </c>
      <c r="B35" s="30" t="s">
        <v>2539</v>
      </c>
      <c r="C35" s="30" t="s">
        <v>129</v>
      </c>
      <c r="D35" s="13">
        <v>7500000</v>
      </c>
      <c r="E35" s="14">
        <v>7436.84</v>
      </c>
      <c r="F35" s="15">
        <v>6.7400000000000002E-2</v>
      </c>
      <c r="G35" s="15">
        <v>7.0453000000000002E-2</v>
      </c>
    </row>
    <row r="36" spans="1:7" x14ac:dyDescent="0.3">
      <c r="A36" s="12" t="s">
        <v>2540</v>
      </c>
      <c r="B36" s="30" t="s">
        <v>2541</v>
      </c>
      <c r="C36" s="30" t="s">
        <v>129</v>
      </c>
      <c r="D36" s="13">
        <v>7500000</v>
      </c>
      <c r="E36" s="14">
        <v>7404.79</v>
      </c>
      <c r="F36" s="15">
        <v>6.7100000000000007E-2</v>
      </c>
      <c r="G36" s="15">
        <v>7.0049E-2</v>
      </c>
    </row>
    <row r="37" spans="1:7" x14ac:dyDescent="0.3">
      <c r="A37" s="12" t="s">
        <v>2542</v>
      </c>
      <c r="B37" s="30" t="s">
        <v>2543</v>
      </c>
      <c r="C37" s="30" t="s">
        <v>145</v>
      </c>
      <c r="D37" s="13">
        <v>7500000</v>
      </c>
      <c r="E37" s="14">
        <v>7393.51</v>
      </c>
      <c r="F37" s="15">
        <v>6.7000000000000004E-2</v>
      </c>
      <c r="G37" s="15">
        <v>7.0097000000000007E-2</v>
      </c>
    </row>
    <row r="38" spans="1:7" x14ac:dyDescent="0.3">
      <c r="A38" s="12" t="s">
        <v>2544</v>
      </c>
      <c r="B38" s="30" t="s">
        <v>2545</v>
      </c>
      <c r="C38" s="30" t="s">
        <v>145</v>
      </c>
      <c r="D38" s="13">
        <v>5000000</v>
      </c>
      <c r="E38" s="14">
        <v>4957.9399999999996</v>
      </c>
      <c r="F38" s="15">
        <v>4.4900000000000002E-2</v>
      </c>
      <c r="G38" s="15">
        <v>7.0382E-2</v>
      </c>
    </row>
    <row r="39" spans="1:7" x14ac:dyDescent="0.3">
      <c r="A39" s="12" t="s">
        <v>2546</v>
      </c>
      <c r="B39" s="30" t="s">
        <v>2547</v>
      </c>
      <c r="C39" s="30" t="s">
        <v>129</v>
      </c>
      <c r="D39" s="13">
        <v>5000000</v>
      </c>
      <c r="E39" s="14">
        <v>4953.9799999999996</v>
      </c>
      <c r="F39" s="15">
        <v>4.4900000000000002E-2</v>
      </c>
      <c r="G39" s="15">
        <v>7.2141999999999998E-2</v>
      </c>
    </row>
    <row r="40" spans="1:7" x14ac:dyDescent="0.3">
      <c r="A40" s="12" t="s">
        <v>2548</v>
      </c>
      <c r="B40" s="30" t="s">
        <v>2549</v>
      </c>
      <c r="C40" s="30" t="s">
        <v>129</v>
      </c>
      <c r="D40" s="13">
        <v>5000000</v>
      </c>
      <c r="E40" s="14">
        <v>4943.1499999999996</v>
      </c>
      <c r="F40" s="15">
        <v>4.48E-2</v>
      </c>
      <c r="G40" s="15">
        <v>7.1149000000000004E-2</v>
      </c>
    </row>
    <row r="41" spans="1:7" x14ac:dyDescent="0.3">
      <c r="A41" s="12" t="s">
        <v>2550</v>
      </c>
      <c r="B41" s="30" t="s">
        <v>2551</v>
      </c>
      <c r="C41" s="30" t="s">
        <v>129</v>
      </c>
      <c r="D41" s="13">
        <v>5000000</v>
      </c>
      <c r="E41" s="14">
        <v>4942.72</v>
      </c>
      <c r="F41" s="15">
        <v>4.48E-2</v>
      </c>
      <c r="G41" s="15">
        <v>7.0498000000000005E-2</v>
      </c>
    </row>
    <row r="42" spans="1:7" x14ac:dyDescent="0.3">
      <c r="A42" s="12" t="s">
        <v>2552</v>
      </c>
      <c r="B42" s="30" t="s">
        <v>2553</v>
      </c>
      <c r="C42" s="30" t="s">
        <v>129</v>
      </c>
      <c r="D42" s="13">
        <v>5000000</v>
      </c>
      <c r="E42" s="14">
        <v>4919.28</v>
      </c>
      <c r="F42" s="15">
        <v>4.4600000000000001E-2</v>
      </c>
      <c r="G42" s="15">
        <v>7.2160000000000002E-2</v>
      </c>
    </row>
    <row r="43" spans="1:7" x14ac:dyDescent="0.3">
      <c r="A43" s="12" t="s">
        <v>2554</v>
      </c>
      <c r="B43" s="30" t="s">
        <v>2555</v>
      </c>
      <c r="C43" s="30" t="s">
        <v>132</v>
      </c>
      <c r="D43" s="13">
        <v>2500000</v>
      </c>
      <c r="E43" s="14">
        <v>2483.4499999999998</v>
      </c>
      <c r="F43" s="15">
        <v>2.2499999999999999E-2</v>
      </c>
      <c r="G43" s="15">
        <v>7.1546999999999999E-2</v>
      </c>
    </row>
    <row r="44" spans="1:7" x14ac:dyDescent="0.3">
      <c r="A44" s="12" t="s">
        <v>2556</v>
      </c>
      <c r="B44" s="30" t="s">
        <v>2557</v>
      </c>
      <c r="C44" s="30" t="s">
        <v>129</v>
      </c>
      <c r="D44" s="13">
        <v>2500000</v>
      </c>
      <c r="E44" s="14">
        <v>2482.27</v>
      </c>
      <c r="F44" s="15">
        <v>2.2499999999999999E-2</v>
      </c>
      <c r="G44" s="15">
        <v>7.0451E-2</v>
      </c>
    </row>
    <row r="45" spans="1:7" x14ac:dyDescent="0.3">
      <c r="A45" s="12" t="s">
        <v>2558</v>
      </c>
      <c r="B45" s="30" t="s">
        <v>2559</v>
      </c>
      <c r="C45" s="30" t="s">
        <v>129</v>
      </c>
      <c r="D45" s="13">
        <v>2500000</v>
      </c>
      <c r="E45" s="14">
        <v>2478.6999999999998</v>
      </c>
      <c r="F45" s="15">
        <v>2.2499999999999999E-2</v>
      </c>
      <c r="G45" s="15">
        <v>7.1301000000000003E-2</v>
      </c>
    </row>
    <row r="46" spans="1:7" x14ac:dyDescent="0.3">
      <c r="A46" s="16" t="s">
        <v>125</v>
      </c>
      <c r="B46" s="31"/>
      <c r="C46" s="31"/>
      <c r="D46" s="17"/>
      <c r="E46" s="35">
        <v>54396.63</v>
      </c>
      <c r="F46" s="36">
        <v>0.49299999999999999</v>
      </c>
      <c r="G46" s="20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16" t="s">
        <v>150</v>
      </c>
      <c r="B48" s="30"/>
      <c r="C48" s="30"/>
      <c r="D48" s="13"/>
      <c r="E48" s="14"/>
      <c r="F48" s="15"/>
      <c r="G48" s="15"/>
    </row>
    <row r="49" spans="1:7" x14ac:dyDescent="0.3">
      <c r="A49" s="12" t="s">
        <v>2560</v>
      </c>
      <c r="B49" s="30" t="s">
        <v>2561</v>
      </c>
      <c r="C49" s="30" t="s">
        <v>129</v>
      </c>
      <c r="D49" s="13">
        <v>7500000</v>
      </c>
      <c r="E49" s="14">
        <v>7380.21</v>
      </c>
      <c r="F49" s="15">
        <v>6.6799999999999998E-2</v>
      </c>
      <c r="G49" s="15">
        <v>7.1377999999999997E-2</v>
      </c>
    </row>
    <row r="50" spans="1:7" x14ac:dyDescent="0.3">
      <c r="A50" s="12" t="s">
        <v>2562</v>
      </c>
      <c r="B50" s="30" t="s">
        <v>2563</v>
      </c>
      <c r="C50" s="30" t="s">
        <v>129</v>
      </c>
      <c r="D50" s="13">
        <v>5000000</v>
      </c>
      <c r="E50" s="14">
        <v>4972.03</v>
      </c>
      <c r="F50" s="15">
        <v>4.4999999999999998E-2</v>
      </c>
      <c r="G50" s="15">
        <v>7.6054999999999998E-2</v>
      </c>
    </row>
    <row r="51" spans="1:7" x14ac:dyDescent="0.3">
      <c r="A51" s="12" t="s">
        <v>2564</v>
      </c>
      <c r="B51" s="30" t="s">
        <v>2565</v>
      </c>
      <c r="C51" s="30" t="s">
        <v>129</v>
      </c>
      <c r="D51" s="13">
        <v>5000000</v>
      </c>
      <c r="E51" s="14">
        <v>4970.83</v>
      </c>
      <c r="F51" s="15">
        <v>4.4999999999999998E-2</v>
      </c>
      <c r="G51" s="15">
        <v>7.9350000000000004E-2</v>
      </c>
    </row>
    <row r="52" spans="1:7" x14ac:dyDescent="0.3">
      <c r="A52" s="12" t="s">
        <v>2566</v>
      </c>
      <c r="B52" s="30" t="s">
        <v>2567</v>
      </c>
      <c r="C52" s="30" t="s">
        <v>129</v>
      </c>
      <c r="D52" s="13">
        <v>5000000</v>
      </c>
      <c r="E52" s="14">
        <v>4946.97</v>
      </c>
      <c r="F52" s="15">
        <v>4.48E-2</v>
      </c>
      <c r="G52" s="15">
        <v>7.1150000000000005E-2</v>
      </c>
    </row>
    <row r="53" spans="1:7" x14ac:dyDescent="0.3">
      <c r="A53" s="12" t="s">
        <v>2568</v>
      </c>
      <c r="B53" s="30" t="s">
        <v>2569</v>
      </c>
      <c r="C53" s="30" t="s">
        <v>129</v>
      </c>
      <c r="D53" s="13">
        <v>2500000</v>
      </c>
      <c r="E53" s="14">
        <v>2490.79</v>
      </c>
      <c r="F53" s="15">
        <v>2.2599999999999999E-2</v>
      </c>
      <c r="G53" s="15">
        <v>7.4999999999999997E-2</v>
      </c>
    </row>
    <row r="54" spans="1:7" x14ac:dyDescent="0.3">
      <c r="A54" s="12" t="s">
        <v>2570</v>
      </c>
      <c r="B54" s="30" t="s">
        <v>2571</v>
      </c>
      <c r="C54" s="30" t="s">
        <v>129</v>
      </c>
      <c r="D54" s="13">
        <v>2500000</v>
      </c>
      <c r="E54" s="14">
        <v>2484.3200000000002</v>
      </c>
      <c r="F54" s="15">
        <v>2.2499999999999999E-2</v>
      </c>
      <c r="G54" s="15">
        <v>7.1992E-2</v>
      </c>
    </row>
    <row r="55" spans="1:7" x14ac:dyDescent="0.3">
      <c r="A55" s="12" t="s">
        <v>2572</v>
      </c>
      <c r="B55" s="30" t="s">
        <v>2573</v>
      </c>
      <c r="C55" s="30" t="s">
        <v>129</v>
      </c>
      <c r="D55" s="13">
        <v>2500000</v>
      </c>
      <c r="E55" s="14">
        <v>2472.98</v>
      </c>
      <c r="F55" s="15">
        <v>2.24E-2</v>
      </c>
      <c r="G55" s="15">
        <v>7.2502999999999998E-2</v>
      </c>
    </row>
    <row r="56" spans="1:7" x14ac:dyDescent="0.3">
      <c r="A56" s="12" t="s">
        <v>2574</v>
      </c>
      <c r="B56" s="30" t="s">
        <v>2575</v>
      </c>
      <c r="C56" s="30" t="s">
        <v>129</v>
      </c>
      <c r="D56" s="13">
        <v>2500000</v>
      </c>
      <c r="E56" s="14">
        <v>2468.0300000000002</v>
      </c>
      <c r="F56" s="15">
        <v>2.24E-2</v>
      </c>
      <c r="G56" s="15">
        <v>7.2747999999999993E-2</v>
      </c>
    </row>
    <row r="57" spans="1:7" x14ac:dyDescent="0.3">
      <c r="A57" s="12" t="s">
        <v>2576</v>
      </c>
      <c r="B57" s="30" t="s">
        <v>2577</v>
      </c>
      <c r="C57" s="30" t="s">
        <v>129</v>
      </c>
      <c r="D57" s="13">
        <v>2500000</v>
      </c>
      <c r="E57" s="14">
        <v>2467.98</v>
      </c>
      <c r="F57" s="15">
        <v>2.24E-2</v>
      </c>
      <c r="G57" s="15">
        <v>7.0685999999999999E-2</v>
      </c>
    </row>
    <row r="58" spans="1:7" x14ac:dyDescent="0.3">
      <c r="A58" s="12" t="s">
        <v>2578</v>
      </c>
      <c r="B58" s="30" t="s">
        <v>2579</v>
      </c>
      <c r="C58" s="30" t="s">
        <v>129</v>
      </c>
      <c r="D58" s="13">
        <v>2500000</v>
      </c>
      <c r="E58" s="14">
        <v>2460.75</v>
      </c>
      <c r="F58" s="15">
        <v>2.23E-2</v>
      </c>
      <c r="G58" s="15">
        <v>7.0999000000000007E-2</v>
      </c>
    </row>
    <row r="59" spans="1:7" x14ac:dyDescent="0.3">
      <c r="A59" s="16" t="s">
        <v>125</v>
      </c>
      <c r="B59" s="31"/>
      <c r="C59" s="31"/>
      <c r="D59" s="17"/>
      <c r="E59" s="35">
        <v>37114.89</v>
      </c>
      <c r="F59" s="36">
        <v>0.3362</v>
      </c>
      <c r="G59" s="20"/>
    </row>
    <row r="60" spans="1:7" x14ac:dyDescent="0.3">
      <c r="A60" s="12"/>
      <c r="B60" s="30"/>
      <c r="C60" s="30"/>
      <c r="D60" s="13"/>
      <c r="E60" s="14"/>
      <c r="F60" s="15"/>
      <c r="G60" s="15"/>
    </row>
    <row r="61" spans="1:7" x14ac:dyDescent="0.3">
      <c r="A61" s="54" t="s">
        <v>155</v>
      </c>
      <c r="B61" s="55"/>
      <c r="C61" s="55"/>
      <c r="D61" s="56"/>
      <c r="E61" s="35">
        <v>118789.22</v>
      </c>
      <c r="F61" s="36">
        <v>1.0761000000000001</v>
      </c>
      <c r="G61" s="20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16" t="s">
        <v>156</v>
      </c>
      <c r="B64" s="30"/>
      <c r="C64" s="30"/>
      <c r="D64" s="13"/>
      <c r="E64" s="14"/>
      <c r="F64" s="15"/>
      <c r="G64" s="15"/>
    </row>
    <row r="65" spans="1:7" x14ac:dyDescent="0.3">
      <c r="A65" s="12" t="s">
        <v>157</v>
      </c>
      <c r="B65" s="30"/>
      <c r="C65" s="30"/>
      <c r="D65" s="13"/>
      <c r="E65" s="14">
        <v>182.89</v>
      </c>
      <c r="F65" s="15">
        <v>1.6999999999999999E-3</v>
      </c>
      <c r="G65" s="15">
        <v>7.0344000000000004E-2</v>
      </c>
    </row>
    <row r="66" spans="1:7" x14ac:dyDescent="0.3">
      <c r="A66" s="16" t="s">
        <v>125</v>
      </c>
      <c r="B66" s="31"/>
      <c r="C66" s="31"/>
      <c r="D66" s="17"/>
      <c r="E66" s="35">
        <v>182.89</v>
      </c>
      <c r="F66" s="36">
        <v>1.6999999999999999E-3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54" t="s">
        <v>155</v>
      </c>
      <c r="B68" s="55"/>
      <c r="C68" s="55"/>
      <c r="D68" s="56"/>
      <c r="E68" s="35">
        <v>182.89</v>
      </c>
      <c r="F68" s="36">
        <v>1.6999999999999999E-3</v>
      </c>
      <c r="G68" s="20"/>
    </row>
    <row r="69" spans="1:7" x14ac:dyDescent="0.3">
      <c r="A69" s="12" t="s">
        <v>158</v>
      </c>
      <c r="B69" s="30"/>
      <c r="C69" s="30"/>
      <c r="D69" s="13"/>
      <c r="E69" s="14">
        <v>157.05579589999999</v>
      </c>
      <c r="F69" s="15">
        <v>1.4220000000000001E-3</v>
      </c>
      <c r="G69" s="15"/>
    </row>
    <row r="70" spans="1:7" x14ac:dyDescent="0.3">
      <c r="A70" s="12" t="s">
        <v>159</v>
      </c>
      <c r="B70" s="30"/>
      <c r="C70" s="30"/>
      <c r="D70" s="13"/>
      <c r="E70" s="23">
        <v>-11218.605795900001</v>
      </c>
      <c r="F70" s="24">
        <v>-0.101822</v>
      </c>
      <c r="G70" s="15">
        <v>7.0344000000000004E-2</v>
      </c>
    </row>
    <row r="71" spans="1:7" x14ac:dyDescent="0.3">
      <c r="A71" s="25" t="s">
        <v>160</v>
      </c>
      <c r="B71" s="33"/>
      <c r="C71" s="33"/>
      <c r="D71" s="26"/>
      <c r="E71" s="27">
        <v>110408.95</v>
      </c>
      <c r="F71" s="28">
        <v>1</v>
      </c>
      <c r="G71" s="28"/>
    </row>
    <row r="73" spans="1:7" x14ac:dyDescent="0.3">
      <c r="A73" s="1" t="s">
        <v>161</v>
      </c>
    </row>
    <row r="74" spans="1:7" x14ac:dyDescent="0.3">
      <c r="A74" s="1" t="s">
        <v>162</v>
      </c>
    </row>
    <row r="76" spans="1:7" x14ac:dyDescent="0.3">
      <c r="A76" s="1" t="s">
        <v>163</v>
      </c>
    </row>
    <row r="77" spans="1:7" x14ac:dyDescent="0.3">
      <c r="A77" s="45" t="s">
        <v>164</v>
      </c>
      <c r="B77" s="34" t="s">
        <v>115</v>
      </c>
    </row>
    <row r="78" spans="1:7" x14ac:dyDescent="0.3">
      <c r="A78" t="s">
        <v>165</v>
      </c>
    </row>
    <row r="79" spans="1:7" x14ac:dyDescent="0.3">
      <c r="A79" t="s">
        <v>234</v>
      </c>
      <c r="B79" t="s">
        <v>167</v>
      </c>
      <c r="C79" t="s">
        <v>167</v>
      </c>
    </row>
    <row r="80" spans="1:7" x14ac:dyDescent="0.3">
      <c r="B80" s="46">
        <v>44985</v>
      </c>
      <c r="C80" s="46">
        <v>45016</v>
      </c>
    </row>
    <row r="81" spans="1:5" x14ac:dyDescent="0.3">
      <c r="A81" t="s">
        <v>168</v>
      </c>
      <c r="B81">
        <v>2886.6570000000002</v>
      </c>
      <c r="C81">
        <v>2905.2793000000001</v>
      </c>
      <c r="E81" s="2"/>
    </row>
    <row r="82" spans="1:5" x14ac:dyDescent="0.3">
      <c r="A82" t="s">
        <v>169</v>
      </c>
      <c r="B82">
        <v>1679.4172000000001</v>
      </c>
      <c r="C82">
        <v>1690.2520999999999</v>
      </c>
      <c r="E82" s="2"/>
    </row>
    <row r="83" spans="1:5" x14ac:dyDescent="0.3">
      <c r="A83" t="s">
        <v>1086</v>
      </c>
      <c r="B83">
        <v>1031.0535</v>
      </c>
      <c r="C83">
        <v>1031.0535</v>
      </c>
      <c r="E83" s="2"/>
    </row>
    <row r="84" spans="1:5" x14ac:dyDescent="0.3">
      <c r="A84" t="s">
        <v>626</v>
      </c>
      <c r="B84">
        <v>2281.4564</v>
      </c>
      <c r="C84">
        <v>2296.1747</v>
      </c>
      <c r="E84" s="2"/>
    </row>
    <row r="85" spans="1:5" x14ac:dyDescent="0.3">
      <c r="A85" t="s">
        <v>171</v>
      </c>
      <c r="B85">
        <v>2886.6659</v>
      </c>
      <c r="C85">
        <v>2905.2988</v>
      </c>
      <c r="E85" s="2"/>
    </row>
    <row r="86" spans="1:5" x14ac:dyDescent="0.3">
      <c r="A86" t="s">
        <v>172</v>
      </c>
      <c r="B86">
        <v>2886.6808000000001</v>
      </c>
      <c r="C86">
        <v>2905.3033999999998</v>
      </c>
      <c r="E86" s="2"/>
    </row>
    <row r="87" spans="1:5" x14ac:dyDescent="0.3">
      <c r="A87" t="s">
        <v>627</v>
      </c>
      <c r="B87">
        <v>1004.7545</v>
      </c>
      <c r="C87">
        <v>1005.818</v>
      </c>
      <c r="E87" s="2"/>
    </row>
    <row r="88" spans="1:5" x14ac:dyDescent="0.3">
      <c r="A88" t="s">
        <v>628</v>
      </c>
      <c r="B88">
        <v>2172.8373999999999</v>
      </c>
      <c r="C88">
        <v>2176.1107999999999</v>
      </c>
      <c r="E88" s="2"/>
    </row>
    <row r="89" spans="1:5" x14ac:dyDescent="0.3">
      <c r="A89" t="s">
        <v>2580</v>
      </c>
      <c r="B89">
        <v>1965.46</v>
      </c>
      <c r="C89">
        <v>1977.7375999999999</v>
      </c>
      <c r="E89" s="2"/>
    </row>
    <row r="90" spans="1:5" x14ac:dyDescent="0.3">
      <c r="A90" t="s">
        <v>180</v>
      </c>
      <c r="B90">
        <v>1654.5233000000001</v>
      </c>
      <c r="C90">
        <v>1664.8644999999999</v>
      </c>
      <c r="E90" s="2"/>
    </row>
    <row r="91" spans="1:5" x14ac:dyDescent="0.3">
      <c r="A91" t="s">
        <v>2581</v>
      </c>
      <c r="B91">
        <v>1051.7954</v>
      </c>
      <c r="C91">
        <v>1058.365</v>
      </c>
      <c r="E91" s="2"/>
    </row>
    <row r="92" spans="1:5" x14ac:dyDescent="0.3">
      <c r="A92" t="s">
        <v>642</v>
      </c>
      <c r="B92">
        <v>2152.6803</v>
      </c>
      <c r="C92">
        <v>2155.8809999999999</v>
      </c>
      <c r="E92" s="2"/>
    </row>
    <row r="93" spans="1:5" x14ac:dyDescent="0.3">
      <c r="A93" t="s">
        <v>2582</v>
      </c>
      <c r="B93">
        <v>2840.6100999999999</v>
      </c>
      <c r="C93">
        <v>2858.3528000000001</v>
      </c>
      <c r="E93" s="2"/>
    </row>
    <row r="94" spans="1:5" x14ac:dyDescent="0.3">
      <c r="A94" t="s">
        <v>1775</v>
      </c>
      <c r="B94">
        <v>2840.6120000000001</v>
      </c>
      <c r="C94">
        <v>2858.3553000000002</v>
      </c>
      <c r="E94" s="2"/>
    </row>
    <row r="95" spans="1:5" x14ac:dyDescent="0.3">
      <c r="A95" t="s">
        <v>643</v>
      </c>
      <c r="B95">
        <v>1033.9390000000001</v>
      </c>
      <c r="C95">
        <v>1035.0129999999999</v>
      </c>
      <c r="E95" s="2"/>
    </row>
    <row r="96" spans="1:5" x14ac:dyDescent="0.3">
      <c r="A96" t="s">
        <v>644</v>
      </c>
      <c r="B96">
        <v>1066.0847000000001</v>
      </c>
      <c r="C96">
        <v>1072.7436</v>
      </c>
      <c r="E96" s="2"/>
    </row>
    <row r="97" spans="1:5" x14ac:dyDescent="0.3">
      <c r="A97" t="s">
        <v>2583</v>
      </c>
      <c r="B97" t="s">
        <v>170</v>
      </c>
      <c r="C97" t="s">
        <v>170</v>
      </c>
      <c r="E97" s="2"/>
    </row>
    <row r="98" spans="1:5" x14ac:dyDescent="0.3">
      <c r="A98" t="s">
        <v>2584</v>
      </c>
      <c r="B98" t="s">
        <v>170</v>
      </c>
      <c r="C98" t="s">
        <v>170</v>
      </c>
      <c r="E98" s="2"/>
    </row>
    <row r="99" spans="1:5" x14ac:dyDescent="0.3">
      <c r="A99" t="s">
        <v>2585</v>
      </c>
      <c r="B99">
        <v>1051.5551</v>
      </c>
      <c r="C99">
        <v>1056.1396999999999</v>
      </c>
      <c r="E99" s="2"/>
    </row>
    <row r="100" spans="1:5" x14ac:dyDescent="0.3">
      <c r="A100" t="s">
        <v>2586</v>
      </c>
      <c r="B100" t="s">
        <v>170</v>
      </c>
      <c r="C100" t="s">
        <v>170</v>
      </c>
      <c r="E100" s="2"/>
    </row>
    <row r="101" spans="1:5" x14ac:dyDescent="0.3">
      <c r="A101" t="s">
        <v>2587</v>
      </c>
      <c r="B101">
        <v>2583.3375999999998</v>
      </c>
      <c r="C101">
        <v>2599.4627999999998</v>
      </c>
      <c r="E101" s="2"/>
    </row>
    <row r="102" spans="1:5" x14ac:dyDescent="0.3">
      <c r="A102" t="s">
        <v>2588</v>
      </c>
      <c r="B102" t="s">
        <v>170</v>
      </c>
      <c r="C102" t="s">
        <v>170</v>
      </c>
      <c r="E102" s="2"/>
    </row>
    <row r="103" spans="1:5" x14ac:dyDescent="0.3">
      <c r="A103" t="s">
        <v>2589</v>
      </c>
      <c r="B103">
        <v>1243.9657999999999</v>
      </c>
      <c r="C103">
        <v>1245.4403</v>
      </c>
      <c r="E103" s="2"/>
    </row>
    <row r="104" spans="1:5" x14ac:dyDescent="0.3">
      <c r="A104" t="s">
        <v>2590</v>
      </c>
      <c r="B104">
        <v>1230.9637</v>
      </c>
      <c r="C104">
        <v>1232.7927999999999</v>
      </c>
      <c r="E104" s="2"/>
    </row>
    <row r="105" spans="1:5" x14ac:dyDescent="0.3">
      <c r="A105" t="s">
        <v>1089</v>
      </c>
      <c r="B105" t="s">
        <v>170</v>
      </c>
      <c r="C105" t="s">
        <v>170</v>
      </c>
      <c r="E105" s="2"/>
    </row>
    <row r="106" spans="1:5" x14ac:dyDescent="0.3">
      <c r="A106" t="s">
        <v>1090</v>
      </c>
      <c r="B106" t="s">
        <v>170</v>
      </c>
      <c r="C106" t="s">
        <v>170</v>
      </c>
      <c r="E106" s="2"/>
    </row>
    <row r="107" spans="1:5" x14ac:dyDescent="0.3">
      <c r="A107" t="s">
        <v>1091</v>
      </c>
      <c r="B107" t="s">
        <v>170</v>
      </c>
      <c r="C107" t="s">
        <v>170</v>
      </c>
      <c r="E107" s="2"/>
    </row>
    <row r="108" spans="1:5" x14ac:dyDescent="0.3">
      <c r="A108" t="s">
        <v>1092</v>
      </c>
      <c r="B108" t="s">
        <v>170</v>
      </c>
      <c r="C108" t="s">
        <v>170</v>
      </c>
      <c r="E108" s="2"/>
    </row>
    <row r="109" spans="1:5" x14ac:dyDescent="0.3">
      <c r="A109" t="s">
        <v>181</v>
      </c>
      <c r="E109" s="2"/>
    </row>
    <row r="111" spans="1:5" x14ac:dyDescent="0.3">
      <c r="A111" t="s">
        <v>634</v>
      </c>
    </row>
    <row r="113" spans="1:4" x14ac:dyDescent="0.3">
      <c r="A113" s="48" t="s">
        <v>635</v>
      </c>
      <c r="B113" s="48" t="s">
        <v>636</v>
      </c>
      <c r="C113" s="48" t="s">
        <v>637</v>
      </c>
      <c r="D113" s="48" t="s">
        <v>638</v>
      </c>
    </row>
    <row r="114" spans="1:4" x14ac:dyDescent="0.3">
      <c r="A114" s="48" t="s">
        <v>2591</v>
      </c>
      <c r="B114" s="48"/>
      <c r="C114" s="48">
        <v>6.6313934999999997</v>
      </c>
      <c r="D114" s="48">
        <v>6.6313934999999997</v>
      </c>
    </row>
    <row r="115" spans="1:4" x14ac:dyDescent="0.3">
      <c r="A115" s="48" t="s">
        <v>640</v>
      </c>
      <c r="B115" s="48"/>
      <c r="C115" s="48">
        <v>5.4100169999999999</v>
      </c>
      <c r="D115" s="48">
        <v>5.4100169999999999</v>
      </c>
    </row>
    <row r="116" spans="1:4" x14ac:dyDescent="0.3">
      <c r="A116" s="48" t="s">
        <v>641</v>
      </c>
      <c r="B116" s="48"/>
      <c r="C116" s="48">
        <v>10.7117241</v>
      </c>
      <c r="D116" s="48">
        <v>10.7117241</v>
      </c>
    </row>
    <row r="117" spans="1:4" x14ac:dyDescent="0.3">
      <c r="A117" s="48" t="s">
        <v>642</v>
      </c>
      <c r="B117" s="48"/>
      <c r="C117" s="48">
        <v>10.2419102</v>
      </c>
      <c r="D117" s="48">
        <v>10.2419102</v>
      </c>
    </row>
    <row r="118" spans="1:4" x14ac:dyDescent="0.3">
      <c r="A118" s="48" t="s">
        <v>643</v>
      </c>
      <c r="B118" s="48"/>
      <c r="C118" s="48">
        <v>5.3757323000000001</v>
      </c>
      <c r="D118" s="48">
        <v>5.3757323000000001</v>
      </c>
    </row>
    <row r="119" spans="1:4" x14ac:dyDescent="0.3">
      <c r="A119" s="48" t="s">
        <v>2592</v>
      </c>
      <c r="B119" s="48"/>
      <c r="C119" s="48">
        <v>1.976283</v>
      </c>
      <c r="D119" s="48">
        <v>1.976283</v>
      </c>
    </row>
    <row r="120" spans="1:4" x14ac:dyDescent="0.3">
      <c r="A120" s="48" t="s">
        <v>2593</v>
      </c>
      <c r="B120" s="48"/>
      <c r="C120" s="48">
        <v>6.2820647000000003</v>
      </c>
      <c r="D120" s="48">
        <v>6.2820647000000003</v>
      </c>
    </row>
    <row r="121" spans="1:4" x14ac:dyDescent="0.3">
      <c r="A121" s="48" t="s">
        <v>2594</v>
      </c>
      <c r="B121" s="48"/>
      <c r="C121" s="48">
        <v>5.8340557999999998</v>
      </c>
      <c r="D121" s="48">
        <v>5.8340557999999998</v>
      </c>
    </row>
    <row r="123" spans="1:4" x14ac:dyDescent="0.3">
      <c r="A123" t="s">
        <v>183</v>
      </c>
      <c r="B123" s="34" t="s">
        <v>115</v>
      </c>
    </row>
    <row r="124" spans="1:4" ht="28.95" customHeight="1" x14ac:dyDescent="0.3">
      <c r="A124" s="45" t="s">
        <v>184</v>
      </c>
      <c r="B124" s="34" t="s">
        <v>115</v>
      </c>
    </row>
    <row r="125" spans="1:4" ht="28.95" customHeight="1" x14ac:dyDescent="0.3">
      <c r="A125" s="45" t="s">
        <v>185</v>
      </c>
      <c r="B125" s="34" t="s">
        <v>115</v>
      </c>
    </row>
    <row r="126" spans="1:4" x14ac:dyDescent="0.3">
      <c r="A126" t="s">
        <v>186</v>
      </c>
      <c r="B126" s="47">
        <f>B143</f>
        <v>0.15531835210358169</v>
      </c>
    </row>
    <row r="127" spans="1:4" ht="43.5" customHeight="1" x14ac:dyDescent="0.3">
      <c r="A127" s="45" t="s">
        <v>187</v>
      </c>
      <c r="B127" s="34" t="s">
        <v>115</v>
      </c>
    </row>
    <row r="128" spans="1:4" ht="28.95" customHeight="1" x14ac:dyDescent="0.3">
      <c r="A128" s="45" t="s">
        <v>188</v>
      </c>
      <c r="B128" s="34" t="s">
        <v>115</v>
      </c>
    </row>
    <row r="129" spans="1:2" ht="28.95" customHeight="1" x14ac:dyDescent="0.3">
      <c r="A129" s="75" t="s">
        <v>189</v>
      </c>
      <c r="B129" s="47">
        <v>1769.3509727999999</v>
      </c>
    </row>
    <row r="130" spans="1:2" x14ac:dyDescent="0.3">
      <c r="A130" t="s">
        <v>190</v>
      </c>
      <c r="B130" s="34" t="s">
        <v>115</v>
      </c>
    </row>
    <row r="131" spans="1:2" x14ac:dyDescent="0.3">
      <c r="A131" t="s">
        <v>191</v>
      </c>
      <c r="B131" s="34" t="s">
        <v>115</v>
      </c>
    </row>
    <row r="136" spans="1:2" x14ac:dyDescent="0.3">
      <c r="A136" t="s">
        <v>192</v>
      </c>
    </row>
    <row r="137" spans="1:2" x14ac:dyDescent="0.3">
      <c r="A137" s="57" t="s">
        <v>193</v>
      </c>
      <c r="B137" s="57" t="s">
        <v>2595</v>
      </c>
    </row>
    <row r="138" spans="1:2" x14ac:dyDescent="0.3">
      <c r="A138" s="57" t="s">
        <v>195</v>
      </c>
      <c r="B138" s="57" t="s">
        <v>2596</v>
      </c>
    </row>
    <row r="139" spans="1:2" x14ac:dyDescent="0.3">
      <c r="A139" s="57"/>
      <c r="B139" s="57"/>
    </row>
    <row r="140" spans="1:2" x14ac:dyDescent="0.3">
      <c r="A140" s="57" t="s">
        <v>197</v>
      </c>
      <c r="B140" s="58">
        <v>7.1017478825320168</v>
      </c>
    </row>
    <row r="141" spans="1:2" x14ac:dyDescent="0.3">
      <c r="A141" s="57"/>
      <c r="B141" s="57"/>
    </row>
    <row r="142" spans="1:2" x14ac:dyDescent="0.3">
      <c r="A142" s="57" t="s">
        <v>198</v>
      </c>
      <c r="B142" s="59">
        <v>0.1583</v>
      </c>
    </row>
    <row r="143" spans="1:2" x14ac:dyDescent="0.3">
      <c r="A143" s="57" t="s">
        <v>199</v>
      </c>
      <c r="B143" s="59">
        <v>0.15531835210358169</v>
      </c>
    </row>
    <row r="144" spans="1:2" x14ac:dyDescent="0.3">
      <c r="A144" s="57"/>
      <c r="B144" s="57"/>
    </row>
    <row r="145" spans="1:6" x14ac:dyDescent="0.3">
      <c r="A145" s="57" t="s">
        <v>200</v>
      </c>
      <c r="B145" s="60">
        <v>45016</v>
      </c>
    </row>
    <row r="147" spans="1:6" ht="70.05" customHeight="1" x14ac:dyDescent="0.3">
      <c r="A147" s="77" t="s">
        <v>201</v>
      </c>
      <c r="B147" s="77" t="s">
        <v>202</v>
      </c>
      <c r="C147" s="77" t="s">
        <v>5</v>
      </c>
      <c r="D147" s="77" t="s">
        <v>6</v>
      </c>
      <c r="E147" s="77" t="s">
        <v>5</v>
      </c>
      <c r="F147" s="77" t="s">
        <v>6</v>
      </c>
    </row>
    <row r="148" spans="1:6" ht="70.05" customHeight="1" x14ac:dyDescent="0.3">
      <c r="A148" s="77" t="s">
        <v>2595</v>
      </c>
      <c r="B148" s="77"/>
      <c r="C148" s="77" t="s">
        <v>89</v>
      </c>
      <c r="D148" s="77"/>
      <c r="E148" s="77" t="s">
        <v>90</v>
      </c>
      <c r="F148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46"/>
  <sheetViews>
    <sheetView showGridLines="0" workbookViewId="0">
      <pane ySplit="4" topLeftCell="A5" activePane="bottomLeft" state="frozen"/>
      <selection pane="bottomLeft" activeCell="G7" sqref="G7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2597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2598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2599</v>
      </c>
      <c r="B7" s="30"/>
      <c r="C7" s="30"/>
      <c r="D7" s="13"/>
      <c r="E7" s="14"/>
      <c r="F7" s="15"/>
      <c r="G7" s="15"/>
    </row>
    <row r="8" spans="1:8" x14ac:dyDescent="0.3">
      <c r="A8" s="16" t="s">
        <v>2600</v>
      </c>
      <c r="B8" s="31"/>
      <c r="C8" s="31"/>
      <c r="D8" s="17"/>
      <c r="E8" s="44"/>
      <c r="F8" s="20"/>
      <c r="G8" s="20"/>
    </row>
    <row r="9" spans="1:8" x14ac:dyDescent="0.3">
      <c r="A9" s="12" t="s">
        <v>2601</v>
      </c>
      <c r="B9" s="30" t="s">
        <v>2602</v>
      </c>
      <c r="C9" s="30"/>
      <c r="D9" s="13">
        <v>48684.195</v>
      </c>
      <c r="E9" s="14">
        <v>6953.03</v>
      </c>
      <c r="F9" s="15">
        <v>0.99660000000000004</v>
      </c>
      <c r="G9" s="15"/>
    </row>
    <row r="10" spans="1:8" x14ac:dyDescent="0.3">
      <c r="A10" s="16" t="s">
        <v>125</v>
      </c>
      <c r="B10" s="31"/>
      <c r="C10" s="31"/>
      <c r="D10" s="17"/>
      <c r="E10" s="18">
        <v>6953.03</v>
      </c>
      <c r="F10" s="19">
        <v>0.99660000000000004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155</v>
      </c>
      <c r="B12" s="32"/>
      <c r="C12" s="32"/>
      <c r="D12" s="22"/>
      <c r="E12" s="18">
        <v>6953.03</v>
      </c>
      <c r="F12" s="19">
        <v>0.99660000000000004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156</v>
      </c>
      <c r="B14" s="30"/>
      <c r="C14" s="30"/>
      <c r="D14" s="13"/>
      <c r="E14" s="14"/>
      <c r="F14" s="15"/>
      <c r="G14" s="15"/>
    </row>
    <row r="15" spans="1:8" x14ac:dyDescent="0.3">
      <c r="A15" s="12" t="s">
        <v>157</v>
      </c>
      <c r="B15" s="30"/>
      <c r="C15" s="30"/>
      <c r="D15" s="13"/>
      <c r="E15" s="14">
        <v>119.93</v>
      </c>
      <c r="F15" s="15">
        <v>1.72E-2</v>
      </c>
      <c r="G15" s="15">
        <v>7.0344000000000004E-2</v>
      </c>
    </row>
    <row r="16" spans="1:8" x14ac:dyDescent="0.3">
      <c r="A16" s="16" t="s">
        <v>125</v>
      </c>
      <c r="B16" s="31"/>
      <c r="C16" s="31"/>
      <c r="D16" s="17"/>
      <c r="E16" s="18">
        <v>119.93</v>
      </c>
      <c r="F16" s="19">
        <v>1.72E-2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155</v>
      </c>
      <c r="B18" s="32"/>
      <c r="C18" s="32"/>
      <c r="D18" s="22"/>
      <c r="E18" s="18">
        <v>119.93</v>
      </c>
      <c r="F18" s="19">
        <v>1.72E-2</v>
      </c>
      <c r="G18" s="20"/>
    </row>
    <row r="19" spans="1:7" x14ac:dyDescent="0.3">
      <c r="A19" s="12" t="s">
        <v>158</v>
      </c>
      <c r="B19" s="30"/>
      <c r="C19" s="30"/>
      <c r="D19" s="13"/>
      <c r="E19" s="14">
        <v>2.3113399999999999E-2</v>
      </c>
      <c r="F19" s="15">
        <v>3.0000000000000001E-6</v>
      </c>
      <c r="G19" s="15"/>
    </row>
    <row r="20" spans="1:7" x14ac:dyDescent="0.3">
      <c r="A20" s="12" t="s">
        <v>159</v>
      </c>
      <c r="B20" s="30"/>
      <c r="C20" s="30"/>
      <c r="D20" s="13"/>
      <c r="E20" s="23">
        <v>-96.4131134</v>
      </c>
      <c r="F20" s="24">
        <v>-1.3802999999999999E-2</v>
      </c>
      <c r="G20" s="15">
        <v>7.0344000000000004E-2</v>
      </c>
    </row>
    <row r="21" spans="1:7" x14ac:dyDescent="0.3">
      <c r="A21" s="25" t="s">
        <v>160</v>
      </c>
      <c r="B21" s="33"/>
      <c r="C21" s="33"/>
      <c r="D21" s="26"/>
      <c r="E21" s="27">
        <v>6976.57</v>
      </c>
      <c r="F21" s="28">
        <v>1</v>
      </c>
      <c r="G21" s="28"/>
    </row>
    <row r="26" spans="1:7" x14ac:dyDescent="0.3">
      <c r="A26" s="1" t="s">
        <v>163</v>
      </c>
    </row>
    <row r="27" spans="1:7" x14ac:dyDescent="0.3">
      <c r="A27" s="45" t="s">
        <v>164</v>
      </c>
      <c r="B27" s="34" t="s">
        <v>115</v>
      </c>
    </row>
    <row r="28" spans="1:7" x14ac:dyDescent="0.3">
      <c r="A28" t="s">
        <v>165</v>
      </c>
    </row>
    <row r="29" spans="1:7" x14ac:dyDescent="0.3">
      <c r="A29" t="s">
        <v>166</v>
      </c>
      <c r="B29" t="s">
        <v>167</v>
      </c>
      <c r="C29" t="s">
        <v>167</v>
      </c>
    </row>
    <row r="30" spans="1:7" x14ac:dyDescent="0.3">
      <c r="B30" s="46">
        <v>44985</v>
      </c>
      <c r="C30" s="46">
        <v>45016</v>
      </c>
    </row>
    <row r="31" spans="1:7" x14ac:dyDescent="0.3">
      <c r="A31" t="s">
        <v>171</v>
      </c>
      <c r="B31">
        <v>26.704000000000001</v>
      </c>
      <c r="C31">
        <v>27.61</v>
      </c>
      <c r="E31" s="2"/>
    </row>
    <row r="32" spans="1:7" x14ac:dyDescent="0.3">
      <c r="A32" t="s">
        <v>630</v>
      </c>
      <c r="B32">
        <v>24.331</v>
      </c>
      <c r="C32">
        <v>25.140999999999998</v>
      </c>
      <c r="E32" s="2"/>
    </row>
    <row r="33" spans="1:5" x14ac:dyDescent="0.3">
      <c r="E33" s="2"/>
    </row>
    <row r="34" spans="1:5" x14ac:dyDescent="0.3">
      <c r="A34" t="s">
        <v>182</v>
      </c>
      <c r="B34" s="34" t="s">
        <v>115</v>
      </c>
    </row>
    <row r="35" spans="1:5" x14ac:dyDescent="0.3">
      <c r="A35" t="s">
        <v>183</v>
      </c>
      <c r="B35" s="34" t="s">
        <v>115</v>
      </c>
    </row>
    <row r="36" spans="1:5" ht="28.95" customHeight="1" x14ac:dyDescent="0.3">
      <c r="A36" s="45" t="s">
        <v>184</v>
      </c>
      <c r="B36" s="34" t="s">
        <v>115</v>
      </c>
    </row>
    <row r="37" spans="1:5" ht="28.95" customHeight="1" x14ac:dyDescent="0.3">
      <c r="A37" s="45" t="s">
        <v>185</v>
      </c>
      <c r="B37" s="47">
        <v>6953.0269225999991</v>
      </c>
    </row>
    <row r="38" spans="1:5" ht="43.5" customHeight="1" x14ac:dyDescent="0.3">
      <c r="A38" s="45" t="s">
        <v>2603</v>
      </c>
      <c r="B38" s="34" t="s">
        <v>115</v>
      </c>
    </row>
    <row r="39" spans="1:5" ht="28.95" customHeight="1" x14ac:dyDescent="0.3">
      <c r="A39" s="45" t="s">
        <v>2604</v>
      </c>
      <c r="B39" s="34" t="s">
        <v>115</v>
      </c>
    </row>
    <row r="40" spans="1:5" ht="28.95" customHeight="1" x14ac:dyDescent="0.3">
      <c r="A40" s="45" t="s">
        <v>2605</v>
      </c>
      <c r="B40" s="34" t="s">
        <v>115</v>
      </c>
    </row>
    <row r="41" spans="1:5" ht="28.95" customHeight="1" x14ac:dyDescent="0.3">
      <c r="A41" s="45" t="s">
        <v>189</v>
      </c>
      <c r="B41" s="34" t="s">
        <v>115</v>
      </c>
    </row>
    <row r="42" spans="1:5" x14ac:dyDescent="0.3">
      <c r="A42" t="s">
        <v>190</v>
      </c>
      <c r="B42" s="34" t="s">
        <v>115</v>
      </c>
    </row>
    <row r="43" spans="1:5" x14ac:dyDescent="0.3">
      <c r="A43" t="s">
        <v>191</v>
      </c>
      <c r="B43" s="34" t="s">
        <v>115</v>
      </c>
    </row>
    <row r="45" spans="1:5" ht="70.05" customHeight="1" x14ac:dyDescent="0.3">
      <c r="A45" s="77" t="s">
        <v>201</v>
      </c>
      <c r="B45" s="77" t="s">
        <v>202</v>
      </c>
      <c r="C45" s="77" t="s">
        <v>5</v>
      </c>
      <c r="D45" s="77" t="s">
        <v>6</v>
      </c>
    </row>
    <row r="46" spans="1:5" ht="70.05" customHeight="1" x14ac:dyDescent="0.3">
      <c r="A46" s="77" t="s">
        <v>2606</v>
      </c>
      <c r="B46" s="77"/>
      <c r="C46" s="77" t="s">
        <v>92</v>
      </c>
      <c r="D46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46"/>
  <sheetViews>
    <sheetView showGridLines="0" workbookViewId="0">
      <pane ySplit="4" topLeftCell="A5" activePane="bottomLeft" state="frozen"/>
      <selection pane="bottomLeft" activeCell="G11" sqref="G11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2607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2608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2599</v>
      </c>
      <c r="B7" s="30"/>
      <c r="C7" s="30"/>
      <c r="D7" s="13"/>
      <c r="E7" s="14"/>
      <c r="F7" s="15"/>
      <c r="G7" s="15"/>
    </row>
    <row r="8" spans="1:8" x14ac:dyDescent="0.3">
      <c r="A8" s="16" t="s">
        <v>2600</v>
      </c>
      <c r="B8" s="31"/>
      <c r="C8" s="31"/>
      <c r="D8" s="17"/>
      <c r="E8" s="44"/>
      <c r="F8" s="20"/>
      <c r="G8" s="20"/>
    </row>
    <row r="9" spans="1:8" x14ac:dyDescent="0.3">
      <c r="A9" s="12" t="s">
        <v>2609</v>
      </c>
      <c r="B9" s="30" t="s">
        <v>2610</v>
      </c>
      <c r="C9" s="30"/>
      <c r="D9" s="13">
        <v>1494812.6240000001</v>
      </c>
      <c r="E9" s="14">
        <v>190345.75</v>
      </c>
      <c r="F9" s="15">
        <v>0.98780000000000001</v>
      </c>
      <c r="G9" s="15"/>
    </row>
    <row r="10" spans="1:8" x14ac:dyDescent="0.3">
      <c r="A10" s="16" t="s">
        <v>125</v>
      </c>
      <c r="B10" s="31"/>
      <c r="C10" s="31"/>
      <c r="D10" s="17"/>
      <c r="E10" s="18">
        <v>190345.75</v>
      </c>
      <c r="F10" s="19">
        <v>0.98780000000000001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155</v>
      </c>
      <c r="B12" s="32"/>
      <c r="C12" s="32"/>
      <c r="D12" s="22"/>
      <c r="E12" s="18">
        <v>190345.75</v>
      </c>
      <c r="F12" s="19">
        <v>0.98780000000000001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156</v>
      </c>
      <c r="B14" s="30"/>
      <c r="C14" s="30"/>
      <c r="D14" s="13"/>
      <c r="E14" s="14"/>
      <c r="F14" s="15"/>
      <c r="G14" s="15"/>
    </row>
    <row r="15" spans="1:8" x14ac:dyDescent="0.3">
      <c r="A15" s="12" t="s">
        <v>157</v>
      </c>
      <c r="B15" s="30"/>
      <c r="C15" s="30"/>
      <c r="D15" s="13"/>
      <c r="E15" s="14">
        <v>3645.89</v>
      </c>
      <c r="F15" s="15">
        <v>1.89E-2</v>
      </c>
      <c r="G15" s="15">
        <v>7.0344000000000004E-2</v>
      </c>
    </row>
    <row r="16" spans="1:8" x14ac:dyDescent="0.3">
      <c r="A16" s="16" t="s">
        <v>125</v>
      </c>
      <c r="B16" s="31"/>
      <c r="C16" s="31"/>
      <c r="D16" s="17"/>
      <c r="E16" s="18">
        <v>3645.89</v>
      </c>
      <c r="F16" s="19">
        <v>1.89E-2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155</v>
      </c>
      <c r="B18" s="32"/>
      <c r="C18" s="32"/>
      <c r="D18" s="22"/>
      <c r="E18" s="18">
        <v>3645.89</v>
      </c>
      <c r="F18" s="19">
        <v>1.89E-2</v>
      </c>
      <c r="G18" s="20"/>
    </row>
    <row r="19" spans="1:7" x14ac:dyDescent="0.3">
      <c r="A19" s="12" t="s">
        <v>158</v>
      </c>
      <c r="B19" s="30"/>
      <c r="C19" s="30"/>
      <c r="D19" s="13"/>
      <c r="E19" s="14">
        <v>0.7026483</v>
      </c>
      <c r="F19" s="15">
        <v>3.0000000000000001E-6</v>
      </c>
      <c r="G19" s="15"/>
    </row>
    <row r="20" spans="1:7" x14ac:dyDescent="0.3">
      <c r="A20" s="12" t="s">
        <v>159</v>
      </c>
      <c r="B20" s="30"/>
      <c r="C20" s="30"/>
      <c r="D20" s="13"/>
      <c r="E20" s="23">
        <v>-1288.5126482999999</v>
      </c>
      <c r="F20" s="24">
        <v>-6.7029999999999998E-3</v>
      </c>
      <c r="G20" s="15">
        <v>7.0344000000000004E-2</v>
      </c>
    </row>
    <row r="21" spans="1:7" x14ac:dyDescent="0.3">
      <c r="A21" s="25" t="s">
        <v>160</v>
      </c>
      <c r="B21" s="33"/>
      <c r="C21" s="33"/>
      <c r="D21" s="26"/>
      <c r="E21" s="27">
        <v>192703.83</v>
      </c>
      <c r="F21" s="28">
        <v>1</v>
      </c>
      <c r="G21" s="28"/>
    </row>
    <row r="26" spans="1:7" x14ac:dyDescent="0.3">
      <c r="A26" s="1" t="s">
        <v>163</v>
      </c>
    </row>
    <row r="27" spans="1:7" x14ac:dyDescent="0.3">
      <c r="A27" s="45" t="s">
        <v>164</v>
      </c>
      <c r="B27" s="34" t="s">
        <v>115</v>
      </c>
    </row>
    <row r="28" spans="1:7" x14ac:dyDescent="0.3">
      <c r="A28" t="s">
        <v>165</v>
      </c>
    </row>
    <row r="29" spans="1:7" x14ac:dyDescent="0.3">
      <c r="A29" t="s">
        <v>166</v>
      </c>
      <c r="B29" t="s">
        <v>167</v>
      </c>
      <c r="C29" t="s">
        <v>167</v>
      </c>
    </row>
    <row r="30" spans="1:7" x14ac:dyDescent="0.3">
      <c r="B30" s="46">
        <v>44985</v>
      </c>
      <c r="C30" s="46">
        <v>45016</v>
      </c>
    </row>
    <row r="31" spans="1:7" x14ac:dyDescent="0.3">
      <c r="A31" t="s">
        <v>171</v>
      </c>
      <c r="B31">
        <v>42.162999999999997</v>
      </c>
      <c r="C31">
        <v>43.09</v>
      </c>
      <c r="E31" s="2"/>
    </row>
    <row r="32" spans="1:7" x14ac:dyDescent="0.3">
      <c r="A32" t="s">
        <v>630</v>
      </c>
      <c r="B32">
        <v>38.347999999999999</v>
      </c>
      <c r="C32">
        <v>39.159999999999997</v>
      </c>
      <c r="E32" s="2"/>
    </row>
    <row r="33" spans="1:5" x14ac:dyDescent="0.3">
      <c r="E33" s="2"/>
    </row>
    <row r="34" spans="1:5" x14ac:dyDescent="0.3">
      <c r="A34" t="s">
        <v>182</v>
      </c>
      <c r="B34" s="34" t="s">
        <v>115</v>
      </c>
    </row>
    <row r="35" spans="1:5" x14ac:dyDescent="0.3">
      <c r="A35" t="s">
        <v>183</v>
      </c>
      <c r="B35" s="34" t="s">
        <v>115</v>
      </c>
    </row>
    <row r="36" spans="1:5" ht="28.95" customHeight="1" x14ac:dyDescent="0.3">
      <c r="A36" s="45" t="s">
        <v>184</v>
      </c>
      <c r="B36" s="34" t="s">
        <v>115</v>
      </c>
    </row>
    <row r="37" spans="1:5" ht="28.95" customHeight="1" x14ac:dyDescent="0.3">
      <c r="A37" s="45" t="s">
        <v>185</v>
      </c>
      <c r="B37" s="47">
        <v>190345.75441250001</v>
      </c>
    </row>
    <row r="38" spans="1:5" ht="43.5" customHeight="1" x14ac:dyDescent="0.3">
      <c r="A38" s="45" t="s">
        <v>2603</v>
      </c>
      <c r="B38" s="34" t="s">
        <v>115</v>
      </c>
    </row>
    <row r="39" spans="1:5" ht="28.95" customHeight="1" x14ac:dyDescent="0.3">
      <c r="A39" s="45" t="s">
        <v>2604</v>
      </c>
      <c r="B39" s="34" t="s">
        <v>115</v>
      </c>
    </row>
    <row r="40" spans="1:5" ht="28.95" customHeight="1" x14ac:dyDescent="0.3">
      <c r="A40" s="45" t="s">
        <v>2605</v>
      </c>
      <c r="B40" s="34" t="s">
        <v>115</v>
      </c>
    </row>
    <row r="41" spans="1:5" ht="28.95" customHeight="1" x14ac:dyDescent="0.3">
      <c r="A41" s="45" t="s">
        <v>189</v>
      </c>
      <c r="B41" s="34" t="s">
        <v>115</v>
      </c>
    </row>
    <row r="42" spans="1:5" x14ac:dyDescent="0.3">
      <c r="A42" t="s">
        <v>190</v>
      </c>
      <c r="B42" s="34" t="s">
        <v>115</v>
      </c>
    </row>
    <row r="43" spans="1:5" x14ac:dyDescent="0.3">
      <c r="A43" t="s">
        <v>191</v>
      </c>
      <c r="B43" s="34" t="s">
        <v>115</v>
      </c>
    </row>
    <row r="45" spans="1:5" ht="70.05" customHeight="1" x14ac:dyDescent="0.3">
      <c r="A45" s="77" t="s">
        <v>201</v>
      </c>
      <c r="B45" s="77" t="s">
        <v>202</v>
      </c>
      <c r="C45" s="77" t="s">
        <v>5</v>
      </c>
      <c r="D45" s="77" t="s">
        <v>6</v>
      </c>
    </row>
    <row r="46" spans="1:5" ht="70.05" customHeight="1" x14ac:dyDescent="0.3">
      <c r="A46" s="77" t="s">
        <v>2611</v>
      </c>
      <c r="B46" s="77"/>
      <c r="C46" s="77" t="s">
        <v>94</v>
      </c>
      <c r="D46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88"/>
  <sheetViews>
    <sheetView showGridLines="0" workbookViewId="0">
      <pane ySplit="4" topLeftCell="A5" activePane="bottomLeft" state="frozen"/>
      <selection pane="bottomLeft" activeCell="A8" sqref="A8"/>
    </sheetView>
  </sheetViews>
  <sheetFormatPr defaultRowHeight="14.4" x14ac:dyDescent="0.3"/>
  <cols>
    <col min="1" max="1" width="52.21875" bestFit="1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2612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2613</v>
      </c>
      <c r="B2" s="81"/>
      <c r="C2" s="81"/>
      <c r="D2" s="81"/>
      <c r="E2" s="81"/>
      <c r="F2" s="81"/>
      <c r="G2" s="82"/>
    </row>
    <row r="4" spans="1:8" ht="48" customHeight="1" x14ac:dyDescent="0.3">
      <c r="A4" s="62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63" t="s">
        <v>113</v>
      </c>
    </row>
    <row r="5" spans="1:8" x14ac:dyDescent="0.3">
      <c r="A5" s="64"/>
      <c r="B5" s="29"/>
      <c r="C5" s="29"/>
      <c r="D5" s="8"/>
      <c r="E5" s="9"/>
      <c r="F5" s="10"/>
      <c r="G5" s="65"/>
    </row>
    <row r="6" spans="1:8" x14ac:dyDescent="0.3">
      <c r="A6" s="66" t="s">
        <v>114</v>
      </c>
      <c r="B6" s="30"/>
      <c r="C6" s="30"/>
      <c r="D6" s="13"/>
      <c r="E6" s="14"/>
      <c r="F6" s="15"/>
      <c r="G6" s="67"/>
    </row>
    <row r="7" spans="1:8" x14ac:dyDescent="0.3">
      <c r="A7" s="66" t="s">
        <v>1104</v>
      </c>
      <c r="B7" s="30"/>
      <c r="C7" s="30"/>
      <c r="D7" s="13"/>
      <c r="E7" s="14"/>
      <c r="F7" s="15"/>
      <c r="G7" s="67"/>
    </row>
    <row r="8" spans="1:8" x14ac:dyDescent="0.3">
      <c r="A8" s="68" t="s">
        <v>1152</v>
      </c>
      <c r="B8" s="30" t="s">
        <v>1153</v>
      </c>
      <c r="C8" s="30" t="s">
        <v>1154</v>
      </c>
      <c r="D8" s="13">
        <v>181584</v>
      </c>
      <c r="E8" s="14">
        <v>1785.15</v>
      </c>
      <c r="F8" s="15">
        <v>0.14230000000000001</v>
      </c>
      <c r="G8" s="67"/>
    </row>
    <row r="9" spans="1:8" x14ac:dyDescent="0.3">
      <c r="A9" s="68" t="s">
        <v>1155</v>
      </c>
      <c r="B9" s="30" t="s">
        <v>1156</v>
      </c>
      <c r="C9" s="30" t="s">
        <v>1154</v>
      </c>
      <c r="D9" s="13">
        <v>22051</v>
      </c>
      <c r="E9" s="14">
        <v>1019.36</v>
      </c>
      <c r="F9" s="15">
        <v>8.1299999999999997E-2</v>
      </c>
      <c r="G9" s="67"/>
    </row>
    <row r="10" spans="1:8" x14ac:dyDescent="0.3">
      <c r="A10" s="68" t="s">
        <v>1157</v>
      </c>
      <c r="B10" s="30" t="s">
        <v>1158</v>
      </c>
      <c r="C10" s="30" t="s">
        <v>1154</v>
      </c>
      <c r="D10" s="13">
        <v>91622</v>
      </c>
      <c r="E10" s="14">
        <v>825.06</v>
      </c>
      <c r="F10" s="15">
        <v>6.5799999999999997E-2</v>
      </c>
      <c r="G10" s="67"/>
    </row>
    <row r="11" spans="1:8" x14ac:dyDescent="0.3">
      <c r="A11" s="68" t="s">
        <v>1441</v>
      </c>
      <c r="B11" s="30" t="s">
        <v>1442</v>
      </c>
      <c r="C11" s="30" t="s">
        <v>1256</v>
      </c>
      <c r="D11" s="13">
        <v>19044</v>
      </c>
      <c r="E11" s="14">
        <v>820.97</v>
      </c>
      <c r="F11" s="15">
        <v>6.54E-2</v>
      </c>
      <c r="G11" s="67"/>
    </row>
    <row r="12" spans="1:8" x14ac:dyDescent="0.3">
      <c r="A12" s="68" t="s">
        <v>1329</v>
      </c>
      <c r="B12" s="30" t="s">
        <v>1330</v>
      </c>
      <c r="C12" s="30" t="s">
        <v>1154</v>
      </c>
      <c r="D12" s="13">
        <v>25114</v>
      </c>
      <c r="E12" s="14">
        <v>709.06</v>
      </c>
      <c r="F12" s="15">
        <v>5.6500000000000002E-2</v>
      </c>
      <c r="G12" s="67"/>
    </row>
    <row r="13" spans="1:8" x14ac:dyDescent="0.3">
      <c r="A13" s="68" t="s">
        <v>1667</v>
      </c>
      <c r="B13" s="30" t="s">
        <v>1668</v>
      </c>
      <c r="C13" s="30" t="s">
        <v>1256</v>
      </c>
      <c r="D13" s="13">
        <v>146836</v>
      </c>
      <c r="E13" s="14">
        <v>647.69000000000005</v>
      </c>
      <c r="F13" s="15">
        <v>5.16E-2</v>
      </c>
      <c r="G13" s="67"/>
    </row>
    <row r="14" spans="1:8" x14ac:dyDescent="0.3">
      <c r="A14" s="68" t="s">
        <v>1345</v>
      </c>
      <c r="B14" s="30" t="s">
        <v>1346</v>
      </c>
      <c r="C14" s="30" t="s">
        <v>1154</v>
      </c>
      <c r="D14" s="13">
        <v>19211</v>
      </c>
      <c r="E14" s="14">
        <v>295.3</v>
      </c>
      <c r="F14" s="15">
        <v>2.35E-2</v>
      </c>
      <c r="G14" s="67"/>
    </row>
    <row r="15" spans="1:8" x14ac:dyDescent="0.3">
      <c r="A15" s="68" t="s">
        <v>1325</v>
      </c>
      <c r="B15" s="30" t="s">
        <v>1326</v>
      </c>
      <c r="C15" s="30" t="s">
        <v>1154</v>
      </c>
      <c r="D15" s="13">
        <v>49889</v>
      </c>
      <c r="E15" s="14">
        <v>258.47000000000003</v>
      </c>
      <c r="F15" s="15">
        <v>2.06E-2</v>
      </c>
      <c r="G15" s="67"/>
    </row>
    <row r="16" spans="1:8" x14ac:dyDescent="0.3">
      <c r="A16" s="68" t="s">
        <v>1410</v>
      </c>
      <c r="B16" s="30" t="s">
        <v>1411</v>
      </c>
      <c r="C16" s="30" t="s">
        <v>1154</v>
      </c>
      <c r="D16" s="13">
        <v>38717</v>
      </c>
      <c r="E16" s="14">
        <v>251.04</v>
      </c>
      <c r="F16" s="15">
        <v>0.02</v>
      </c>
      <c r="G16" s="67"/>
    </row>
    <row r="17" spans="1:7" x14ac:dyDescent="0.3">
      <c r="A17" s="68" t="s">
        <v>1971</v>
      </c>
      <c r="B17" s="30" t="s">
        <v>1972</v>
      </c>
      <c r="C17" s="30" t="s">
        <v>1256</v>
      </c>
      <c r="D17" s="13">
        <v>85706</v>
      </c>
      <c r="E17" s="14">
        <v>222.75</v>
      </c>
      <c r="F17" s="15">
        <v>1.78E-2</v>
      </c>
      <c r="G17" s="67"/>
    </row>
    <row r="18" spans="1:7" x14ac:dyDescent="0.3">
      <c r="A18" s="68" t="s">
        <v>1384</v>
      </c>
      <c r="B18" s="30" t="s">
        <v>1385</v>
      </c>
      <c r="C18" s="30" t="s">
        <v>1154</v>
      </c>
      <c r="D18" s="13">
        <v>1005</v>
      </c>
      <c r="E18" s="14">
        <v>221.75</v>
      </c>
      <c r="F18" s="15">
        <v>1.77E-2</v>
      </c>
      <c r="G18" s="67"/>
    </row>
    <row r="19" spans="1:7" x14ac:dyDescent="0.3">
      <c r="A19" s="68" t="s">
        <v>1447</v>
      </c>
      <c r="B19" s="30" t="s">
        <v>1448</v>
      </c>
      <c r="C19" s="30" t="s">
        <v>1154</v>
      </c>
      <c r="D19" s="13">
        <v>26401</v>
      </c>
      <c r="E19" s="14">
        <v>213.94</v>
      </c>
      <c r="F19" s="15">
        <v>1.7100000000000001E-2</v>
      </c>
      <c r="G19" s="67"/>
    </row>
    <row r="20" spans="1:7" x14ac:dyDescent="0.3">
      <c r="A20" s="68" t="s">
        <v>1273</v>
      </c>
      <c r="B20" s="30" t="s">
        <v>1274</v>
      </c>
      <c r="C20" s="30" t="s">
        <v>1154</v>
      </c>
      <c r="D20" s="13">
        <v>66087</v>
      </c>
      <c r="E20" s="14">
        <v>193.6</v>
      </c>
      <c r="F20" s="15">
        <v>1.54E-2</v>
      </c>
      <c r="G20" s="67"/>
    </row>
    <row r="21" spans="1:7" x14ac:dyDescent="0.3">
      <c r="A21" s="68" t="s">
        <v>1199</v>
      </c>
      <c r="B21" s="30" t="s">
        <v>1200</v>
      </c>
      <c r="C21" s="30" t="s">
        <v>1154</v>
      </c>
      <c r="D21" s="13">
        <v>79507</v>
      </c>
      <c r="E21" s="14">
        <v>164.06</v>
      </c>
      <c r="F21" s="15">
        <v>1.3100000000000001E-2</v>
      </c>
      <c r="G21" s="67"/>
    </row>
    <row r="22" spans="1:7" x14ac:dyDescent="0.3">
      <c r="A22" s="68" t="s">
        <v>1254</v>
      </c>
      <c r="B22" s="30" t="s">
        <v>1255</v>
      </c>
      <c r="C22" s="30" t="s">
        <v>1256</v>
      </c>
      <c r="D22" s="13">
        <v>22786</v>
      </c>
      <c r="E22" s="14">
        <v>135.46</v>
      </c>
      <c r="F22" s="15">
        <v>1.0800000000000001E-2</v>
      </c>
      <c r="G22" s="67"/>
    </row>
    <row r="23" spans="1:7" x14ac:dyDescent="0.3">
      <c r="A23" s="68" t="s">
        <v>1783</v>
      </c>
      <c r="B23" s="30" t="s">
        <v>1784</v>
      </c>
      <c r="C23" s="30" t="s">
        <v>1154</v>
      </c>
      <c r="D23" s="13">
        <v>6586</v>
      </c>
      <c r="E23" s="14">
        <v>130.16</v>
      </c>
      <c r="F23" s="15">
        <v>1.04E-2</v>
      </c>
      <c r="G23" s="67"/>
    </row>
    <row r="24" spans="1:7" x14ac:dyDescent="0.3">
      <c r="A24" s="68" t="s">
        <v>1445</v>
      </c>
      <c r="B24" s="30" t="s">
        <v>1446</v>
      </c>
      <c r="C24" s="30" t="s">
        <v>1256</v>
      </c>
      <c r="D24" s="13">
        <v>7056</v>
      </c>
      <c r="E24" s="14">
        <v>128.99</v>
      </c>
      <c r="F24" s="15">
        <v>1.03E-2</v>
      </c>
      <c r="G24" s="67"/>
    </row>
    <row r="25" spans="1:7" x14ac:dyDescent="0.3">
      <c r="A25" s="68" t="s">
        <v>1362</v>
      </c>
      <c r="B25" s="30" t="s">
        <v>1363</v>
      </c>
      <c r="C25" s="30" t="s">
        <v>1154</v>
      </c>
      <c r="D25" s="13">
        <v>26694</v>
      </c>
      <c r="E25" s="14">
        <v>124.05</v>
      </c>
      <c r="F25" s="15">
        <v>9.9000000000000008E-3</v>
      </c>
      <c r="G25" s="67"/>
    </row>
    <row r="26" spans="1:7" x14ac:dyDescent="0.3">
      <c r="A26" s="68" t="s">
        <v>2214</v>
      </c>
      <c r="B26" s="30" t="s">
        <v>2215</v>
      </c>
      <c r="C26" s="30" t="s">
        <v>1256</v>
      </c>
      <c r="D26" s="13">
        <v>13440</v>
      </c>
      <c r="E26" s="14">
        <v>104.05</v>
      </c>
      <c r="F26" s="15">
        <v>8.3000000000000001E-3</v>
      </c>
      <c r="G26" s="67"/>
    </row>
    <row r="27" spans="1:7" x14ac:dyDescent="0.3">
      <c r="A27" s="68" t="s">
        <v>1845</v>
      </c>
      <c r="B27" s="30" t="s">
        <v>1846</v>
      </c>
      <c r="C27" s="30" t="s">
        <v>1154</v>
      </c>
      <c r="D27" s="13">
        <v>19266</v>
      </c>
      <c r="E27" s="14">
        <v>91.01</v>
      </c>
      <c r="F27" s="15">
        <v>7.3000000000000001E-3</v>
      </c>
      <c r="G27" s="67"/>
    </row>
    <row r="28" spans="1:7" x14ac:dyDescent="0.3">
      <c r="A28" s="68" t="s">
        <v>2036</v>
      </c>
      <c r="B28" s="30" t="s">
        <v>2037</v>
      </c>
      <c r="C28" s="30" t="s">
        <v>1154</v>
      </c>
      <c r="D28" s="13">
        <v>2597</v>
      </c>
      <c r="E28" s="14">
        <v>90.04</v>
      </c>
      <c r="F28" s="15">
        <v>7.1999999999999998E-3</v>
      </c>
      <c r="G28" s="67"/>
    </row>
    <row r="29" spans="1:7" x14ac:dyDescent="0.3">
      <c r="A29" s="68" t="s">
        <v>2032</v>
      </c>
      <c r="B29" s="30" t="s">
        <v>2033</v>
      </c>
      <c r="C29" s="30" t="s">
        <v>1154</v>
      </c>
      <c r="D29" s="13">
        <v>7273</v>
      </c>
      <c r="E29" s="14">
        <v>87.92</v>
      </c>
      <c r="F29" s="15">
        <v>7.0000000000000001E-3</v>
      </c>
      <c r="G29" s="67"/>
    </row>
    <row r="30" spans="1:7" x14ac:dyDescent="0.3">
      <c r="A30" s="68" t="s">
        <v>2218</v>
      </c>
      <c r="B30" s="30" t="s">
        <v>2219</v>
      </c>
      <c r="C30" s="30" t="s">
        <v>1154</v>
      </c>
      <c r="D30" s="13">
        <v>1525</v>
      </c>
      <c r="E30" s="14">
        <v>87.46</v>
      </c>
      <c r="F30" s="15">
        <v>7.0000000000000001E-3</v>
      </c>
      <c r="G30" s="67"/>
    </row>
    <row r="31" spans="1:7" x14ac:dyDescent="0.3">
      <c r="A31" s="68" t="s">
        <v>2028</v>
      </c>
      <c r="B31" s="30" t="s">
        <v>2029</v>
      </c>
      <c r="C31" s="30" t="s">
        <v>1154</v>
      </c>
      <c r="D31" s="13">
        <v>6411</v>
      </c>
      <c r="E31" s="14">
        <v>84.93</v>
      </c>
      <c r="F31" s="15">
        <v>6.7999999999999996E-3</v>
      </c>
      <c r="G31" s="67"/>
    </row>
    <row r="32" spans="1:7" x14ac:dyDescent="0.3">
      <c r="A32" s="68" t="s">
        <v>2299</v>
      </c>
      <c r="B32" s="30" t="s">
        <v>2300</v>
      </c>
      <c r="C32" s="30" t="s">
        <v>1154</v>
      </c>
      <c r="D32" s="13">
        <v>11157</v>
      </c>
      <c r="E32" s="14">
        <v>55.38</v>
      </c>
      <c r="F32" s="15">
        <v>4.4000000000000003E-3</v>
      </c>
      <c r="G32" s="67"/>
    </row>
    <row r="33" spans="1:7" x14ac:dyDescent="0.3">
      <c r="A33" s="66" t="s">
        <v>125</v>
      </c>
      <c r="B33" s="31"/>
      <c r="C33" s="31"/>
      <c r="D33" s="17"/>
      <c r="E33" s="35">
        <v>8747.6500000000015</v>
      </c>
      <c r="F33" s="36">
        <v>0.69750000000000001</v>
      </c>
      <c r="G33" s="69"/>
    </row>
    <row r="34" spans="1:7" x14ac:dyDescent="0.3">
      <c r="A34" s="66" t="s">
        <v>1453</v>
      </c>
      <c r="B34" s="30"/>
      <c r="C34" s="30"/>
      <c r="D34" s="13"/>
      <c r="E34" s="14"/>
      <c r="F34" s="15"/>
      <c r="G34" s="67"/>
    </row>
    <row r="35" spans="1:7" x14ac:dyDescent="0.3">
      <c r="A35" s="66" t="s">
        <v>125</v>
      </c>
      <c r="B35" s="30"/>
      <c r="C35" s="30"/>
      <c r="D35" s="13"/>
      <c r="E35" s="37" t="s">
        <v>115</v>
      </c>
      <c r="F35" s="38" t="s">
        <v>115</v>
      </c>
      <c r="G35" s="67"/>
    </row>
    <row r="36" spans="1:7" x14ac:dyDescent="0.3">
      <c r="A36" s="66" t="s">
        <v>2614</v>
      </c>
      <c r="B36" s="30"/>
      <c r="C36" s="30"/>
      <c r="D36" s="13"/>
      <c r="E36" s="14"/>
      <c r="F36" s="15"/>
      <c r="G36" s="67"/>
    </row>
    <row r="37" spans="1:7" x14ac:dyDescent="0.3">
      <c r="A37" s="68" t="s">
        <v>2615</v>
      </c>
      <c r="B37" s="30" t="s">
        <v>2616</v>
      </c>
      <c r="C37" s="30" t="s">
        <v>2617</v>
      </c>
      <c r="D37" s="13">
        <v>3892</v>
      </c>
      <c r="E37" s="14">
        <v>495.98</v>
      </c>
      <c r="F37" s="15">
        <v>3.95E-2</v>
      </c>
      <c r="G37" s="67"/>
    </row>
    <row r="38" spans="1:7" x14ac:dyDescent="0.3">
      <c r="A38" s="68" t="s">
        <v>2618</v>
      </c>
      <c r="B38" s="30" t="s">
        <v>2619</v>
      </c>
      <c r="C38" s="30" t="s">
        <v>2620</v>
      </c>
      <c r="D38" s="13">
        <v>2634</v>
      </c>
      <c r="E38" s="14">
        <v>345.13</v>
      </c>
      <c r="F38" s="15">
        <v>2.75E-2</v>
      </c>
      <c r="G38" s="67"/>
    </row>
    <row r="39" spans="1:7" x14ac:dyDescent="0.3">
      <c r="A39" s="68" t="s">
        <v>2621</v>
      </c>
      <c r="B39" s="30" t="s">
        <v>2622</v>
      </c>
      <c r="C39" s="30" t="s">
        <v>2617</v>
      </c>
      <c r="D39" s="13">
        <v>1203</v>
      </c>
      <c r="E39" s="14">
        <v>339.67</v>
      </c>
      <c r="F39" s="15">
        <v>2.7099999999999999E-2</v>
      </c>
      <c r="G39" s="67"/>
    </row>
    <row r="40" spans="1:7" x14ac:dyDescent="0.3">
      <c r="A40" s="68" t="s">
        <v>2623</v>
      </c>
      <c r="B40" s="30" t="s">
        <v>2624</v>
      </c>
      <c r="C40" s="30" t="s">
        <v>2617</v>
      </c>
      <c r="D40" s="13">
        <v>3775</v>
      </c>
      <c r="E40" s="14">
        <v>330.2</v>
      </c>
      <c r="F40" s="15">
        <v>2.63E-2</v>
      </c>
      <c r="G40" s="67"/>
    </row>
    <row r="41" spans="1:7" x14ac:dyDescent="0.3">
      <c r="A41" s="68" t="s">
        <v>2625</v>
      </c>
      <c r="B41" s="30" t="s">
        <v>2626</v>
      </c>
      <c r="C41" s="30" t="s">
        <v>2617</v>
      </c>
      <c r="D41" s="13">
        <v>8358</v>
      </c>
      <c r="E41" s="14">
        <v>280.36</v>
      </c>
      <c r="F41" s="15">
        <v>2.24E-2</v>
      </c>
      <c r="G41" s="67"/>
    </row>
    <row r="42" spans="1:7" x14ac:dyDescent="0.3">
      <c r="A42" s="68" t="s">
        <v>2627</v>
      </c>
      <c r="B42" s="30" t="s">
        <v>2628</v>
      </c>
      <c r="C42" s="30" t="s">
        <v>2629</v>
      </c>
      <c r="D42" s="13">
        <v>585</v>
      </c>
      <c r="E42" s="14">
        <v>277.22000000000003</v>
      </c>
      <c r="F42" s="15">
        <v>2.2100000000000002E-2</v>
      </c>
      <c r="G42" s="67"/>
    </row>
    <row r="43" spans="1:7" x14ac:dyDescent="0.3">
      <c r="A43" s="68" t="s">
        <v>2630</v>
      </c>
      <c r="B43" s="30" t="s">
        <v>2631</v>
      </c>
      <c r="C43" s="30" t="s">
        <v>2617</v>
      </c>
      <c r="D43" s="13">
        <v>3222</v>
      </c>
      <c r="E43" s="14">
        <v>243.71</v>
      </c>
      <c r="F43" s="15">
        <v>1.9400000000000001E-2</v>
      </c>
      <c r="G43" s="67"/>
    </row>
    <row r="44" spans="1:7" x14ac:dyDescent="0.3">
      <c r="A44" s="68" t="s">
        <v>2632</v>
      </c>
      <c r="B44" s="30" t="s">
        <v>2633</v>
      </c>
      <c r="C44" s="30" t="s">
        <v>2634</v>
      </c>
      <c r="D44" s="13">
        <v>2596</v>
      </c>
      <c r="E44" s="14">
        <v>216.12</v>
      </c>
      <c r="F44" s="15">
        <v>1.72E-2</v>
      </c>
      <c r="G44" s="67"/>
    </row>
    <row r="45" spans="1:7" x14ac:dyDescent="0.3">
      <c r="A45" s="68" t="s">
        <v>2635</v>
      </c>
      <c r="B45" s="30" t="s">
        <v>2636</v>
      </c>
      <c r="C45" s="30" t="s">
        <v>2634</v>
      </c>
      <c r="D45" s="13">
        <v>1031</v>
      </c>
      <c r="E45" s="14">
        <v>213.64</v>
      </c>
      <c r="F45" s="15">
        <v>1.7000000000000001E-2</v>
      </c>
      <c r="G45" s="67"/>
    </row>
    <row r="46" spans="1:7" x14ac:dyDescent="0.3">
      <c r="A46" s="68" t="s">
        <v>2637</v>
      </c>
      <c r="B46" s="30" t="s">
        <v>2638</v>
      </c>
      <c r="C46" s="30" t="s">
        <v>2620</v>
      </c>
      <c r="D46" s="13">
        <v>795</v>
      </c>
      <c r="E46" s="14">
        <v>158.01</v>
      </c>
      <c r="F46" s="15">
        <v>1.26E-2</v>
      </c>
      <c r="G46" s="67"/>
    </row>
    <row r="47" spans="1:7" x14ac:dyDescent="0.3">
      <c r="A47" s="68" t="s">
        <v>2639</v>
      </c>
      <c r="B47" s="30" t="s">
        <v>2640</v>
      </c>
      <c r="C47" s="30" t="s">
        <v>2634</v>
      </c>
      <c r="D47" s="13">
        <v>1980</v>
      </c>
      <c r="E47" s="14">
        <v>131.24</v>
      </c>
      <c r="F47" s="15">
        <v>1.0500000000000001E-2</v>
      </c>
      <c r="G47" s="67"/>
    </row>
    <row r="48" spans="1:7" x14ac:dyDescent="0.3">
      <c r="A48" s="68" t="s">
        <v>2641</v>
      </c>
      <c r="B48" s="30" t="s">
        <v>2642</v>
      </c>
      <c r="C48" s="30" t="s">
        <v>2620</v>
      </c>
      <c r="D48" s="13">
        <v>1867</v>
      </c>
      <c r="E48" s="14">
        <v>127.36</v>
      </c>
      <c r="F48" s="15">
        <v>1.0200000000000001E-2</v>
      </c>
      <c r="G48" s="67"/>
    </row>
    <row r="49" spans="1:7" x14ac:dyDescent="0.3">
      <c r="A49" s="68" t="s">
        <v>2643</v>
      </c>
      <c r="B49" s="30" t="s">
        <v>2644</v>
      </c>
      <c r="C49" s="30" t="s">
        <v>2634</v>
      </c>
      <c r="D49" s="13">
        <v>508</v>
      </c>
      <c r="E49" s="14">
        <v>119.23</v>
      </c>
      <c r="F49" s="15">
        <v>9.4999999999999998E-3</v>
      </c>
      <c r="G49" s="67"/>
    </row>
    <row r="50" spans="1:7" x14ac:dyDescent="0.3">
      <c r="A50" s="68" t="s">
        <v>2645</v>
      </c>
      <c r="B50" s="30" t="s">
        <v>2646</v>
      </c>
      <c r="C50" s="30" t="s">
        <v>2634</v>
      </c>
      <c r="D50" s="13">
        <v>527</v>
      </c>
      <c r="E50" s="14">
        <v>110.69</v>
      </c>
      <c r="F50" s="15">
        <v>8.8000000000000005E-3</v>
      </c>
      <c r="G50" s="67"/>
    </row>
    <row r="51" spans="1:7" x14ac:dyDescent="0.3">
      <c r="A51" s="68" t="s">
        <v>2647</v>
      </c>
      <c r="B51" s="30" t="s">
        <v>2648</v>
      </c>
      <c r="C51" s="30" t="s">
        <v>2620</v>
      </c>
      <c r="D51" s="13">
        <v>383</v>
      </c>
      <c r="E51" s="14">
        <v>99.21</v>
      </c>
      <c r="F51" s="15">
        <v>7.9000000000000008E-3</v>
      </c>
      <c r="G51" s="67"/>
    </row>
    <row r="52" spans="1:7" x14ac:dyDescent="0.3">
      <c r="A52" s="68" t="s">
        <v>2649</v>
      </c>
      <c r="B52" s="30" t="s">
        <v>2650</v>
      </c>
      <c r="C52" s="30" t="s">
        <v>2634</v>
      </c>
      <c r="D52" s="13">
        <v>422</v>
      </c>
      <c r="E52" s="14">
        <v>85.89</v>
      </c>
      <c r="F52" s="15">
        <v>6.7999999999999996E-3</v>
      </c>
      <c r="G52" s="67"/>
    </row>
    <row r="53" spans="1:7" x14ac:dyDescent="0.3">
      <c r="A53" s="68" t="s">
        <v>2651</v>
      </c>
      <c r="B53" s="30" t="s">
        <v>2652</v>
      </c>
      <c r="C53" s="30" t="s">
        <v>2653</v>
      </c>
      <c r="D53" s="13">
        <v>487</v>
      </c>
      <c r="E53" s="14">
        <v>61.49</v>
      </c>
      <c r="F53" s="15">
        <v>4.8999999999999998E-3</v>
      </c>
      <c r="G53" s="67"/>
    </row>
    <row r="54" spans="1:7" x14ac:dyDescent="0.3">
      <c r="A54" s="68" t="s">
        <v>2654</v>
      </c>
      <c r="B54" s="30" t="s">
        <v>2655</v>
      </c>
      <c r="C54" s="30" t="s">
        <v>2629</v>
      </c>
      <c r="D54" s="13">
        <v>439</v>
      </c>
      <c r="E54" s="14">
        <v>49.93</v>
      </c>
      <c r="F54" s="15">
        <v>4.0000000000000001E-3</v>
      </c>
      <c r="G54" s="67"/>
    </row>
    <row r="55" spans="1:7" x14ac:dyDescent="0.3">
      <c r="A55" s="68" t="s">
        <v>2656</v>
      </c>
      <c r="B55" s="30" t="s">
        <v>2657</v>
      </c>
      <c r="C55" s="30" t="s">
        <v>2629</v>
      </c>
      <c r="D55" s="13">
        <v>277</v>
      </c>
      <c r="E55" s="14">
        <v>45.3</v>
      </c>
      <c r="F55" s="15">
        <v>3.5999999999999999E-3</v>
      </c>
      <c r="G55" s="67"/>
    </row>
    <row r="56" spans="1:7" x14ac:dyDescent="0.3">
      <c r="A56" s="68" t="s">
        <v>2658</v>
      </c>
      <c r="B56" s="30" t="s">
        <v>2659</v>
      </c>
      <c r="C56" s="30" t="s">
        <v>2629</v>
      </c>
      <c r="D56" s="13">
        <v>235</v>
      </c>
      <c r="E56" s="14">
        <v>44.93</v>
      </c>
      <c r="F56" s="15">
        <v>3.5999999999999999E-3</v>
      </c>
      <c r="G56" s="67"/>
    </row>
    <row r="57" spans="1:7" x14ac:dyDescent="0.3">
      <c r="A57" s="66"/>
      <c r="B57" s="30"/>
      <c r="C57" s="30"/>
      <c r="D57" s="13"/>
      <c r="E57" s="70"/>
      <c r="F57" s="71"/>
      <c r="G57" s="67"/>
    </row>
    <row r="58" spans="1:7" x14ac:dyDescent="0.3">
      <c r="A58" s="66" t="s">
        <v>125</v>
      </c>
      <c r="B58" s="30"/>
      <c r="C58" s="30"/>
      <c r="D58" s="13"/>
      <c r="E58" s="35">
        <f>SUM(E37:E57)</f>
        <v>3775.3099999999995</v>
      </c>
      <c r="F58" s="36">
        <f>SUM(F37:F57)</f>
        <v>0.3009</v>
      </c>
      <c r="G58" s="67"/>
    </row>
    <row r="59" spans="1:7" x14ac:dyDescent="0.3">
      <c r="A59" s="66"/>
      <c r="B59" s="30"/>
      <c r="C59" s="30"/>
      <c r="D59" s="13"/>
      <c r="E59" s="70"/>
      <c r="F59" s="71"/>
      <c r="G59" s="67"/>
    </row>
    <row r="60" spans="1:7" x14ac:dyDescent="0.3">
      <c r="A60" s="72" t="s">
        <v>155</v>
      </c>
      <c r="B60" s="55"/>
      <c r="C60" s="55"/>
      <c r="D60" s="56"/>
      <c r="E60" s="27">
        <v>12522.96</v>
      </c>
      <c r="F60" s="28">
        <v>0.99839999999999995</v>
      </c>
      <c r="G60" s="69"/>
    </row>
    <row r="61" spans="1:7" x14ac:dyDescent="0.3">
      <c r="A61" s="68"/>
      <c r="B61" s="30"/>
      <c r="C61" s="30"/>
      <c r="D61" s="13"/>
      <c r="E61" s="14"/>
      <c r="F61" s="15"/>
      <c r="G61" s="67"/>
    </row>
    <row r="62" spans="1:7" x14ac:dyDescent="0.3">
      <c r="A62" s="68" t="s">
        <v>158</v>
      </c>
      <c r="B62" s="30"/>
      <c r="C62" s="30"/>
      <c r="D62" s="13"/>
      <c r="E62" s="14">
        <v>0</v>
      </c>
      <c r="F62" s="15">
        <v>0</v>
      </c>
      <c r="G62" s="67"/>
    </row>
    <row r="63" spans="1:7" x14ac:dyDescent="0.3">
      <c r="A63" s="68" t="s">
        <v>159</v>
      </c>
      <c r="B63" s="30"/>
      <c r="C63" s="30"/>
      <c r="D63" s="13"/>
      <c r="E63" s="14">
        <v>21.26</v>
      </c>
      <c r="F63" s="15">
        <v>1.6000000000000001E-3</v>
      </c>
      <c r="G63" s="67">
        <v>0</v>
      </c>
    </row>
    <row r="64" spans="1:7" x14ac:dyDescent="0.3">
      <c r="A64" s="73" t="s">
        <v>160</v>
      </c>
      <c r="B64" s="33"/>
      <c r="C64" s="33"/>
      <c r="D64" s="26"/>
      <c r="E64" s="27">
        <v>12544.22</v>
      </c>
      <c r="F64" s="28">
        <v>1</v>
      </c>
      <c r="G64" s="74"/>
    </row>
    <row r="66" spans="1:5" x14ac:dyDescent="0.3">
      <c r="A66" s="1" t="s">
        <v>163</v>
      </c>
    </row>
    <row r="67" spans="1:5" x14ac:dyDescent="0.3">
      <c r="A67" s="45" t="s">
        <v>164</v>
      </c>
      <c r="B67" s="34" t="s">
        <v>115</v>
      </c>
    </row>
    <row r="68" spans="1:5" x14ac:dyDescent="0.3">
      <c r="A68" t="s">
        <v>165</v>
      </c>
    </row>
    <row r="69" spans="1:5" x14ac:dyDescent="0.3">
      <c r="A69" t="s">
        <v>166</v>
      </c>
      <c r="B69" t="s">
        <v>167</v>
      </c>
      <c r="C69" t="s">
        <v>167</v>
      </c>
    </row>
    <row r="70" spans="1:5" x14ac:dyDescent="0.3">
      <c r="B70" s="46">
        <v>44985</v>
      </c>
      <c r="C70" s="46">
        <v>45016</v>
      </c>
    </row>
    <row r="71" spans="1:5" x14ac:dyDescent="0.3">
      <c r="A71" t="s">
        <v>171</v>
      </c>
      <c r="B71">
        <v>11.6623</v>
      </c>
      <c r="C71">
        <v>11.9008</v>
      </c>
      <c r="E71" s="2"/>
    </row>
    <row r="72" spans="1:5" x14ac:dyDescent="0.3">
      <c r="A72" t="s">
        <v>172</v>
      </c>
      <c r="B72">
        <v>11.6623</v>
      </c>
      <c r="C72">
        <v>11.9008</v>
      </c>
      <c r="E72" s="2"/>
    </row>
    <row r="73" spans="1:5" x14ac:dyDescent="0.3">
      <c r="A73" t="s">
        <v>630</v>
      </c>
      <c r="B73">
        <v>11.5009</v>
      </c>
      <c r="C73">
        <v>11.731</v>
      </c>
      <c r="E73" s="2"/>
    </row>
    <row r="74" spans="1:5" x14ac:dyDescent="0.3">
      <c r="A74" t="s">
        <v>631</v>
      </c>
      <c r="B74">
        <v>11.5009</v>
      </c>
      <c r="C74">
        <v>11.731</v>
      </c>
      <c r="E74" s="2"/>
    </row>
    <row r="75" spans="1:5" x14ac:dyDescent="0.3">
      <c r="E75" s="2"/>
    </row>
    <row r="76" spans="1:5" x14ac:dyDescent="0.3">
      <c r="A76" t="s">
        <v>182</v>
      </c>
      <c r="B76" s="34" t="s">
        <v>115</v>
      </c>
    </row>
    <row r="77" spans="1:5" x14ac:dyDescent="0.3">
      <c r="A77" t="s">
        <v>183</v>
      </c>
      <c r="B77" s="34" t="s">
        <v>115</v>
      </c>
    </row>
    <row r="78" spans="1:5" ht="28.95" customHeight="1" x14ac:dyDescent="0.3">
      <c r="A78" s="45" t="s">
        <v>184</v>
      </c>
      <c r="B78" s="34" t="s">
        <v>115</v>
      </c>
    </row>
    <row r="79" spans="1:5" ht="28.95" customHeight="1" x14ac:dyDescent="0.3">
      <c r="A79" s="45" t="s">
        <v>185</v>
      </c>
      <c r="B79" s="47">
        <f>E58</f>
        <v>3775.3099999999995</v>
      </c>
    </row>
    <row r="80" spans="1:5" ht="28.95" customHeight="1" x14ac:dyDescent="0.3">
      <c r="A80" s="45" t="s">
        <v>2603</v>
      </c>
      <c r="B80" s="34" t="s">
        <v>115</v>
      </c>
    </row>
    <row r="81" spans="1:4" ht="28.95" customHeight="1" x14ac:dyDescent="0.3">
      <c r="A81" s="45" t="s">
        <v>2604</v>
      </c>
      <c r="B81" s="34" t="s">
        <v>115</v>
      </c>
    </row>
    <row r="82" spans="1:4" ht="28.95" customHeight="1" x14ac:dyDescent="0.3">
      <c r="A82" s="45" t="s">
        <v>2605</v>
      </c>
      <c r="B82" s="34" t="s">
        <v>115</v>
      </c>
    </row>
    <row r="83" spans="1:4" ht="28.95" customHeight="1" x14ac:dyDescent="0.3">
      <c r="A83" s="45" t="s">
        <v>189</v>
      </c>
      <c r="B83" s="34" t="s">
        <v>115</v>
      </c>
    </row>
    <row r="84" spans="1:4" x14ac:dyDescent="0.3">
      <c r="A84" t="s">
        <v>190</v>
      </c>
      <c r="B84" s="34" t="s">
        <v>115</v>
      </c>
    </row>
    <row r="85" spans="1:4" x14ac:dyDescent="0.3">
      <c r="A85" t="s">
        <v>191</v>
      </c>
      <c r="B85" s="34" t="s">
        <v>115</v>
      </c>
    </row>
    <row r="87" spans="1:4" ht="70.05" customHeight="1" x14ac:dyDescent="0.3">
      <c r="A87" s="77" t="s">
        <v>201</v>
      </c>
      <c r="B87" s="77" t="s">
        <v>202</v>
      </c>
      <c r="C87" s="77" t="s">
        <v>5</v>
      </c>
      <c r="D87" s="77" t="s">
        <v>6</v>
      </c>
    </row>
    <row r="88" spans="1:4" ht="70.05" customHeight="1" x14ac:dyDescent="0.3">
      <c r="A88" s="77" t="s">
        <v>2660</v>
      </c>
      <c r="B88" s="77"/>
      <c r="C88" s="77" t="s">
        <v>96</v>
      </c>
      <c r="D88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46"/>
  <sheetViews>
    <sheetView showGridLines="0" workbookViewId="0">
      <pane ySplit="4" topLeftCell="A5" activePane="bottomLeft" state="frozen"/>
      <selection pane="bottomLeft" activeCell="G9" sqref="G9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2661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2662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2599</v>
      </c>
      <c r="B7" s="30"/>
      <c r="C7" s="30"/>
      <c r="D7" s="13"/>
      <c r="E7" s="14"/>
      <c r="F7" s="15"/>
      <c r="G7" s="15"/>
    </row>
    <row r="8" spans="1:8" x14ac:dyDescent="0.3">
      <c r="A8" s="16" t="s">
        <v>2600</v>
      </c>
      <c r="B8" s="31"/>
      <c r="C8" s="31"/>
      <c r="D8" s="17"/>
      <c r="E8" s="44"/>
      <c r="F8" s="20"/>
      <c r="G8" s="20"/>
    </row>
    <row r="9" spans="1:8" x14ac:dyDescent="0.3">
      <c r="A9" s="12" t="s">
        <v>2663</v>
      </c>
      <c r="B9" s="30" t="s">
        <v>2664</v>
      </c>
      <c r="C9" s="30"/>
      <c r="D9" s="13">
        <v>236377.99400000001</v>
      </c>
      <c r="E9" s="14">
        <v>8440.73</v>
      </c>
      <c r="F9" s="15">
        <v>0.99229999999999996</v>
      </c>
      <c r="G9" s="15"/>
    </row>
    <row r="10" spans="1:8" x14ac:dyDescent="0.3">
      <c r="A10" s="16" t="s">
        <v>125</v>
      </c>
      <c r="B10" s="31"/>
      <c r="C10" s="31"/>
      <c r="D10" s="17"/>
      <c r="E10" s="18">
        <v>8440.73</v>
      </c>
      <c r="F10" s="19">
        <v>0.99229999999999996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155</v>
      </c>
      <c r="B12" s="32"/>
      <c r="C12" s="32"/>
      <c r="D12" s="22"/>
      <c r="E12" s="18">
        <v>8440.73</v>
      </c>
      <c r="F12" s="19">
        <v>0.99229999999999996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156</v>
      </c>
      <c r="B14" s="30"/>
      <c r="C14" s="30"/>
      <c r="D14" s="13"/>
      <c r="E14" s="14"/>
      <c r="F14" s="15"/>
      <c r="G14" s="15"/>
    </row>
    <row r="15" spans="1:8" x14ac:dyDescent="0.3">
      <c r="A15" s="12" t="s">
        <v>157</v>
      </c>
      <c r="B15" s="30"/>
      <c r="C15" s="30"/>
      <c r="D15" s="13"/>
      <c r="E15" s="14">
        <v>69.959999999999994</v>
      </c>
      <c r="F15" s="15">
        <v>8.2000000000000007E-3</v>
      </c>
      <c r="G15" s="15">
        <v>7.0344000000000004E-2</v>
      </c>
    </row>
    <row r="16" spans="1:8" x14ac:dyDescent="0.3">
      <c r="A16" s="16" t="s">
        <v>125</v>
      </c>
      <c r="B16" s="31"/>
      <c r="C16" s="31"/>
      <c r="D16" s="17"/>
      <c r="E16" s="18">
        <v>69.959999999999994</v>
      </c>
      <c r="F16" s="19">
        <v>8.2000000000000007E-3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155</v>
      </c>
      <c r="B18" s="32"/>
      <c r="C18" s="32"/>
      <c r="D18" s="22"/>
      <c r="E18" s="18">
        <v>69.959999999999994</v>
      </c>
      <c r="F18" s="19">
        <v>8.2000000000000007E-3</v>
      </c>
      <c r="G18" s="20"/>
    </row>
    <row r="19" spans="1:7" x14ac:dyDescent="0.3">
      <c r="A19" s="12" t="s">
        <v>158</v>
      </c>
      <c r="B19" s="30"/>
      <c r="C19" s="30"/>
      <c r="D19" s="13"/>
      <c r="E19" s="14">
        <v>1.34828E-2</v>
      </c>
      <c r="F19" s="15">
        <v>9.9999999999999995E-7</v>
      </c>
      <c r="G19" s="15"/>
    </row>
    <row r="20" spans="1:7" x14ac:dyDescent="0.3">
      <c r="A20" s="12" t="s">
        <v>159</v>
      </c>
      <c r="B20" s="30"/>
      <c r="C20" s="30"/>
      <c r="D20" s="13"/>
      <c r="E20" s="23">
        <v>-4.1834828000000002</v>
      </c>
      <c r="F20" s="24">
        <v>-5.0100000000000003E-4</v>
      </c>
      <c r="G20" s="15">
        <v>7.0344000000000004E-2</v>
      </c>
    </row>
    <row r="21" spans="1:7" x14ac:dyDescent="0.3">
      <c r="A21" s="25" t="s">
        <v>160</v>
      </c>
      <c r="B21" s="33"/>
      <c r="C21" s="33"/>
      <c r="D21" s="26"/>
      <c r="E21" s="27">
        <v>8506.52</v>
      </c>
      <c r="F21" s="28">
        <v>1</v>
      </c>
      <c r="G21" s="28"/>
    </row>
    <row r="26" spans="1:7" x14ac:dyDescent="0.3">
      <c r="A26" s="1" t="s">
        <v>163</v>
      </c>
    </row>
    <row r="27" spans="1:7" x14ac:dyDescent="0.3">
      <c r="A27" s="45" t="s">
        <v>164</v>
      </c>
      <c r="B27" s="34" t="s">
        <v>115</v>
      </c>
    </row>
    <row r="28" spans="1:7" x14ac:dyDescent="0.3">
      <c r="A28" t="s">
        <v>165</v>
      </c>
    </row>
    <row r="29" spans="1:7" x14ac:dyDescent="0.3">
      <c r="A29" t="s">
        <v>166</v>
      </c>
      <c r="B29" t="s">
        <v>167</v>
      </c>
      <c r="C29" t="s">
        <v>167</v>
      </c>
    </row>
    <row r="30" spans="1:7" x14ac:dyDescent="0.3">
      <c r="B30" s="46">
        <v>44985</v>
      </c>
      <c r="C30" s="46">
        <v>45016</v>
      </c>
    </row>
    <row r="31" spans="1:7" x14ac:dyDescent="0.3">
      <c r="A31" t="s">
        <v>171</v>
      </c>
      <c r="B31">
        <v>17.362100000000002</v>
      </c>
      <c r="C31">
        <v>17.5823</v>
      </c>
      <c r="E31" s="2"/>
    </row>
    <row r="32" spans="1:7" x14ac:dyDescent="0.3">
      <c r="A32" t="s">
        <v>630</v>
      </c>
      <c r="B32">
        <v>16.052900000000001</v>
      </c>
      <c r="C32">
        <v>16.244900000000001</v>
      </c>
      <c r="E32" s="2"/>
    </row>
    <row r="33" spans="1:5" x14ac:dyDescent="0.3">
      <c r="E33" s="2"/>
    </row>
    <row r="34" spans="1:5" x14ac:dyDescent="0.3">
      <c r="A34" t="s">
        <v>182</v>
      </c>
      <c r="B34" s="34" t="s">
        <v>115</v>
      </c>
    </row>
    <row r="35" spans="1:5" x14ac:dyDescent="0.3">
      <c r="A35" t="s">
        <v>183</v>
      </c>
      <c r="B35" s="34" t="s">
        <v>115</v>
      </c>
    </row>
    <row r="36" spans="1:5" ht="28.95" customHeight="1" x14ac:dyDescent="0.3">
      <c r="A36" s="45" t="s">
        <v>184</v>
      </c>
      <c r="B36" s="34" t="s">
        <v>115</v>
      </c>
    </row>
    <row r="37" spans="1:5" ht="28.95" customHeight="1" x14ac:dyDescent="0.3">
      <c r="A37" s="45" t="s">
        <v>185</v>
      </c>
      <c r="B37" s="47">
        <v>8440.7294411999992</v>
      </c>
    </row>
    <row r="38" spans="1:5" ht="43.5" customHeight="1" x14ac:dyDescent="0.3">
      <c r="A38" s="45" t="s">
        <v>2603</v>
      </c>
      <c r="B38" s="34" t="s">
        <v>115</v>
      </c>
    </row>
    <row r="39" spans="1:5" ht="28.95" customHeight="1" x14ac:dyDescent="0.3">
      <c r="A39" s="45" t="s">
        <v>2604</v>
      </c>
      <c r="B39" s="34" t="s">
        <v>115</v>
      </c>
    </row>
    <row r="40" spans="1:5" ht="28.95" customHeight="1" x14ac:dyDescent="0.3">
      <c r="A40" s="45" t="s">
        <v>2605</v>
      </c>
      <c r="B40" s="34" t="s">
        <v>115</v>
      </c>
    </row>
    <row r="41" spans="1:5" ht="28.95" customHeight="1" x14ac:dyDescent="0.3">
      <c r="A41" s="45" t="s">
        <v>189</v>
      </c>
      <c r="B41" s="34" t="s">
        <v>115</v>
      </c>
    </row>
    <row r="42" spans="1:5" x14ac:dyDescent="0.3">
      <c r="A42" t="s">
        <v>190</v>
      </c>
      <c r="B42" s="34" t="s">
        <v>115</v>
      </c>
    </row>
    <row r="43" spans="1:5" x14ac:dyDescent="0.3">
      <c r="A43" t="s">
        <v>191</v>
      </c>
      <c r="B43" s="34" t="s">
        <v>115</v>
      </c>
    </row>
    <row r="45" spans="1:5" ht="70.05" customHeight="1" x14ac:dyDescent="0.3">
      <c r="A45" s="77" t="s">
        <v>201</v>
      </c>
      <c r="B45" s="77" t="s">
        <v>202</v>
      </c>
      <c r="C45" s="77" t="s">
        <v>5</v>
      </c>
      <c r="D45" s="77" t="s">
        <v>6</v>
      </c>
    </row>
    <row r="46" spans="1:5" ht="70.05" customHeight="1" x14ac:dyDescent="0.3">
      <c r="A46" s="77" t="s">
        <v>2665</v>
      </c>
      <c r="B46" s="77"/>
      <c r="C46" s="77" t="s">
        <v>98</v>
      </c>
      <c r="D46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6"/>
  <sheetViews>
    <sheetView showGridLines="0" workbookViewId="0">
      <pane ySplit="4" topLeftCell="A5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325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326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205</v>
      </c>
      <c r="B9" s="30"/>
      <c r="C9" s="30"/>
      <c r="D9" s="13"/>
      <c r="E9" s="14"/>
      <c r="F9" s="15"/>
      <c r="G9" s="15"/>
    </row>
    <row r="10" spans="1:8" x14ac:dyDescent="0.3">
      <c r="A10" s="16" t="s">
        <v>206</v>
      </c>
      <c r="B10" s="30"/>
      <c r="C10" s="30"/>
      <c r="D10" s="13"/>
      <c r="E10" s="14"/>
      <c r="F10" s="15"/>
      <c r="G10" s="15"/>
    </row>
    <row r="11" spans="1:8" x14ac:dyDescent="0.3">
      <c r="A11" s="12" t="s">
        <v>327</v>
      </c>
      <c r="B11" s="30" t="s">
        <v>328</v>
      </c>
      <c r="C11" s="30" t="s">
        <v>209</v>
      </c>
      <c r="D11" s="13">
        <v>97500000</v>
      </c>
      <c r="E11" s="14">
        <v>94503.34</v>
      </c>
      <c r="F11" s="15">
        <v>5.6099999999999997E-2</v>
      </c>
      <c r="G11" s="15">
        <v>7.6100000000000001E-2</v>
      </c>
    </row>
    <row r="12" spans="1:8" x14ac:dyDescent="0.3">
      <c r="A12" s="12" t="s">
        <v>329</v>
      </c>
      <c r="B12" s="30" t="s">
        <v>330</v>
      </c>
      <c r="C12" s="30" t="s">
        <v>209</v>
      </c>
      <c r="D12" s="13">
        <v>90000000</v>
      </c>
      <c r="E12" s="14">
        <v>88576.65</v>
      </c>
      <c r="F12" s="15">
        <v>5.2499999999999998E-2</v>
      </c>
      <c r="G12" s="15">
        <v>7.7093999999999996E-2</v>
      </c>
    </row>
    <row r="13" spans="1:8" x14ac:dyDescent="0.3">
      <c r="A13" s="12" t="s">
        <v>331</v>
      </c>
      <c r="B13" s="30" t="s">
        <v>332</v>
      </c>
      <c r="C13" s="30" t="s">
        <v>209</v>
      </c>
      <c r="D13" s="13">
        <v>81000000</v>
      </c>
      <c r="E13" s="14">
        <v>81590.25</v>
      </c>
      <c r="F13" s="15">
        <v>4.8399999999999999E-2</v>
      </c>
      <c r="G13" s="15">
        <v>7.7510999999999997E-2</v>
      </c>
    </row>
    <row r="14" spans="1:8" x14ac:dyDescent="0.3">
      <c r="A14" s="12" t="s">
        <v>333</v>
      </c>
      <c r="B14" s="30" t="s">
        <v>334</v>
      </c>
      <c r="C14" s="30" t="s">
        <v>212</v>
      </c>
      <c r="D14" s="13">
        <v>83000000</v>
      </c>
      <c r="E14" s="14">
        <v>81489.899999999994</v>
      </c>
      <c r="F14" s="15">
        <v>4.8300000000000003E-2</v>
      </c>
      <c r="G14" s="15">
        <v>7.6850000000000002E-2</v>
      </c>
    </row>
    <row r="15" spans="1:8" x14ac:dyDescent="0.3">
      <c r="A15" s="12" t="s">
        <v>335</v>
      </c>
      <c r="B15" s="30" t="s">
        <v>336</v>
      </c>
      <c r="C15" s="30" t="s">
        <v>209</v>
      </c>
      <c r="D15" s="13">
        <v>80500000</v>
      </c>
      <c r="E15" s="14">
        <v>80073.429999999993</v>
      </c>
      <c r="F15" s="15">
        <v>4.7500000000000001E-2</v>
      </c>
      <c r="G15" s="15">
        <v>7.6450000000000004E-2</v>
      </c>
    </row>
    <row r="16" spans="1:8" x14ac:dyDescent="0.3">
      <c r="A16" s="12" t="s">
        <v>337</v>
      </c>
      <c r="B16" s="30" t="s">
        <v>338</v>
      </c>
      <c r="C16" s="30" t="s">
        <v>209</v>
      </c>
      <c r="D16" s="13">
        <v>75000000</v>
      </c>
      <c r="E16" s="14">
        <v>75583.28</v>
      </c>
      <c r="F16" s="15">
        <v>4.48E-2</v>
      </c>
      <c r="G16" s="15">
        <v>7.7093999999999996E-2</v>
      </c>
    </row>
    <row r="17" spans="1:7" x14ac:dyDescent="0.3">
      <c r="A17" s="12" t="s">
        <v>339</v>
      </c>
      <c r="B17" s="30" t="s">
        <v>340</v>
      </c>
      <c r="C17" s="30" t="s">
        <v>209</v>
      </c>
      <c r="D17" s="13">
        <v>73000000</v>
      </c>
      <c r="E17" s="14">
        <v>72462.570000000007</v>
      </c>
      <c r="F17" s="15">
        <v>4.2999999999999997E-2</v>
      </c>
      <c r="G17" s="15">
        <v>7.6751E-2</v>
      </c>
    </row>
    <row r="18" spans="1:7" x14ac:dyDescent="0.3">
      <c r="A18" s="12" t="s">
        <v>341</v>
      </c>
      <c r="B18" s="30" t="s">
        <v>342</v>
      </c>
      <c r="C18" s="30" t="s">
        <v>209</v>
      </c>
      <c r="D18" s="13">
        <v>61500000</v>
      </c>
      <c r="E18" s="14">
        <v>60164.28</v>
      </c>
      <c r="F18" s="15">
        <v>3.5700000000000003E-2</v>
      </c>
      <c r="G18" s="15">
        <v>7.8100000000000003E-2</v>
      </c>
    </row>
    <row r="19" spans="1:7" x14ac:dyDescent="0.3">
      <c r="A19" s="12" t="s">
        <v>343</v>
      </c>
      <c r="B19" s="30" t="s">
        <v>344</v>
      </c>
      <c r="C19" s="30" t="s">
        <v>209</v>
      </c>
      <c r="D19" s="13">
        <v>57500000</v>
      </c>
      <c r="E19" s="14">
        <v>58032.34</v>
      </c>
      <c r="F19" s="15">
        <v>3.44E-2</v>
      </c>
      <c r="G19" s="15">
        <v>7.4998999999999996E-2</v>
      </c>
    </row>
    <row r="20" spans="1:7" x14ac:dyDescent="0.3">
      <c r="A20" s="12" t="s">
        <v>345</v>
      </c>
      <c r="B20" s="30" t="s">
        <v>346</v>
      </c>
      <c r="C20" s="30" t="s">
        <v>347</v>
      </c>
      <c r="D20" s="13">
        <v>48000000</v>
      </c>
      <c r="E20" s="14">
        <v>47462.5</v>
      </c>
      <c r="F20" s="15">
        <v>2.8199999999999999E-2</v>
      </c>
      <c r="G20" s="15">
        <v>7.6199000000000003E-2</v>
      </c>
    </row>
    <row r="21" spans="1:7" x14ac:dyDescent="0.3">
      <c r="A21" s="12" t="s">
        <v>348</v>
      </c>
      <c r="B21" s="30" t="s">
        <v>349</v>
      </c>
      <c r="C21" s="30" t="s">
        <v>209</v>
      </c>
      <c r="D21" s="13">
        <v>46500000</v>
      </c>
      <c r="E21" s="14">
        <v>45951.53</v>
      </c>
      <c r="F21" s="15">
        <v>2.7300000000000001E-2</v>
      </c>
      <c r="G21" s="15">
        <v>7.5509000000000007E-2</v>
      </c>
    </row>
    <row r="22" spans="1:7" x14ac:dyDescent="0.3">
      <c r="A22" s="12" t="s">
        <v>350</v>
      </c>
      <c r="B22" s="30" t="s">
        <v>351</v>
      </c>
      <c r="C22" s="30" t="s">
        <v>209</v>
      </c>
      <c r="D22" s="13">
        <v>43700000</v>
      </c>
      <c r="E22" s="14">
        <v>43119.66</v>
      </c>
      <c r="F22" s="15">
        <v>2.5600000000000001E-2</v>
      </c>
      <c r="G22" s="15">
        <v>7.7510999999999997E-2</v>
      </c>
    </row>
    <row r="23" spans="1:7" x14ac:dyDescent="0.3">
      <c r="A23" s="12" t="s">
        <v>352</v>
      </c>
      <c r="B23" s="30" t="s">
        <v>353</v>
      </c>
      <c r="C23" s="30" t="s">
        <v>209</v>
      </c>
      <c r="D23" s="13">
        <v>39200000</v>
      </c>
      <c r="E23" s="14">
        <v>39157.230000000003</v>
      </c>
      <c r="F23" s="15">
        <v>2.3199999999999998E-2</v>
      </c>
      <c r="G23" s="15">
        <v>7.4998999999999996E-2</v>
      </c>
    </row>
    <row r="24" spans="1:7" x14ac:dyDescent="0.3">
      <c r="A24" s="12" t="s">
        <v>354</v>
      </c>
      <c r="B24" s="30" t="s">
        <v>355</v>
      </c>
      <c r="C24" s="30" t="s">
        <v>209</v>
      </c>
      <c r="D24" s="13">
        <v>38500000</v>
      </c>
      <c r="E24" s="14">
        <v>38365.519999999997</v>
      </c>
      <c r="F24" s="15">
        <v>2.2800000000000001E-2</v>
      </c>
      <c r="G24" s="15">
        <v>7.8100000000000003E-2</v>
      </c>
    </row>
    <row r="25" spans="1:7" x14ac:dyDescent="0.3">
      <c r="A25" s="12" t="s">
        <v>356</v>
      </c>
      <c r="B25" s="30" t="s">
        <v>357</v>
      </c>
      <c r="C25" s="30" t="s">
        <v>209</v>
      </c>
      <c r="D25" s="13">
        <v>37500000</v>
      </c>
      <c r="E25" s="14">
        <v>37044.639999999999</v>
      </c>
      <c r="F25" s="15">
        <v>2.1999999999999999E-2</v>
      </c>
      <c r="G25" s="15">
        <v>7.6062000000000005E-2</v>
      </c>
    </row>
    <row r="26" spans="1:7" x14ac:dyDescent="0.3">
      <c r="A26" s="12" t="s">
        <v>358</v>
      </c>
      <c r="B26" s="30" t="s">
        <v>359</v>
      </c>
      <c r="C26" s="30" t="s">
        <v>209</v>
      </c>
      <c r="D26" s="13">
        <v>35500000</v>
      </c>
      <c r="E26" s="14">
        <v>34443.089999999997</v>
      </c>
      <c r="F26" s="15">
        <v>2.0400000000000001E-2</v>
      </c>
      <c r="G26" s="15">
        <v>7.6450000000000004E-2</v>
      </c>
    </row>
    <row r="27" spans="1:7" x14ac:dyDescent="0.3">
      <c r="A27" s="12" t="s">
        <v>360</v>
      </c>
      <c r="B27" s="30" t="s">
        <v>361</v>
      </c>
      <c r="C27" s="30" t="s">
        <v>209</v>
      </c>
      <c r="D27" s="13">
        <v>33000000</v>
      </c>
      <c r="E27" s="14">
        <v>33041.550000000003</v>
      </c>
      <c r="F27" s="15">
        <v>1.9599999999999999E-2</v>
      </c>
      <c r="G27" s="15">
        <v>7.46E-2</v>
      </c>
    </row>
    <row r="28" spans="1:7" x14ac:dyDescent="0.3">
      <c r="A28" s="12" t="s">
        <v>362</v>
      </c>
      <c r="B28" s="30" t="s">
        <v>363</v>
      </c>
      <c r="C28" s="30" t="s">
        <v>209</v>
      </c>
      <c r="D28" s="13">
        <v>30500000</v>
      </c>
      <c r="E28" s="14">
        <v>30621.42</v>
      </c>
      <c r="F28" s="15">
        <v>1.8200000000000001E-2</v>
      </c>
      <c r="G28" s="15">
        <v>7.46E-2</v>
      </c>
    </row>
    <row r="29" spans="1:7" x14ac:dyDescent="0.3">
      <c r="A29" s="12" t="s">
        <v>364</v>
      </c>
      <c r="B29" s="30" t="s">
        <v>365</v>
      </c>
      <c r="C29" s="30" t="s">
        <v>209</v>
      </c>
      <c r="D29" s="13">
        <v>25000000</v>
      </c>
      <c r="E29" s="14">
        <v>25141.03</v>
      </c>
      <c r="F29" s="15">
        <v>1.49E-2</v>
      </c>
      <c r="G29" s="15">
        <v>7.7093999999999996E-2</v>
      </c>
    </row>
    <row r="30" spans="1:7" x14ac:dyDescent="0.3">
      <c r="A30" s="12" t="s">
        <v>366</v>
      </c>
      <c r="B30" s="30" t="s">
        <v>367</v>
      </c>
      <c r="C30" s="30" t="s">
        <v>368</v>
      </c>
      <c r="D30" s="13">
        <v>24000000</v>
      </c>
      <c r="E30" s="14">
        <v>23851.63</v>
      </c>
      <c r="F30" s="15">
        <v>1.4200000000000001E-2</v>
      </c>
      <c r="G30" s="15">
        <v>7.7499999999999999E-2</v>
      </c>
    </row>
    <row r="31" spans="1:7" x14ac:dyDescent="0.3">
      <c r="A31" s="12" t="s">
        <v>369</v>
      </c>
      <c r="B31" s="30" t="s">
        <v>370</v>
      </c>
      <c r="C31" s="30" t="s">
        <v>221</v>
      </c>
      <c r="D31" s="13">
        <v>22000000</v>
      </c>
      <c r="E31" s="14">
        <v>22790.13</v>
      </c>
      <c r="F31" s="15">
        <v>1.35E-2</v>
      </c>
      <c r="G31" s="15">
        <v>7.4993000000000004E-2</v>
      </c>
    </row>
    <row r="32" spans="1:7" x14ac:dyDescent="0.3">
      <c r="A32" s="12" t="s">
        <v>371</v>
      </c>
      <c r="B32" s="30" t="s">
        <v>372</v>
      </c>
      <c r="C32" s="30" t="s">
        <v>209</v>
      </c>
      <c r="D32" s="13">
        <v>20000000</v>
      </c>
      <c r="E32" s="14">
        <v>20163.32</v>
      </c>
      <c r="F32" s="15">
        <v>1.2E-2</v>
      </c>
      <c r="G32" s="15">
        <v>7.5300000000000006E-2</v>
      </c>
    </row>
    <row r="33" spans="1:7" x14ac:dyDescent="0.3">
      <c r="A33" s="12" t="s">
        <v>373</v>
      </c>
      <c r="B33" s="30" t="s">
        <v>374</v>
      </c>
      <c r="C33" s="30" t="s">
        <v>212</v>
      </c>
      <c r="D33" s="13">
        <v>20000000</v>
      </c>
      <c r="E33" s="14">
        <v>19883.3</v>
      </c>
      <c r="F33" s="15">
        <v>1.18E-2</v>
      </c>
      <c r="G33" s="15">
        <v>7.6811000000000004E-2</v>
      </c>
    </row>
    <row r="34" spans="1:7" x14ac:dyDescent="0.3">
      <c r="A34" s="12" t="s">
        <v>375</v>
      </c>
      <c r="B34" s="30" t="s">
        <v>376</v>
      </c>
      <c r="C34" s="30" t="s">
        <v>209</v>
      </c>
      <c r="D34" s="13">
        <v>18150000</v>
      </c>
      <c r="E34" s="14">
        <v>19124.490000000002</v>
      </c>
      <c r="F34" s="15">
        <v>1.1299999999999999E-2</v>
      </c>
      <c r="G34" s="15">
        <v>7.7024999999999996E-2</v>
      </c>
    </row>
    <row r="35" spans="1:7" x14ac:dyDescent="0.3">
      <c r="A35" s="12" t="s">
        <v>377</v>
      </c>
      <c r="B35" s="30" t="s">
        <v>378</v>
      </c>
      <c r="C35" s="30" t="s">
        <v>209</v>
      </c>
      <c r="D35" s="13">
        <v>18500000</v>
      </c>
      <c r="E35" s="14">
        <v>18542.400000000001</v>
      </c>
      <c r="F35" s="15">
        <v>1.0999999999999999E-2</v>
      </c>
      <c r="G35" s="15">
        <v>7.46E-2</v>
      </c>
    </row>
    <row r="36" spans="1:7" x14ac:dyDescent="0.3">
      <c r="A36" s="12" t="s">
        <v>379</v>
      </c>
      <c r="B36" s="30" t="s">
        <v>380</v>
      </c>
      <c r="C36" s="30" t="s">
        <v>209</v>
      </c>
      <c r="D36" s="13">
        <v>16500000</v>
      </c>
      <c r="E36" s="14">
        <v>16964.84</v>
      </c>
      <c r="F36" s="15">
        <v>1.01E-2</v>
      </c>
      <c r="G36" s="15">
        <v>7.7024999999999996E-2</v>
      </c>
    </row>
    <row r="37" spans="1:7" x14ac:dyDescent="0.3">
      <c r="A37" s="12" t="s">
        <v>381</v>
      </c>
      <c r="B37" s="30" t="s">
        <v>382</v>
      </c>
      <c r="C37" s="30" t="s">
        <v>209</v>
      </c>
      <c r="D37" s="13">
        <v>14500000</v>
      </c>
      <c r="E37" s="14">
        <v>15090.59</v>
      </c>
      <c r="F37" s="15">
        <v>8.9999999999999993E-3</v>
      </c>
      <c r="G37" s="15">
        <v>7.4999999999999997E-2</v>
      </c>
    </row>
    <row r="38" spans="1:7" x14ac:dyDescent="0.3">
      <c r="A38" s="12" t="s">
        <v>383</v>
      </c>
      <c r="B38" s="30" t="s">
        <v>384</v>
      </c>
      <c r="C38" s="30" t="s">
        <v>209</v>
      </c>
      <c r="D38" s="13">
        <v>14000000</v>
      </c>
      <c r="E38" s="14">
        <v>14488.22</v>
      </c>
      <c r="F38" s="15">
        <v>8.6E-3</v>
      </c>
      <c r="G38" s="15">
        <v>7.7396999999999994E-2</v>
      </c>
    </row>
    <row r="39" spans="1:7" x14ac:dyDescent="0.3">
      <c r="A39" s="12" t="s">
        <v>385</v>
      </c>
      <c r="B39" s="30" t="s">
        <v>386</v>
      </c>
      <c r="C39" s="30" t="s">
        <v>212</v>
      </c>
      <c r="D39" s="13">
        <v>11500000</v>
      </c>
      <c r="E39" s="14">
        <v>11764.8</v>
      </c>
      <c r="F39" s="15">
        <v>7.0000000000000001E-3</v>
      </c>
      <c r="G39" s="15">
        <v>7.5996999999999995E-2</v>
      </c>
    </row>
    <row r="40" spans="1:7" x14ac:dyDescent="0.3">
      <c r="A40" s="12" t="s">
        <v>387</v>
      </c>
      <c r="B40" s="30" t="s">
        <v>388</v>
      </c>
      <c r="C40" s="30" t="s">
        <v>209</v>
      </c>
      <c r="D40" s="13">
        <v>10000000</v>
      </c>
      <c r="E40" s="14">
        <v>10412.620000000001</v>
      </c>
      <c r="F40" s="15">
        <v>6.1999999999999998E-3</v>
      </c>
      <c r="G40" s="15">
        <v>7.46E-2</v>
      </c>
    </row>
    <row r="41" spans="1:7" x14ac:dyDescent="0.3">
      <c r="A41" s="12" t="s">
        <v>389</v>
      </c>
      <c r="B41" s="30" t="s">
        <v>390</v>
      </c>
      <c r="C41" s="30" t="s">
        <v>209</v>
      </c>
      <c r="D41" s="13">
        <v>9800000</v>
      </c>
      <c r="E41" s="14">
        <v>9863.2800000000007</v>
      </c>
      <c r="F41" s="15">
        <v>5.8999999999999999E-3</v>
      </c>
      <c r="G41" s="15">
        <v>7.7966999999999995E-2</v>
      </c>
    </row>
    <row r="42" spans="1:7" x14ac:dyDescent="0.3">
      <c r="A42" s="12" t="s">
        <v>391</v>
      </c>
      <c r="B42" s="30" t="s">
        <v>392</v>
      </c>
      <c r="C42" s="30" t="s">
        <v>209</v>
      </c>
      <c r="D42" s="13">
        <v>9000000</v>
      </c>
      <c r="E42" s="14">
        <v>8966.84</v>
      </c>
      <c r="F42" s="15">
        <v>5.3E-3</v>
      </c>
      <c r="G42" s="15">
        <v>7.5498999999999997E-2</v>
      </c>
    </row>
    <row r="43" spans="1:7" x14ac:dyDescent="0.3">
      <c r="A43" s="12" t="s">
        <v>393</v>
      </c>
      <c r="B43" s="30" t="s">
        <v>394</v>
      </c>
      <c r="C43" s="30" t="s">
        <v>209</v>
      </c>
      <c r="D43" s="13">
        <v>7500000</v>
      </c>
      <c r="E43" s="14">
        <v>7769.16</v>
      </c>
      <c r="F43" s="15">
        <v>4.5999999999999999E-3</v>
      </c>
      <c r="G43" s="15">
        <v>7.46E-2</v>
      </c>
    </row>
    <row r="44" spans="1:7" x14ac:dyDescent="0.3">
      <c r="A44" s="12" t="s">
        <v>395</v>
      </c>
      <c r="B44" s="30" t="s">
        <v>396</v>
      </c>
      <c r="C44" s="30" t="s">
        <v>209</v>
      </c>
      <c r="D44" s="13">
        <v>6500000</v>
      </c>
      <c r="E44" s="14">
        <v>6872.31</v>
      </c>
      <c r="F44" s="15">
        <v>4.1000000000000003E-3</v>
      </c>
      <c r="G44" s="15">
        <v>7.6392000000000002E-2</v>
      </c>
    </row>
    <row r="45" spans="1:7" x14ac:dyDescent="0.3">
      <c r="A45" s="12" t="s">
        <v>397</v>
      </c>
      <c r="B45" s="30" t="s">
        <v>398</v>
      </c>
      <c r="C45" s="30" t="s">
        <v>347</v>
      </c>
      <c r="D45" s="13">
        <v>6500000</v>
      </c>
      <c r="E45" s="14">
        <v>6490.55</v>
      </c>
      <c r="F45" s="15">
        <v>3.8999999999999998E-3</v>
      </c>
      <c r="G45" s="15">
        <v>7.5156000000000001E-2</v>
      </c>
    </row>
    <row r="46" spans="1:7" x14ac:dyDescent="0.3">
      <c r="A46" s="12" t="s">
        <v>399</v>
      </c>
      <c r="B46" s="30" t="s">
        <v>400</v>
      </c>
      <c r="C46" s="30" t="s">
        <v>209</v>
      </c>
      <c r="D46" s="13">
        <v>6500000</v>
      </c>
      <c r="E46" s="14">
        <v>6351.44</v>
      </c>
      <c r="F46" s="15">
        <v>3.8E-3</v>
      </c>
      <c r="G46" s="15">
        <v>7.7049999999999993E-2</v>
      </c>
    </row>
    <row r="47" spans="1:7" x14ac:dyDescent="0.3">
      <c r="A47" s="12" t="s">
        <v>401</v>
      </c>
      <c r="B47" s="30" t="s">
        <v>402</v>
      </c>
      <c r="C47" s="30" t="s">
        <v>209</v>
      </c>
      <c r="D47" s="13">
        <v>5500000</v>
      </c>
      <c r="E47" s="14">
        <v>5784.08</v>
      </c>
      <c r="F47" s="15">
        <v>3.3999999999999998E-3</v>
      </c>
      <c r="G47" s="15">
        <v>7.7024999999999996E-2</v>
      </c>
    </row>
    <row r="48" spans="1:7" x14ac:dyDescent="0.3">
      <c r="A48" s="12" t="s">
        <v>403</v>
      </c>
      <c r="B48" s="30" t="s">
        <v>404</v>
      </c>
      <c r="C48" s="30" t="s">
        <v>209</v>
      </c>
      <c r="D48" s="13">
        <v>5500000</v>
      </c>
      <c r="E48" s="14">
        <v>5431.95</v>
      </c>
      <c r="F48" s="15">
        <v>3.2000000000000002E-3</v>
      </c>
      <c r="G48" s="15">
        <v>7.6248999999999997E-2</v>
      </c>
    </row>
    <row r="49" spans="1:7" x14ac:dyDescent="0.3">
      <c r="A49" s="12" t="s">
        <v>405</v>
      </c>
      <c r="B49" s="30" t="s">
        <v>406</v>
      </c>
      <c r="C49" s="30" t="s">
        <v>209</v>
      </c>
      <c r="D49" s="13">
        <v>5000000</v>
      </c>
      <c r="E49" s="14">
        <v>5170.54</v>
      </c>
      <c r="F49" s="15">
        <v>3.0999999999999999E-3</v>
      </c>
      <c r="G49" s="15">
        <v>7.6103000000000004E-2</v>
      </c>
    </row>
    <row r="50" spans="1:7" x14ac:dyDescent="0.3">
      <c r="A50" s="12" t="s">
        <v>407</v>
      </c>
      <c r="B50" s="30" t="s">
        <v>408</v>
      </c>
      <c r="C50" s="30" t="s">
        <v>209</v>
      </c>
      <c r="D50" s="13">
        <v>5000000</v>
      </c>
      <c r="E50" s="14">
        <v>5168.6099999999997</v>
      </c>
      <c r="F50" s="15">
        <v>3.0999999999999999E-3</v>
      </c>
      <c r="G50" s="15">
        <v>7.5786000000000006E-2</v>
      </c>
    </row>
    <row r="51" spans="1:7" x14ac:dyDescent="0.3">
      <c r="A51" s="12" t="s">
        <v>409</v>
      </c>
      <c r="B51" s="30" t="s">
        <v>410</v>
      </c>
      <c r="C51" s="30" t="s">
        <v>209</v>
      </c>
      <c r="D51" s="13">
        <v>5000000</v>
      </c>
      <c r="E51" s="14">
        <v>5168.16</v>
      </c>
      <c r="F51" s="15">
        <v>3.0999999999999999E-3</v>
      </c>
      <c r="G51" s="15">
        <v>7.5509999999999994E-2</v>
      </c>
    </row>
    <row r="52" spans="1:7" x14ac:dyDescent="0.3">
      <c r="A52" s="12" t="s">
        <v>411</v>
      </c>
      <c r="B52" s="30" t="s">
        <v>412</v>
      </c>
      <c r="C52" s="30" t="s">
        <v>221</v>
      </c>
      <c r="D52" s="13">
        <v>5100000</v>
      </c>
      <c r="E52" s="14">
        <v>4974.76</v>
      </c>
      <c r="F52" s="15">
        <v>3.0000000000000001E-3</v>
      </c>
      <c r="G52" s="15">
        <v>7.5964000000000004E-2</v>
      </c>
    </row>
    <row r="53" spans="1:7" x14ac:dyDescent="0.3">
      <c r="A53" s="12" t="s">
        <v>413</v>
      </c>
      <c r="B53" s="30" t="s">
        <v>414</v>
      </c>
      <c r="C53" s="30" t="s">
        <v>212</v>
      </c>
      <c r="D53" s="13">
        <v>5000000</v>
      </c>
      <c r="E53" s="14">
        <v>4883.78</v>
      </c>
      <c r="F53" s="15">
        <v>2.8999999999999998E-3</v>
      </c>
      <c r="G53" s="15">
        <v>7.6799999999999993E-2</v>
      </c>
    </row>
    <row r="54" spans="1:7" x14ac:dyDescent="0.3">
      <c r="A54" s="12" t="s">
        <v>415</v>
      </c>
      <c r="B54" s="30" t="s">
        <v>416</v>
      </c>
      <c r="C54" s="30" t="s">
        <v>209</v>
      </c>
      <c r="D54" s="13">
        <v>4500000</v>
      </c>
      <c r="E54" s="14">
        <v>4564.6400000000003</v>
      </c>
      <c r="F54" s="15">
        <v>2.7000000000000001E-3</v>
      </c>
      <c r="G54" s="15">
        <v>7.6392000000000002E-2</v>
      </c>
    </row>
    <row r="55" spans="1:7" x14ac:dyDescent="0.3">
      <c r="A55" s="12" t="s">
        <v>417</v>
      </c>
      <c r="B55" s="30" t="s">
        <v>418</v>
      </c>
      <c r="C55" s="30" t="s">
        <v>212</v>
      </c>
      <c r="D55" s="13">
        <v>3800000</v>
      </c>
      <c r="E55" s="14">
        <v>3755.89</v>
      </c>
      <c r="F55" s="15">
        <v>2.2000000000000001E-3</v>
      </c>
      <c r="G55" s="15">
        <v>7.5964000000000004E-2</v>
      </c>
    </row>
    <row r="56" spans="1:7" x14ac:dyDescent="0.3">
      <c r="A56" s="12" t="s">
        <v>419</v>
      </c>
      <c r="B56" s="30" t="s">
        <v>420</v>
      </c>
      <c r="C56" s="30" t="s">
        <v>209</v>
      </c>
      <c r="D56" s="13">
        <v>3000000</v>
      </c>
      <c r="E56" s="14">
        <v>3084.97</v>
      </c>
      <c r="F56" s="15">
        <v>1.8E-3</v>
      </c>
      <c r="G56" s="15">
        <v>7.6063000000000006E-2</v>
      </c>
    </row>
    <row r="57" spans="1:7" x14ac:dyDescent="0.3">
      <c r="A57" s="12" t="s">
        <v>421</v>
      </c>
      <c r="B57" s="30" t="s">
        <v>422</v>
      </c>
      <c r="C57" s="30" t="s">
        <v>209</v>
      </c>
      <c r="D57" s="13">
        <v>2500000</v>
      </c>
      <c r="E57" s="14">
        <v>2625.47</v>
      </c>
      <c r="F57" s="15">
        <v>1.6000000000000001E-3</v>
      </c>
      <c r="G57" s="15">
        <v>7.46E-2</v>
      </c>
    </row>
    <row r="58" spans="1:7" x14ac:dyDescent="0.3">
      <c r="A58" s="12" t="s">
        <v>423</v>
      </c>
      <c r="B58" s="30" t="s">
        <v>424</v>
      </c>
      <c r="C58" s="30" t="s">
        <v>209</v>
      </c>
      <c r="D58" s="13">
        <v>2500000</v>
      </c>
      <c r="E58" s="14">
        <v>2624.37</v>
      </c>
      <c r="F58" s="15">
        <v>1.6000000000000001E-3</v>
      </c>
      <c r="G58" s="15">
        <v>7.5814999999999994E-2</v>
      </c>
    </row>
    <row r="59" spans="1:7" x14ac:dyDescent="0.3">
      <c r="A59" s="12" t="s">
        <v>425</v>
      </c>
      <c r="B59" s="30" t="s">
        <v>426</v>
      </c>
      <c r="C59" s="30" t="s">
        <v>209</v>
      </c>
      <c r="D59" s="13">
        <v>2500000</v>
      </c>
      <c r="E59" s="14">
        <v>2578.5500000000002</v>
      </c>
      <c r="F59" s="15">
        <v>1.5E-3</v>
      </c>
      <c r="G59" s="15">
        <v>7.6852000000000004E-2</v>
      </c>
    </row>
    <row r="60" spans="1:7" x14ac:dyDescent="0.3">
      <c r="A60" s="12" t="s">
        <v>427</v>
      </c>
      <c r="B60" s="30" t="s">
        <v>428</v>
      </c>
      <c r="C60" s="30" t="s">
        <v>209</v>
      </c>
      <c r="D60" s="13">
        <v>2000000</v>
      </c>
      <c r="E60" s="14">
        <v>2171.5700000000002</v>
      </c>
      <c r="F60" s="15">
        <v>1.2999999999999999E-3</v>
      </c>
      <c r="G60" s="15">
        <v>7.5498999999999997E-2</v>
      </c>
    </row>
    <row r="61" spans="1:7" x14ac:dyDescent="0.3">
      <c r="A61" s="12" t="s">
        <v>429</v>
      </c>
      <c r="B61" s="30" t="s">
        <v>430</v>
      </c>
      <c r="C61" s="30" t="s">
        <v>209</v>
      </c>
      <c r="D61" s="13">
        <v>2000000</v>
      </c>
      <c r="E61" s="14">
        <v>2078.62</v>
      </c>
      <c r="F61" s="15">
        <v>1.1999999999999999E-3</v>
      </c>
      <c r="G61" s="15">
        <v>7.4999999999999997E-2</v>
      </c>
    </row>
    <row r="62" spans="1:7" x14ac:dyDescent="0.3">
      <c r="A62" s="12" t="s">
        <v>431</v>
      </c>
      <c r="B62" s="30" t="s">
        <v>432</v>
      </c>
      <c r="C62" s="30" t="s">
        <v>209</v>
      </c>
      <c r="D62" s="13">
        <v>2000000</v>
      </c>
      <c r="E62" s="14">
        <v>2047.53</v>
      </c>
      <c r="F62" s="15">
        <v>1.1999999999999999E-3</v>
      </c>
      <c r="G62" s="15">
        <v>7.46E-2</v>
      </c>
    </row>
    <row r="63" spans="1:7" x14ac:dyDescent="0.3">
      <c r="A63" s="12" t="s">
        <v>433</v>
      </c>
      <c r="B63" s="30" t="s">
        <v>434</v>
      </c>
      <c r="C63" s="30" t="s">
        <v>209</v>
      </c>
      <c r="D63" s="13">
        <v>1500000</v>
      </c>
      <c r="E63" s="14">
        <v>1560.12</v>
      </c>
      <c r="F63" s="15">
        <v>8.9999999999999998E-4</v>
      </c>
      <c r="G63" s="15">
        <v>7.5211E-2</v>
      </c>
    </row>
    <row r="64" spans="1:7" x14ac:dyDescent="0.3">
      <c r="A64" s="12" t="s">
        <v>435</v>
      </c>
      <c r="B64" s="30" t="s">
        <v>436</v>
      </c>
      <c r="C64" s="30" t="s">
        <v>209</v>
      </c>
      <c r="D64" s="13">
        <v>1500000</v>
      </c>
      <c r="E64" s="14">
        <v>1536.42</v>
      </c>
      <c r="F64" s="15">
        <v>8.9999999999999998E-4</v>
      </c>
      <c r="G64" s="15">
        <v>7.6700000000000004E-2</v>
      </c>
    </row>
    <row r="65" spans="1:7" x14ac:dyDescent="0.3">
      <c r="A65" s="12" t="s">
        <v>437</v>
      </c>
      <c r="B65" s="30" t="s">
        <v>438</v>
      </c>
      <c r="C65" s="30" t="s">
        <v>347</v>
      </c>
      <c r="D65" s="13">
        <v>1500000</v>
      </c>
      <c r="E65" s="14">
        <v>1482.04</v>
      </c>
      <c r="F65" s="15">
        <v>8.9999999999999998E-4</v>
      </c>
      <c r="G65" s="15">
        <v>7.6449000000000003E-2</v>
      </c>
    </row>
    <row r="66" spans="1:7" x14ac:dyDescent="0.3">
      <c r="A66" s="12" t="s">
        <v>439</v>
      </c>
      <c r="B66" s="30" t="s">
        <v>440</v>
      </c>
      <c r="C66" s="30" t="s">
        <v>209</v>
      </c>
      <c r="D66" s="13">
        <v>1000000</v>
      </c>
      <c r="E66" s="14">
        <v>1063.6500000000001</v>
      </c>
      <c r="F66" s="15">
        <v>5.9999999999999995E-4</v>
      </c>
      <c r="G66" s="15">
        <v>7.5899999999999995E-2</v>
      </c>
    </row>
    <row r="67" spans="1:7" x14ac:dyDescent="0.3">
      <c r="A67" s="12" t="s">
        <v>441</v>
      </c>
      <c r="B67" s="30" t="s">
        <v>442</v>
      </c>
      <c r="C67" s="30" t="s">
        <v>209</v>
      </c>
      <c r="D67" s="13">
        <v>1000000</v>
      </c>
      <c r="E67" s="14">
        <v>1040.24</v>
      </c>
      <c r="F67" s="15">
        <v>5.9999999999999995E-4</v>
      </c>
      <c r="G67" s="15">
        <v>7.5499999999999998E-2</v>
      </c>
    </row>
    <row r="68" spans="1:7" x14ac:dyDescent="0.3">
      <c r="A68" s="12" t="s">
        <v>443</v>
      </c>
      <c r="B68" s="30" t="s">
        <v>444</v>
      </c>
      <c r="C68" s="30" t="s">
        <v>209</v>
      </c>
      <c r="D68" s="13">
        <v>1000000</v>
      </c>
      <c r="E68" s="14">
        <v>989.25</v>
      </c>
      <c r="F68" s="15">
        <v>5.9999999999999995E-4</v>
      </c>
      <c r="G68" s="15">
        <v>7.5499999999999998E-2</v>
      </c>
    </row>
    <row r="69" spans="1:7" x14ac:dyDescent="0.3">
      <c r="A69" s="12" t="s">
        <v>445</v>
      </c>
      <c r="B69" s="30" t="s">
        <v>446</v>
      </c>
      <c r="C69" s="30" t="s">
        <v>212</v>
      </c>
      <c r="D69" s="13">
        <v>1000000</v>
      </c>
      <c r="E69" s="14">
        <v>984.14</v>
      </c>
      <c r="F69" s="15">
        <v>5.9999999999999995E-4</v>
      </c>
      <c r="G69" s="15">
        <v>7.6599E-2</v>
      </c>
    </row>
    <row r="70" spans="1:7" x14ac:dyDescent="0.3">
      <c r="A70" s="12" t="s">
        <v>447</v>
      </c>
      <c r="B70" s="30" t="s">
        <v>448</v>
      </c>
      <c r="C70" s="30" t="s">
        <v>209</v>
      </c>
      <c r="D70" s="13">
        <v>500000</v>
      </c>
      <c r="E70" s="14">
        <v>522.91</v>
      </c>
      <c r="F70" s="15">
        <v>2.9999999999999997E-4</v>
      </c>
      <c r="G70" s="15">
        <v>7.5999999999999998E-2</v>
      </c>
    </row>
    <row r="71" spans="1:7" x14ac:dyDescent="0.3">
      <c r="A71" s="12" t="s">
        <v>449</v>
      </c>
      <c r="B71" s="30" t="s">
        <v>450</v>
      </c>
      <c r="C71" s="30" t="s">
        <v>209</v>
      </c>
      <c r="D71" s="13">
        <v>500000</v>
      </c>
      <c r="E71" s="14">
        <v>518.03</v>
      </c>
      <c r="F71" s="15">
        <v>2.9999999999999997E-4</v>
      </c>
      <c r="G71" s="15">
        <v>7.4999999999999997E-2</v>
      </c>
    </row>
    <row r="72" spans="1:7" x14ac:dyDescent="0.3">
      <c r="A72" s="12" t="s">
        <v>451</v>
      </c>
      <c r="B72" s="30" t="s">
        <v>452</v>
      </c>
      <c r="C72" s="30" t="s">
        <v>209</v>
      </c>
      <c r="D72" s="13">
        <v>500000</v>
      </c>
      <c r="E72" s="14">
        <v>515.12</v>
      </c>
      <c r="F72" s="15">
        <v>2.9999999999999997E-4</v>
      </c>
      <c r="G72" s="15">
        <v>7.6062000000000005E-2</v>
      </c>
    </row>
    <row r="73" spans="1:7" x14ac:dyDescent="0.3">
      <c r="A73" s="12" t="s">
        <v>453</v>
      </c>
      <c r="B73" s="30" t="s">
        <v>454</v>
      </c>
      <c r="C73" s="30" t="s">
        <v>347</v>
      </c>
      <c r="D73" s="13">
        <v>500000</v>
      </c>
      <c r="E73" s="14">
        <v>507</v>
      </c>
      <c r="F73" s="15">
        <v>2.9999999999999997E-4</v>
      </c>
      <c r="G73" s="15">
        <v>7.4999999999999997E-2</v>
      </c>
    </row>
    <row r="74" spans="1:7" x14ac:dyDescent="0.3">
      <c r="A74" s="12" t="s">
        <v>455</v>
      </c>
      <c r="B74" s="30" t="s">
        <v>456</v>
      </c>
      <c r="C74" s="30" t="s">
        <v>209</v>
      </c>
      <c r="D74" s="13">
        <v>400000</v>
      </c>
      <c r="E74" s="14">
        <v>424.69</v>
      </c>
      <c r="F74" s="15">
        <v>2.9999999999999997E-4</v>
      </c>
      <c r="G74" s="15">
        <v>7.5899999999999995E-2</v>
      </c>
    </row>
    <row r="75" spans="1:7" x14ac:dyDescent="0.3">
      <c r="A75" s="16" t="s">
        <v>125</v>
      </c>
      <c r="B75" s="31"/>
      <c r="C75" s="31"/>
      <c r="D75" s="17"/>
      <c r="E75" s="35">
        <v>1379471.23</v>
      </c>
      <c r="F75" s="36">
        <v>0.81869999999999998</v>
      </c>
      <c r="G75" s="20"/>
    </row>
    <row r="76" spans="1:7" x14ac:dyDescent="0.3">
      <c r="A76" s="12"/>
      <c r="B76" s="30"/>
      <c r="C76" s="30"/>
      <c r="D76" s="13"/>
      <c r="E76" s="14"/>
      <c r="F76" s="15"/>
      <c r="G76" s="15"/>
    </row>
    <row r="77" spans="1:7" x14ac:dyDescent="0.3">
      <c r="A77" s="16" t="s">
        <v>457</v>
      </c>
      <c r="B77" s="30"/>
      <c r="C77" s="30"/>
      <c r="D77" s="13"/>
      <c r="E77" s="14"/>
      <c r="F77" s="15"/>
      <c r="G77" s="15"/>
    </row>
    <row r="78" spans="1:7" x14ac:dyDescent="0.3">
      <c r="A78" s="12" t="s">
        <v>458</v>
      </c>
      <c r="B78" s="30" t="s">
        <v>459</v>
      </c>
      <c r="C78" s="30" t="s">
        <v>120</v>
      </c>
      <c r="D78" s="13">
        <v>208500000</v>
      </c>
      <c r="E78" s="14">
        <v>207202.71</v>
      </c>
      <c r="F78" s="15">
        <v>0.1229</v>
      </c>
      <c r="G78" s="15">
        <v>7.3582991181999999E-2</v>
      </c>
    </row>
    <row r="79" spans="1:7" x14ac:dyDescent="0.3">
      <c r="A79" s="12" t="s">
        <v>460</v>
      </c>
      <c r="B79" s="30" t="s">
        <v>461</v>
      </c>
      <c r="C79" s="30" t="s">
        <v>120</v>
      </c>
      <c r="D79" s="13">
        <v>25500000</v>
      </c>
      <c r="E79" s="14">
        <v>24894.58</v>
      </c>
      <c r="F79" s="15">
        <v>1.4800000000000001E-2</v>
      </c>
      <c r="G79" s="15">
        <v>7.3696969441999993E-2</v>
      </c>
    </row>
    <row r="80" spans="1:7" x14ac:dyDescent="0.3">
      <c r="A80" s="12" t="s">
        <v>462</v>
      </c>
      <c r="B80" s="30" t="s">
        <v>463</v>
      </c>
      <c r="C80" s="30" t="s">
        <v>120</v>
      </c>
      <c r="D80" s="13">
        <v>5500000</v>
      </c>
      <c r="E80" s="14">
        <v>5286.64</v>
      </c>
      <c r="F80" s="15">
        <v>3.0999999999999999E-3</v>
      </c>
      <c r="G80" s="15">
        <v>7.3359196929999995E-2</v>
      </c>
    </row>
    <row r="81" spans="1:7" x14ac:dyDescent="0.3">
      <c r="A81" s="16" t="s">
        <v>125</v>
      </c>
      <c r="B81" s="31"/>
      <c r="C81" s="31"/>
      <c r="D81" s="17"/>
      <c r="E81" s="35">
        <v>237383.93</v>
      </c>
      <c r="F81" s="36">
        <v>0.14080000000000001</v>
      </c>
      <c r="G81" s="20"/>
    </row>
    <row r="82" spans="1:7" x14ac:dyDescent="0.3">
      <c r="A82" s="12"/>
      <c r="B82" s="30"/>
      <c r="C82" s="30"/>
      <c r="D82" s="13"/>
      <c r="E82" s="14"/>
      <c r="F82" s="15"/>
      <c r="G82" s="15"/>
    </row>
    <row r="83" spans="1:7" x14ac:dyDescent="0.3">
      <c r="A83" s="16" t="s">
        <v>230</v>
      </c>
      <c r="B83" s="30"/>
      <c r="C83" s="30"/>
      <c r="D83" s="13"/>
      <c r="E83" s="14"/>
      <c r="F83" s="15"/>
      <c r="G83" s="15"/>
    </row>
    <row r="84" spans="1:7" x14ac:dyDescent="0.3">
      <c r="A84" s="16" t="s">
        <v>125</v>
      </c>
      <c r="B84" s="30"/>
      <c r="C84" s="30"/>
      <c r="D84" s="13"/>
      <c r="E84" s="37" t="s">
        <v>115</v>
      </c>
      <c r="F84" s="38" t="s">
        <v>115</v>
      </c>
      <c r="G84" s="15"/>
    </row>
    <row r="85" spans="1:7" x14ac:dyDescent="0.3">
      <c r="A85" s="12"/>
      <c r="B85" s="30"/>
      <c r="C85" s="30"/>
      <c r="D85" s="13"/>
      <c r="E85" s="14"/>
      <c r="F85" s="15"/>
      <c r="G85" s="15"/>
    </row>
    <row r="86" spans="1:7" x14ac:dyDescent="0.3">
      <c r="A86" s="16" t="s">
        <v>231</v>
      </c>
      <c r="B86" s="30"/>
      <c r="C86" s="30"/>
      <c r="D86" s="13"/>
      <c r="E86" s="14"/>
      <c r="F86" s="15"/>
      <c r="G86" s="15"/>
    </row>
    <row r="87" spans="1:7" x14ac:dyDescent="0.3">
      <c r="A87" s="16" t="s">
        <v>125</v>
      </c>
      <c r="B87" s="30"/>
      <c r="C87" s="30"/>
      <c r="D87" s="13"/>
      <c r="E87" s="37" t="s">
        <v>115</v>
      </c>
      <c r="F87" s="38" t="s">
        <v>115</v>
      </c>
      <c r="G87" s="15"/>
    </row>
    <row r="88" spans="1:7" x14ac:dyDescent="0.3">
      <c r="A88" s="12"/>
      <c r="B88" s="30"/>
      <c r="C88" s="30"/>
      <c r="D88" s="13"/>
      <c r="E88" s="14"/>
      <c r="F88" s="15"/>
      <c r="G88" s="15"/>
    </row>
    <row r="89" spans="1:7" x14ac:dyDescent="0.3">
      <c r="A89" s="54" t="s">
        <v>155</v>
      </c>
      <c r="B89" s="55"/>
      <c r="C89" s="55"/>
      <c r="D89" s="56"/>
      <c r="E89" s="35">
        <v>1616855.16</v>
      </c>
      <c r="F89" s="36">
        <v>0.95950000000000002</v>
      </c>
      <c r="G89" s="20"/>
    </row>
    <row r="90" spans="1:7" x14ac:dyDescent="0.3">
      <c r="A90" s="12"/>
      <c r="B90" s="30"/>
      <c r="C90" s="30"/>
      <c r="D90" s="13"/>
      <c r="E90" s="14"/>
      <c r="F90" s="15"/>
      <c r="G90" s="15"/>
    </row>
    <row r="91" spans="1:7" x14ac:dyDescent="0.3">
      <c r="A91" s="12"/>
      <c r="B91" s="30"/>
      <c r="C91" s="30"/>
      <c r="D91" s="13"/>
      <c r="E91" s="14"/>
      <c r="F91" s="15"/>
      <c r="G91" s="15"/>
    </row>
    <row r="92" spans="1:7" x14ac:dyDescent="0.3">
      <c r="A92" s="16" t="s">
        <v>156</v>
      </c>
      <c r="B92" s="30"/>
      <c r="C92" s="30"/>
      <c r="D92" s="13"/>
      <c r="E92" s="14"/>
      <c r="F92" s="15"/>
      <c r="G92" s="15"/>
    </row>
    <row r="93" spans="1:7" x14ac:dyDescent="0.3">
      <c r="A93" s="12" t="s">
        <v>157</v>
      </c>
      <c r="B93" s="30"/>
      <c r="C93" s="30"/>
      <c r="D93" s="13"/>
      <c r="E93" s="14">
        <v>58498.18</v>
      </c>
      <c r="F93" s="15">
        <v>3.4700000000000002E-2</v>
      </c>
      <c r="G93" s="15">
        <v>7.0344000000000004E-2</v>
      </c>
    </row>
    <row r="94" spans="1:7" x14ac:dyDescent="0.3">
      <c r="A94" s="16" t="s">
        <v>125</v>
      </c>
      <c r="B94" s="31"/>
      <c r="C94" s="31"/>
      <c r="D94" s="17"/>
      <c r="E94" s="35">
        <v>58498.18</v>
      </c>
      <c r="F94" s="36">
        <v>3.4700000000000002E-2</v>
      </c>
      <c r="G94" s="20"/>
    </row>
    <row r="95" spans="1:7" x14ac:dyDescent="0.3">
      <c r="A95" s="12"/>
      <c r="B95" s="30"/>
      <c r="C95" s="30"/>
      <c r="D95" s="13"/>
      <c r="E95" s="14"/>
      <c r="F95" s="15"/>
      <c r="G95" s="15"/>
    </row>
    <row r="96" spans="1:7" x14ac:dyDescent="0.3">
      <c r="A96" s="54" t="s">
        <v>155</v>
      </c>
      <c r="B96" s="55"/>
      <c r="C96" s="55"/>
      <c r="D96" s="56"/>
      <c r="E96" s="35">
        <v>58498.18</v>
      </c>
      <c r="F96" s="36">
        <v>3.4700000000000002E-2</v>
      </c>
      <c r="G96" s="20"/>
    </row>
    <row r="97" spans="1:7" x14ac:dyDescent="0.3">
      <c r="A97" s="12" t="s">
        <v>158</v>
      </c>
      <c r="B97" s="30"/>
      <c r="C97" s="30"/>
      <c r="D97" s="13"/>
      <c r="E97" s="14">
        <v>40386.349747699998</v>
      </c>
      <c r="F97" s="15">
        <v>2.3959000000000001E-2</v>
      </c>
      <c r="G97" s="15"/>
    </row>
    <row r="98" spans="1:7" x14ac:dyDescent="0.3">
      <c r="A98" s="12" t="s">
        <v>159</v>
      </c>
      <c r="B98" s="30"/>
      <c r="C98" s="30"/>
      <c r="D98" s="13"/>
      <c r="E98" s="23">
        <v>-30158.169747700002</v>
      </c>
      <c r="F98" s="24">
        <v>-1.8159000000000002E-2</v>
      </c>
      <c r="G98" s="15">
        <v>7.0344000000000004E-2</v>
      </c>
    </row>
    <row r="99" spans="1:7" x14ac:dyDescent="0.3">
      <c r="A99" s="25" t="s">
        <v>160</v>
      </c>
      <c r="B99" s="33"/>
      <c r="C99" s="33"/>
      <c r="D99" s="26"/>
      <c r="E99" s="27">
        <v>1685581.52</v>
      </c>
      <c r="F99" s="28">
        <v>1</v>
      </c>
      <c r="G99" s="28"/>
    </row>
    <row r="101" spans="1:7" x14ac:dyDescent="0.3">
      <c r="A101" s="1" t="s">
        <v>162</v>
      </c>
    </row>
    <row r="104" spans="1:7" x14ac:dyDescent="0.3">
      <c r="A104" s="1" t="s">
        <v>163</v>
      </c>
    </row>
    <row r="105" spans="1:7" x14ac:dyDescent="0.3">
      <c r="A105" s="45" t="s">
        <v>164</v>
      </c>
      <c r="B105" s="34" t="s">
        <v>115</v>
      </c>
    </row>
    <row r="106" spans="1:7" x14ac:dyDescent="0.3">
      <c r="A106" t="s">
        <v>165</v>
      </c>
    </row>
    <row r="107" spans="1:7" x14ac:dyDescent="0.3">
      <c r="A107" t="s">
        <v>234</v>
      </c>
      <c r="B107" t="s">
        <v>167</v>
      </c>
      <c r="C107" t="s">
        <v>167</v>
      </c>
    </row>
    <row r="108" spans="1:7" x14ac:dyDescent="0.3">
      <c r="B108" s="46">
        <v>44985</v>
      </c>
      <c r="C108" s="46">
        <v>45016</v>
      </c>
    </row>
    <row r="109" spans="1:7" x14ac:dyDescent="0.3">
      <c r="A109" t="s">
        <v>235</v>
      </c>
      <c r="B109">
        <v>1237.2403999999999</v>
      </c>
      <c r="C109">
        <v>1249.991</v>
      </c>
      <c r="E109" s="2"/>
    </row>
    <row r="110" spans="1:7" x14ac:dyDescent="0.3">
      <c r="E110" s="2"/>
    </row>
    <row r="111" spans="1:7" x14ac:dyDescent="0.3">
      <c r="A111" t="s">
        <v>182</v>
      </c>
      <c r="B111" s="34" t="s">
        <v>115</v>
      </c>
    </row>
    <row r="112" spans="1:7" x14ac:dyDescent="0.3">
      <c r="A112" t="s">
        <v>183</v>
      </c>
      <c r="B112" s="34" t="s">
        <v>115</v>
      </c>
    </row>
    <row r="113" spans="1:2" ht="28.95" customHeight="1" x14ac:dyDescent="0.3">
      <c r="A113" s="45" t="s">
        <v>184</v>
      </c>
      <c r="B113" s="34" t="s">
        <v>115</v>
      </c>
    </row>
    <row r="114" spans="1:2" ht="28.95" customHeight="1" x14ac:dyDescent="0.3">
      <c r="A114" s="45" t="s">
        <v>185</v>
      </c>
      <c r="B114" s="34" t="s">
        <v>115</v>
      </c>
    </row>
    <row r="115" spans="1:2" x14ac:dyDescent="0.3">
      <c r="A115" t="s">
        <v>186</v>
      </c>
      <c r="B115" s="47">
        <f>B131</f>
        <v>6.5110966830283088</v>
      </c>
    </row>
    <row r="116" spans="1:2" ht="43.5" customHeight="1" x14ac:dyDescent="0.3">
      <c r="A116" s="45" t="s">
        <v>187</v>
      </c>
      <c r="B116" s="34" t="s">
        <v>115</v>
      </c>
    </row>
    <row r="117" spans="1:2" ht="28.95" customHeight="1" x14ac:dyDescent="0.3">
      <c r="A117" s="45" t="s">
        <v>188</v>
      </c>
      <c r="B117" s="34" t="s">
        <v>115</v>
      </c>
    </row>
    <row r="118" spans="1:2" ht="28.95" customHeight="1" x14ac:dyDescent="0.3">
      <c r="A118" s="45" t="s">
        <v>189</v>
      </c>
      <c r="B118" s="47">
        <v>607035.75426630001</v>
      </c>
    </row>
    <row r="119" spans="1:2" x14ac:dyDescent="0.3">
      <c r="A119" t="s">
        <v>190</v>
      </c>
      <c r="B119" s="34" t="s">
        <v>115</v>
      </c>
    </row>
    <row r="120" spans="1:2" x14ac:dyDescent="0.3">
      <c r="A120" t="s">
        <v>191</v>
      </c>
      <c r="B120" s="34" t="s">
        <v>115</v>
      </c>
    </row>
    <row r="121" spans="1:2" x14ac:dyDescent="0.3">
      <c r="A121" s="45"/>
      <c r="B121" s="34"/>
    </row>
    <row r="122" spans="1:2" x14ac:dyDescent="0.3">
      <c r="A122" s="45"/>
      <c r="B122" s="34"/>
    </row>
    <row r="124" spans="1:2" x14ac:dyDescent="0.3">
      <c r="A124" t="s">
        <v>192</v>
      </c>
    </row>
    <row r="125" spans="1:2" x14ac:dyDescent="0.3">
      <c r="A125" s="57" t="s">
        <v>193</v>
      </c>
      <c r="B125" s="57" t="s">
        <v>464</v>
      </c>
    </row>
    <row r="126" spans="1:2" x14ac:dyDescent="0.3">
      <c r="A126" s="57" t="s">
        <v>195</v>
      </c>
      <c r="B126" s="57" t="s">
        <v>237</v>
      </c>
    </row>
    <row r="127" spans="1:2" x14ac:dyDescent="0.3">
      <c r="A127" s="57"/>
      <c r="B127" s="57"/>
    </row>
    <row r="128" spans="1:2" x14ac:dyDescent="0.3">
      <c r="A128" s="57" t="s">
        <v>197</v>
      </c>
      <c r="B128" s="58">
        <v>7.5920665098672613</v>
      </c>
    </row>
    <row r="129" spans="1:4" x14ac:dyDescent="0.3">
      <c r="A129" s="57"/>
      <c r="B129" s="57"/>
    </row>
    <row r="130" spans="1:4" x14ac:dyDescent="0.3">
      <c r="A130" s="57" t="s">
        <v>198</v>
      </c>
      <c r="B130" s="59">
        <v>5.2079000000000004</v>
      </c>
    </row>
    <row r="131" spans="1:4" x14ac:dyDescent="0.3">
      <c r="A131" s="57" t="s">
        <v>199</v>
      </c>
      <c r="B131" s="59">
        <v>6.5110966830283088</v>
      </c>
    </row>
    <row r="132" spans="1:4" x14ac:dyDescent="0.3">
      <c r="A132" s="57"/>
      <c r="B132" s="57"/>
    </row>
    <row r="133" spans="1:4" x14ac:dyDescent="0.3">
      <c r="A133" s="57" t="s">
        <v>200</v>
      </c>
      <c r="B133" s="60">
        <v>45016</v>
      </c>
    </row>
    <row r="135" spans="1:4" ht="70.05" customHeight="1" x14ac:dyDescent="0.3">
      <c r="A135" s="77" t="s">
        <v>201</v>
      </c>
      <c r="B135" s="77" t="s">
        <v>202</v>
      </c>
      <c r="C135" s="77" t="s">
        <v>5</v>
      </c>
      <c r="D135" s="77" t="s">
        <v>6</v>
      </c>
    </row>
    <row r="136" spans="1:4" ht="70.05" customHeight="1" x14ac:dyDescent="0.3">
      <c r="A136" s="77" t="s">
        <v>464</v>
      </c>
      <c r="B136" s="77"/>
      <c r="C136" s="77" t="s">
        <v>16</v>
      </c>
      <c r="D136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6"/>
  <sheetViews>
    <sheetView showGridLines="0" workbookViewId="0">
      <pane ySplit="4" topLeftCell="A5" activePane="bottomLeft" state="frozen"/>
      <selection pane="bottomLeft" activeCell="G13" sqref="G13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2666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2667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2599</v>
      </c>
      <c r="B7" s="30"/>
      <c r="C7" s="30"/>
      <c r="D7" s="13"/>
      <c r="E7" s="14"/>
      <c r="F7" s="15"/>
      <c r="G7" s="15"/>
    </row>
    <row r="8" spans="1:8" x14ac:dyDescent="0.3">
      <c r="A8" s="16" t="s">
        <v>2600</v>
      </c>
      <c r="B8" s="31"/>
      <c r="C8" s="31"/>
      <c r="D8" s="17"/>
      <c r="E8" s="44"/>
      <c r="F8" s="20"/>
      <c r="G8" s="20"/>
    </row>
    <row r="9" spans="1:8" x14ac:dyDescent="0.3">
      <c r="A9" s="12" t="s">
        <v>2668</v>
      </c>
      <c r="B9" s="30" t="s">
        <v>2669</v>
      </c>
      <c r="C9" s="30"/>
      <c r="D9" s="13">
        <v>122605.22331</v>
      </c>
      <c r="E9" s="14">
        <v>13044.81</v>
      </c>
      <c r="F9" s="15">
        <v>0.95830000000000004</v>
      </c>
      <c r="G9" s="15"/>
    </row>
    <row r="10" spans="1:8" x14ac:dyDescent="0.3">
      <c r="A10" s="16" t="s">
        <v>125</v>
      </c>
      <c r="B10" s="31"/>
      <c r="C10" s="31"/>
      <c r="D10" s="17"/>
      <c r="E10" s="18">
        <v>13044.81</v>
      </c>
      <c r="F10" s="19">
        <v>0.95830000000000004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155</v>
      </c>
      <c r="B12" s="32"/>
      <c r="C12" s="32"/>
      <c r="D12" s="22"/>
      <c r="E12" s="18">
        <v>13044.81</v>
      </c>
      <c r="F12" s="19">
        <v>0.95830000000000004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156</v>
      </c>
      <c r="B14" s="30"/>
      <c r="C14" s="30"/>
      <c r="D14" s="13"/>
      <c r="E14" s="14"/>
      <c r="F14" s="15"/>
      <c r="G14" s="15"/>
    </row>
    <row r="15" spans="1:8" x14ac:dyDescent="0.3">
      <c r="A15" s="12" t="s">
        <v>157</v>
      </c>
      <c r="B15" s="30"/>
      <c r="C15" s="30"/>
      <c r="D15" s="13"/>
      <c r="E15" s="14">
        <v>608.65</v>
      </c>
      <c r="F15" s="15">
        <v>4.4699999999999997E-2</v>
      </c>
      <c r="G15" s="15">
        <v>7.0344000000000004E-2</v>
      </c>
    </row>
    <row r="16" spans="1:8" x14ac:dyDescent="0.3">
      <c r="A16" s="16" t="s">
        <v>125</v>
      </c>
      <c r="B16" s="31"/>
      <c r="C16" s="31"/>
      <c r="D16" s="17"/>
      <c r="E16" s="18">
        <v>608.65</v>
      </c>
      <c r="F16" s="19">
        <v>4.4699999999999997E-2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155</v>
      </c>
      <c r="B18" s="32"/>
      <c r="C18" s="32"/>
      <c r="D18" s="22"/>
      <c r="E18" s="18">
        <v>608.65</v>
      </c>
      <c r="F18" s="19">
        <v>4.4699999999999997E-2</v>
      </c>
      <c r="G18" s="20"/>
    </row>
    <row r="19" spans="1:7" x14ac:dyDescent="0.3">
      <c r="A19" s="12" t="s">
        <v>158</v>
      </c>
      <c r="B19" s="30"/>
      <c r="C19" s="30"/>
      <c r="D19" s="13"/>
      <c r="E19" s="14">
        <v>0.11730069999999999</v>
      </c>
      <c r="F19" s="15">
        <v>7.9999999999999996E-6</v>
      </c>
      <c r="G19" s="15"/>
    </row>
    <row r="20" spans="1:7" x14ac:dyDescent="0.3">
      <c r="A20" s="12" t="s">
        <v>159</v>
      </c>
      <c r="B20" s="30"/>
      <c r="C20" s="30"/>
      <c r="D20" s="13"/>
      <c r="E20" s="23">
        <v>-40.737300699999999</v>
      </c>
      <c r="F20" s="24">
        <v>-3.0079999999999998E-3</v>
      </c>
      <c r="G20" s="15">
        <v>7.0344000000000004E-2</v>
      </c>
    </row>
    <row r="21" spans="1:7" x14ac:dyDescent="0.3">
      <c r="A21" s="25" t="s">
        <v>160</v>
      </c>
      <c r="B21" s="33"/>
      <c r="C21" s="33"/>
      <c r="D21" s="26"/>
      <c r="E21" s="27">
        <v>13612.84</v>
      </c>
      <c r="F21" s="28">
        <v>1</v>
      </c>
      <c r="G21" s="28"/>
    </row>
    <row r="26" spans="1:7" x14ac:dyDescent="0.3">
      <c r="A26" s="1" t="s">
        <v>163</v>
      </c>
    </row>
    <row r="27" spans="1:7" x14ac:dyDescent="0.3">
      <c r="A27" s="45" t="s">
        <v>164</v>
      </c>
      <c r="B27" s="34" t="s">
        <v>115</v>
      </c>
    </row>
    <row r="28" spans="1:7" x14ac:dyDescent="0.3">
      <c r="A28" t="s">
        <v>165</v>
      </c>
    </row>
    <row r="29" spans="1:7" x14ac:dyDescent="0.3">
      <c r="A29" t="s">
        <v>166</v>
      </c>
      <c r="B29" t="s">
        <v>167</v>
      </c>
      <c r="C29" t="s">
        <v>167</v>
      </c>
    </row>
    <row r="30" spans="1:7" x14ac:dyDescent="0.3">
      <c r="B30" s="46">
        <v>44985</v>
      </c>
      <c r="C30" s="46">
        <v>45016</v>
      </c>
    </row>
    <row r="31" spans="1:7" x14ac:dyDescent="0.3">
      <c r="A31" t="s">
        <v>171</v>
      </c>
      <c r="B31">
        <v>14.51</v>
      </c>
      <c r="C31">
        <v>14.732900000000001</v>
      </c>
      <c r="E31" s="2"/>
    </row>
    <row r="32" spans="1:7" x14ac:dyDescent="0.3">
      <c r="A32" t="s">
        <v>630</v>
      </c>
      <c r="B32">
        <v>13.636100000000001</v>
      </c>
      <c r="C32">
        <v>13.835000000000001</v>
      </c>
      <c r="E32" s="2"/>
    </row>
    <row r="33" spans="1:5" x14ac:dyDescent="0.3">
      <c r="E33" s="2"/>
    </row>
    <row r="34" spans="1:5" x14ac:dyDescent="0.3">
      <c r="A34" t="s">
        <v>182</v>
      </c>
      <c r="B34" s="34" t="s">
        <v>115</v>
      </c>
    </row>
    <row r="35" spans="1:5" x14ac:dyDescent="0.3">
      <c r="A35" t="s">
        <v>183</v>
      </c>
      <c r="B35" s="34" t="s">
        <v>115</v>
      </c>
    </row>
    <row r="36" spans="1:5" ht="28.95" customHeight="1" x14ac:dyDescent="0.3">
      <c r="A36" s="45" t="s">
        <v>184</v>
      </c>
      <c r="B36" s="34" t="s">
        <v>115</v>
      </c>
    </row>
    <row r="37" spans="1:5" ht="28.95" customHeight="1" x14ac:dyDescent="0.3">
      <c r="A37" s="45" t="s">
        <v>185</v>
      </c>
      <c r="B37" s="47">
        <v>13044.8144947</v>
      </c>
    </row>
    <row r="38" spans="1:5" ht="43.5" customHeight="1" x14ac:dyDescent="0.3">
      <c r="A38" s="45" t="s">
        <v>2603</v>
      </c>
      <c r="B38" s="34" t="s">
        <v>115</v>
      </c>
    </row>
    <row r="39" spans="1:5" ht="28.95" customHeight="1" x14ac:dyDescent="0.3">
      <c r="A39" s="45" t="s">
        <v>2604</v>
      </c>
      <c r="B39" s="34" t="s">
        <v>115</v>
      </c>
    </row>
    <row r="40" spans="1:5" ht="28.95" customHeight="1" x14ac:dyDescent="0.3">
      <c r="A40" s="45" t="s">
        <v>2605</v>
      </c>
      <c r="B40" s="34" t="s">
        <v>115</v>
      </c>
    </row>
    <row r="41" spans="1:5" ht="28.95" customHeight="1" x14ac:dyDescent="0.3">
      <c r="A41" s="45" t="s">
        <v>189</v>
      </c>
      <c r="B41" s="34" t="s">
        <v>115</v>
      </c>
    </row>
    <row r="42" spans="1:5" x14ac:dyDescent="0.3">
      <c r="A42" t="s">
        <v>190</v>
      </c>
      <c r="B42" s="34" t="s">
        <v>115</v>
      </c>
    </row>
    <row r="43" spans="1:5" x14ac:dyDescent="0.3">
      <c r="A43" t="s">
        <v>191</v>
      </c>
      <c r="B43" s="34" t="s">
        <v>115</v>
      </c>
    </row>
    <row r="45" spans="1:5" ht="70.05" customHeight="1" x14ac:dyDescent="0.3">
      <c r="A45" s="77" t="s">
        <v>201</v>
      </c>
      <c r="B45" s="77" t="s">
        <v>202</v>
      </c>
      <c r="C45" s="77" t="s">
        <v>5</v>
      </c>
      <c r="D45" s="77" t="s">
        <v>6</v>
      </c>
    </row>
    <row r="46" spans="1:5" ht="70.05" customHeight="1" x14ac:dyDescent="0.3">
      <c r="A46" s="77" t="s">
        <v>2670</v>
      </c>
      <c r="B46" s="77"/>
      <c r="C46" s="77" t="s">
        <v>100</v>
      </c>
      <c r="D46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46"/>
  <sheetViews>
    <sheetView showGridLines="0" workbookViewId="0">
      <pane ySplit="4" topLeftCell="A5" activePane="bottomLeft" state="frozen"/>
      <selection pane="bottomLeft" activeCell="G13" sqref="G13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2671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2672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2599</v>
      </c>
      <c r="B7" s="30"/>
      <c r="C7" s="30"/>
      <c r="D7" s="13"/>
      <c r="E7" s="14"/>
      <c r="F7" s="15"/>
      <c r="G7" s="15"/>
    </row>
    <row r="8" spans="1:8" x14ac:dyDescent="0.3">
      <c r="A8" s="16" t="s">
        <v>2600</v>
      </c>
      <c r="B8" s="31"/>
      <c r="C8" s="31"/>
      <c r="D8" s="17"/>
      <c r="E8" s="44"/>
      <c r="F8" s="20"/>
      <c r="G8" s="20"/>
    </row>
    <row r="9" spans="1:8" x14ac:dyDescent="0.3">
      <c r="A9" s="12" t="s">
        <v>2673</v>
      </c>
      <c r="B9" s="30" t="s">
        <v>2674</v>
      </c>
      <c r="C9" s="30"/>
      <c r="D9" s="13">
        <v>35518.459000000003</v>
      </c>
      <c r="E9" s="14">
        <v>8677.43</v>
      </c>
      <c r="F9" s="15">
        <v>0.92300000000000004</v>
      </c>
      <c r="G9" s="15"/>
    </row>
    <row r="10" spans="1:8" x14ac:dyDescent="0.3">
      <c r="A10" s="16" t="s">
        <v>125</v>
      </c>
      <c r="B10" s="31"/>
      <c r="C10" s="31"/>
      <c r="D10" s="17"/>
      <c r="E10" s="18">
        <v>8677.43</v>
      </c>
      <c r="F10" s="19">
        <v>0.92300000000000004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155</v>
      </c>
      <c r="B12" s="32"/>
      <c r="C12" s="32"/>
      <c r="D12" s="22"/>
      <c r="E12" s="18">
        <v>8677.43</v>
      </c>
      <c r="F12" s="19">
        <v>0.92300000000000004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156</v>
      </c>
      <c r="B14" s="30"/>
      <c r="C14" s="30"/>
      <c r="D14" s="13"/>
      <c r="E14" s="14"/>
      <c r="F14" s="15"/>
      <c r="G14" s="15"/>
    </row>
    <row r="15" spans="1:8" x14ac:dyDescent="0.3">
      <c r="A15" s="12" t="s">
        <v>157</v>
      </c>
      <c r="B15" s="30"/>
      <c r="C15" s="30"/>
      <c r="D15" s="13"/>
      <c r="E15" s="14">
        <v>811.53</v>
      </c>
      <c r="F15" s="15">
        <v>8.6300000000000002E-2</v>
      </c>
      <c r="G15" s="15">
        <v>7.0344000000000004E-2</v>
      </c>
    </row>
    <row r="16" spans="1:8" x14ac:dyDescent="0.3">
      <c r="A16" s="16" t="s">
        <v>125</v>
      </c>
      <c r="B16" s="31"/>
      <c r="C16" s="31"/>
      <c r="D16" s="17"/>
      <c r="E16" s="18">
        <v>811.53</v>
      </c>
      <c r="F16" s="19">
        <v>8.6300000000000002E-2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155</v>
      </c>
      <c r="B18" s="32"/>
      <c r="C18" s="32"/>
      <c r="D18" s="22"/>
      <c r="E18" s="18">
        <v>811.53</v>
      </c>
      <c r="F18" s="19">
        <v>8.6300000000000002E-2</v>
      </c>
      <c r="G18" s="20"/>
    </row>
    <row r="19" spans="1:7" x14ac:dyDescent="0.3">
      <c r="A19" s="12" t="s">
        <v>158</v>
      </c>
      <c r="B19" s="30"/>
      <c r="C19" s="30"/>
      <c r="D19" s="13"/>
      <c r="E19" s="14">
        <v>0.15640090000000001</v>
      </c>
      <c r="F19" s="15">
        <v>1.5999999999999999E-5</v>
      </c>
      <c r="G19" s="15"/>
    </row>
    <row r="20" spans="1:7" x14ac:dyDescent="0.3">
      <c r="A20" s="12" t="s">
        <v>159</v>
      </c>
      <c r="B20" s="30"/>
      <c r="C20" s="30"/>
      <c r="D20" s="13"/>
      <c r="E20" s="23">
        <v>-87.326400899999996</v>
      </c>
      <c r="F20" s="24">
        <v>-9.3159999999999996E-3</v>
      </c>
      <c r="G20" s="15">
        <v>7.0344000000000004E-2</v>
      </c>
    </row>
    <row r="21" spans="1:7" x14ac:dyDescent="0.3">
      <c r="A21" s="25" t="s">
        <v>160</v>
      </c>
      <c r="B21" s="33"/>
      <c r="C21" s="33"/>
      <c r="D21" s="26"/>
      <c r="E21" s="27">
        <v>9401.7900000000009</v>
      </c>
      <c r="F21" s="28">
        <v>1</v>
      </c>
      <c r="G21" s="28"/>
    </row>
    <row r="26" spans="1:7" x14ac:dyDescent="0.3">
      <c r="A26" s="1" t="s">
        <v>163</v>
      </c>
    </row>
    <row r="27" spans="1:7" x14ac:dyDescent="0.3">
      <c r="A27" s="45" t="s">
        <v>164</v>
      </c>
      <c r="B27" s="34" t="s">
        <v>115</v>
      </c>
    </row>
    <row r="28" spans="1:7" x14ac:dyDescent="0.3">
      <c r="A28" t="s">
        <v>165</v>
      </c>
    </row>
    <row r="29" spans="1:7" x14ac:dyDescent="0.3">
      <c r="A29" t="s">
        <v>166</v>
      </c>
      <c r="B29" t="s">
        <v>167</v>
      </c>
      <c r="C29" t="s">
        <v>167</v>
      </c>
    </row>
    <row r="30" spans="1:7" x14ac:dyDescent="0.3">
      <c r="B30" s="46">
        <v>44985</v>
      </c>
      <c r="C30" s="46">
        <v>45016</v>
      </c>
    </row>
    <row r="31" spans="1:7" x14ac:dyDescent="0.3">
      <c r="A31" t="s">
        <v>171</v>
      </c>
      <c r="B31">
        <v>27.3902</v>
      </c>
      <c r="C31">
        <v>26.5199</v>
      </c>
      <c r="E31" s="2"/>
    </row>
    <row r="32" spans="1:7" x14ac:dyDescent="0.3">
      <c r="A32" t="s">
        <v>630</v>
      </c>
      <c r="B32">
        <v>25.3125</v>
      </c>
      <c r="C32">
        <v>24.4892</v>
      </c>
      <c r="E32" s="2"/>
    </row>
    <row r="33" spans="1:5" x14ac:dyDescent="0.3">
      <c r="E33" s="2"/>
    </row>
    <row r="34" spans="1:5" x14ac:dyDescent="0.3">
      <c r="A34" t="s">
        <v>182</v>
      </c>
      <c r="B34" s="34" t="s">
        <v>115</v>
      </c>
    </row>
    <row r="35" spans="1:5" x14ac:dyDescent="0.3">
      <c r="A35" t="s">
        <v>183</v>
      </c>
      <c r="B35" s="34" t="s">
        <v>115</v>
      </c>
    </row>
    <row r="36" spans="1:5" ht="28.95" customHeight="1" x14ac:dyDescent="0.3">
      <c r="A36" s="45" t="s">
        <v>184</v>
      </c>
      <c r="B36" s="34" t="s">
        <v>115</v>
      </c>
    </row>
    <row r="37" spans="1:5" ht="28.95" customHeight="1" x14ac:dyDescent="0.3">
      <c r="A37" s="45" t="s">
        <v>185</v>
      </c>
      <c r="B37" s="47">
        <v>8677.4265723999997</v>
      </c>
    </row>
    <row r="38" spans="1:5" ht="43.5" customHeight="1" x14ac:dyDescent="0.3">
      <c r="A38" s="45" t="s">
        <v>2603</v>
      </c>
      <c r="B38" s="34" t="s">
        <v>115</v>
      </c>
    </row>
    <row r="39" spans="1:5" ht="28.95" customHeight="1" x14ac:dyDescent="0.3">
      <c r="A39" s="45" t="s">
        <v>2604</v>
      </c>
      <c r="B39" s="34" t="s">
        <v>115</v>
      </c>
    </row>
    <row r="40" spans="1:5" ht="28.95" customHeight="1" x14ac:dyDescent="0.3">
      <c r="A40" s="45" t="s">
        <v>2605</v>
      </c>
      <c r="B40" s="34" t="s">
        <v>115</v>
      </c>
    </row>
    <row r="41" spans="1:5" ht="28.95" customHeight="1" x14ac:dyDescent="0.3">
      <c r="A41" s="45" t="s">
        <v>189</v>
      </c>
      <c r="B41" s="34" t="s">
        <v>115</v>
      </c>
    </row>
    <row r="42" spans="1:5" x14ac:dyDescent="0.3">
      <c r="A42" t="s">
        <v>190</v>
      </c>
      <c r="B42" s="34" t="s">
        <v>115</v>
      </c>
    </row>
    <row r="43" spans="1:5" x14ac:dyDescent="0.3">
      <c r="A43" t="s">
        <v>191</v>
      </c>
      <c r="B43" s="34" t="s">
        <v>115</v>
      </c>
    </row>
    <row r="45" spans="1:5" ht="70.05" customHeight="1" x14ac:dyDescent="0.3">
      <c r="A45" s="77" t="s">
        <v>201</v>
      </c>
      <c r="B45" s="77" t="s">
        <v>202</v>
      </c>
      <c r="C45" s="77" t="s">
        <v>5</v>
      </c>
      <c r="D45" s="77" t="s">
        <v>6</v>
      </c>
    </row>
    <row r="46" spans="1:5" ht="70.05" customHeight="1" x14ac:dyDescent="0.3">
      <c r="A46" s="77" t="s">
        <v>2675</v>
      </c>
      <c r="B46" s="77"/>
      <c r="C46" s="77" t="s">
        <v>102</v>
      </c>
      <c r="D46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46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2676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2677</v>
      </c>
      <c r="B2" s="81"/>
      <c r="C2" s="81"/>
      <c r="D2" s="81"/>
      <c r="E2" s="81"/>
      <c r="F2" s="81"/>
      <c r="G2" s="82"/>
    </row>
    <row r="4" spans="1:8" ht="48" customHeight="1" x14ac:dyDescent="0.3">
      <c r="A4" s="3" t="s">
        <v>107</v>
      </c>
      <c r="B4" s="3" t="s">
        <v>108</v>
      </c>
      <c r="C4" s="3" t="s">
        <v>109</v>
      </c>
      <c r="D4" s="4" t="s">
        <v>110</v>
      </c>
      <c r="E4" s="5" t="s">
        <v>111</v>
      </c>
      <c r="F4" s="5" t="s">
        <v>112</v>
      </c>
      <c r="G4" s="6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2599</v>
      </c>
      <c r="B7" s="30"/>
      <c r="C7" s="30"/>
      <c r="D7" s="13"/>
      <c r="E7" s="14"/>
      <c r="F7" s="15"/>
      <c r="G7" s="15"/>
    </row>
    <row r="8" spans="1:8" x14ac:dyDescent="0.3">
      <c r="A8" s="16" t="s">
        <v>2600</v>
      </c>
      <c r="B8" s="31"/>
      <c r="C8" s="31"/>
      <c r="D8" s="17"/>
      <c r="E8" s="44"/>
      <c r="F8" s="20"/>
      <c r="G8" s="20"/>
    </row>
    <row r="9" spans="1:8" x14ac:dyDescent="0.3">
      <c r="A9" s="12" t="s">
        <v>2678</v>
      </c>
      <c r="B9" s="30" t="s">
        <v>2679</v>
      </c>
      <c r="C9" s="30"/>
      <c r="D9" s="13">
        <v>1248997.632</v>
      </c>
      <c r="E9" s="14">
        <v>177281.79</v>
      </c>
      <c r="F9" s="15">
        <v>0.999</v>
      </c>
      <c r="G9" s="15"/>
    </row>
    <row r="10" spans="1:8" x14ac:dyDescent="0.3">
      <c r="A10" s="16" t="s">
        <v>125</v>
      </c>
      <c r="B10" s="31"/>
      <c r="C10" s="31"/>
      <c r="D10" s="17"/>
      <c r="E10" s="18">
        <v>177281.79</v>
      </c>
      <c r="F10" s="19">
        <v>0.999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155</v>
      </c>
      <c r="B12" s="32"/>
      <c r="C12" s="32"/>
      <c r="D12" s="22"/>
      <c r="E12" s="18">
        <v>177281.79</v>
      </c>
      <c r="F12" s="19">
        <v>0.999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156</v>
      </c>
      <c r="B14" s="30"/>
      <c r="C14" s="30"/>
      <c r="D14" s="13"/>
      <c r="E14" s="14"/>
      <c r="F14" s="15"/>
      <c r="G14" s="15"/>
    </row>
    <row r="15" spans="1:8" x14ac:dyDescent="0.3">
      <c r="A15" s="12" t="s">
        <v>157</v>
      </c>
      <c r="B15" s="30"/>
      <c r="C15" s="30"/>
      <c r="D15" s="13"/>
      <c r="E15" s="14">
        <v>2102.7800000000002</v>
      </c>
      <c r="F15" s="15">
        <v>1.18E-2</v>
      </c>
      <c r="G15" s="15">
        <v>7.0344000000000004E-2</v>
      </c>
    </row>
    <row r="16" spans="1:8" x14ac:dyDescent="0.3">
      <c r="A16" s="16" t="s">
        <v>125</v>
      </c>
      <c r="B16" s="31"/>
      <c r="C16" s="31"/>
      <c r="D16" s="17"/>
      <c r="E16" s="18">
        <v>2102.7800000000002</v>
      </c>
      <c r="F16" s="19">
        <v>1.18E-2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155</v>
      </c>
      <c r="B18" s="32"/>
      <c r="C18" s="32"/>
      <c r="D18" s="22"/>
      <c r="E18" s="18">
        <v>2102.7800000000002</v>
      </c>
      <c r="F18" s="19">
        <v>1.18E-2</v>
      </c>
      <c r="G18" s="20"/>
    </row>
    <row r="19" spans="1:7" x14ac:dyDescent="0.3">
      <c r="A19" s="12" t="s">
        <v>158</v>
      </c>
      <c r="B19" s="30"/>
      <c r="C19" s="30"/>
      <c r="D19" s="13"/>
      <c r="E19" s="14">
        <v>0.40525549999999999</v>
      </c>
      <c r="F19" s="15">
        <v>1.9999999999999999E-6</v>
      </c>
      <c r="G19" s="15"/>
    </row>
    <row r="20" spans="1:7" x14ac:dyDescent="0.3">
      <c r="A20" s="12" t="s">
        <v>159</v>
      </c>
      <c r="B20" s="30"/>
      <c r="C20" s="30"/>
      <c r="D20" s="13"/>
      <c r="E20" s="23">
        <v>-1922.0952554999999</v>
      </c>
      <c r="F20" s="24">
        <v>-1.0802000000000001E-2</v>
      </c>
      <c r="G20" s="15">
        <v>7.0344000000000004E-2</v>
      </c>
    </row>
    <row r="21" spans="1:7" x14ac:dyDescent="0.3">
      <c r="A21" s="25" t="s">
        <v>160</v>
      </c>
      <c r="B21" s="33"/>
      <c r="C21" s="33"/>
      <c r="D21" s="26"/>
      <c r="E21" s="27">
        <v>177462.88</v>
      </c>
      <c r="F21" s="28">
        <v>1</v>
      </c>
      <c r="G21" s="28"/>
    </row>
    <row r="26" spans="1:7" x14ac:dyDescent="0.3">
      <c r="A26" s="1" t="s">
        <v>163</v>
      </c>
    </row>
    <row r="27" spans="1:7" x14ac:dyDescent="0.3">
      <c r="A27" s="45" t="s">
        <v>164</v>
      </c>
      <c r="B27" s="34" t="s">
        <v>115</v>
      </c>
    </row>
    <row r="28" spans="1:7" x14ac:dyDescent="0.3">
      <c r="A28" t="s">
        <v>165</v>
      </c>
    </row>
    <row r="29" spans="1:7" x14ac:dyDescent="0.3">
      <c r="A29" t="s">
        <v>166</v>
      </c>
      <c r="B29" t="s">
        <v>167</v>
      </c>
      <c r="C29" t="s">
        <v>167</v>
      </c>
    </row>
    <row r="30" spans="1:7" x14ac:dyDescent="0.3">
      <c r="B30" s="46">
        <v>44985</v>
      </c>
      <c r="C30" s="46">
        <v>45016</v>
      </c>
    </row>
    <row r="31" spans="1:7" x14ac:dyDescent="0.3">
      <c r="A31" t="s">
        <v>171</v>
      </c>
      <c r="B31">
        <v>14.6722</v>
      </c>
      <c r="C31">
        <v>15.4876</v>
      </c>
      <c r="E31" s="2"/>
    </row>
    <row r="32" spans="1:7" x14ac:dyDescent="0.3">
      <c r="A32" t="s">
        <v>630</v>
      </c>
      <c r="B32">
        <v>14.238</v>
      </c>
      <c r="C32">
        <v>15.0176</v>
      </c>
      <c r="E32" s="2"/>
    </row>
    <row r="33" spans="1:5" x14ac:dyDescent="0.3">
      <c r="E33" s="2"/>
    </row>
    <row r="34" spans="1:5" x14ac:dyDescent="0.3">
      <c r="A34" t="s">
        <v>182</v>
      </c>
      <c r="B34" s="34" t="s">
        <v>115</v>
      </c>
    </row>
    <row r="35" spans="1:5" x14ac:dyDescent="0.3">
      <c r="A35" t="s">
        <v>183</v>
      </c>
      <c r="B35" s="34" t="s">
        <v>115</v>
      </c>
    </row>
    <row r="36" spans="1:5" ht="28.95" customHeight="1" x14ac:dyDescent="0.3">
      <c r="A36" s="45" t="s">
        <v>184</v>
      </c>
      <c r="B36" s="34" t="s">
        <v>115</v>
      </c>
    </row>
    <row r="37" spans="1:5" ht="28.95" customHeight="1" x14ac:dyDescent="0.3">
      <c r="A37" s="45" t="s">
        <v>185</v>
      </c>
      <c r="B37" s="47">
        <v>177281.79483289999</v>
      </c>
    </row>
    <row r="38" spans="1:5" ht="43.5" customHeight="1" x14ac:dyDescent="0.3">
      <c r="A38" s="45" t="s">
        <v>2603</v>
      </c>
      <c r="B38" s="34" t="s">
        <v>115</v>
      </c>
    </row>
    <row r="39" spans="1:5" ht="28.95" customHeight="1" x14ac:dyDescent="0.3">
      <c r="A39" s="45" t="s">
        <v>2604</v>
      </c>
      <c r="B39" s="34" t="s">
        <v>115</v>
      </c>
    </row>
    <row r="40" spans="1:5" ht="28.95" customHeight="1" x14ac:dyDescent="0.3">
      <c r="A40" s="45" t="s">
        <v>2605</v>
      </c>
      <c r="B40" s="34" t="s">
        <v>115</v>
      </c>
    </row>
    <row r="41" spans="1:5" ht="28.95" customHeight="1" x14ac:dyDescent="0.3">
      <c r="A41" s="45" t="s">
        <v>189</v>
      </c>
      <c r="B41" s="34" t="s">
        <v>115</v>
      </c>
    </row>
    <row r="42" spans="1:5" x14ac:dyDescent="0.3">
      <c r="A42" t="s">
        <v>190</v>
      </c>
      <c r="B42" s="34" t="s">
        <v>115</v>
      </c>
    </row>
    <row r="43" spans="1:5" x14ac:dyDescent="0.3">
      <c r="A43" t="s">
        <v>191</v>
      </c>
      <c r="B43" s="34" t="s">
        <v>115</v>
      </c>
    </row>
    <row r="45" spans="1:5" ht="70.05" customHeight="1" x14ac:dyDescent="0.3">
      <c r="A45" s="77" t="s">
        <v>201</v>
      </c>
      <c r="B45" s="77" t="s">
        <v>202</v>
      </c>
      <c r="C45" s="77" t="s">
        <v>5</v>
      </c>
      <c r="D45" s="77" t="s">
        <v>6</v>
      </c>
    </row>
    <row r="46" spans="1:5" ht="70.05" customHeight="1" x14ac:dyDescent="0.3">
      <c r="A46" s="77" t="s">
        <v>2680</v>
      </c>
      <c r="B46" s="77"/>
      <c r="C46" s="77" t="s">
        <v>104</v>
      </c>
      <c r="D46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2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465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466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205</v>
      </c>
      <c r="B9" s="30"/>
      <c r="C9" s="30"/>
      <c r="D9" s="13"/>
      <c r="E9" s="14"/>
      <c r="F9" s="15"/>
      <c r="G9" s="15"/>
    </row>
    <row r="10" spans="1:8" x14ac:dyDescent="0.3">
      <c r="A10" s="16" t="s">
        <v>206</v>
      </c>
      <c r="B10" s="30"/>
      <c r="C10" s="30"/>
      <c r="D10" s="13"/>
      <c r="E10" s="14"/>
      <c r="F10" s="15"/>
      <c r="G10" s="15"/>
    </row>
    <row r="11" spans="1:8" x14ac:dyDescent="0.3">
      <c r="A11" s="12" t="s">
        <v>467</v>
      </c>
      <c r="B11" s="30" t="s">
        <v>468</v>
      </c>
      <c r="C11" s="30" t="s">
        <v>209</v>
      </c>
      <c r="D11" s="13">
        <v>102000000</v>
      </c>
      <c r="E11" s="14">
        <v>94636.52</v>
      </c>
      <c r="F11" s="15">
        <v>7.6600000000000001E-2</v>
      </c>
      <c r="G11" s="15">
        <v>7.6450000000000004E-2</v>
      </c>
    </row>
    <row r="12" spans="1:8" x14ac:dyDescent="0.3">
      <c r="A12" s="12" t="s">
        <v>469</v>
      </c>
      <c r="B12" s="30" t="s">
        <v>470</v>
      </c>
      <c r="C12" s="30" t="s">
        <v>209</v>
      </c>
      <c r="D12" s="13">
        <v>97500000</v>
      </c>
      <c r="E12" s="14">
        <v>92970.05</v>
      </c>
      <c r="F12" s="15">
        <v>7.5200000000000003E-2</v>
      </c>
      <c r="G12" s="15">
        <v>7.6950000000000005E-2</v>
      </c>
    </row>
    <row r="13" spans="1:8" x14ac:dyDescent="0.3">
      <c r="A13" s="12" t="s">
        <v>471</v>
      </c>
      <c r="B13" s="30" t="s">
        <v>472</v>
      </c>
      <c r="C13" s="30" t="s">
        <v>212</v>
      </c>
      <c r="D13" s="13">
        <v>100000000</v>
      </c>
      <c r="E13" s="14">
        <v>92626.4</v>
      </c>
      <c r="F13" s="15">
        <v>7.4899999999999994E-2</v>
      </c>
      <c r="G13" s="15">
        <v>7.7149999999999996E-2</v>
      </c>
    </row>
    <row r="14" spans="1:8" x14ac:dyDescent="0.3">
      <c r="A14" s="12" t="s">
        <v>473</v>
      </c>
      <c r="B14" s="30" t="s">
        <v>474</v>
      </c>
      <c r="C14" s="30" t="s">
        <v>209</v>
      </c>
      <c r="D14" s="13">
        <v>98500000</v>
      </c>
      <c r="E14" s="14">
        <v>91723.59</v>
      </c>
      <c r="F14" s="15">
        <v>7.4200000000000002E-2</v>
      </c>
      <c r="G14" s="15">
        <v>7.6751E-2</v>
      </c>
    </row>
    <row r="15" spans="1:8" x14ac:dyDescent="0.3">
      <c r="A15" s="12" t="s">
        <v>475</v>
      </c>
      <c r="B15" s="30" t="s">
        <v>476</v>
      </c>
      <c r="C15" s="30" t="s">
        <v>212</v>
      </c>
      <c r="D15" s="13">
        <v>96000000</v>
      </c>
      <c r="E15" s="14">
        <v>91077.31</v>
      </c>
      <c r="F15" s="15">
        <v>7.3700000000000002E-2</v>
      </c>
      <c r="G15" s="15">
        <v>7.6831999999999998E-2</v>
      </c>
    </row>
    <row r="16" spans="1:8" x14ac:dyDescent="0.3">
      <c r="A16" s="12" t="s">
        <v>477</v>
      </c>
      <c r="B16" s="30" t="s">
        <v>478</v>
      </c>
      <c r="C16" s="30" t="s">
        <v>209</v>
      </c>
      <c r="D16" s="13">
        <v>95500000</v>
      </c>
      <c r="E16" s="14">
        <v>90965.28</v>
      </c>
      <c r="F16" s="15">
        <v>7.3599999999999999E-2</v>
      </c>
      <c r="G16" s="15">
        <v>7.6899999999999996E-2</v>
      </c>
    </row>
    <row r="17" spans="1:7" x14ac:dyDescent="0.3">
      <c r="A17" s="12" t="s">
        <v>479</v>
      </c>
      <c r="B17" s="30" t="s">
        <v>480</v>
      </c>
      <c r="C17" s="30" t="s">
        <v>212</v>
      </c>
      <c r="D17" s="13">
        <v>82000000</v>
      </c>
      <c r="E17" s="14">
        <v>75971.929999999993</v>
      </c>
      <c r="F17" s="15">
        <v>6.1499999999999999E-2</v>
      </c>
      <c r="G17" s="15">
        <v>7.6550000000000007E-2</v>
      </c>
    </row>
    <row r="18" spans="1:7" x14ac:dyDescent="0.3">
      <c r="A18" s="12" t="s">
        <v>481</v>
      </c>
      <c r="B18" s="30" t="s">
        <v>482</v>
      </c>
      <c r="C18" s="30" t="s">
        <v>209</v>
      </c>
      <c r="D18" s="13">
        <v>80000000</v>
      </c>
      <c r="E18" s="14">
        <v>73734.48</v>
      </c>
      <c r="F18" s="15">
        <v>5.9700000000000003E-2</v>
      </c>
      <c r="G18" s="15">
        <v>7.6260999999999995E-2</v>
      </c>
    </row>
    <row r="19" spans="1:7" x14ac:dyDescent="0.3">
      <c r="A19" s="12" t="s">
        <v>483</v>
      </c>
      <c r="B19" s="30" t="s">
        <v>484</v>
      </c>
      <c r="C19" s="30" t="s">
        <v>209</v>
      </c>
      <c r="D19" s="13">
        <v>75000000</v>
      </c>
      <c r="E19" s="14">
        <v>70692.600000000006</v>
      </c>
      <c r="F19" s="15">
        <v>5.7200000000000001E-2</v>
      </c>
      <c r="G19" s="15">
        <v>7.6100000000000001E-2</v>
      </c>
    </row>
    <row r="20" spans="1:7" x14ac:dyDescent="0.3">
      <c r="A20" s="12" t="s">
        <v>485</v>
      </c>
      <c r="B20" s="30" t="s">
        <v>486</v>
      </c>
      <c r="C20" s="30" t="s">
        <v>487</v>
      </c>
      <c r="D20" s="13">
        <v>66500000</v>
      </c>
      <c r="E20" s="14">
        <v>62709.63</v>
      </c>
      <c r="F20" s="15">
        <v>5.0700000000000002E-2</v>
      </c>
      <c r="G20" s="15">
        <v>7.6600000000000001E-2</v>
      </c>
    </row>
    <row r="21" spans="1:7" x14ac:dyDescent="0.3">
      <c r="A21" s="12" t="s">
        <v>488</v>
      </c>
      <c r="B21" s="30" t="s">
        <v>489</v>
      </c>
      <c r="C21" s="30" t="s">
        <v>209</v>
      </c>
      <c r="D21" s="13">
        <v>38500000</v>
      </c>
      <c r="E21" s="14">
        <v>35517.870000000003</v>
      </c>
      <c r="F21" s="15">
        <v>2.87E-2</v>
      </c>
      <c r="G21" s="15">
        <v>7.5999999999999998E-2</v>
      </c>
    </row>
    <row r="22" spans="1:7" x14ac:dyDescent="0.3">
      <c r="A22" s="12" t="s">
        <v>490</v>
      </c>
      <c r="B22" s="30" t="s">
        <v>491</v>
      </c>
      <c r="C22" s="30" t="s">
        <v>209</v>
      </c>
      <c r="D22" s="13">
        <v>27000000</v>
      </c>
      <c r="E22" s="14">
        <v>26648.87</v>
      </c>
      <c r="F22" s="15">
        <v>2.1600000000000001E-2</v>
      </c>
      <c r="G22" s="15">
        <v>7.7899999999999997E-2</v>
      </c>
    </row>
    <row r="23" spans="1:7" x14ac:dyDescent="0.3">
      <c r="A23" s="12" t="s">
        <v>492</v>
      </c>
      <c r="B23" s="30" t="s">
        <v>493</v>
      </c>
      <c r="C23" s="30" t="s">
        <v>209</v>
      </c>
      <c r="D23" s="13">
        <v>25000000</v>
      </c>
      <c r="E23" s="14">
        <v>25184.55</v>
      </c>
      <c r="F23" s="15">
        <v>2.0400000000000001E-2</v>
      </c>
      <c r="G23" s="15">
        <v>7.6899999999999996E-2</v>
      </c>
    </row>
    <row r="24" spans="1:7" x14ac:dyDescent="0.3">
      <c r="A24" s="12" t="s">
        <v>494</v>
      </c>
      <c r="B24" s="30" t="s">
        <v>495</v>
      </c>
      <c r="C24" s="30" t="s">
        <v>209</v>
      </c>
      <c r="D24" s="13">
        <v>25000000</v>
      </c>
      <c r="E24" s="14">
        <v>23713.35</v>
      </c>
      <c r="F24" s="15">
        <v>1.9199999999999998E-2</v>
      </c>
      <c r="G24" s="15">
        <v>7.6999999999999999E-2</v>
      </c>
    </row>
    <row r="25" spans="1:7" x14ac:dyDescent="0.3">
      <c r="A25" s="12" t="s">
        <v>496</v>
      </c>
      <c r="B25" s="30" t="s">
        <v>497</v>
      </c>
      <c r="C25" s="30" t="s">
        <v>209</v>
      </c>
      <c r="D25" s="13">
        <v>24500000</v>
      </c>
      <c r="E25" s="14">
        <v>23603.23</v>
      </c>
      <c r="F25" s="15">
        <v>1.9099999999999999E-2</v>
      </c>
      <c r="G25" s="15">
        <v>7.7093999999999996E-2</v>
      </c>
    </row>
    <row r="26" spans="1:7" x14ac:dyDescent="0.3">
      <c r="A26" s="12" t="s">
        <v>498</v>
      </c>
      <c r="B26" s="30" t="s">
        <v>499</v>
      </c>
      <c r="C26" s="30" t="s">
        <v>209</v>
      </c>
      <c r="D26" s="13">
        <v>11500000</v>
      </c>
      <c r="E26" s="14">
        <v>10972.52</v>
      </c>
      <c r="F26" s="15">
        <v>8.8999999999999999E-3</v>
      </c>
      <c r="G26" s="15">
        <v>7.6950000000000005E-2</v>
      </c>
    </row>
    <row r="27" spans="1:7" x14ac:dyDescent="0.3">
      <c r="A27" s="12" t="s">
        <v>500</v>
      </c>
      <c r="B27" s="30" t="s">
        <v>501</v>
      </c>
      <c r="C27" s="30" t="s">
        <v>209</v>
      </c>
      <c r="D27" s="13">
        <v>10000000</v>
      </c>
      <c r="E27" s="14">
        <v>9617.92</v>
      </c>
      <c r="F27" s="15">
        <v>7.7999999999999996E-3</v>
      </c>
      <c r="G27" s="15">
        <v>7.7093999999999996E-2</v>
      </c>
    </row>
    <row r="28" spans="1:7" x14ac:dyDescent="0.3">
      <c r="A28" s="12" t="s">
        <v>502</v>
      </c>
      <c r="B28" s="30" t="s">
        <v>503</v>
      </c>
      <c r="C28" s="30" t="s">
        <v>209</v>
      </c>
      <c r="D28" s="13">
        <v>6000000</v>
      </c>
      <c r="E28" s="14">
        <v>6364.62</v>
      </c>
      <c r="F28" s="15">
        <v>5.1000000000000004E-3</v>
      </c>
      <c r="G28" s="15">
        <v>7.7093999999999996E-2</v>
      </c>
    </row>
    <row r="29" spans="1:7" x14ac:dyDescent="0.3">
      <c r="A29" s="12" t="s">
        <v>504</v>
      </c>
      <c r="B29" s="30" t="s">
        <v>505</v>
      </c>
      <c r="C29" s="30" t="s">
        <v>209</v>
      </c>
      <c r="D29" s="13">
        <v>5500000</v>
      </c>
      <c r="E29" s="14">
        <v>5509.49</v>
      </c>
      <c r="F29" s="15">
        <v>4.4999999999999997E-3</v>
      </c>
      <c r="G29" s="15">
        <v>7.7093999999999996E-2</v>
      </c>
    </row>
    <row r="30" spans="1:7" x14ac:dyDescent="0.3">
      <c r="A30" s="12" t="s">
        <v>506</v>
      </c>
      <c r="B30" s="30" t="s">
        <v>507</v>
      </c>
      <c r="C30" s="30" t="s">
        <v>209</v>
      </c>
      <c r="D30" s="13">
        <v>5000000</v>
      </c>
      <c r="E30" s="14">
        <v>5008.6400000000003</v>
      </c>
      <c r="F30" s="15">
        <v>4.1000000000000003E-3</v>
      </c>
      <c r="G30" s="15">
        <v>7.7510999999999997E-2</v>
      </c>
    </row>
    <row r="31" spans="1:7" x14ac:dyDescent="0.3">
      <c r="A31" s="12" t="s">
        <v>508</v>
      </c>
      <c r="B31" s="30" t="s">
        <v>509</v>
      </c>
      <c r="C31" s="30" t="s">
        <v>209</v>
      </c>
      <c r="D31" s="13">
        <v>3300000</v>
      </c>
      <c r="E31" s="14">
        <v>3431.95</v>
      </c>
      <c r="F31" s="15">
        <v>2.8E-3</v>
      </c>
      <c r="G31" s="15">
        <v>7.6062000000000005E-2</v>
      </c>
    </row>
    <row r="32" spans="1:7" x14ac:dyDescent="0.3">
      <c r="A32" s="12" t="s">
        <v>510</v>
      </c>
      <c r="B32" s="30" t="s">
        <v>511</v>
      </c>
      <c r="C32" s="30" t="s">
        <v>209</v>
      </c>
      <c r="D32" s="13">
        <v>3500000</v>
      </c>
      <c r="E32" s="14">
        <v>3258.75</v>
      </c>
      <c r="F32" s="15">
        <v>2.5999999999999999E-3</v>
      </c>
      <c r="G32" s="15">
        <v>7.6260999999999995E-2</v>
      </c>
    </row>
    <row r="33" spans="1:7" x14ac:dyDescent="0.3">
      <c r="A33" s="12" t="s">
        <v>512</v>
      </c>
      <c r="B33" s="30" t="s">
        <v>513</v>
      </c>
      <c r="C33" s="30" t="s">
        <v>209</v>
      </c>
      <c r="D33" s="13">
        <v>2500000</v>
      </c>
      <c r="E33" s="14">
        <v>2586.83</v>
      </c>
      <c r="F33" s="15">
        <v>2.0999999999999999E-3</v>
      </c>
      <c r="G33" s="15">
        <v>7.6852000000000004E-2</v>
      </c>
    </row>
    <row r="34" spans="1:7" x14ac:dyDescent="0.3">
      <c r="A34" s="12" t="s">
        <v>514</v>
      </c>
      <c r="B34" s="30" t="s">
        <v>515</v>
      </c>
      <c r="C34" s="30" t="s">
        <v>209</v>
      </c>
      <c r="D34" s="13">
        <v>2500000</v>
      </c>
      <c r="E34" s="14">
        <v>2495.83</v>
      </c>
      <c r="F34" s="15">
        <v>2E-3</v>
      </c>
      <c r="G34" s="15">
        <v>7.7093999999999996E-2</v>
      </c>
    </row>
    <row r="35" spans="1:7" x14ac:dyDescent="0.3">
      <c r="A35" s="12" t="s">
        <v>516</v>
      </c>
      <c r="B35" s="30" t="s">
        <v>517</v>
      </c>
      <c r="C35" s="30" t="s">
        <v>209</v>
      </c>
      <c r="D35" s="13">
        <v>2000000</v>
      </c>
      <c r="E35" s="14">
        <v>2055.3000000000002</v>
      </c>
      <c r="F35" s="15">
        <v>1.6999999999999999E-3</v>
      </c>
      <c r="G35" s="15">
        <v>7.6062000000000005E-2</v>
      </c>
    </row>
    <row r="36" spans="1:7" x14ac:dyDescent="0.3">
      <c r="A36" s="12" t="s">
        <v>518</v>
      </c>
      <c r="B36" s="30" t="s">
        <v>519</v>
      </c>
      <c r="C36" s="30" t="s">
        <v>209</v>
      </c>
      <c r="D36" s="13">
        <v>1000000</v>
      </c>
      <c r="E36" s="14">
        <v>1042.18</v>
      </c>
      <c r="F36" s="15">
        <v>8.0000000000000004E-4</v>
      </c>
      <c r="G36" s="15">
        <v>7.6062000000000005E-2</v>
      </c>
    </row>
    <row r="37" spans="1:7" x14ac:dyDescent="0.3">
      <c r="A37" s="12" t="s">
        <v>520</v>
      </c>
      <c r="B37" s="30" t="s">
        <v>521</v>
      </c>
      <c r="C37" s="30" t="s">
        <v>209</v>
      </c>
      <c r="D37" s="13">
        <v>1000000</v>
      </c>
      <c r="E37" s="14">
        <v>983.3</v>
      </c>
      <c r="F37" s="15">
        <v>8.0000000000000004E-4</v>
      </c>
      <c r="G37" s="15">
        <v>7.7093999999999996E-2</v>
      </c>
    </row>
    <row r="38" spans="1:7" x14ac:dyDescent="0.3">
      <c r="A38" s="12" t="s">
        <v>522</v>
      </c>
      <c r="B38" s="30" t="s">
        <v>523</v>
      </c>
      <c r="C38" s="30" t="s">
        <v>209</v>
      </c>
      <c r="D38" s="13">
        <v>1000000</v>
      </c>
      <c r="E38" s="14">
        <v>982.96</v>
      </c>
      <c r="F38" s="15">
        <v>8.0000000000000004E-4</v>
      </c>
      <c r="G38" s="15">
        <v>7.6850000000000002E-2</v>
      </c>
    </row>
    <row r="39" spans="1:7" x14ac:dyDescent="0.3">
      <c r="A39" s="12" t="s">
        <v>524</v>
      </c>
      <c r="B39" s="30" t="s">
        <v>525</v>
      </c>
      <c r="C39" s="30" t="s">
        <v>209</v>
      </c>
      <c r="D39" s="13">
        <v>1000000</v>
      </c>
      <c r="E39" s="14">
        <v>960.18</v>
      </c>
      <c r="F39" s="15">
        <v>8.0000000000000004E-4</v>
      </c>
      <c r="G39" s="15">
        <v>7.6899999999999996E-2</v>
      </c>
    </row>
    <row r="40" spans="1:7" x14ac:dyDescent="0.3">
      <c r="A40" s="12" t="s">
        <v>526</v>
      </c>
      <c r="B40" s="30" t="s">
        <v>527</v>
      </c>
      <c r="C40" s="30" t="s">
        <v>209</v>
      </c>
      <c r="D40" s="13">
        <v>500000</v>
      </c>
      <c r="E40" s="14">
        <v>491.29</v>
      </c>
      <c r="F40" s="15">
        <v>4.0000000000000002E-4</v>
      </c>
      <c r="G40" s="15">
        <v>7.6751E-2</v>
      </c>
    </row>
    <row r="41" spans="1:7" x14ac:dyDescent="0.3">
      <c r="A41" s="12" t="s">
        <v>528</v>
      </c>
      <c r="B41" s="30" t="s">
        <v>529</v>
      </c>
      <c r="C41" s="30" t="s">
        <v>212</v>
      </c>
      <c r="D41" s="13">
        <v>500000</v>
      </c>
      <c r="E41" s="14">
        <v>475.19</v>
      </c>
      <c r="F41" s="15">
        <v>4.0000000000000002E-4</v>
      </c>
      <c r="G41" s="15">
        <v>7.6700000000000004E-2</v>
      </c>
    </row>
    <row r="42" spans="1:7" x14ac:dyDescent="0.3">
      <c r="A42" s="16" t="s">
        <v>125</v>
      </c>
      <c r="B42" s="31"/>
      <c r="C42" s="31"/>
      <c r="D42" s="17"/>
      <c r="E42" s="35">
        <v>1028012.61</v>
      </c>
      <c r="F42" s="36">
        <v>0.83189999999999997</v>
      </c>
      <c r="G42" s="20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16" t="s">
        <v>457</v>
      </c>
      <c r="B44" s="30"/>
      <c r="C44" s="30"/>
      <c r="D44" s="13"/>
      <c r="E44" s="14"/>
      <c r="F44" s="15"/>
      <c r="G44" s="15"/>
    </row>
    <row r="45" spans="1:7" x14ac:dyDescent="0.3">
      <c r="A45" s="12" t="s">
        <v>458</v>
      </c>
      <c r="B45" s="30" t="s">
        <v>459</v>
      </c>
      <c r="C45" s="30" t="s">
        <v>120</v>
      </c>
      <c r="D45" s="13">
        <v>89000000</v>
      </c>
      <c r="E45" s="14">
        <v>88446.24</v>
      </c>
      <c r="F45" s="15">
        <v>7.1599999999999997E-2</v>
      </c>
      <c r="G45" s="15">
        <v>7.3582991181999999E-2</v>
      </c>
    </row>
    <row r="46" spans="1:7" x14ac:dyDescent="0.3">
      <c r="A46" s="12" t="s">
        <v>530</v>
      </c>
      <c r="B46" s="30" t="s">
        <v>531</v>
      </c>
      <c r="C46" s="30" t="s">
        <v>120</v>
      </c>
      <c r="D46" s="13">
        <v>56000000</v>
      </c>
      <c r="E46" s="14">
        <v>57238.27</v>
      </c>
      <c r="F46" s="15">
        <v>4.6300000000000001E-2</v>
      </c>
      <c r="G46" s="15">
        <v>7.3346764600000003E-2</v>
      </c>
    </row>
    <row r="47" spans="1:7" x14ac:dyDescent="0.3">
      <c r="A47" s="16" t="s">
        <v>125</v>
      </c>
      <c r="B47" s="31"/>
      <c r="C47" s="31"/>
      <c r="D47" s="17"/>
      <c r="E47" s="35">
        <v>145684.51</v>
      </c>
      <c r="F47" s="36">
        <v>0.1179</v>
      </c>
      <c r="G47" s="20"/>
    </row>
    <row r="48" spans="1:7" x14ac:dyDescent="0.3">
      <c r="A48" s="12"/>
      <c r="B48" s="30"/>
      <c r="C48" s="30"/>
      <c r="D48" s="13"/>
      <c r="E48" s="14"/>
      <c r="F48" s="15"/>
      <c r="G48" s="15"/>
    </row>
    <row r="49" spans="1:7" x14ac:dyDescent="0.3">
      <c r="A49" s="16" t="s">
        <v>230</v>
      </c>
      <c r="B49" s="30"/>
      <c r="C49" s="30"/>
      <c r="D49" s="13"/>
      <c r="E49" s="14"/>
      <c r="F49" s="15"/>
      <c r="G49" s="15"/>
    </row>
    <row r="50" spans="1:7" x14ac:dyDescent="0.3">
      <c r="A50" s="16" t="s">
        <v>125</v>
      </c>
      <c r="B50" s="30"/>
      <c r="C50" s="30"/>
      <c r="D50" s="13"/>
      <c r="E50" s="37" t="s">
        <v>115</v>
      </c>
      <c r="F50" s="38" t="s">
        <v>115</v>
      </c>
      <c r="G50" s="15"/>
    </row>
    <row r="51" spans="1:7" x14ac:dyDescent="0.3">
      <c r="A51" s="12"/>
      <c r="B51" s="30"/>
      <c r="C51" s="30"/>
      <c r="D51" s="13"/>
      <c r="E51" s="14"/>
      <c r="F51" s="15"/>
      <c r="G51" s="15"/>
    </row>
    <row r="52" spans="1:7" x14ac:dyDescent="0.3">
      <c r="A52" s="16" t="s">
        <v>231</v>
      </c>
      <c r="B52" s="30"/>
      <c r="C52" s="30"/>
      <c r="D52" s="13"/>
      <c r="E52" s="14"/>
      <c r="F52" s="15"/>
      <c r="G52" s="15"/>
    </row>
    <row r="53" spans="1:7" x14ac:dyDescent="0.3">
      <c r="A53" s="16" t="s">
        <v>125</v>
      </c>
      <c r="B53" s="30"/>
      <c r="C53" s="30"/>
      <c r="D53" s="13"/>
      <c r="E53" s="37" t="s">
        <v>115</v>
      </c>
      <c r="F53" s="38" t="s">
        <v>115</v>
      </c>
      <c r="G53" s="15"/>
    </row>
    <row r="54" spans="1:7" x14ac:dyDescent="0.3">
      <c r="A54" s="12"/>
      <c r="B54" s="30"/>
      <c r="C54" s="30"/>
      <c r="D54" s="13"/>
      <c r="E54" s="14"/>
      <c r="F54" s="15"/>
      <c r="G54" s="15"/>
    </row>
    <row r="55" spans="1:7" x14ac:dyDescent="0.3">
      <c r="A55" s="54" t="s">
        <v>155</v>
      </c>
      <c r="B55" s="55"/>
      <c r="C55" s="55"/>
      <c r="D55" s="56"/>
      <c r="E55" s="35">
        <v>1173697.1200000001</v>
      </c>
      <c r="F55" s="36">
        <v>0.94979999999999998</v>
      </c>
      <c r="G55" s="20"/>
    </row>
    <row r="56" spans="1:7" x14ac:dyDescent="0.3">
      <c r="A56" s="12"/>
      <c r="B56" s="30"/>
      <c r="C56" s="30"/>
      <c r="D56" s="13"/>
      <c r="E56" s="14"/>
      <c r="F56" s="15"/>
      <c r="G56" s="15"/>
    </row>
    <row r="57" spans="1:7" x14ac:dyDescent="0.3">
      <c r="A57" s="12"/>
      <c r="B57" s="30"/>
      <c r="C57" s="30"/>
      <c r="D57" s="13"/>
      <c r="E57" s="14"/>
      <c r="F57" s="15"/>
      <c r="G57" s="15"/>
    </row>
    <row r="58" spans="1:7" x14ac:dyDescent="0.3">
      <c r="A58" s="16" t="s">
        <v>156</v>
      </c>
      <c r="B58" s="30"/>
      <c r="C58" s="30"/>
      <c r="D58" s="13"/>
      <c r="E58" s="14"/>
      <c r="F58" s="15"/>
      <c r="G58" s="15"/>
    </row>
    <row r="59" spans="1:7" x14ac:dyDescent="0.3">
      <c r="A59" s="12" t="s">
        <v>157</v>
      </c>
      <c r="B59" s="30"/>
      <c r="C59" s="30"/>
      <c r="D59" s="13"/>
      <c r="E59" s="14">
        <v>21027.84</v>
      </c>
      <c r="F59" s="15">
        <v>1.7000000000000001E-2</v>
      </c>
      <c r="G59" s="15">
        <v>7.0344000000000004E-2</v>
      </c>
    </row>
    <row r="60" spans="1:7" x14ac:dyDescent="0.3">
      <c r="A60" s="16" t="s">
        <v>125</v>
      </c>
      <c r="B60" s="31"/>
      <c r="C60" s="31"/>
      <c r="D60" s="17"/>
      <c r="E60" s="35">
        <v>21027.84</v>
      </c>
      <c r="F60" s="36">
        <v>1.7000000000000001E-2</v>
      </c>
      <c r="G60" s="20"/>
    </row>
    <row r="61" spans="1:7" x14ac:dyDescent="0.3">
      <c r="A61" s="12"/>
      <c r="B61" s="30"/>
      <c r="C61" s="30"/>
      <c r="D61" s="13"/>
      <c r="E61" s="14"/>
      <c r="F61" s="15"/>
      <c r="G61" s="15"/>
    </row>
    <row r="62" spans="1:7" x14ac:dyDescent="0.3">
      <c r="A62" s="54" t="s">
        <v>155</v>
      </c>
      <c r="B62" s="55"/>
      <c r="C62" s="55"/>
      <c r="D62" s="56"/>
      <c r="E62" s="35">
        <v>21027.84</v>
      </c>
      <c r="F62" s="36">
        <v>1.7000000000000001E-2</v>
      </c>
      <c r="G62" s="20"/>
    </row>
    <row r="63" spans="1:7" x14ac:dyDescent="0.3">
      <c r="A63" s="12" t="s">
        <v>158</v>
      </c>
      <c r="B63" s="30"/>
      <c r="C63" s="30"/>
      <c r="D63" s="13"/>
      <c r="E63" s="14">
        <v>50920.572317500002</v>
      </c>
      <c r="F63" s="15">
        <v>4.1196999999999998E-2</v>
      </c>
      <c r="G63" s="15"/>
    </row>
    <row r="64" spans="1:7" x14ac:dyDescent="0.3">
      <c r="A64" s="12" t="s">
        <v>159</v>
      </c>
      <c r="B64" s="30"/>
      <c r="C64" s="30"/>
      <c r="D64" s="13"/>
      <c r="E64" s="23">
        <v>-9625.0823175000005</v>
      </c>
      <c r="F64" s="24">
        <v>-7.9970000000000006E-3</v>
      </c>
      <c r="G64" s="15">
        <v>7.0344000000000004E-2</v>
      </c>
    </row>
    <row r="65" spans="1:7" x14ac:dyDescent="0.3">
      <c r="A65" s="25" t="s">
        <v>160</v>
      </c>
      <c r="B65" s="33"/>
      <c r="C65" s="33"/>
      <c r="D65" s="26"/>
      <c r="E65" s="27">
        <v>1236020.45</v>
      </c>
      <c r="F65" s="28">
        <v>1</v>
      </c>
      <c r="G65" s="28"/>
    </row>
    <row r="67" spans="1:7" x14ac:dyDescent="0.3">
      <c r="A67" s="1" t="s">
        <v>162</v>
      </c>
    </row>
    <row r="70" spans="1:7" x14ac:dyDescent="0.3">
      <c r="A70" s="1" t="s">
        <v>163</v>
      </c>
    </row>
    <row r="71" spans="1:7" x14ac:dyDescent="0.3">
      <c r="A71" s="45" t="s">
        <v>164</v>
      </c>
      <c r="B71" s="34" t="s">
        <v>115</v>
      </c>
    </row>
    <row r="72" spans="1:7" x14ac:dyDescent="0.3">
      <c r="A72" t="s">
        <v>165</v>
      </c>
    </row>
    <row r="73" spans="1:7" x14ac:dyDescent="0.3">
      <c r="A73" t="s">
        <v>234</v>
      </c>
      <c r="B73" t="s">
        <v>167</v>
      </c>
      <c r="C73" t="s">
        <v>167</v>
      </c>
    </row>
    <row r="74" spans="1:7" x14ac:dyDescent="0.3">
      <c r="B74" s="46">
        <v>44985</v>
      </c>
      <c r="C74" s="46">
        <v>45016</v>
      </c>
    </row>
    <row r="75" spans="1:7" x14ac:dyDescent="0.3">
      <c r="A75" t="s">
        <v>235</v>
      </c>
      <c r="B75">
        <v>1102.8842</v>
      </c>
      <c r="C75">
        <v>1114.2379000000001</v>
      </c>
      <c r="E75" s="2"/>
    </row>
    <row r="76" spans="1:7" x14ac:dyDescent="0.3">
      <c r="E76" s="2"/>
    </row>
    <row r="77" spans="1:7" x14ac:dyDescent="0.3">
      <c r="A77" t="s">
        <v>182</v>
      </c>
      <c r="B77" s="34" t="s">
        <v>115</v>
      </c>
    </row>
    <row r="78" spans="1:7" x14ac:dyDescent="0.3">
      <c r="A78" t="s">
        <v>183</v>
      </c>
      <c r="B78" s="34" t="s">
        <v>115</v>
      </c>
    </row>
    <row r="79" spans="1:7" ht="28.95" customHeight="1" x14ac:dyDescent="0.3">
      <c r="A79" s="45" t="s">
        <v>184</v>
      </c>
      <c r="B79" s="34" t="s">
        <v>115</v>
      </c>
    </row>
    <row r="80" spans="1:7" ht="28.95" customHeight="1" x14ac:dyDescent="0.3">
      <c r="A80" s="45" t="s">
        <v>185</v>
      </c>
      <c r="B80" s="34" t="s">
        <v>115</v>
      </c>
    </row>
    <row r="81" spans="1:2" x14ac:dyDescent="0.3">
      <c r="A81" t="s">
        <v>186</v>
      </c>
      <c r="B81" s="47">
        <f>B97</f>
        <v>7.671044922262487</v>
      </c>
    </row>
    <row r="82" spans="1:2" ht="43.5" customHeight="1" x14ac:dyDescent="0.3">
      <c r="A82" s="45" t="s">
        <v>187</v>
      </c>
      <c r="B82" s="34" t="s">
        <v>115</v>
      </c>
    </row>
    <row r="83" spans="1:2" ht="28.95" customHeight="1" x14ac:dyDescent="0.3">
      <c r="A83" s="45" t="s">
        <v>188</v>
      </c>
      <c r="B83" s="34" t="s">
        <v>115</v>
      </c>
    </row>
    <row r="84" spans="1:2" ht="28.95" customHeight="1" x14ac:dyDescent="0.3">
      <c r="A84" s="45" t="s">
        <v>189</v>
      </c>
      <c r="B84" s="47">
        <v>408015.86515109992</v>
      </c>
    </row>
    <row r="85" spans="1:2" x14ac:dyDescent="0.3">
      <c r="A85" t="s">
        <v>190</v>
      </c>
      <c r="B85" s="34" t="s">
        <v>115</v>
      </c>
    </row>
    <row r="86" spans="1:2" x14ac:dyDescent="0.3">
      <c r="A86" t="s">
        <v>191</v>
      </c>
      <c r="B86" s="34" t="s">
        <v>115</v>
      </c>
    </row>
    <row r="87" spans="1:2" x14ac:dyDescent="0.3">
      <c r="A87" s="45"/>
      <c r="B87" s="34"/>
    </row>
    <row r="90" spans="1:2" x14ac:dyDescent="0.3">
      <c r="A90" t="s">
        <v>192</v>
      </c>
    </row>
    <row r="91" spans="1:2" x14ac:dyDescent="0.3">
      <c r="A91" s="57" t="s">
        <v>193</v>
      </c>
      <c r="B91" s="57" t="s">
        <v>532</v>
      </c>
    </row>
    <row r="92" spans="1:2" x14ac:dyDescent="0.3">
      <c r="A92" s="57" t="s">
        <v>195</v>
      </c>
      <c r="B92" s="57" t="s">
        <v>237</v>
      </c>
    </row>
    <row r="93" spans="1:2" x14ac:dyDescent="0.3">
      <c r="A93" s="57"/>
      <c r="B93" s="57"/>
    </row>
    <row r="94" spans="1:2" x14ac:dyDescent="0.3">
      <c r="A94" s="57" t="s">
        <v>197</v>
      </c>
      <c r="B94" s="58">
        <v>7.6270109187623696</v>
      </c>
    </row>
    <row r="95" spans="1:2" x14ac:dyDescent="0.3">
      <c r="A95" s="57"/>
      <c r="B95" s="57"/>
    </row>
    <row r="96" spans="1:2" x14ac:dyDescent="0.3">
      <c r="A96" s="57" t="s">
        <v>198</v>
      </c>
      <c r="B96" s="59">
        <v>5.9013</v>
      </c>
    </row>
    <row r="97" spans="1:4" x14ac:dyDescent="0.3">
      <c r="A97" s="57" t="s">
        <v>199</v>
      </c>
      <c r="B97" s="59">
        <v>7.671044922262487</v>
      </c>
    </row>
    <row r="98" spans="1:4" x14ac:dyDescent="0.3">
      <c r="A98" s="57"/>
      <c r="B98" s="57"/>
    </row>
    <row r="99" spans="1:4" x14ac:dyDescent="0.3">
      <c r="A99" s="57" t="s">
        <v>200</v>
      </c>
      <c r="B99" s="60">
        <v>45016</v>
      </c>
    </row>
    <row r="101" spans="1:4" ht="70.05" customHeight="1" x14ac:dyDescent="0.3">
      <c r="A101" s="77" t="s">
        <v>201</v>
      </c>
      <c r="B101" s="77" t="s">
        <v>202</v>
      </c>
      <c r="C101" s="77" t="s">
        <v>5</v>
      </c>
      <c r="D101" s="77" t="s">
        <v>6</v>
      </c>
    </row>
    <row r="102" spans="1:4" ht="70.05" customHeight="1" x14ac:dyDescent="0.3">
      <c r="A102" s="77" t="s">
        <v>532</v>
      </c>
      <c r="B102" s="77"/>
      <c r="C102" s="77" t="s">
        <v>18</v>
      </c>
      <c r="D102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8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533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534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205</v>
      </c>
      <c r="B9" s="30"/>
      <c r="C9" s="30"/>
      <c r="D9" s="13"/>
      <c r="E9" s="14"/>
      <c r="F9" s="15"/>
      <c r="G9" s="15"/>
    </row>
    <row r="10" spans="1:8" x14ac:dyDescent="0.3">
      <c r="A10" s="16" t="s">
        <v>206</v>
      </c>
      <c r="B10" s="30"/>
      <c r="C10" s="30"/>
      <c r="D10" s="13"/>
      <c r="E10" s="14"/>
      <c r="F10" s="15"/>
      <c r="G10" s="15"/>
    </row>
    <row r="11" spans="1:8" x14ac:dyDescent="0.3">
      <c r="A11" s="12" t="s">
        <v>535</v>
      </c>
      <c r="B11" s="30" t="s">
        <v>536</v>
      </c>
      <c r="C11" s="30" t="s">
        <v>221</v>
      </c>
      <c r="D11" s="13">
        <v>83700000</v>
      </c>
      <c r="E11" s="14">
        <v>81831.649999999994</v>
      </c>
      <c r="F11" s="15">
        <v>8.8900000000000007E-2</v>
      </c>
      <c r="G11" s="15">
        <v>7.8299999999999995E-2</v>
      </c>
    </row>
    <row r="12" spans="1:8" x14ac:dyDescent="0.3">
      <c r="A12" s="12" t="s">
        <v>537</v>
      </c>
      <c r="B12" s="30" t="s">
        <v>538</v>
      </c>
      <c r="C12" s="30" t="s">
        <v>209</v>
      </c>
      <c r="D12" s="13">
        <v>84500000</v>
      </c>
      <c r="E12" s="14">
        <v>79716.460000000006</v>
      </c>
      <c r="F12" s="15">
        <v>8.6599999999999996E-2</v>
      </c>
      <c r="G12" s="15">
        <v>7.6260999999999995E-2</v>
      </c>
    </row>
    <row r="13" spans="1:8" x14ac:dyDescent="0.3">
      <c r="A13" s="12" t="s">
        <v>539</v>
      </c>
      <c r="B13" s="30" t="s">
        <v>540</v>
      </c>
      <c r="C13" s="30" t="s">
        <v>209</v>
      </c>
      <c r="D13" s="13">
        <v>82000000</v>
      </c>
      <c r="E13" s="14">
        <v>77788.97</v>
      </c>
      <c r="F13" s="15">
        <v>8.4500000000000006E-2</v>
      </c>
      <c r="G13" s="15">
        <v>7.6751E-2</v>
      </c>
    </row>
    <row r="14" spans="1:8" x14ac:dyDescent="0.3">
      <c r="A14" s="12" t="s">
        <v>541</v>
      </c>
      <c r="B14" s="30" t="s">
        <v>542</v>
      </c>
      <c r="C14" s="30" t="s">
        <v>209</v>
      </c>
      <c r="D14" s="13">
        <v>80000000</v>
      </c>
      <c r="E14" s="14">
        <v>76025.759999999995</v>
      </c>
      <c r="F14" s="15">
        <v>8.2600000000000007E-2</v>
      </c>
      <c r="G14" s="15">
        <v>7.6994000000000007E-2</v>
      </c>
    </row>
    <row r="15" spans="1:8" x14ac:dyDescent="0.3">
      <c r="A15" s="12" t="s">
        <v>543</v>
      </c>
      <c r="B15" s="30" t="s">
        <v>544</v>
      </c>
      <c r="C15" s="30" t="s">
        <v>209</v>
      </c>
      <c r="D15" s="13">
        <v>80000000</v>
      </c>
      <c r="E15" s="14">
        <v>75959.039999999994</v>
      </c>
      <c r="F15" s="15">
        <v>8.2500000000000004E-2</v>
      </c>
      <c r="G15" s="15">
        <v>7.7200000000000005E-2</v>
      </c>
    </row>
    <row r="16" spans="1:8" x14ac:dyDescent="0.3">
      <c r="A16" s="12" t="s">
        <v>545</v>
      </c>
      <c r="B16" s="30" t="s">
        <v>546</v>
      </c>
      <c r="C16" s="30" t="s">
        <v>209</v>
      </c>
      <c r="D16" s="13">
        <v>75000000</v>
      </c>
      <c r="E16" s="14">
        <v>71489.63</v>
      </c>
      <c r="F16" s="15">
        <v>7.7600000000000002E-2</v>
      </c>
      <c r="G16" s="15">
        <v>7.5999999999999998E-2</v>
      </c>
    </row>
    <row r="17" spans="1:7" x14ac:dyDescent="0.3">
      <c r="A17" s="12" t="s">
        <v>547</v>
      </c>
      <c r="B17" s="30" t="s">
        <v>548</v>
      </c>
      <c r="C17" s="30" t="s">
        <v>209</v>
      </c>
      <c r="D17" s="13">
        <v>50500000</v>
      </c>
      <c r="E17" s="14">
        <v>50758.81</v>
      </c>
      <c r="F17" s="15">
        <v>5.5100000000000003E-2</v>
      </c>
      <c r="G17" s="15">
        <v>7.7049999999999993E-2</v>
      </c>
    </row>
    <row r="18" spans="1:7" x14ac:dyDescent="0.3">
      <c r="A18" s="12" t="s">
        <v>549</v>
      </c>
      <c r="B18" s="30" t="s">
        <v>550</v>
      </c>
      <c r="C18" s="30" t="s">
        <v>209</v>
      </c>
      <c r="D18" s="13">
        <v>50000000</v>
      </c>
      <c r="E18" s="14">
        <v>47253.9</v>
      </c>
      <c r="F18" s="15">
        <v>5.1299999999999998E-2</v>
      </c>
      <c r="G18" s="15">
        <v>7.7149999999999996E-2</v>
      </c>
    </row>
    <row r="19" spans="1:7" x14ac:dyDescent="0.3">
      <c r="A19" s="12" t="s">
        <v>551</v>
      </c>
      <c r="B19" s="30" t="s">
        <v>552</v>
      </c>
      <c r="C19" s="30" t="s">
        <v>209</v>
      </c>
      <c r="D19" s="13">
        <v>39500000</v>
      </c>
      <c r="E19" s="14">
        <v>39992.33</v>
      </c>
      <c r="F19" s="15">
        <v>4.3400000000000001E-2</v>
      </c>
      <c r="G19" s="15">
        <v>7.6100000000000001E-2</v>
      </c>
    </row>
    <row r="20" spans="1:7" x14ac:dyDescent="0.3">
      <c r="A20" s="12" t="s">
        <v>553</v>
      </c>
      <c r="B20" s="30" t="s">
        <v>554</v>
      </c>
      <c r="C20" s="30" t="s">
        <v>209</v>
      </c>
      <c r="D20" s="13">
        <v>38000000</v>
      </c>
      <c r="E20" s="14">
        <v>36036.01</v>
      </c>
      <c r="F20" s="15">
        <v>3.9100000000000003E-2</v>
      </c>
      <c r="G20" s="15">
        <v>7.6599E-2</v>
      </c>
    </row>
    <row r="21" spans="1:7" x14ac:dyDescent="0.3">
      <c r="A21" s="12" t="s">
        <v>555</v>
      </c>
      <c r="B21" s="30" t="s">
        <v>556</v>
      </c>
      <c r="C21" s="30" t="s">
        <v>209</v>
      </c>
      <c r="D21" s="13">
        <v>28000000</v>
      </c>
      <c r="E21" s="14">
        <v>26779.93</v>
      </c>
      <c r="F21" s="15">
        <v>2.9100000000000001E-2</v>
      </c>
      <c r="G21" s="15">
        <v>7.6450000000000004E-2</v>
      </c>
    </row>
    <row r="22" spans="1:7" x14ac:dyDescent="0.3">
      <c r="A22" s="12" t="s">
        <v>557</v>
      </c>
      <c r="B22" s="30" t="s">
        <v>558</v>
      </c>
      <c r="C22" s="30" t="s">
        <v>209</v>
      </c>
      <c r="D22" s="13">
        <v>25000000</v>
      </c>
      <c r="E22" s="14">
        <v>25186.45</v>
      </c>
      <c r="F22" s="15">
        <v>2.7400000000000001E-2</v>
      </c>
      <c r="G22" s="15">
        <v>7.6994000000000007E-2</v>
      </c>
    </row>
    <row r="23" spans="1:7" x14ac:dyDescent="0.3">
      <c r="A23" s="12" t="s">
        <v>559</v>
      </c>
      <c r="B23" s="30" t="s">
        <v>560</v>
      </c>
      <c r="C23" s="30" t="s">
        <v>209</v>
      </c>
      <c r="D23" s="13">
        <v>14000000</v>
      </c>
      <c r="E23" s="14">
        <v>13370.11</v>
      </c>
      <c r="F23" s="15">
        <v>1.4500000000000001E-2</v>
      </c>
      <c r="G23" s="15">
        <v>7.6450000000000004E-2</v>
      </c>
    </row>
    <row r="24" spans="1:7" x14ac:dyDescent="0.3">
      <c r="A24" s="12" t="s">
        <v>561</v>
      </c>
      <c r="B24" s="30" t="s">
        <v>562</v>
      </c>
      <c r="C24" s="30" t="s">
        <v>209</v>
      </c>
      <c r="D24" s="13">
        <v>10000000</v>
      </c>
      <c r="E24" s="14">
        <v>9788.9500000000007</v>
      </c>
      <c r="F24" s="15">
        <v>1.06E-2</v>
      </c>
      <c r="G24" s="15">
        <v>7.7149999999999996E-2</v>
      </c>
    </row>
    <row r="25" spans="1:7" x14ac:dyDescent="0.3">
      <c r="A25" s="12" t="s">
        <v>563</v>
      </c>
      <c r="B25" s="30" t="s">
        <v>564</v>
      </c>
      <c r="C25" s="30" t="s">
        <v>209</v>
      </c>
      <c r="D25" s="13">
        <v>8000000</v>
      </c>
      <c r="E25" s="14">
        <v>7540.91</v>
      </c>
      <c r="F25" s="15">
        <v>8.2000000000000007E-3</v>
      </c>
      <c r="G25" s="15">
        <v>7.6260999999999995E-2</v>
      </c>
    </row>
    <row r="26" spans="1:7" x14ac:dyDescent="0.3">
      <c r="A26" s="12" t="s">
        <v>565</v>
      </c>
      <c r="B26" s="30" t="s">
        <v>566</v>
      </c>
      <c r="C26" s="30" t="s">
        <v>209</v>
      </c>
      <c r="D26" s="13">
        <v>3500000</v>
      </c>
      <c r="E26" s="14">
        <v>3441.54</v>
      </c>
      <c r="F26" s="15">
        <v>3.7000000000000002E-3</v>
      </c>
      <c r="G26" s="15">
        <v>7.7049999999999993E-2</v>
      </c>
    </row>
    <row r="27" spans="1:7" x14ac:dyDescent="0.3">
      <c r="A27" s="12" t="s">
        <v>567</v>
      </c>
      <c r="B27" s="30" t="s">
        <v>568</v>
      </c>
      <c r="C27" s="30" t="s">
        <v>221</v>
      </c>
      <c r="D27" s="13">
        <v>1000000</v>
      </c>
      <c r="E27" s="14">
        <v>1037.8</v>
      </c>
      <c r="F27" s="15">
        <v>1.1000000000000001E-3</v>
      </c>
      <c r="G27" s="15">
        <v>7.5967000000000007E-2</v>
      </c>
    </row>
    <row r="28" spans="1:7" x14ac:dyDescent="0.3">
      <c r="A28" s="16" t="s">
        <v>125</v>
      </c>
      <c r="B28" s="31"/>
      <c r="C28" s="31"/>
      <c r="D28" s="17"/>
      <c r="E28" s="35">
        <v>723998.25</v>
      </c>
      <c r="F28" s="36">
        <v>0.78620000000000001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16" t="s">
        <v>457</v>
      </c>
      <c r="B30" s="30"/>
      <c r="C30" s="30"/>
      <c r="D30" s="13"/>
      <c r="E30" s="14"/>
      <c r="F30" s="15"/>
      <c r="G30" s="15"/>
    </row>
    <row r="31" spans="1:7" x14ac:dyDescent="0.3">
      <c r="A31" s="12" t="s">
        <v>569</v>
      </c>
      <c r="B31" s="30" t="s">
        <v>570</v>
      </c>
      <c r="C31" s="30" t="s">
        <v>120</v>
      </c>
      <c r="D31" s="13">
        <v>178500000</v>
      </c>
      <c r="E31" s="14">
        <v>169438.63</v>
      </c>
      <c r="F31" s="15">
        <v>0.184</v>
      </c>
      <c r="G31" s="15">
        <v>7.4654625680000003E-2</v>
      </c>
    </row>
    <row r="32" spans="1:7" x14ac:dyDescent="0.3">
      <c r="A32" s="16" t="s">
        <v>125</v>
      </c>
      <c r="B32" s="31"/>
      <c r="C32" s="31"/>
      <c r="D32" s="17"/>
      <c r="E32" s="35">
        <v>169438.63</v>
      </c>
      <c r="F32" s="36">
        <v>0.184</v>
      </c>
      <c r="G32" s="20"/>
    </row>
    <row r="33" spans="1:7" x14ac:dyDescent="0.3">
      <c r="A33" s="12"/>
      <c r="B33" s="30"/>
      <c r="C33" s="30"/>
      <c r="D33" s="13"/>
      <c r="E33" s="14"/>
      <c r="F33" s="15"/>
      <c r="G33" s="15"/>
    </row>
    <row r="34" spans="1:7" x14ac:dyDescent="0.3">
      <c r="A34" s="16" t="s">
        <v>230</v>
      </c>
      <c r="B34" s="30"/>
      <c r="C34" s="30"/>
      <c r="D34" s="13"/>
      <c r="E34" s="14"/>
      <c r="F34" s="15"/>
      <c r="G34" s="15"/>
    </row>
    <row r="35" spans="1:7" x14ac:dyDescent="0.3">
      <c r="A35" s="16" t="s">
        <v>125</v>
      </c>
      <c r="B35" s="30"/>
      <c r="C35" s="30"/>
      <c r="D35" s="13"/>
      <c r="E35" s="37" t="s">
        <v>115</v>
      </c>
      <c r="F35" s="38" t="s">
        <v>115</v>
      </c>
      <c r="G35" s="15"/>
    </row>
    <row r="36" spans="1:7" x14ac:dyDescent="0.3">
      <c r="A36" s="12"/>
      <c r="B36" s="30"/>
      <c r="C36" s="30"/>
      <c r="D36" s="13"/>
      <c r="E36" s="14"/>
      <c r="F36" s="15"/>
      <c r="G36" s="15"/>
    </row>
    <row r="37" spans="1:7" x14ac:dyDescent="0.3">
      <c r="A37" s="16" t="s">
        <v>231</v>
      </c>
      <c r="B37" s="30"/>
      <c r="C37" s="30"/>
      <c r="D37" s="13"/>
      <c r="E37" s="14"/>
      <c r="F37" s="15"/>
      <c r="G37" s="15"/>
    </row>
    <row r="38" spans="1:7" x14ac:dyDescent="0.3">
      <c r="A38" s="16" t="s">
        <v>125</v>
      </c>
      <c r="B38" s="30"/>
      <c r="C38" s="30"/>
      <c r="D38" s="13"/>
      <c r="E38" s="37" t="s">
        <v>115</v>
      </c>
      <c r="F38" s="38" t="s">
        <v>115</v>
      </c>
      <c r="G38" s="15"/>
    </row>
    <row r="39" spans="1:7" x14ac:dyDescent="0.3">
      <c r="A39" s="12"/>
      <c r="B39" s="30"/>
      <c r="C39" s="30"/>
      <c r="D39" s="13"/>
      <c r="E39" s="14"/>
      <c r="F39" s="15"/>
      <c r="G39" s="15"/>
    </row>
    <row r="40" spans="1:7" x14ac:dyDescent="0.3">
      <c r="A40" s="54" t="s">
        <v>155</v>
      </c>
      <c r="B40" s="55"/>
      <c r="C40" s="55"/>
      <c r="D40" s="56"/>
      <c r="E40" s="35">
        <v>893436.88</v>
      </c>
      <c r="F40" s="36">
        <v>0.97019999999999995</v>
      </c>
      <c r="G40" s="20"/>
    </row>
    <row r="41" spans="1:7" x14ac:dyDescent="0.3">
      <c r="A41" s="12"/>
      <c r="B41" s="30"/>
      <c r="C41" s="30"/>
      <c r="D41" s="13"/>
      <c r="E41" s="14"/>
      <c r="F41" s="15"/>
      <c r="G41" s="15"/>
    </row>
    <row r="42" spans="1:7" x14ac:dyDescent="0.3">
      <c r="A42" s="12"/>
      <c r="B42" s="30"/>
      <c r="C42" s="30"/>
      <c r="D42" s="13"/>
      <c r="E42" s="14"/>
      <c r="F42" s="15"/>
      <c r="G42" s="15"/>
    </row>
    <row r="43" spans="1:7" x14ac:dyDescent="0.3">
      <c r="A43" s="16" t="s">
        <v>156</v>
      </c>
      <c r="B43" s="30"/>
      <c r="C43" s="30"/>
      <c r="D43" s="13"/>
      <c r="E43" s="14"/>
      <c r="F43" s="15"/>
      <c r="G43" s="15"/>
    </row>
    <row r="44" spans="1:7" x14ac:dyDescent="0.3">
      <c r="A44" s="12" t="s">
        <v>157</v>
      </c>
      <c r="B44" s="30"/>
      <c r="C44" s="30"/>
      <c r="D44" s="13"/>
      <c r="E44" s="14">
        <v>2802.38</v>
      </c>
      <c r="F44" s="15">
        <v>3.0000000000000001E-3</v>
      </c>
      <c r="G44" s="15">
        <v>7.0344000000000004E-2</v>
      </c>
    </row>
    <row r="45" spans="1:7" x14ac:dyDescent="0.3">
      <c r="A45" s="16" t="s">
        <v>125</v>
      </c>
      <c r="B45" s="31"/>
      <c r="C45" s="31"/>
      <c r="D45" s="17"/>
      <c r="E45" s="35">
        <v>2802.38</v>
      </c>
      <c r="F45" s="36">
        <v>3.0000000000000001E-3</v>
      </c>
      <c r="G45" s="20"/>
    </row>
    <row r="46" spans="1:7" x14ac:dyDescent="0.3">
      <c r="A46" s="12"/>
      <c r="B46" s="30"/>
      <c r="C46" s="30"/>
      <c r="D46" s="13"/>
      <c r="E46" s="14"/>
      <c r="F46" s="15"/>
      <c r="G46" s="15"/>
    </row>
    <row r="47" spans="1:7" x14ac:dyDescent="0.3">
      <c r="A47" s="54" t="s">
        <v>155</v>
      </c>
      <c r="B47" s="55"/>
      <c r="C47" s="55"/>
      <c r="D47" s="56"/>
      <c r="E47" s="35">
        <v>2802.38</v>
      </c>
      <c r="F47" s="36">
        <v>3.0000000000000001E-3</v>
      </c>
      <c r="G47" s="20"/>
    </row>
    <row r="48" spans="1:7" x14ac:dyDescent="0.3">
      <c r="A48" s="12" t="s">
        <v>158</v>
      </c>
      <c r="B48" s="30"/>
      <c r="C48" s="30"/>
      <c r="D48" s="13"/>
      <c r="E48" s="14">
        <v>24403.728598099999</v>
      </c>
      <c r="F48" s="15">
        <v>2.6502000000000001E-2</v>
      </c>
      <c r="G48" s="15"/>
    </row>
    <row r="49" spans="1:7" x14ac:dyDescent="0.3">
      <c r="A49" s="12" t="s">
        <v>159</v>
      </c>
      <c r="B49" s="30"/>
      <c r="C49" s="30"/>
      <c r="D49" s="13"/>
      <c r="E49" s="14">
        <v>151.85140190000001</v>
      </c>
      <c r="F49" s="15">
        <v>2.9799999999999998E-4</v>
      </c>
      <c r="G49" s="15">
        <v>7.0344000000000004E-2</v>
      </c>
    </row>
    <row r="50" spans="1:7" x14ac:dyDescent="0.3">
      <c r="A50" s="25" t="s">
        <v>160</v>
      </c>
      <c r="B50" s="33"/>
      <c r="C50" s="33"/>
      <c r="D50" s="26"/>
      <c r="E50" s="27">
        <v>920794.84</v>
      </c>
      <c r="F50" s="28">
        <v>1</v>
      </c>
      <c r="G50" s="28"/>
    </row>
    <row r="52" spans="1:7" x14ac:dyDescent="0.3">
      <c r="A52" s="1" t="s">
        <v>162</v>
      </c>
    </row>
    <row r="55" spans="1:7" x14ac:dyDescent="0.3">
      <c r="A55" s="1" t="s">
        <v>163</v>
      </c>
    </row>
    <row r="56" spans="1:7" x14ac:dyDescent="0.3">
      <c r="A56" s="45" t="s">
        <v>164</v>
      </c>
      <c r="B56" s="34" t="s">
        <v>115</v>
      </c>
    </row>
    <row r="57" spans="1:7" x14ac:dyDescent="0.3">
      <c r="A57" t="s">
        <v>165</v>
      </c>
    </row>
    <row r="58" spans="1:7" x14ac:dyDescent="0.3">
      <c r="A58" t="s">
        <v>234</v>
      </c>
      <c r="B58" t="s">
        <v>167</v>
      </c>
      <c r="C58" t="s">
        <v>167</v>
      </c>
    </row>
    <row r="59" spans="1:7" x14ac:dyDescent="0.3">
      <c r="B59" s="46">
        <v>44985</v>
      </c>
      <c r="C59" s="46">
        <v>45016</v>
      </c>
    </row>
    <row r="60" spans="1:7" x14ac:dyDescent="0.3">
      <c r="A60" t="s">
        <v>235</v>
      </c>
      <c r="B60">
        <v>1031.8630000000001</v>
      </c>
      <c r="C60">
        <v>1042.9145000000001</v>
      </c>
      <c r="E60" s="2"/>
    </row>
    <row r="61" spans="1:7" x14ac:dyDescent="0.3">
      <c r="E61" s="2"/>
    </row>
    <row r="62" spans="1:7" x14ac:dyDescent="0.3">
      <c r="A62" t="s">
        <v>182</v>
      </c>
      <c r="B62" s="34" t="s">
        <v>115</v>
      </c>
    </row>
    <row r="63" spans="1:7" x14ac:dyDescent="0.3">
      <c r="A63" t="s">
        <v>183</v>
      </c>
      <c r="B63" s="34" t="s">
        <v>115</v>
      </c>
    </row>
    <row r="64" spans="1:7" ht="28.95" customHeight="1" x14ac:dyDescent="0.3">
      <c r="A64" s="45" t="s">
        <v>184</v>
      </c>
      <c r="B64" s="34" t="s">
        <v>115</v>
      </c>
    </row>
    <row r="65" spans="1:2" ht="28.95" customHeight="1" x14ac:dyDescent="0.3">
      <c r="A65" s="45" t="s">
        <v>185</v>
      </c>
      <c r="B65" s="34" t="s">
        <v>115</v>
      </c>
    </row>
    <row r="66" spans="1:2" x14ac:dyDescent="0.3">
      <c r="A66" t="s">
        <v>186</v>
      </c>
      <c r="B66" s="47">
        <f>B83</f>
        <v>8.9176463148773344</v>
      </c>
    </row>
    <row r="67" spans="1:2" ht="43.5" customHeight="1" x14ac:dyDescent="0.3">
      <c r="A67" s="45" t="s">
        <v>187</v>
      </c>
      <c r="B67" s="34" t="s">
        <v>115</v>
      </c>
    </row>
    <row r="68" spans="1:2" ht="28.95" customHeight="1" x14ac:dyDescent="0.3">
      <c r="A68" s="45" t="s">
        <v>188</v>
      </c>
      <c r="B68" s="34" t="s">
        <v>115</v>
      </c>
    </row>
    <row r="69" spans="1:2" ht="28.95" customHeight="1" x14ac:dyDescent="0.3">
      <c r="A69" s="45" t="s">
        <v>189</v>
      </c>
      <c r="B69" s="47">
        <v>316940.60779649997</v>
      </c>
    </row>
    <row r="70" spans="1:2" x14ac:dyDescent="0.3">
      <c r="A70" t="s">
        <v>190</v>
      </c>
      <c r="B70" s="34" t="s">
        <v>115</v>
      </c>
    </row>
    <row r="71" spans="1:2" x14ac:dyDescent="0.3">
      <c r="A71" t="s">
        <v>191</v>
      </c>
      <c r="B71" s="34" t="s">
        <v>115</v>
      </c>
    </row>
    <row r="72" spans="1:2" x14ac:dyDescent="0.3">
      <c r="A72" s="45"/>
      <c r="B72" s="34"/>
    </row>
    <row r="76" spans="1:2" x14ac:dyDescent="0.3">
      <c r="A76" t="s">
        <v>192</v>
      </c>
    </row>
    <row r="77" spans="1:2" x14ac:dyDescent="0.3">
      <c r="A77" s="57" t="s">
        <v>193</v>
      </c>
      <c r="B77" s="57" t="s">
        <v>571</v>
      </c>
    </row>
    <row r="78" spans="1:2" x14ac:dyDescent="0.3">
      <c r="A78" s="57" t="s">
        <v>195</v>
      </c>
      <c r="B78" s="57" t="s">
        <v>237</v>
      </c>
    </row>
    <row r="79" spans="1:2" x14ac:dyDescent="0.3">
      <c r="A79" s="57"/>
      <c r="B79" s="57"/>
    </row>
    <row r="80" spans="1:2" x14ac:dyDescent="0.3">
      <c r="A80" s="57" t="s">
        <v>197</v>
      </c>
      <c r="B80" s="58">
        <v>7.6438378951858938</v>
      </c>
    </row>
    <row r="81" spans="1:4" x14ac:dyDescent="0.3">
      <c r="A81" s="57"/>
      <c r="B81" s="57"/>
    </row>
    <row r="82" spans="1:4" x14ac:dyDescent="0.3">
      <c r="A82" s="57" t="s">
        <v>198</v>
      </c>
      <c r="B82" s="59">
        <v>6.6684999999999999</v>
      </c>
    </row>
    <row r="83" spans="1:4" x14ac:dyDescent="0.3">
      <c r="A83" s="57" t="s">
        <v>199</v>
      </c>
      <c r="B83" s="59">
        <v>8.9176463148773344</v>
      </c>
    </row>
    <row r="84" spans="1:4" x14ac:dyDescent="0.3">
      <c r="A84" s="57"/>
      <c r="B84" s="57"/>
    </row>
    <row r="85" spans="1:4" x14ac:dyDescent="0.3">
      <c r="A85" s="57" t="s">
        <v>200</v>
      </c>
      <c r="B85" s="60">
        <v>45016</v>
      </c>
    </row>
    <row r="87" spans="1:4" ht="70.05" customHeight="1" x14ac:dyDescent="0.3">
      <c r="A87" s="77" t="s">
        <v>201</v>
      </c>
      <c r="B87" s="77" t="s">
        <v>202</v>
      </c>
      <c r="C87" s="77" t="s">
        <v>5</v>
      </c>
      <c r="D87" s="77" t="s">
        <v>6</v>
      </c>
    </row>
    <row r="88" spans="1:4" ht="70.05" customHeight="1" x14ac:dyDescent="0.3">
      <c r="A88" s="77" t="s">
        <v>571</v>
      </c>
      <c r="B88" s="77"/>
      <c r="C88" s="77" t="s">
        <v>20</v>
      </c>
      <c r="D88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5"/>
  <sheetViews>
    <sheetView showGridLines="0" workbookViewId="0">
      <pane ySplit="4" topLeftCell="A5" activePane="bottomLeft" state="frozen"/>
      <selection pane="bottomLeft" activeCell="B6" sqref="B6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572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573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205</v>
      </c>
      <c r="B9" s="30"/>
      <c r="C9" s="30"/>
      <c r="D9" s="13"/>
      <c r="E9" s="14"/>
      <c r="F9" s="15"/>
      <c r="G9" s="15"/>
    </row>
    <row r="10" spans="1:8" x14ac:dyDescent="0.3">
      <c r="A10" s="16" t="s">
        <v>206</v>
      </c>
      <c r="B10" s="30"/>
      <c r="C10" s="30"/>
      <c r="D10" s="13"/>
      <c r="E10" s="14"/>
      <c r="F10" s="15"/>
      <c r="G10" s="15"/>
    </row>
    <row r="11" spans="1:8" x14ac:dyDescent="0.3">
      <c r="A11" s="12" t="s">
        <v>574</v>
      </c>
      <c r="B11" s="30" t="s">
        <v>575</v>
      </c>
      <c r="C11" s="30" t="s">
        <v>212</v>
      </c>
      <c r="D11" s="13">
        <v>43000000</v>
      </c>
      <c r="E11" s="14">
        <v>42588.58</v>
      </c>
      <c r="F11" s="15">
        <v>0.1018</v>
      </c>
      <c r="G11" s="15">
        <v>7.6850000000000002E-2</v>
      </c>
    </row>
    <row r="12" spans="1:8" x14ac:dyDescent="0.3">
      <c r="A12" s="12" t="s">
        <v>576</v>
      </c>
      <c r="B12" s="30" t="s">
        <v>577</v>
      </c>
      <c r="C12" s="30" t="s">
        <v>209</v>
      </c>
      <c r="D12" s="13">
        <v>37500000</v>
      </c>
      <c r="E12" s="14">
        <v>37117.730000000003</v>
      </c>
      <c r="F12" s="15">
        <v>8.8800000000000004E-2</v>
      </c>
      <c r="G12" s="15">
        <v>7.6899999999999996E-2</v>
      </c>
    </row>
    <row r="13" spans="1:8" x14ac:dyDescent="0.3">
      <c r="A13" s="12" t="s">
        <v>578</v>
      </c>
      <c r="B13" s="30" t="s">
        <v>579</v>
      </c>
      <c r="C13" s="30" t="s">
        <v>209</v>
      </c>
      <c r="D13" s="13">
        <v>35000000</v>
      </c>
      <c r="E13" s="14">
        <v>34882.44</v>
      </c>
      <c r="F13" s="15">
        <v>8.3400000000000002E-2</v>
      </c>
      <c r="G13" s="15">
        <v>7.5850000000000001E-2</v>
      </c>
    </row>
    <row r="14" spans="1:8" x14ac:dyDescent="0.3">
      <c r="A14" s="12" t="s">
        <v>580</v>
      </c>
      <c r="B14" s="30" t="s">
        <v>581</v>
      </c>
      <c r="C14" s="30" t="s">
        <v>209</v>
      </c>
      <c r="D14" s="13">
        <v>35000000</v>
      </c>
      <c r="E14" s="14">
        <v>34788.04</v>
      </c>
      <c r="F14" s="15">
        <v>8.3199999999999996E-2</v>
      </c>
      <c r="G14" s="15">
        <v>7.6645000000000005E-2</v>
      </c>
    </row>
    <row r="15" spans="1:8" x14ac:dyDescent="0.3">
      <c r="A15" s="12" t="s">
        <v>582</v>
      </c>
      <c r="B15" s="30" t="s">
        <v>583</v>
      </c>
      <c r="C15" s="30" t="s">
        <v>212</v>
      </c>
      <c r="D15" s="13">
        <v>35000000</v>
      </c>
      <c r="E15" s="14">
        <v>34691.410000000003</v>
      </c>
      <c r="F15" s="15">
        <v>8.2900000000000001E-2</v>
      </c>
      <c r="G15" s="15">
        <v>7.6450000000000004E-2</v>
      </c>
    </row>
    <row r="16" spans="1:8" x14ac:dyDescent="0.3">
      <c r="A16" s="12" t="s">
        <v>584</v>
      </c>
      <c r="B16" s="30" t="s">
        <v>585</v>
      </c>
      <c r="C16" s="30" t="s">
        <v>209</v>
      </c>
      <c r="D16" s="13">
        <v>35000000</v>
      </c>
      <c r="E16" s="14">
        <v>34645.629999999997</v>
      </c>
      <c r="F16" s="15">
        <v>8.2799999999999999E-2</v>
      </c>
      <c r="G16" s="15">
        <v>7.6200000000000004E-2</v>
      </c>
    </row>
    <row r="17" spans="1:7" x14ac:dyDescent="0.3">
      <c r="A17" s="12" t="s">
        <v>586</v>
      </c>
      <c r="B17" s="30" t="s">
        <v>587</v>
      </c>
      <c r="C17" s="30" t="s">
        <v>209</v>
      </c>
      <c r="D17" s="13">
        <v>35000000</v>
      </c>
      <c r="E17" s="14">
        <v>34604.050000000003</v>
      </c>
      <c r="F17" s="15">
        <v>8.2699999999999996E-2</v>
      </c>
      <c r="G17" s="15">
        <v>7.6011999999999996E-2</v>
      </c>
    </row>
    <row r="18" spans="1:7" x14ac:dyDescent="0.3">
      <c r="A18" s="12" t="s">
        <v>588</v>
      </c>
      <c r="B18" s="30" t="s">
        <v>589</v>
      </c>
      <c r="C18" s="30" t="s">
        <v>209</v>
      </c>
      <c r="D18" s="13">
        <v>35000000</v>
      </c>
      <c r="E18" s="14">
        <v>34517.53</v>
      </c>
      <c r="F18" s="15">
        <v>8.2500000000000004E-2</v>
      </c>
      <c r="G18" s="15">
        <v>7.7100000000000002E-2</v>
      </c>
    </row>
    <row r="19" spans="1:7" x14ac:dyDescent="0.3">
      <c r="A19" s="12" t="s">
        <v>590</v>
      </c>
      <c r="B19" s="30" t="s">
        <v>591</v>
      </c>
      <c r="C19" s="30" t="s">
        <v>209</v>
      </c>
      <c r="D19" s="13">
        <v>15000000</v>
      </c>
      <c r="E19" s="14">
        <v>14970.39</v>
      </c>
      <c r="F19" s="15">
        <v>3.5799999999999998E-2</v>
      </c>
      <c r="G19" s="15">
        <v>7.7100000000000002E-2</v>
      </c>
    </row>
    <row r="20" spans="1:7" x14ac:dyDescent="0.3">
      <c r="A20" s="12" t="s">
        <v>592</v>
      </c>
      <c r="B20" s="30" t="s">
        <v>593</v>
      </c>
      <c r="C20" s="30" t="s">
        <v>209</v>
      </c>
      <c r="D20" s="13">
        <v>12000000</v>
      </c>
      <c r="E20" s="14">
        <v>12115.86</v>
      </c>
      <c r="F20" s="15">
        <v>2.9000000000000001E-2</v>
      </c>
      <c r="G20" s="15">
        <v>7.6200000000000004E-2</v>
      </c>
    </row>
    <row r="21" spans="1:7" x14ac:dyDescent="0.3">
      <c r="A21" s="12" t="s">
        <v>594</v>
      </c>
      <c r="B21" s="30" t="s">
        <v>595</v>
      </c>
      <c r="C21" s="30" t="s">
        <v>209</v>
      </c>
      <c r="D21" s="13">
        <v>10000000</v>
      </c>
      <c r="E21" s="14">
        <v>10104.200000000001</v>
      </c>
      <c r="F21" s="15">
        <v>2.4199999999999999E-2</v>
      </c>
      <c r="G21" s="15">
        <v>7.6645000000000005E-2</v>
      </c>
    </row>
    <row r="22" spans="1:7" x14ac:dyDescent="0.3">
      <c r="A22" s="12" t="s">
        <v>596</v>
      </c>
      <c r="B22" s="30" t="s">
        <v>597</v>
      </c>
      <c r="C22" s="30" t="s">
        <v>209</v>
      </c>
      <c r="D22" s="13">
        <v>10000000</v>
      </c>
      <c r="E22" s="14">
        <v>10003.83</v>
      </c>
      <c r="F22" s="15">
        <v>2.3900000000000001E-2</v>
      </c>
      <c r="G22" s="15">
        <v>7.6948000000000003E-2</v>
      </c>
    </row>
    <row r="23" spans="1:7" x14ac:dyDescent="0.3">
      <c r="A23" s="12" t="s">
        <v>598</v>
      </c>
      <c r="B23" s="30" t="s">
        <v>599</v>
      </c>
      <c r="C23" s="30" t="s">
        <v>209</v>
      </c>
      <c r="D23" s="13">
        <v>500000</v>
      </c>
      <c r="E23" s="14">
        <v>529.87</v>
      </c>
      <c r="F23" s="15">
        <v>1.2999999999999999E-3</v>
      </c>
      <c r="G23" s="15">
        <v>7.6199000000000003E-2</v>
      </c>
    </row>
    <row r="24" spans="1:7" x14ac:dyDescent="0.3">
      <c r="A24" s="12" t="s">
        <v>600</v>
      </c>
      <c r="B24" s="30" t="s">
        <v>601</v>
      </c>
      <c r="C24" s="30" t="s">
        <v>209</v>
      </c>
      <c r="D24" s="13">
        <v>500000</v>
      </c>
      <c r="E24" s="14">
        <v>493.59</v>
      </c>
      <c r="F24" s="15">
        <v>1.1999999999999999E-3</v>
      </c>
      <c r="G24" s="15">
        <v>7.6260999999999995E-2</v>
      </c>
    </row>
    <row r="25" spans="1:7" x14ac:dyDescent="0.3">
      <c r="A25" s="16" t="s">
        <v>125</v>
      </c>
      <c r="B25" s="31"/>
      <c r="C25" s="31"/>
      <c r="D25" s="17"/>
      <c r="E25" s="35">
        <v>336053.15</v>
      </c>
      <c r="F25" s="36">
        <v>0.80349999999999999</v>
      </c>
      <c r="G25" s="20"/>
    </row>
    <row r="26" spans="1:7" x14ac:dyDescent="0.3">
      <c r="A26" s="12"/>
      <c r="B26" s="30"/>
      <c r="C26" s="30"/>
      <c r="D26" s="13"/>
      <c r="E26" s="14"/>
      <c r="F26" s="15"/>
      <c r="G26" s="15"/>
    </row>
    <row r="27" spans="1:7" x14ac:dyDescent="0.3">
      <c r="A27" s="16" t="s">
        <v>457</v>
      </c>
      <c r="B27" s="30"/>
      <c r="C27" s="30"/>
      <c r="D27" s="13"/>
      <c r="E27" s="14"/>
      <c r="F27" s="15"/>
      <c r="G27" s="15"/>
    </row>
    <row r="28" spans="1:7" x14ac:dyDescent="0.3">
      <c r="A28" s="12" t="s">
        <v>602</v>
      </c>
      <c r="B28" s="30" t="s">
        <v>603</v>
      </c>
      <c r="C28" s="30" t="s">
        <v>120</v>
      </c>
      <c r="D28" s="13">
        <v>59500000</v>
      </c>
      <c r="E28" s="14">
        <v>59275.51</v>
      </c>
      <c r="F28" s="15">
        <v>0.14169999999999999</v>
      </c>
      <c r="G28" s="15">
        <v>7.4483584328999999E-2</v>
      </c>
    </row>
    <row r="29" spans="1:7" x14ac:dyDescent="0.3">
      <c r="A29" s="12" t="s">
        <v>604</v>
      </c>
      <c r="B29" s="30" t="s">
        <v>605</v>
      </c>
      <c r="C29" s="30" t="s">
        <v>120</v>
      </c>
      <c r="D29" s="13">
        <v>11500000</v>
      </c>
      <c r="E29" s="14">
        <v>11458.46</v>
      </c>
      <c r="F29" s="15">
        <v>2.7400000000000001E-2</v>
      </c>
      <c r="G29" s="15">
        <v>7.4436939049999998E-2</v>
      </c>
    </row>
    <row r="30" spans="1:7" x14ac:dyDescent="0.3">
      <c r="A30" s="16" t="s">
        <v>125</v>
      </c>
      <c r="B30" s="31"/>
      <c r="C30" s="31"/>
      <c r="D30" s="17"/>
      <c r="E30" s="35">
        <v>70733.97</v>
      </c>
      <c r="F30" s="36">
        <v>0.1691</v>
      </c>
      <c r="G30" s="20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6" t="s">
        <v>230</v>
      </c>
      <c r="B32" s="30"/>
      <c r="C32" s="30"/>
      <c r="D32" s="13"/>
      <c r="E32" s="14"/>
      <c r="F32" s="15"/>
      <c r="G32" s="15"/>
    </row>
    <row r="33" spans="1:7" x14ac:dyDescent="0.3">
      <c r="A33" s="16" t="s">
        <v>125</v>
      </c>
      <c r="B33" s="30"/>
      <c r="C33" s="30"/>
      <c r="D33" s="13"/>
      <c r="E33" s="37" t="s">
        <v>115</v>
      </c>
      <c r="F33" s="38" t="s">
        <v>115</v>
      </c>
      <c r="G33" s="15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16" t="s">
        <v>231</v>
      </c>
      <c r="B35" s="30"/>
      <c r="C35" s="30"/>
      <c r="D35" s="13"/>
      <c r="E35" s="14"/>
      <c r="F35" s="15"/>
      <c r="G35" s="15"/>
    </row>
    <row r="36" spans="1:7" x14ac:dyDescent="0.3">
      <c r="A36" s="16" t="s">
        <v>125</v>
      </c>
      <c r="B36" s="30"/>
      <c r="C36" s="30"/>
      <c r="D36" s="13"/>
      <c r="E36" s="37" t="s">
        <v>115</v>
      </c>
      <c r="F36" s="38" t="s">
        <v>115</v>
      </c>
      <c r="G36" s="15"/>
    </row>
    <row r="37" spans="1:7" x14ac:dyDescent="0.3">
      <c r="A37" s="12"/>
      <c r="B37" s="30"/>
      <c r="C37" s="30"/>
      <c r="D37" s="13"/>
      <c r="E37" s="14"/>
      <c r="F37" s="15"/>
      <c r="G37" s="15"/>
    </row>
    <row r="38" spans="1:7" x14ac:dyDescent="0.3">
      <c r="A38" s="54" t="s">
        <v>155</v>
      </c>
      <c r="B38" s="55"/>
      <c r="C38" s="55"/>
      <c r="D38" s="56"/>
      <c r="E38" s="35">
        <v>406787.12</v>
      </c>
      <c r="F38" s="36">
        <v>0.97260000000000002</v>
      </c>
      <c r="G38" s="20"/>
    </row>
    <row r="39" spans="1:7" x14ac:dyDescent="0.3">
      <c r="A39" s="12"/>
      <c r="B39" s="30"/>
      <c r="C39" s="30"/>
      <c r="D39" s="13"/>
      <c r="E39" s="14"/>
      <c r="F39" s="15"/>
      <c r="G39" s="15"/>
    </row>
    <row r="40" spans="1:7" x14ac:dyDescent="0.3">
      <c r="A40" s="12"/>
      <c r="B40" s="30"/>
      <c r="C40" s="30"/>
      <c r="D40" s="13"/>
      <c r="E40" s="14"/>
      <c r="F40" s="15"/>
      <c r="G40" s="15"/>
    </row>
    <row r="41" spans="1:7" x14ac:dyDescent="0.3">
      <c r="A41" s="16" t="s">
        <v>156</v>
      </c>
      <c r="B41" s="30"/>
      <c r="C41" s="30"/>
      <c r="D41" s="13"/>
      <c r="E41" s="14"/>
      <c r="F41" s="15"/>
      <c r="G41" s="15"/>
    </row>
    <row r="42" spans="1:7" x14ac:dyDescent="0.3">
      <c r="A42" s="12" t="s">
        <v>157</v>
      </c>
      <c r="B42" s="30"/>
      <c r="C42" s="30"/>
      <c r="D42" s="13"/>
      <c r="E42" s="14">
        <v>4060.65</v>
      </c>
      <c r="F42" s="15">
        <v>9.7000000000000003E-3</v>
      </c>
      <c r="G42" s="15">
        <v>7.0344000000000004E-2</v>
      </c>
    </row>
    <row r="43" spans="1:7" x14ac:dyDescent="0.3">
      <c r="A43" s="16" t="s">
        <v>125</v>
      </c>
      <c r="B43" s="31"/>
      <c r="C43" s="31"/>
      <c r="D43" s="17"/>
      <c r="E43" s="35">
        <v>4060.65</v>
      </c>
      <c r="F43" s="36">
        <v>9.7000000000000003E-3</v>
      </c>
      <c r="G43" s="20"/>
    </row>
    <row r="44" spans="1:7" x14ac:dyDescent="0.3">
      <c r="A44" s="12"/>
      <c r="B44" s="30"/>
      <c r="C44" s="30"/>
      <c r="D44" s="13"/>
      <c r="E44" s="14"/>
      <c r="F44" s="15"/>
      <c r="G44" s="15"/>
    </row>
    <row r="45" spans="1:7" x14ac:dyDescent="0.3">
      <c r="A45" s="54" t="s">
        <v>155</v>
      </c>
      <c r="B45" s="55"/>
      <c r="C45" s="55"/>
      <c r="D45" s="56"/>
      <c r="E45" s="35">
        <v>4060.65</v>
      </c>
      <c r="F45" s="36">
        <v>9.7000000000000003E-3</v>
      </c>
      <c r="G45" s="20"/>
    </row>
    <row r="46" spans="1:7" x14ac:dyDescent="0.3">
      <c r="A46" s="12" t="s">
        <v>158</v>
      </c>
      <c r="B46" s="30"/>
      <c r="C46" s="30"/>
      <c r="D46" s="13"/>
      <c r="E46" s="14">
        <v>7292.6132890999997</v>
      </c>
      <c r="F46" s="15">
        <v>1.7437000000000001E-2</v>
      </c>
      <c r="G46" s="15"/>
    </row>
    <row r="47" spans="1:7" x14ac:dyDescent="0.3">
      <c r="A47" s="12" t="s">
        <v>159</v>
      </c>
      <c r="B47" s="30"/>
      <c r="C47" s="30"/>
      <c r="D47" s="13"/>
      <c r="E47" s="14">
        <v>82.036710900000003</v>
      </c>
      <c r="F47" s="15">
        <v>2.63E-4</v>
      </c>
      <c r="G47" s="15">
        <v>7.0344000000000004E-2</v>
      </c>
    </row>
    <row r="48" spans="1:7" x14ac:dyDescent="0.3">
      <c r="A48" s="25" t="s">
        <v>160</v>
      </c>
      <c r="B48" s="33"/>
      <c r="C48" s="33"/>
      <c r="D48" s="26"/>
      <c r="E48" s="27">
        <v>418222.42</v>
      </c>
      <c r="F48" s="28">
        <v>1</v>
      </c>
      <c r="G48" s="28"/>
    </row>
    <row r="50" spans="1:5" x14ac:dyDescent="0.3">
      <c r="A50" s="1" t="s">
        <v>162</v>
      </c>
    </row>
    <row r="53" spans="1:5" x14ac:dyDescent="0.3">
      <c r="A53" s="1" t="s">
        <v>163</v>
      </c>
    </row>
    <row r="54" spans="1:5" x14ac:dyDescent="0.3">
      <c r="A54" s="45" t="s">
        <v>164</v>
      </c>
      <c r="B54" s="34" t="s">
        <v>115</v>
      </c>
    </row>
    <row r="55" spans="1:5" x14ac:dyDescent="0.3">
      <c r="A55" t="s">
        <v>165</v>
      </c>
    </row>
    <row r="56" spans="1:5" x14ac:dyDescent="0.3">
      <c r="A56" t="s">
        <v>234</v>
      </c>
      <c r="B56" t="s">
        <v>167</v>
      </c>
      <c r="C56" t="s">
        <v>167</v>
      </c>
    </row>
    <row r="57" spans="1:5" x14ac:dyDescent="0.3">
      <c r="B57" s="46">
        <v>44985</v>
      </c>
      <c r="C57" s="46">
        <v>45016</v>
      </c>
    </row>
    <row r="58" spans="1:5" x14ac:dyDescent="0.3">
      <c r="A58" t="s">
        <v>235</v>
      </c>
      <c r="B58">
        <v>1001.8002</v>
      </c>
      <c r="C58">
        <v>1013.4023</v>
      </c>
      <c r="E58" s="2"/>
    </row>
    <row r="59" spans="1:5" x14ac:dyDescent="0.3">
      <c r="E59" s="2"/>
    </row>
    <row r="60" spans="1:5" x14ac:dyDescent="0.3">
      <c r="A60" t="s">
        <v>182</v>
      </c>
      <c r="B60" s="34" t="s">
        <v>115</v>
      </c>
    </row>
    <row r="61" spans="1:5" x14ac:dyDescent="0.3">
      <c r="A61" t="s">
        <v>183</v>
      </c>
      <c r="B61" s="34" t="s">
        <v>115</v>
      </c>
    </row>
    <row r="62" spans="1:5" ht="28.95" customHeight="1" x14ac:dyDescent="0.3">
      <c r="A62" s="45" t="s">
        <v>184</v>
      </c>
      <c r="B62" s="34" t="s">
        <v>115</v>
      </c>
    </row>
    <row r="63" spans="1:5" ht="28.95" customHeight="1" x14ac:dyDescent="0.3">
      <c r="A63" s="45" t="s">
        <v>185</v>
      </c>
      <c r="B63" s="34" t="s">
        <v>115</v>
      </c>
    </row>
    <row r="64" spans="1:5" x14ac:dyDescent="0.3">
      <c r="A64" t="s">
        <v>186</v>
      </c>
      <c r="B64" s="47">
        <f>B80</f>
        <v>9.8033213845647733</v>
      </c>
    </row>
    <row r="65" spans="1:2" ht="43.5" customHeight="1" x14ac:dyDescent="0.3">
      <c r="A65" s="45" t="s">
        <v>187</v>
      </c>
      <c r="B65" s="34" t="s">
        <v>115</v>
      </c>
    </row>
    <row r="66" spans="1:2" ht="28.95" customHeight="1" x14ac:dyDescent="0.3">
      <c r="A66" s="45" t="s">
        <v>188</v>
      </c>
      <c r="B66" s="34" t="s">
        <v>115</v>
      </c>
    </row>
    <row r="67" spans="1:2" ht="28.95" customHeight="1" x14ac:dyDescent="0.3">
      <c r="A67" s="45" t="s">
        <v>189</v>
      </c>
      <c r="B67" s="47">
        <v>63418.871522499998</v>
      </c>
    </row>
    <row r="68" spans="1:2" x14ac:dyDescent="0.3">
      <c r="A68" t="s">
        <v>190</v>
      </c>
      <c r="B68" s="34" t="s">
        <v>115</v>
      </c>
    </row>
    <row r="69" spans="1:2" x14ac:dyDescent="0.3">
      <c r="A69" t="s">
        <v>191</v>
      </c>
      <c r="B69" s="34" t="s">
        <v>115</v>
      </c>
    </row>
    <row r="70" spans="1:2" x14ac:dyDescent="0.3">
      <c r="A70" s="45"/>
      <c r="B70" s="34"/>
    </row>
    <row r="73" spans="1:2" x14ac:dyDescent="0.3">
      <c r="A73" t="s">
        <v>192</v>
      </c>
    </row>
    <row r="74" spans="1:2" x14ac:dyDescent="0.3">
      <c r="A74" s="57" t="s">
        <v>193</v>
      </c>
      <c r="B74" s="57" t="s">
        <v>606</v>
      </c>
    </row>
    <row r="75" spans="1:2" x14ac:dyDescent="0.3">
      <c r="A75" s="57" t="s">
        <v>195</v>
      </c>
      <c r="B75" s="57" t="s">
        <v>237</v>
      </c>
    </row>
    <row r="76" spans="1:2" x14ac:dyDescent="0.3">
      <c r="A76" s="57"/>
      <c r="B76" s="57"/>
    </row>
    <row r="77" spans="1:2" x14ac:dyDescent="0.3">
      <c r="A77" s="57" t="s">
        <v>197</v>
      </c>
      <c r="B77" s="58">
        <v>7.6130659311617439</v>
      </c>
    </row>
    <row r="78" spans="1:2" x14ac:dyDescent="0.3">
      <c r="A78" s="57"/>
      <c r="B78" s="57"/>
    </row>
    <row r="79" spans="1:2" x14ac:dyDescent="0.3">
      <c r="A79" s="57" t="s">
        <v>198</v>
      </c>
      <c r="B79" s="59">
        <v>7.0937000000000001</v>
      </c>
    </row>
    <row r="80" spans="1:2" x14ac:dyDescent="0.3">
      <c r="A80" s="57" t="s">
        <v>199</v>
      </c>
      <c r="B80" s="59">
        <v>9.8033213845647733</v>
      </c>
    </row>
    <row r="81" spans="1:4" x14ac:dyDescent="0.3">
      <c r="A81" s="57"/>
      <c r="B81" s="57"/>
    </row>
    <row r="82" spans="1:4" x14ac:dyDescent="0.3">
      <c r="A82" s="57" t="s">
        <v>200</v>
      </c>
      <c r="B82" s="60">
        <v>45016</v>
      </c>
    </row>
    <row r="84" spans="1:4" ht="70.05" customHeight="1" x14ac:dyDescent="0.3">
      <c r="A84" s="77" t="s">
        <v>201</v>
      </c>
      <c r="B84" s="77" t="s">
        <v>202</v>
      </c>
      <c r="C84" s="77" t="s">
        <v>5</v>
      </c>
      <c r="D84" s="77" t="s">
        <v>6</v>
      </c>
    </row>
    <row r="85" spans="1:4" ht="70.05" customHeight="1" x14ac:dyDescent="0.3">
      <c r="A85" s="77" t="s">
        <v>607</v>
      </c>
      <c r="B85" s="77"/>
      <c r="C85" s="77" t="s">
        <v>22</v>
      </c>
      <c r="D85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13"/>
  <sheetViews>
    <sheetView showGridLines="0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80" t="s">
        <v>608</v>
      </c>
      <c r="B1" s="81"/>
      <c r="C1" s="81"/>
      <c r="D1" s="81"/>
      <c r="E1" s="81"/>
      <c r="F1" s="81"/>
      <c r="G1" s="82"/>
      <c r="H1" s="49" t="str">
        <f>HYPERLINK("[EDEL_Portfolio Monthly Notes 31-Mar-2023.xlsx]Index!A1","Index")</f>
        <v>Index</v>
      </c>
    </row>
    <row r="2" spans="1:8" ht="19.5" customHeight="1" x14ac:dyDescent="0.3">
      <c r="A2" s="80" t="s">
        <v>609</v>
      </c>
      <c r="B2" s="81"/>
      <c r="C2" s="81"/>
      <c r="D2" s="81"/>
      <c r="E2" s="81"/>
      <c r="F2" s="81"/>
      <c r="G2" s="82"/>
    </row>
    <row r="4" spans="1:8" ht="48" customHeight="1" x14ac:dyDescent="0.3">
      <c r="A4" s="50" t="s">
        <v>107</v>
      </c>
      <c r="B4" s="50" t="s">
        <v>108</v>
      </c>
      <c r="C4" s="50" t="s">
        <v>109</v>
      </c>
      <c r="D4" s="51" t="s">
        <v>110</v>
      </c>
      <c r="E4" s="52" t="s">
        <v>111</v>
      </c>
      <c r="F4" s="52" t="s">
        <v>112</v>
      </c>
      <c r="G4" s="53" t="s">
        <v>113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114</v>
      </c>
      <c r="B7" s="30"/>
      <c r="C7" s="30"/>
      <c r="D7" s="13"/>
      <c r="E7" s="14" t="s">
        <v>115</v>
      </c>
      <c r="F7" s="15" t="s">
        <v>115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205</v>
      </c>
      <c r="B9" s="30"/>
      <c r="C9" s="30"/>
      <c r="D9" s="13"/>
      <c r="E9" s="14"/>
      <c r="F9" s="15"/>
      <c r="G9" s="15"/>
    </row>
    <row r="10" spans="1:8" x14ac:dyDescent="0.3">
      <c r="A10" s="16" t="s">
        <v>206</v>
      </c>
      <c r="B10" s="30"/>
      <c r="C10" s="30"/>
      <c r="D10" s="13"/>
      <c r="E10" s="14"/>
      <c r="F10" s="15"/>
      <c r="G10" s="15"/>
    </row>
    <row r="11" spans="1:8" x14ac:dyDescent="0.3">
      <c r="A11" s="12" t="s">
        <v>610</v>
      </c>
      <c r="B11" s="30" t="s">
        <v>611</v>
      </c>
      <c r="C11" s="30" t="s">
        <v>212</v>
      </c>
      <c r="D11" s="13">
        <v>3000000</v>
      </c>
      <c r="E11" s="14">
        <v>3130.24</v>
      </c>
      <c r="F11" s="15">
        <v>8.8599999999999998E-2</v>
      </c>
      <c r="G11" s="15">
        <v>7.5886999999999996E-2</v>
      </c>
    </row>
    <row r="12" spans="1:8" x14ac:dyDescent="0.3">
      <c r="A12" s="12" t="s">
        <v>360</v>
      </c>
      <c r="B12" s="30" t="s">
        <v>361</v>
      </c>
      <c r="C12" s="30" t="s">
        <v>209</v>
      </c>
      <c r="D12" s="13">
        <v>3000000</v>
      </c>
      <c r="E12" s="14">
        <v>3003.78</v>
      </c>
      <c r="F12" s="15">
        <v>8.5000000000000006E-2</v>
      </c>
      <c r="G12" s="15">
        <v>7.46E-2</v>
      </c>
    </row>
    <row r="13" spans="1:8" x14ac:dyDescent="0.3">
      <c r="A13" s="12" t="s">
        <v>345</v>
      </c>
      <c r="B13" s="30" t="s">
        <v>346</v>
      </c>
      <c r="C13" s="30" t="s">
        <v>347</v>
      </c>
      <c r="D13" s="13">
        <v>3000000</v>
      </c>
      <c r="E13" s="14">
        <v>2966.41</v>
      </c>
      <c r="F13" s="15">
        <v>8.4000000000000005E-2</v>
      </c>
      <c r="G13" s="15">
        <v>7.6199000000000003E-2</v>
      </c>
    </row>
    <row r="14" spans="1:8" x14ac:dyDescent="0.3">
      <c r="A14" s="12" t="s">
        <v>375</v>
      </c>
      <c r="B14" s="30" t="s">
        <v>376</v>
      </c>
      <c r="C14" s="30" t="s">
        <v>209</v>
      </c>
      <c r="D14" s="13">
        <v>1850000</v>
      </c>
      <c r="E14" s="14">
        <v>1949.33</v>
      </c>
      <c r="F14" s="15">
        <v>5.5199999999999999E-2</v>
      </c>
      <c r="G14" s="15">
        <v>7.7024999999999996E-2</v>
      </c>
    </row>
    <row r="15" spans="1:8" x14ac:dyDescent="0.3">
      <c r="A15" s="12" t="s">
        <v>327</v>
      </c>
      <c r="B15" s="30" t="s">
        <v>328</v>
      </c>
      <c r="C15" s="30" t="s">
        <v>209</v>
      </c>
      <c r="D15" s="13">
        <v>1990000</v>
      </c>
      <c r="E15" s="14">
        <v>1928.84</v>
      </c>
      <c r="F15" s="15">
        <v>5.4600000000000003E-2</v>
      </c>
      <c r="G15" s="15">
        <v>7.6100000000000001E-2</v>
      </c>
    </row>
    <row r="16" spans="1:8" x14ac:dyDescent="0.3">
      <c r="A16" s="12" t="s">
        <v>366</v>
      </c>
      <c r="B16" s="30" t="s">
        <v>367</v>
      </c>
      <c r="C16" s="30" t="s">
        <v>368</v>
      </c>
      <c r="D16" s="13">
        <v>1900000</v>
      </c>
      <c r="E16" s="14">
        <v>1888.25</v>
      </c>
      <c r="F16" s="15">
        <v>5.3400000000000003E-2</v>
      </c>
      <c r="G16" s="15">
        <v>7.7499999999999999E-2</v>
      </c>
    </row>
    <row r="17" spans="1:7" x14ac:dyDescent="0.3">
      <c r="A17" s="12" t="s">
        <v>352</v>
      </c>
      <c r="B17" s="30" t="s">
        <v>353</v>
      </c>
      <c r="C17" s="30" t="s">
        <v>209</v>
      </c>
      <c r="D17" s="13">
        <v>1300000</v>
      </c>
      <c r="E17" s="14">
        <v>1298.58</v>
      </c>
      <c r="F17" s="15">
        <v>3.6799999999999999E-2</v>
      </c>
      <c r="G17" s="15">
        <v>7.4998999999999996E-2</v>
      </c>
    </row>
    <row r="18" spans="1:7" x14ac:dyDescent="0.3">
      <c r="A18" s="12" t="s">
        <v>455</v>
      </c>
      <c r="B18" s="30" t="s">
        <v>456</v>
      </c>
      <c r="C18" s="30" t="s">
        <v>209</v>
      </c>
      <c r="D18" s="13">
        <v>1000000</v>
      </c>
      <c r="E18" s="14">
        <v>1061.73</v>
      </c>
      <c r="F18" s="15">
        <v>3.0099999999999998E-2</v>
      </c>
      <c r="G18" s="15">
        <v>7.5899999999999995E-2</v>
      </c>
    </row>
    <row r="19" spans="1:7" x14ac:dyDescent="0.3">
      <c r="A19" s="12" t="s">
        <v>449</v>
      </c>
      <c r="B19" s="30" t="s">
        <v>450</v>
      </c>
      <c r="C19" s="30" t="s">
        <v>209</v>
      </c>
      <c r="D19" s="13">
        <v>1000000</v>
      </c>
      <c r="E19" s="14">
        <v>1036.06</v>
      </c>
      <c r="F19" s="15">
        <v>2.93E-2</v>
      </c>
      <c r="G19" s="15">
        <v>7.4999999999999997E-2</v>
      </c>
    </row>
    <row r="20" spans="1:7" x14ac:dyDescent="0.3">
      <c r="A20" s="12" t="s">
        <v>369</v>
      </c>
      <c r="B20" s="30" t="s">
        <v>370</v>
      </c>
      <c r="C20" s="30" t="s">
        <v>221</v>
      </c>
      <c r="D20" s="13">
        <v>1000000</v>
      </c>
      <c r="E20" s="14">
        <v>1035.92</v>
      </c>
      <c r="F20" s="15">
        <v>2.93E-2</v>
      </c>
      <c r="G20" s="15">
        <v>7.4993000000000004E-2</v>
      </c>
    </row>
    <row r="21" spans="1:7" x14ac:dyDescent="0.3">
      <c r="A21" s="12" t="s">
        <v>612</v>
      </c>
      <c r="B21" s="30" t="s">
        <v>613</v>
      </c>
      <c r="C21" s="30" t="s">
        <v>209</v>
      </c>
      <c r="D21" s="13">
        <v>1000000</v>
      </c>
      <c r="E21" s="14">
        <v>1030.6600000000001</v>
      </c>
      <c r="F21" s="15">
        <v>2.92E-2</v>
      </c>
      <c r="G21" s="15">
        <v>7.6252E-2</v>
      </c>
    </row>
    <row r="22" spans="1:7" x14ac:dyDescent="0.3">
      <c r="A22" s="12" t="s">
        <v>385</v>
      </c>
      <c r="B22" s="30" t="s">
        <v>386</v>
      </c>
      <c r="C22" s="30" t="s">
        <v>212</v>
      </c>
      <c r="D22" s="13">
        <v>1000000</v>
      </c>
      <c r="E22" s="14">
        <v>1023.03</v>
      </c>
      <c r="F22" s="15">
        <v>2.9000000000000001E-2</v>
      </c>
      <c r="G22" s="15">
        <v>7.5996999999999995E-2</v>
      </c>
    </row>
    <row r="23" spans="1:7" x14ac:dyDescent="0.3">
      <c r="A23" s="12" t="s">
        <v>443</v>
      </c>
      <c r="B23" s="30" t="s">
        <v>444</v>
      </c>
      <c r="C23" s="30" t="s">
        <v>209</v>
      </c>
      <c r="D23" s="13">
        <v>1000000</v>
      </c>
      <c r="E23" s="14">
        <v>989.25</v>
      </c>
      <c r="F23" s="15">
        <v>2.8000000000000001E-2</v>
      </c>
      <c r="G23" s="15">
        <v>7.5499999999999998E-2</v>
      </c>
    </row>
    <row r="24" spans="1:7" x14ac:dyDescent="0.3">
      <c r="A24" s="12" t="s">
        <v>329</v>
      </c>
      <c r="B24" s="30" t="s">
        <v>330</v>
      </c>
      <c r="C24" s="30" t="s">
        <v>209</v>
      </c>
      <c r="D24" s="13">
        <v>1000000</v>
      </c>
      <c r="E24" s="14">
        <v>984.19</v>
      </c>
      <c r="F24" s="15">
        <v>2.7900000000000001E-2</v>
      </c>
      <c r="G24" s="15">
        <v>7.7093999999999996E-2</v>
      </c>
    </row>
    <row r="25" spans="1:7" x14ac:dyDescent="0.3">
      <c r="A25" s="12" t="s">
        <v>350</v>
      </c>
      <c r="B25" s="30" t="s">
        <v>351</v>
      </c>
      <c r="C25" s="30" t="s">
        <v>209</v>
      </c>
      <c r="D25" s="13">
        <v>800000</v>
      </c>
      <c r="E25" s="14">
        <v>789.38</v>
      </c>
      <c r="F25" s="15">
        <v>2.23E-2</v>
      </c>
      <c r="G25" s="15">
        <v>7.7510999999999997E-2</v>
      </c>
    </row>
    <row r="26" spans="1:7" x14ac:dyDescent="0.3">
      <c r="A26" s="12" t="s">
        <v>614</v>
      </c>
      <c r="B26" s="30" t="s">
        <v>615</v>
      </c>
      <c r="C26" s="30" t="s">
        <v>368</v>
      </c>
      <c r="D26" s="13">
        <v>500000</v>
      </c>
      <c r="E26" s="14">
        <v>527.51</v>
      </c>
      <c r="F26" s="15">
        <v>1.49E-2</v>
      </c>
      <c r="G26" s="15">
        <v>7.7499999999999999E-2</v>
      </c>
    </row>
    <row r="27" spans="1:7" x14ac:dyDescent="0.3">
      <c r="A27" s="12" t="s">
        <v>616</v>
      </c>
      <c r="B27" s="30" t="s">
        <v>617</v>
      </c>
      <c r="C27" s="30" t="s">
        <v>209</v>
      </c>
      <c r="D27" s="13">
        <v>500000</v>
      </c>
      <c r="E27" s="14">
        <v>523.58000000000004</v>
      </c>
      <c r="F27" s="15">
        <v>1.4800000000000001E-2</v>
      </c>
      <c r="G27" s="15">
        <v>7.6248999999999997E-2</v>
      </c>
    </row>
    <row r="28" spans="1:7" x14ac:dyDescent="0.3">
      <c r="A28" s="12" t="s">
        <v>618</v>
      </c>
      <c r="B28" s="30" t="s">
        <v>619</v>
      </c>
      <c r="C28" s="30" t="s">
        <v>209</v>
      </c>
      <c r="D28" s="13">
        <v>500000</v>
      </c>
      <c r="E28" s="14">
        <v>518.95000000000005</v>
      </c>
      <c r="F28" s="15">
        <v>1.47E-2</v>
      </c>
      <c r="G28" s="15">
        <v>7.5786000000000006E-2</v>
      </c>
    </row>
    <row r="29" spans="1:7" x14ac:dyDescent="0.3">
      <c r="A29" s="12" t="s">
        <v>343</v>
      </c>
      <c r="B29" s="30" t="s">
        <v>344</v>
      </c>
      <c r="C29" s="30" t="s">
        <v>209</v>
      </c>
      <c r="D29" s="13">
        <v>500000</v>
      </c>
      <c r="E29" s="14">
        <v>504.63</v>
      </c>
      <c r="F29" s="15">
        <v>1.43E-2</v>
      </c>
      <c r="G29" s="15">
        <v>7.4998999999999996E-2</v>
      </c>
    </row>
    <row r="30" spans="1:7" x14ac:dyDescent="0.3">
      <c r="A30" s="12" t="s">
        <v>620</v>
      </c>
      <c r="B30" s="30" t="s">
        <v>621</v>
      </c>
      <c r="C30" s="30" t="s">
        <v>209</v>
      </c>
      <c r="D30" s="13">
        <v>120000</v>
      </c>
      <c r="E30" s="14">
        <v>128.37</v>
      </c>
      <c r="F30" s="15">
        <v>3.5999999999999999E-3</v>
      </c>
      <c r="G30" s="15">
        <v>7.6450000000000004E-2</v>
      </c>
    </row>
    <row r="31" spans="1:7" x14ac:dyDescent="0.3">
      <c r="A31" s="12" t="s">
        <v>622</v>
      </c>
      <c r="B31" s="30" t="s">
        <v>623</v>
      </c>
      <c r="C31" s="30" t="s">
        <v>209</v>
      </c>
      <c r="D31" s="13">
        <v>10000</v>
      </c>
      <c r="E31" s="14">
        <v>10.29</v>
      </c>
      <c r="F31" s="15">
        <v>2.9999999999999997E-4</v>
      </c>
      <c r="G31" s="15">
        <v>8.0699999999999994E-2</v>
      </c>
    </row>
    <row r="32" spans="1:7" x14ac:dyDescent="0.3">
      <c r="A32" s="16" t="s">
        <v>125</v>
      </c>
      <c r="B32" s="31"/>
      <c r="C32" s="31"/>
      <c r="D32" s="17"/>
      <c r="E32" s="35">
        <v>26328.98</v>
      </c>
      <c r="F32" s="36">
        <v>0.74529999999999996</v>
      </c>
      <c r="G32" s="20"/>
    </row>
    <row r="33" spans="1:7" x14ac:dyDescent="0.3">
      <c r="A33" s="12"/>
      <c r="B33" s="30"/>
      <c r="C33" s="30"/>
      <c r="D33" s="13"/>
      <c r="E33" s="14"/>
      <c r="F33" s="15"/>
      <c r="G33" s="15"/>
    </row>
    <row r="34" spans="1:7" x14ac:dyDescent="0.3">
      <c r="A34" s="16" t="s">
        <v>457</v>
      </c>
      <c r="B34" s="30"/>
      <c r="C34" s="30"/>
      <c r="D34" s="13"/>
      <c r="E34" s="14"/>
      <c r="F34" s="15"/>
      <c r="G34" s="15"/>
    </row>
    <row r="35" spans="1:7" x14ac:dyDescent="0.3">
      <c r="A35" s="12" t="s">
        <v>624</v>
      </c>
      <c r="B35" s="30" t="s">
        <v>625</v>
      </c>
      <c r="C35" s="30" t="s">
        <v>120</v>
      </c>
      <c r="D35" s="13">
        <v>5000000</v>
      </c>
      <c r="E35" s="14">
        <v>5034.87</v>
      </c>
      <c r="F35" s="15">
        <v>0.14249999999999999</v>
      </c>
      <c r="G35" s="15">
        <v>7.3099169024999994E-2</v>
      </c>
    </row>
    <row r="36" spans="1:7" x14ac:dyDescent="0.3">
      <c r="A36" s="12" t="s">
        <v>458</v>
      </c>
      <c r="B36" s="30" t="s">
        <v>459</v>
      </c>
      <c r="C36" s="30" t="s">
        <v>120</v>
      </c>
      <c r="D36" s="13">
        <v>2500000</v>
      </c>
      <c r="E36" s="14">
        <v>2484.4499999999998</v>
      </c>
      <c r="F36" s="15">
        <v>7.0300000000000001E-2</v>
      </c>
      <c r="G36" s="15">
        <v>7.3582991181999999E-2</v>
      </c>
    </row>
    <row r="37" spans="1:7" x14ac:dyDescent="0.3">
      <c r="A37" s="16" t="s">
        <v>125</v>
      </c>
      <c r="B37" s="31"/>
      <c r="C37" s="31"/>
      <c r="D37" s="17"/>
      <c r="E37" s="35">
        <v>7519.32</v>
      </c>
      <c r="F37" s="36">
        <v>0.21279999999999999</v>
      </c>
      <c r="G37" s="20"/>
    </row>
    <row r="38" spans="1:7" x14ac:dyDescent="0.3">
      <c r="A38" s="12"/>
      <c r="B38" s="30"/>
      <c r="C38" s="30"/>
      <c r="D38" s="13"/>
      <c r="E38" s="14"/>
      <c r="F38" s="15"/>
      <c r="G38" s="15"/>
    </row>
    <row r="39" spans="1:7" x14ac:dyDescent="0.3">
      <c r="A39" s="16" t="s">
        <v>230</v>
      </c>
      <c r="B39" s="30"/>
      <c r="C39" s="30"/>
      <c r="D39" s="13"/>
      <c r="E39" s="14"/>
      <c r="F39" s="15"/>
      <c r="G39" s="15"/>
    </row>
    <row r="40" spans="1:7" x14ac:dyDescent="0.3">
      <c r="A40" s="16" t="s">
        <v>125</v>
      </c>
      <c r="B40" s="30"/>
      <c r="C40" s="30"/>
      <c r="D40" s="13"/>
      <c r="E40" s="37" t="s">
        <v>115</v>
      </c>
      <c r="F40" s="38" t="s">
        <v>115</v>
      </c>
      <c r="G40" s="15"/>
    </row>
    <row r="41" spans="1:7" x14ac:dyDescent="0.3">
      <c r="A41" s="12"/>
      <c r="B41" s="30"/>
      <c r="C41" s="30"/>
      <c r="D41" s="13"/>
      <c r="E41" s="14"/>
      <c r="F41" s="15"/>
      <c r="G41" s="15"/>
    </row>
    <row r="42" spans="1:7" x14ac:dyDescent="0.3">
      <c r="A42" s="16" t="s">
        <v>231</v>
      </c>
      <c r="B42" s="30"/>
      <c r="C42" s="30"/>
      <c r="D42" s="13"/>
      <c r="E42" s="14"/>
      <c r="F42" s="15"/>
      <c r="G42" s="15"/>
    </row>
    <row r="43" spans="1:7" x14ac:dyDescent="0.3">
      <c r="A43" s="16" t="s">
        <v>125</v>
      </c>
      <c r="B43" s="30"/>
      <c r="C43" s="30"/>
      <c r="D43" s="13"/>
      <c r="E43" s="37" t="s">
        <v>115</v>
      </c>
      <c r="F43" s="38" t="s">
        <v>115</v>
      </c>
      <c r="G43" s="15"/>
    </row>
    <row r="44" spans="1:7" x14ac:dyDescent="0.3">
      <c r="A44" s="12"/>
      <c r="B44" s="30"/>
      <c r="C44" s="30"/>
      <c r="D44" s="13"/>
      <c r="E44" s="14"/>
      <c r="F44" s="15"/>
      <c r="G44" s="15"/>
    </row>
    <row r="45" spans="1:7" x14ac:dyDescent="0.3">
      <c r="A45" s="54" t="s">
        <v>155</v>
      </c>
      <c r="B45" s="55"/>
      <c r="C45" s="55"/>
      <c r="D45" s="56"/>
      <c r="E45" s="35">
        <v>33848.300000000003</v>
      </c>
      <c r="F45" s="36">
        <v>0.95809999999999995</v>
      </c>
      <c r="G45" s="20"/>
    </row>
    <row r="46" spans="1:7" x14ac:dyDescent="0.3">
      <c r="A46" s="12"/>
      <c r="B46" s="30"/>
      <c r="C46" s="30"/>
      <c r="D46" s="13"/>
      <c r="E46" s="14"/>
      <c r="F46" s="15"/>
      <c r="G46" s="15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16" t="s">
        <v>156</v>
      </c>
      <c r="B48" s="30"/>
      <c r="C48" s="30"/>
      <c r="D48" s="13"/>
      <c r="E48" s="14"/>
      <c r="F48" s="15"/>
      <c r="G48" s="15"/>
    </row>
    <row r="49" spans="1:7" x14ac:dyDescent="0.3">
      <c r="A49" s="12" t="s">
        <v>157</v>
      </c>
      <c r="B49" s="30"/>
      <c r="C49" s="30"/>
      <c r="D49" s="13"/>
      <c r="E49" s="14">
        <v>833.52</v>
      </c>
      <c r="F49" s="15">
        <v>2.3599999999999999E-2</v>
      </c>
      <c r="G49" s="15">
        <v>7.0344000000000004E-2</v>
      </c>
    </row>
    <row r="50" spans="1:7" x14ac:dyDescent="0.3">
      <c r="A50" s="16" t="s">
        <v>125</v>
      </c>
      <c r="B50" s="31"/>
      <c r="C50" s="31"/>
      <c r="D50" s="17"/>
      <c r="E50" s="35">
        <v>833.52</v>
      </c>
      <c r="F50" s="36">
        <v>2.3599999999999999E-2</v>
      </c>
      <c r="G50" s="20"/>
    </row>
    <row r="51" spans="1:7" x14ac:dyDescent="0.3">
      <c r="A51" s="12"/>
      <c r="B51" s="30"/>
      <c r="C51" s="30"/>
      <c r="D51" s="13"/>
      <c r="E51" s="14"/>
      <c r="F51" s="15"/>
      <c r="G51" s="15"/>
    </row>
    <row r="52" spans="1:7" x14ac:dyDescent="0.3">
      <c r="A52" s="54" t="s">
        <v>155</v>
      </c>
      <c r="B52" s="55"/>
      <c r="C52" s="55"/>
      <c r="D52" s="56"/>
      <c r="E52" s="35">
        <v>833.52</v>
      </c>
      <c r="F52" s="36">
        <v>2.3599999999999999E-2</v>
      </c>
      <c r="G52" s="20"/>
    </row>
    <row r="53" spans="1:7" x14ac:dyDescent="0.3">
      <c r="A53" s="12" t="s">
        <v>158</v>
      </c>
      <c r="B53" s="30"/>
      <c r="C53" s="30"/>
      <c r="D53" s="13"/>
      <c r="E53" s="14">
        <v>996.12246830000004</v>
      </c>
      <c r="F53" s="15">
        <v>2.8195999999999999E-2</v>
      </c>
      <c r="G53" s="15"/>
    </row>
    <row r="54" spans="1:7" x14ac:dyDescent="0.3">
      <c r="A54" s="12" t="s">
        <v>159</v>
      </c>
      <c r="B54" s="30"/>
      <c r="C54" s="30"/>
      <c r="D54" s="13"/>
      <c r="E54" s="23">
        <v>-349.64246830000002</v>
      </c>
      <c r="F54" s="24">
        <v>-9.8960000000000003E-3</v>
      </c>
      <c r="G54" s="15">
        <v>7.0344000000000004E-2</v>
      </c>
    </row>
    <row r="55" spans="1:7" x14ac:dyDescent="0.3">
      <c r="A55" s="25" t="s">
        <v>160</v>
      </c>
      <c r="B55" s="33"/>
      <c r="C55" s="33"/>
      <c r="D55" s="26"/>
      <c r="E55" s="27">
        <v>35328.300000000003</v>
      </c>
      <c r="F55" s="28">
        <v>1</v>
      </c>
      <c r="G55" s="28"/>
    </row>
    <row r="57" spans="1:7" x14ac:dyDescent="0.3">
      <c r="A57" s="1" t="s">
        <v>162</v>
      </c>
    </row>
    <row r="60" spans="1:7" x14ac:dyDescent="0.3">
      <c r="A60" s="1" t="s">
        <v>163</v>
      </c>
    </row>
    <row r="61" spans="1:7" x14ac:dyDescent="0.3">
      <c r="A61" s="45" t="s">
        <v>164</v>
      </c>
      <c r="B61" s="34" t="s">
        <v>115</v>
      </c>
    </row>
    <row r="62" spans="1:7" x14ac:dyDescent="0.3">
      <c r="A62" t="s">
        <v>165</v>
      </c>
    </row>
    <row r="63" spans="1:7" x14ac:dyDescent="0.3">
      <c r="A63" t="s">
        <v>166</v>
      </c>
      <c r="B63" t="s">
        <v>167</v>
      </c>
      <c r="C63" t="s">
        <v>167</v>
      </c>
    </row>
    <row r="64" spans="1:7" x14ac:dyDescent="0.3">
      <c r="B64" s="46">
        <v>44985</v>
      </c>
      <c r="C64" s="46">
        <v>45016</v>
      </c>
    </row>
    <row r="65" spans="1:5" x14ac:dyDescent="0.3">
      <c r="A65" t="s">
        <v>169</v>
      </c>
      <c r="B65" t="s">
        <v>170</v>
      </c>
      <c r="C65" t="s">
        <v>170</v>
      </c>
      <c r="E65" s="2"/>
    </row>
    <row r="66" spans="1:5" x14ac:dyDescent="0.3">
      <c r="A66" t="s">
        <v>626</v>
      </c>
      <c r="B66">
        <v>14.5627</v>
      </c>
      <c r="C66">
        <v>14.584199999999999</v>
      </c>
      <c r="E66" s="2"/>
    </row>
    <row r="67" spans="1:5" x14ac:dyDescent="0.3">
      <c r="A67" t="s">
        <v>171</v>
      </c>
      <c r="B67">
        <v>21.1112</v>
      </c>
      <c r="C67">
        <v>21.3521</v>
      </c>
      <c r="E67" s="2"/>
    </row>
    <row r="68" spans="1:5" x14ac:dyDescent="0.3">
      <c r="A68" t="s">
        <v>172</v>
      </c>
      <c r="B68">
        <v>18.0517</v>
      </c>
      <c r="C68">
        <v>18.2577</v>
      </c>
      <c r="E68" s="2"/>
    </row>
    <row r="69" spans="1:5" x14ac:dyDescent="0.3">
      <c r="A69" t="s">
        <v>627</v>
      </c>
      <c r="B69">
        <v>10.908099999999999</v>
      </c>
      <c r="C69">
        <v>10.932700000000001</v>
      </c>
      <c r="E69" s="2"/>
    </row>
    <row r="70" spans="1:5" x14ac:dyDescent="0.3">
      <c r="A70" t="s">
        <v>628</v>
      </c>
      <c r="B70">
        <v>10.5314</v>
      </c>
      <c r="C70">
        <v>10.5663</v>
      </c>
      <c r="E70" s="2"/>
    </row>
    <row r="71" spans="1:5" x14ac:dyDescent="0.3">
      <c r="A71" t="s">
        <v>180</v>
      </c>
      <c r="B71" t="s">
        <v>170</v>
      </c>
      <c r="C71" t="s">
        <v>170</v>
      </c>
      <c r="E71" s="2"/>
    </row>
    <row r="72" spans="1:5" x14ac:dyDescent="0.3">
      <c r="A72" t="s">
        <v>629</v>
      </c>
      <c r="B72">
        <v>14.1852</v>
      </c>
      <c r="C72">
        <v>14.2056</v>
      </c>
      <c r="E72" s="2"/>
    </row>
    <row r="73" spans="1:5" x14ac:dyDescent="0.3">
      <c r="A73" t="s">
        <v>630</v>
      </c>
      <c r="B73">
        <v>20.5228</v>
      </c>
      <c r="C73">
        <v>20.750299999999999</v>
      </c>
      <c r="E73" s="2"/>
    </row>
    <row r="74" spans="1:5" x14ac:dyDescent="0.3">
      <c r="A74" t="s">
        <v>631</v>
      </c>
      <c r="B74">
        <v>17.4755</v>
      </c>
      <c r="C74">
        <v>17.6692</v>
      </c>
      <c r="E74" s="2"/>
    </row>
    <row r="75" spans="1:5" x14ac:dyDescent="0.3">
      <c r="A75" t="s">
        <v>632</v>
      </c>
      <c r="B75">
        <v>11.1501</v>
      </c>
      <c r="C75">
        <v>11.1782</v>
      </c>
      <c r="E75" s="2"/>
    </row>
    <row r="76" spans="1:5" x14ac:dyDescent="0.3">
      <c r="A76" t="s">
        <v>633</v>
      </c>
      <c r="B76">
        <v>10.125299999999999</v>
      </c>
      <c r="C76">
        <v>10.1623</v>
      </c>
      <c r="E76" s="2"/>
    </row>
    <row r="77" spans="1:5" x14ac:dyDescent="0.3">
      <c r="A77" t="s">
        <v>181</v>
      </c>
      <c r="E77" s="2"/>
    </row>
    <row r="79" spans="1:5" x14ac:dyDescent="0.3">
      <c r="A79" t="s">
        <v>634</v>
      </c>
    </row>
    <row r="81" spans="1:4" x14ac:dyDescent="0.3">
      <c r="A81" s="48" t="s">
        <v>635</v>
      </c>
      <c r="B81" s="48" t="s">
        <v>636</v>
      </c>
      <c r="C81" s="48" t="s">
        <v>637</v>
      </c>
      <c r="D81" s="48" t="s">
        <v>638</v>
      </c>
    </row>
    <row r="82" spans="1:4" x14ac:dyDescent="0.3">
      <c r="A82" s="48" t="s">
        <v>639</v>
      </c>
      <c r="B82" s="48"/>
      <c r="C82" s="48">
        <v>0.14426149999999999</v>
      </c>
      <c r="D82" s="48">
        <v>0.14426149999999999</v>
      </c>
    </row>
    <row r="83" spans="1:4" x14ac:dyDescent="0.3">
      <c r="A83" s="48" t="s">
        <v>640</v>
      </c>
      <c r="B83" s="48"/>
      <c r="C83" s="48">
        <v>9.9665400000000001E-2</v>
      </c>
      <c r="D83" s="48">
        <v>9.9665400000000001E-2</v>
      </c>
    </row>
    <row r="84" spans="1:4" x14ac:dyDescent="0.3">
      <c r="A84" s="48" t="s">
        <v>641</v>
      </c>
      <c r="B84" s="48"/>
      <c r="C84" s="48">
        <v>8.4959499999999993E-2</v>
      </c>
      <c r="D84" s="48">
        <v>8.4959499999999993E-2</v>
      </c>
    </row>
    <row r="85" spans="1:4" x14ac:dyDescent="0.3">
      <c r="A85" s="48" t="s">
        <v>642</v>
      </c>
      <c r="B85" s="48"/>
      <c r="C85" s="48">
        <v>0.13632569999999999</v>
      </c>
      <c r="D85" s="48">
        <v>0.13632569999999999</v>
      </c>
    </row>
    <row r="86" spans="1:4" x14ac:dyDescent="0.3">
      <c r="A86" s="48" t="s">
        <v>643</v>
      </c>
      <c r="B86" s="48"/>
      <c r="C86" s="48">
        <v>9.5296000000000006E-2</v>
      </c>
      <c r="D86" s="48">
        <v>9.5296000000000006E-2</v>
      </c>
    </row>
    <row r="87" spans="1:4" x14ac:dyDescent="0.3">
      <c r="A87" s="48" t="s">
        <v>644</v>
      </c>
      <c r="B87" s="48"/>
      <c r="C87" s="48">
        <v>7.4983900000000006E-2</v>
      </c>
      <c r="D87" s="48">
        <v>7.4983900000000006E-2</v>
      </c>
    </row>
    <row r="89" spans="1:4" x14ac:dyDescent="0.3">
      <c r="A89" t="s">
        <v>183</v>
      </c>
      <c r="B89" s="34" t="s">
        <v>115</v>
      </c>
    </row>
    <row r="90" spans="1:4" ht="28.95" customHeight="1" x14ac:dyDescent="0.3">
      <c r="A90" s="45" t="s">
        <v>184</v>
      </c>
      <c r="B90" s="34" t="s">
        <v>115</v>
      </c>
    </row>
    <row r="91" spans="1:4" ht="28.95" customHeight="1" x14ac:dyDescent="0.3">
      <c r="A91" s="45" t="s">
        <v>185</v>
      </c>
      <c r="B91" s="34" t="s">
        <v>115</v>
      </c>
    </row>
    <row r="92" spans="1:4" x14ac:dyDescent="0.3">
      <c r="A92" t="s">
        <v>186</v>
      </c>
      <c r="B92" s="47">
        <f>B108</f>
        <v>5.9523088006623208</v>
      </c>
    </row>
    <row r="93" spans="1:4" ht="43.5" customHeight="1" x14ac:dyDescent="0.3">
      <c r="A93" s="45" t="s">
        <v>187</v>
      </c>
      <c r="B93" s="34" t="s">
        <v>115</v>
      </c>
    </row>
    <row r="94" spans="1:4" ht="28.95" customHeight="1" x14ac:dyDescent="0.3">
      <c r="A94" s="45" t="s">
        <v>188</v>
      </c>
      <c r="B94" s="34" t="s">
        <v>115</v>
      </c>
    </row>
    <row r="95" spans="1:4" ht="28.95" customHeight="1" x14ac:dyDescent="0.3">
      <c r="A95" s="45" t="s">
        <v>189</v>
      </c>
      <c r="B95" s="34" t="s">
        <v>115</v>
      </c>
    </row>
    <row r="96" spans="1:4" x14ac:dyDescent="0.3">
      <c r="A96" t="s">
        <v>190</v>
      </c>
      <c r="B96" s="34" t="s">
        <v>115</v>
      </c>
    </row>
    <row r="97" spans="1:6" x14ac:dyDescent="0.3">
      <c r="A97" t="s">
        <v>191</v>
      </c>
      <c r="B97" s="34" t="s">
        <v>115</v>
      </c>
    </row>
    <row r="98" spans="1:6" x14ac:dyDescent="0.3">
      <c r="A98" s="45"/>
      <c r="B98" s="34"/>
    </row>
    <row r="101" spans="1:6" x14ac:dyDescent="0.3">
      <c r="A101" t="s">
        <v>192</v>
      </c>
    </row>
    <row r="102" spans="1:6" x14ac:dyDescent="0.3">
      <c r="A102" s="57" t="s">
        <v>193</v>
      </c>
      <c r="B102" s="57" t="s">
        <v>645</v>
      </c>
    </row>
    <row r="103" spans="1:6" x14ac:dyDescent="0.3">
      <c r="A103" s="57" t="s">
        <v>195</v>
      </c>
      <c r="B103" s="57" t="s">
        <v>646</v>
      </c>
    </row>
    <row r="104" spans="1:6" x14ac:dyDescent="0.3">
      <c r="A104" s="57"/>
      <c r="B104" s="57"/>
    </row>
    <row r="105" spans="1:6" x14ac:dyDescent="0.3">
      <c r="A105" s="57" t="s">
        <v>197</v>
      </c>
      <c r="B105" s="58">
        <v>7.5322039878926317</v>
      </c>
    </row>
    <row r="106" spans="1:6" x14ac:dyDescent="0.3">
      <c r="A106" s="57"/>
      <c r="B106" s="57"/>
    </row>
    <row r="107" spans="1:6" x14ac:dyDescent="0.3">
      <c r="A107" s="57" t="s">
        <v>198</v>
      </c>
      <c r="B107" s="59">
        <v>4.7823000000000002</v>
      </c>
    </row>
    <row r="108" spans="1:6" x14ac:dyDescent="0.3">
      <c r="A108" s="57" t="s">
        <v>199</v>
      </c>
      <c r="B108" s="59">
        <v>5.9523088006623208</v>
      </c>
    </row>
    <row r="109" spans="1:6" x14ac:dyDescent="0.3">
      <c r="A109" s="57"/>
      <c r="B109" s="57"/>
    </row>
    <row r="110" spans="1:6" x14ac:dyDescent="0.3">
      <c r="A110" s="57" t="s">
        <v>200</v>
      </c>
      <c r="B110" s="60">
        <v>45016</v>
      </c>
    </row>
    <row r="112" spans="1:6" ht="70.05" customHeight="1" x14ac:dyDescent="0.3">
      <c r="A112" s="77" t="s">
        <v>201</v>
      </c>
      <c r="B112" s="77" t="s">
        <v>202</v>
      </c>
      <c r="C112" s="77" t="s">
        <v>5</v>
      </c>
      <c r="D112" s="77" t="s">
        <v>6</v>
      </c>
      <c r="E112" s="77" t="s">
        <v>5</v>
      </c>
      <c r="F112" s="77" t="s">
        <v>6</v>
      </c>
    </row>
    <row r="113" spans="1:6" ht="70.05" customHeight="1" x14ac:dyDescent="0.3">
      <c r="A113" s="77" t="s">
        <v>647</v>
      </c>
      <c r="B113" s="77"/>
      <c r="C113" s="77" t="s">
        <v>24</v>
      </c>
      <c r="D113" s="77"/>
      <c r="E113" s="77" t="s">
        <v>25</v>
      </c>
      <c r="F113" s="77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52</vt:i4>
      </vt:variant>
    </vt:vector>
  </HeadingPairs>
  <TitlesOfParts>
    <vt:vector size="52" baseType="lpstr">
      <vt:lpstr>Index</vt:lpstr>
      <vt:lpstr>EDACBF</vt:lpstr>
      <vt:lpstr>EDBE23</vt:lpstr>
      <vt:lpstr>EDBE25</vt:lpstr>
      <vt:lpstr>EDBE30</vt:lpstr>
      <vt:lpstr>EDBE31</vt:lpstr>
      <vt:lpstr>EDBE32</vt:lpstr>
      <vt:lpstr>EDBE33</vt:lpstr>
      <vt:lpstr>EDBPDF</vt:lpstr>
      <vt:lpstr>EDCG27</vt:lpstr>
      <vt:lpstr>EDCG28</vt:lpstr>
      <vt:lpstr>EDCG37</vt:lpstr>
      <vt:lpstr>EDCPSF</vt:lpstr>
      <vt:lpstr>EDCSDF</vt:lpstr>
      <vt:lpstr>EDFF23</vt:lpstr>
      <vt:lpstr>EDFF25</vt:lpstr>
      <vt:lpstr>EDFF30</vt:lpstr>
      <vt:lpstr>EDFF31</vt:lpstr>
      <vt:lpstr>EDFF32</vt:lpstr>
      <vt:lpstr>EDFF33</vt:lpstr>
      <vt:lpstr>EDGSEC</vt:lpstr>
      <vt:lpstr>EDNP27</vt:lpstr>
      <vt:lpstr>EDNPSF</vt:lpstr>
      <vt:lpstr>EDONTF</vt:lpstr>
      <vt:lpstr>EEARBF</vt:lpstr>
      <vt:lpstr>EEARFD</vt:lpstr>
      <vt:lpstr>EEDGEF</vt:lpstr>
      <vt:lpstr>EEECRF</vt:lpstr>
      <vt:lpstr>EEELSS</vt:lpstr>
      <vt:lpstr>EEEQTF</vt:lpstr>
      <vt:lpstr>EEESCF</vt:lpstr>
      <vt:lpstr>EEESSF</vt:lpstr>
      <vt:lpstr>EEFOCF</vt:lpstr>
      <vt:lpstr>EEIF30</vt:lpstr>
      <vt:lpstr>EEIF50</vt:lpstr>
      <vt:lpstr>EELMIF</vt:lpstr>
      <vt:lpstr>EEM150</vt:lpstr>
      <vt:lpstr>EEMOF1</vt:lpstr>
      <vt:lpstr>EENFBA</vt:lpstr>
      <vt:lpstr>EENN50</vt:lpstr>
      <vt:lpstr>EEPRUA</vt:lpstr>
      <vt:lpstr>EES250</vt:lpstr>
      <vt:lpstr>EESMCF</vt:lpstr>
      <vt:lpstr>EGSFOF</vt:lpstr>
      <vt:lpstr>ELLIQF</vt:lpstr>
      <vt:lpstr>EOASEF</vt:lpstr>
      <vt:lpstr>EOCHIF</vt:lpstr>
      <vt:lpstr>EODWHF</vt:lpstr>
      <vt:lpstr>EOEDOF</vt:lpstr>
      <vt:lpstr>EOEMOP</vt:lpstr>
      <vt:lpstr>EOUSEF</vt:lpstr>
      <vt:lpstr>EOUSTF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g.greysoft.001</dc:creator>
  <cp:lastModifiedBy>Ankita Sarolia - AMC</cp:lastModifiedBy>
  <dcterms:created xsi:type="dcterms:W3CDTF">2015-12-17T12:36:10Z</dcterms:created>
  <dcterms:modified xsi:type="dcterms:W3CDTF">2023-04-08T17:20:41Z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2023-04-08T17:20:41Z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e53ef3f3-a12f-4cf2-83eb-45108aa0f828</vt:lpwstr>
  </property>
  <property fmtid="{D5CDD505-2E9C-101B-9397-08002B2CF9AE}" pid="8" name="MSIP_Label_fae7b159-da8a-4f43-b4ed-ba6115f6e9fb_ContentBits">
    <vt:lpwstr>0</vt:lpwstr>
  </property>
</Properties>
</file>