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3/11. Nov 2023/"/>
    </mc:Choice>
  </mc:AlternateContent>
  <xr:revisionPtr revIDLastSave="5" documentId="11_426F4E2F57D2BD62CD7077DE4FCC0CFB4353B20A" xr6:coauthVersionLast="47" xr6:coauthVersionMax="47" xr10:uidLastSave="{EDE92BC1-487A-41D4-A174-1244EFD09101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CPF" sheetId="37" r:id="rId37"/>
    <sheet name="EEMOF1" sheetId="38" r:id="rId38"/>
    <sheet name="EENN50" sheetId="39" r:id="rId39"/>
    <sheet name="EEPRUA" sheetId="40" r:id="rId40"/>
    <sheet name="EES250" sheetId="41" r:id="rId41"/>
    <sheet name="EESMCF" sheetId="42" r:id="rId42"/>
    <sheet name="EGOLDE" sheetId="43" r:id="rId43"/>
    <sheet name="EGSFOF" sheetId="44" r:id="rId44"/>
    <sheet name="ELLIQF" sheetId="45" r:id="rId45"/>
    <sheet name="EOASEF" sheetId="46" r:id="rId46"/>
    <sheet name="EOCHIF" sheetId="47" r:id="rId47"/>
    <sheet name="EODWHF" sheetId="48" r:id="rId48"/>
    <sheet name="EOEDOF" sheetId="49" r:id="rId49"/>
    <sheet name="EOEMOP" sheetId="50" r:id="rId50"/>
    <sheet name="EOUSEF" sheetId="51" r:id="rId51"/>
    <sheet name="EOUSTF" sheetId="52" r:id="rId52"/>
    <sheet name="ESLVRE" sheetId="53" r:id="rId53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EEMCPF!#REF!</definedName>
    <definedName name="Hedging_Positions_through_Futures_AS_ON_MMMM_DD__YYYY___NIL" localSheetId="37">EEMOF1!#REF!</definedName>
    <definedName name="Hedging_Positions_through_Futures_AS_ON_MMMM_DD__YYYY___NIL" localSheetId="38">EENN50!#REF!</definedName>
    <definedName name="Hedging_Positions_through_Futures_AS_ON_MMMM_DD__YYYY___NIL" localSheetId="39">EEPRUA!#REF!</definedName>
    <definedName name="Hedging_Positions_through_Futures_AS_ON_MMMM_DD__YYYY___NIL" localSheetId="40">'EES250'!#REF!</definedName>
    <definedName name="Hedging_Positions_through_Futures_AS_ON_MMMM_DD__YYYY___NIL" localSheetId="41">EESMCF!#REF!</definedName>
    <definedName name="Hedging_Positions_through_Futures_AS_ON_MMMM_DD__YYYY___NIL" localSheetId="42">EGOLDE!#REF!</definedName>
    <definedName name="Hedging_Positions_through_Futures_AS_ON_MMMM_DD__YYYY___NIL" localSheetId="43">EGSFOF!#REF!</definedName>
    <definedName name="Hedging_Positions_through_Futures_AS_ON_MMMM_DD__YYYY___NIL" localSheetId="44">ELLIQF!#REF!</definedName>
    <definedName name="Hedging_Positions_through_Futures_AS_ON_MMMM_DD__YYYY___NIL" localSheetId="45">EOASEF!#REF!</definedName>
    <definedName name="Hedging_Positions_through_Futures_AS_ON_MMMM_DD__YYYY___NIL" localSheetId="46">EOCHIF!#REF!</definedName>
    <definedName name="Hedging_Positions_through_Futures_AS_ON_MMMM_DD__YYYY___NIL" localSheetId="47">EODWHF!#REF!</definedName>
    <definedName name="Hedging_Positions_through_Futures_AS_ON_MMMM_DD__YYYY___NIL" localSheetId="48">EOEDOF!#REF!</definedName>
    <definedName name="Hedging_Positions_through_Futures_AS_ON_MMMM_DD__YYYY___NIL" localSheetId="49">EOEMOP!#REF!</definedName>
    <definedName name="Hedging_Positions_through_Futures_AS_ON_MMMM_DD__YYYY___NIL" localSheetId="50">EOUSEF!#REF!</definedName>
    <definedName name="Hedging_Positions_through_Futures_AS_ON_MMMM_DD__YYYY___NIL" localSheetId="51">EOUSTF!#REF!</definedName>
    <definedName name="Hedging_Positions_through_Futures_AS_ON_MMMM_DD__YYYY___NIL" localSheetId="52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EEMCPF!#REF!</definedName>
    <definedName name="JPM_Footer_disp" localSheetId="37">EEMOF1!#REF!</definedName>
    <definedName name="JPM_Footer_disp" localSheetId="38">EENN50!#REF!</definedName>
    <definedName name="JPM_Footer_disp" localSheetId="39">EEPRUA!#REF!</definedName>
    <definedName name="JPM_Footer_disp" localSheetId="40">'EES250'!#REF!</definedName>
    <definedName name="JPM_Footer_disp" localSheetId="41">EESMCF!#REF!</definedName>
    <definedName name="JPM_Footer_disp" localSheetId="42">EGOLDE!#REF!</definedName>
    <definedName name="JPM_Footer_disp" localSheetId="43">EGSFOF!#REF!</definedName>
    <definedName name="JPM_Footer_disp" localSheetId="44">ELLIQF!#REF!</definedName>
    <definedName name="JPM_Footer_disp" localSheetId="45">EOASEF!#REF!</definedName>
    <definedName name="JPM_Footer_disp" localSheetId="46">EOCHIF!#REF!</definedName>
    <definedName name="JPM_Footer_disp" localSheetId="47">EODWHF!#REF!</definedName>
    <definedName name="JPM_Footer_disp" localSheetId="48">EOEDOF!#REF!</definedName>
    <definedName name="JPM_Footer_disp" localSheetId="49">EOEMOP!#REF!</definedName>
    <definedName name="JPM_Footer_disp" localSheetId="50">EOUSEF!#REF!</definedName>
    <definedName name="JPM_Footer_disp" localSheetId="51">EOUSTF!#REF!</definedName>
    <definedName name="JPM_Footer_disp" localSheetId="52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EEMCPF!#REF!</definedName>
    <definedName name="JPM_Footer_disp12" localSheetId="37">EEMOF1!#REF!</definedName>
    <definedName name="JPM_Footer_disp12" localSheetId="38">EENN50!#REF!</definedName>
    <definedName name="JPM_Footer_disp12" localSheetId="39">EEPRUA!#REF!</definedName>
    <definedName name="JPM_Footer_disp12" localSheetId="40">'EES250'!#REF!</definedName>
    <definedName name="JPM_Footer_disp12" localSheetId="41">EESMCF!#REF!</definedName>
    <definedName name="JPM_Footer_disp12" localSheetId="42">EGOLDE!#REF!</definedName>
    <definedName name="JPM_Footer_disp12" localSheetId="43">EGSFOF!#REF!</definedName>
    <definedName name="JPM_Footer_disp12" localSheetId="44">ELLIQF!#REF!</definedName>
    <definedName name="JPM_Footer_disp12" localSheetId="45">EOASEF!#REF!</definedName>
    <definedName name="JPM_Footer_disp12" localSheetId="46">EOCHIF!#REF!</definedName>
    <definedName name="JPM_Footer_disp12" localSheetId="47">EODWHF!#REF!</definedName>
    <definedName name="JPM_Footer_disp12" localSheetId="48">EOEDOF!#REF!</definedName>
    <definedName name="JPM_Footer_disp12" localSheetId="49">EOEMOP!#REF!</definedName>
    <definedName name="JPM_Footer_disp12" localSheetId="50">EOUSEF!#REF!</definedName>
    <definedName name="JPM_Footer_disp12" localSheetId="51">EOUSTF!#REF!</definedName>
    <definedName name="JPM_Footer_disp12" localSheetId="52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" l="1"/>
  <c r="E21" i="53" s="1"/>
  <c r="E12" i="53"/>
  <c r="F11" i="53"/>
  <c r="F12" i="53" s="1"/>
  <c r="F14" i="53" s="1"/>
  <c r="F21" i="53" s="1"/>
  <c r="F8" i="53"/>
  <c r="E8" i="53"/>
  <c r="H1" i="53"/>
  <c r="H1" i="52"/>
  <c r="H1" i="51"/>
  <c r="H1" i="50"/>
  <c r="H1" i="49"/>
  <c r="F57" i="48"/>
  <c r="E57" i="48"/>
  <c r="B87" i="48" s="1"/>
  <c r="F33" i="48"/>
  <c r="E33" i="48"/>
  <c r="H1" i="48"/>
  <c r="H1" i="47"/>
  <c r="H1" i="46"/>
  <c r="B146" i="45"/>
  <c r="H1" i="45"/>
  <c r="H1" i="44"/>
  <c r="F25" i="43"/>
  <c r="E21" i="43"/>
  <c r="E23" i="43" s="1"/>
  <c r="E30" i="43" s="1"/>
  <c r="F20" i="43"/>
  <c r="F21" i="43" s="1"/>
  <c r="F23" i="43" s="1"/>
  <c r="F30" i="43" s="1"/>
  <c r="E16" i="43"/>
  <c r="F15" i="43"/>
  <c r="F16" i="43" s="1"/>
  <c r="E15" i="43"/>
  <c r="F14" i="43"/>
  <c r="F8" i="43"/>
  <c r="E8" i="43"/>
  <c r="H1" i="43"/>
  <c r="H1" i="42"/>
  <c r="H1" i="41"/>
  <c r="H1" i="40"/>
  <c r="H1" i="39"/>
  <c r="H1" i="38"/>
  <c r="H1" i="37"/>
  <c r="E168" i="36"/>
  <c r="F166" i="36"/>
  <c r="F168" i="36" s="1"/>
  <c r="F176" i="36" s="1"/>
  <c r="E166" i="36"/>
  <c r="F165" i="36"/>
  <c r="E162" i="36"/>
  <c r="F161" i="36"/>
  <c r="F162" i="36" s="1"/>
  <c r="E133" i="36"/>
  <c r="F131" i="36"/>
  <c r="F133" i="36" s="1"/>
  <c r="E131" i="36"/>
  <c r="F63" i="36"/>
  <c r="F66" i="36" s="1"/>
  <c r="E63" i="36"/>
  <c r="E66" i="36" s="1"/>
  <c r="E176" i="36" s="1"/>
  <c r="H1" i="36"/>
  <c r="H1" i="35"/>
  <c r="H1" i="34"/>
  <c r="H1" i="33"/>
  <c r="H1" i="32"/>
  <c r="H1" i="31"/>
  <c r="H1" i="30"/>
  <c r="H1" i="29"/>
  <c r="H1" i="28"/>
  <c r="H1" i="27"/>
  <c r="H1" i="26"/>
  <c r="H1" i="25"/>
  <c r="F149" i="24"/>
  <c r="F164" i="24" s="1"/>
  <c r="E149" i="24"/>
  <c r="E164" i="24" s="1"/>
  <c r="E110" i="24"/>
  <c r="F108" i="24"/>
  <c r="F110" i="24" s="1"/>
  <c r="E108" i="24"/>
  <c r="H1" i="24"/>
  <c r="H1" i="23"/>
  <c r="H1" i="22"/>
  <c r="B134" i="21"/>
  <c r="H1" i="21"/>
  <c r="B103" i="20"/>
  <c r="H1" i="20"/>
  <c r="B76" i="19"/>
  <c r="H1" i="19"/>
  <c r="B58" i="18"/>
  <c r="H1" i="18"/>
  <c r="B42" i="17"/>
  <c r="H1" i="17"/>
  <c r="B58" i="16"/>
  <c r="H1" i="16"/>
  <c r="B42" i="15"/>
  <c r="H1" i="15"/>
  <c r="B42" i="14"/>
  <c r="H1" i="14"/>
  <c r="B59" i="13"/>
  <c r="H1" i="13"/>
  <c r="B87" i="12"/>
  <c r="H1" i="12"/>
  <c r="B66" i="11"/>
  <c r="H1" i="11"/>
  <c r="B63" i="10"/>
  <c r="H1" i="10"/>
  <c r="B61" i="9"/>
  <c r="H1" i="9"/>
  <c r="B97" i="8"/>
  <c r="H1" i="8"/>
  <c r="B69" i="7"/>
  <c r="H1" i="7"/>
  <c r="B73" i="6"/>
  <c r="H1" i="6"/>
  <c r="B96" i="5"/>
  <c r="H1" i="5"/>
  <c r="B117" i="4"/>
  <c r="H1" i="4"/>
  <c r="B96" i="3"/>
  <c r="H1" i="3"/>
  <c r="B77" i="2"/>
  <c r="H1" i="2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<sst xmlns="http://schemas.openxmlformats.org/spreadsheetml/2006/main" count="11765" uniqueCount="2883">
  <si>
    <t>EDELWEISS MUTUAL FUND</t>
  </si>
  <si>
    <t>PORTFOLIO STATEMENT as on 30 Nov 02023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</si>
  <si>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</si>
  <si>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</si>
  <si>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</si>
  <si>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</si>
  <si>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</si>
  <si>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</si>
  <si>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</si>
  <si>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</si>
  <si>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</si>
  <si>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</si>
  <si>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</si>
  <si>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</si>
  <si>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</si>
  <si>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</si>
  <si>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</si>
  <si>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</si>
  <si>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</si>
  <si>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</si>
  <si>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</si>
  <si>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</si>
  <si>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</si>
  <si>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</si>
  <si>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</si>
  <si>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</si>
  <si>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</si>
  <si>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</si>
  <si>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</si>
  <si>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</si>
  <si>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</si>
  <si>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</si>
  <si>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</si>
  <si>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</si>
  <si>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</si>
  <si>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</si>
  <si>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</si>
  <si>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</si>
  <si>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</si>
  <si>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</si>
  <si>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</si>
  <si>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</si>
  <si>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</si>
  <si>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</si>
  <si>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</si>
  <si>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</si>
  <si>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</si>
  <si>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</si>
  <si>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</si>
  <si>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</si>
  <si>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</si>
  <si>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</si>
  <si>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</si>
  <si>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</si>
  <si>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</si>
  <si>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</si>
  <si>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</si>
  <si>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</si>
  <si>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</si>
  <si>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</si>
  <si>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</si>
  <si>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</si>
  <si>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</si>
  <si>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</si>
  <si>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</si>
  <si>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</si>
  <si>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</si>
  <si>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</si>
  <si>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</si>
  <si>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</si>
  <si>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</si>
  <si>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</si>
  <si>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</si>
  <si>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</si>
  <si>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</si>
  <si>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</si>
  <si>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</si>
  <si>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</si>
  <si>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</si>
  <si>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</si>
  <si>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</si>
  <si>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</si>
  <si>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</si>
  <si>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</si>
  <si>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</si>
  <si>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EGOLDE</t>
  </si>
  <si>
    <t>Domestic prices of Gold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</si>
  <si>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</si>
  <si>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</si>
  <si>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</si>
  <si>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</si>
  <si>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</si>
  <si>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</si>
  <si>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</si>
  <si>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</si>
  <si>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</si>
  <si>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</si>
  <si>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</si>
  <si>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</si>
  <si>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</si>
  <si>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</si>
  <si>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</si>
  <si>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</si>
  <si>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</si>
  <si>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</si>
  <si>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</si>
  <si>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</si>
  <si>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</si>
  <si>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NOVEMBER 30, 2023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</si>
  <si>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</si>
  <si>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</si>
  <si>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</si>
  <si>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</si>
  <si>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</si>
  <si>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</si>
  <si>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</si>
  <si>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</si>
  <si>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</si>
  <si>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</si>
  <si>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</si>
  <si>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</si>
  <si>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182 DAYS TBILL RED 14-03-2024</t>
  </si>
  <si>
    <t>IN002023Y250</t>
  </si>
  <si>
    <t>SOVEREIGN</t>
  </si>
  <si>
    <t>182 DAYS TBILL RED 29-03-2024</t>
  </si>
  <si>
    <t>IN002023Y276</t>
  </si>
  <si>
    <t>Sub Total</t>
  </si>
  <si>
    <t>Certificate of Deposit</t>
  </si>
  <si>
    <t>NABARD CD RED 08-03-2024#**</t>
  </si>
  <si>
    <t>INE261F16702</t>
  </si>
  <si>
    <t>CRISIL A1+</t>
  </si>
  <si>
    <t>EXIM BANK CD RED 14-03-2024#**</t>
  </si>
  <si>
    <t>INE514E16CE0</t>
  </si>
  <si>
    <t>FEDERAL BANK LTD CD RED 15-03-2024#**</t>
  </si>
  <si>
    <t>INE171A16LE8</t>
  </si>
  <si>
    <t>STATE BK OF INDIA CD RED 17-05-2024#**</t>
  </si>
  <si>
    <t>INE062A16499</t>
  </si>
  <si>
    <t>ICRA A1+</t>
  </si>
  <si>
    <t>AXIS BANK LTD CD RED 17-05-2024#**</t>
  </si>
  <si>
    <t>INE238AD6413</t>
  </si>
  <si>
    <t>SIDBI CD RED 29-05-2024#**</t>
  </si>
  <si>
    <t>INE556F16AJ1</t>
  </si>
  <si>
    <t>ICICI BANK CD RED 13-06-2024#**</t>
  </si>
  <si>
    <t>INE090A169Z3</t>
  </si>
  <si>
    <t>HDFC BANK CD RED 14-06-2024#**</t>
  </si>
  <si>
    <t>INE040A16DZ7</t>
  </si>
  <si>
    <t>CARE A1+</t>
  </si>
  <si>
    <t>KOTAK MAHINDRA BANK CD RED 06-09-2024#**</t>
  </si>
  <si>
    <t>INE237A166U4</t>
  </si>
  <si>
    <t>Commercial Paper</t>
  </si>
  <si>
    <t>HERO HOUSING FIN CP RED 19-01-2024**</t>
  </si>
  <si>
    <t>INE800X14176</t>
  </si>
  <si>
    <t>ADITYA BIRLA FIN LTD CP RED 20-02-2024**</t>
  </si>
  <si>
    <t>INE860H141F5</t>
  </si>
  <si>
    <t>RURAL ELEC CORP CP RED 01-03-24**</t>
  </si>
  <si>
    <t>INE020B14672</t>
  </si>
  <si>
    <t>KOTAK MAH PRIME CP RED 07-05-2024**</t>
  </si>
  <si>
    <t>INE916D142L9</t>
  </si>
  <si>
    <t>TOTAL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</si>
  <si>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</si>
  <si>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</si>
  <si>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</si>
  <si>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</si>
  <si>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</si>
  <si>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</si>
  <si>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</si>
  <si>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</si>
  <si>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</si>
  <si>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</si>
  <si>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</si>
  <si>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</si>
  <si>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</si>
  <si>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</si>
  <si>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</si>
  <si>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</si>
  <si>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</si>
  <si>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</si>
  <si>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</si>
  <si>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</si>
  <si>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</si>
  <si>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</si>
  <si>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</si>
  <si>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</si>
  <si>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</si>
  <si>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</si>
  <si>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</si>
  <si>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</si>
  <si>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</si>
  <si>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</si>
  <si>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</si>
  <si>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November 30, 2023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</si>
  <si>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</si>
  <si>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</si>
  <si>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</si>
  <si>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</si>
  <si>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</si>
  <si>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</si>
  <si>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</si>
  <si>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</si>
  <si>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</si>
  <si>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</si>
  <si>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</si>
  <si>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</si>
  <si>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</si>
  <si>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</si>
  <si>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</si>
  <si>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</si>
  <si>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</si>
  <si>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</si>
  <si>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NOVEMBER 30, 2023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</si>
  <si>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</si>
  <si>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</si>
  <si>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</si>
  <si>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</si>
  <si>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</si>
  <si>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</si>
  <si>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</si>
  <si>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</si>
  <si>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</si>
  <si>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</si>
  <si>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</si>
  <si>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</si>
  <si>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</si>
  <si>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</si>
  <si>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</si>
  <si>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</si>
  <si>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</si>
  <si>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</si>
  <si>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</si>
  <si>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</si>
  <si>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</si>
  <si>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</si>
  <si>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</si>
  <si>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</si>
  <si>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</si>
  <si>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</si>
  <si>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</si>
  <si>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</si>
  <si>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</si>
  <si>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</si>
  <si>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</si>
  <si>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</si>
  <si>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</si>
  <si>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</si>
  <si>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6.99% IRFC NCD RED 19-03-2025**</t>
  </si>
  <si>
    <t>INE053F07CB1</t>
  </si>
  <si>
    <t>5.70% SIDBI NCD RED 28-03-2025**</t>
  </si>
  <si>
    <t>INE556F08JX0</t>
  </si>
  <si>
    <t>6.39% INDIAN OIL CORP NCD RED 06-03-2025**</t>
  </si>
  <si>
    <t>INE242A08452</t>
  </si>
  <si>
    <t>8.27% REC LTD NCD RED 06-02-2025**</t>
  </si>
  <si>
    <t>INE020B08906</t>
  </si>
  <si>
    <t>8.23% REC LTD NCD RED 23-01-2025**</t>
  </si>
  <si>
    <t>INE020B08898</t>
  </si>
  <si>
    <t>9.18% NUCLEAR POWER CORP NCD RD 23-01-25**</t>
  </si>
  <si>
    <t>INE206D08170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</si>
  <si>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</si>
  <si>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</si>
  <si>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</si>
  <si>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</si>
  <si>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</si>
  <si>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</si>
  <si>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5.63% NABARD NCD SR 22G RED 26-02-2025**</t>
  </si>
  <si>
    <t>INE261F08DN1</t>
  </si>
  <si>
    <t>6.85% POWER GRID CORP NCD RED 15-04-2025**</t>
  </si>
  <si>
    <t>INE752E08643</t>
  </si>
  <si>
    <t>9.34% REC LTD NCD RED 25-08-2024**</t>
  </si>
  <si>
    <t>INE020B07IZ5</t>
  </si>
  <si>
    <t>8.60% POWER FINANCE NCD 07-08-2024**</t>
  </si>
  <si>
    <t>INE134E08BP2</t>
  </si>
  <si>
    <t>5.96% NABARD NCD SR 22F RED 06-02-2025**</t>
  </si>
  <si>
    <t>INE261F08DM3</t>
  </si>
  <si>
    <t>8.20% POWER GRID CORP NCD RED 23-01-2025**</t>
  </si>
  <si>
    <t>INE752E07MG9</t>
  </si>
  <si>
    <t>5.57% SIDBI NCD RED 03-03-2025**</t>
  </si>
  <si>
    <t>INE556F08JV4</t>
  </si>
  <si>
    <t>7.49% POWER GRID CORP NCD 25-10-2024**</t>
  </si>
  <si>
    <t>INE752E08593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</si>
  <si>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</si>
  <si>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</si>
  <si>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</si>
  <si>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</si>
  <si>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</si>
  <si>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</si>
  <si>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</si>
  <si>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</si>
  <si>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</si>
  <si>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</si>
  <si>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8.93% POWER GRID CORP NCD 19-10-2024**</t>
  </si>
  <si>
    <t>INE752E07LY4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</si>
  <si>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</si>
  <si>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</si>
  <si>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</si>
  <si>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</si>
  <si>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</si>
  <si>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</si>
  <si>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Government Securities</t>
  </si>
  <si>
    <t>6.89% GOVT OF INDIA RED 16-01-2025</t>
  </si>
  <si>
    <t>IN0020220128</t>
  </si>
  <si>
    <t>(b)Privately Placed/Unlisted</t>
  </si>
  <si>
    <t>(c)Securitised Debt Instruments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</si>
  <si>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</si>
  <si>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</si>
  <si>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</si>
  <si>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</si>
  <si>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</si>
  <si>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</si>
  <si>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NOVEMBER 30, 2023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</si>
  <si>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</si>
  <si>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</si>
  <si>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</si>
  <si>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</si>
  <si>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</si>
  <si>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</si>
  <si>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</si>
  <si>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</si>
  <si>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</si>
  <si>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</si>
  <si>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</si>
  <si>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</si>
  <si>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</si>
  <si>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</si>
  <si>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</si>
  <si>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7.4% MANGALORE REF &amp; PET NCD 12-04-2030**</t>
  </si>
  <si>
    <t>INE103A08019</t>
  </si>
  <si>
    <t>7.70% NHAI NCD RED 13-09-2029**</t>
  </si>
  <si>
    <t>INE906B07HH5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</si>
  <si>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</si>
  <si>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</si>
  <si>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</si>
  <si>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</si>
  <si>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</si>
  <si>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</si>
  <si>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</si>
  <si>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7.49% NHAI NCD RED 01-08-2029**</t>
  </si>
  <si>
    <t>INE906B07HG7</t>
  </si>
  <si>
    <t>7.75% MANGALORE REF &amp; PET NCD 29-01-2030**</t>
  </si>
  <si>
    <t>INE103A08035</t>
  </si>
  <si>
    <t>7.08% IRFC NCD RED 28-02-2030**</t>
  </si>
  <si>
    <t>INE053F07CA3</t>
  </si>
  <si>
    <t>7.38% POWER GRID CORP NCD RED 12-04-2030**</t>
  </si>
  <si>
    <t>INE752E08635</t>
  </si>
  <si>
    <t>7.48% IRFC NCD RED 13-08-2029**</t>
  </si>
  <si>
    <t>INE053F07BU3</t>
  </si>
  <si>
    <t>7.55% IRFC NCD RED 06-11-29**</t>
  </si>
  <si>
    <t>INE053F07BX7</t>
  </si>
  <si>
    <t>8.12% NHPC NCD GOI SERVICED 22-03-2029**</t>
  </si>
  <si>
    <t>INE848E08136</t>
  </si>
  <si>
    <t>7.82% PFC SR BS225 NCD RED 13-03-2030**</t>
  </si>
  <si>
    <t>INE134E08MF0</t>
  </si>
  <si>
    <t>7.74% HPCL NCD RED 02-03-2028**</t>
  </si>
  <si>
    <t>INE094A08150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</si>
  <si>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</si>
  <si>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</si>
  <si>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</si>
  <si>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</si>
  <si>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</si>
  <si>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</si>
  <si>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7.64% FOOD CORP GOI GRNT NCD 12-12-2029**</t>
  </si>
  <si>
    <t>INE861G08050</t>
  </si>
  <si>
    <t>CRISIL AAA(CE)</t>
  </si>
  <si>
    <t>8.3% REC LTD NCD RED 25-06-2029**</t>
  </si>
  <si>
    <t>INE020B08BU9</t>
  </si>
  <si>
    <t>8.36% NHAI NCD RED 20-05-2029**</t>
  </si>
  <si>
    <t>INE906B07HD4</t>
  </si>
  <si>
    <t>8.25% REC GOI SERVICED NCD RED 26-03-30**</t>
  </si>
  <si>
    <t>INE020B08CR3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</si>
  <si>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</si>
  <si>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</si>
  <si>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</si>
  <si>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</si>
  <si>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</si>
  <si>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</si>
  <si>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8.35% IRFC NCD RED 13-03-2029**</t>
  </si>
  <si>
    <t>INE053F07BC1</t>
  </si>
  <si>
    <t>8.24% POWER GRID NCD GOI SERV 14-02-2029**</t>
  </si>
  <si>
    <t>INE752E08551</t>
  </si>
  <si>
    <t>8.27% NHAI NCD RED 28-03-2029**</t>
  </si>
  <si>
    <t>INE906B07GP0</t>
  </si>
  <si>
    <t>8.23% IRFC NCD RED 29-03-2029**</t>
  </si>
  <si>
    <t>INE053F07BE7</t>
  </si>
  <si>
    <t>7.27% NABARD NCD RED 14-02-2030**</t>
  </si>
  <si>
    <t>INE261F08BZ9</t>
  </si>
  <si>
    <t>8.85% POWER FIN CORP NCD RED 25-05-2029**</t>
  </si>
  <si>
    <t>INE134E08KC1</t>
  </si>
  <si>
    <t>8.3% NTPC LTD NCD RED 15-01-2029**</t>
  </si>
  <si>
    <t>INE733E07KJ7</t>
  </si>
  <si>
    <t>7.93% PFC LTD NCD RED 31-12-2029**</t>
  </si>
  <si>
    <t>INE134E08KI8</t>
  </si>
  <si>
    <t>7.5% NHPC NCD RED 06-10-2029**</t>
  </si>
  <si>
    <t>INE848E07AS5</t>
  </si>
  <si>
    <t>8.80% RECL NCD RED 14-05-2029**</t>
  </si>
  <si>
    <t>INE020B08BS3</t>
  </si>
  <si>
    <t>7.25% NPCIL NCD RED 15-12-2029 XXXIII C**</t>
  </si>
  <si>
    <t>INE206D08436</t>
  </si>
  <si>
    <t>8.15% NABARD NCD RED 28-03-2029**</t>
  </si>
  <si>
    <t>INE261F08BH7</t>
  </si>
  <si>
    <t>8.22% NABARD NCD RED 13-12-2028**</t>
  </si>
  <si>
    <t>INE261F08AV0</t>
  </si>
  <si>
    <t>7.13% NHPC LTD NCD 11-02-2030**</t>
  </si>
  <si>
    <t>INE848E07BC7</t>
  </si>
  <si>
    <t>7.10% NABARD GOI SERV NCD RED 08-02-2030**</t>
  </si>
  <si>
    <t>INE261F08BY2</t>
  </si>
  <si>
    <t>8.37% NHAI NCD RED 20-01-2029**</t>
  </si>
  <si>
    <t>INE906B07GN5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</si>
  <si>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</si>
  <si>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</si>
  <si>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</si>
  <si>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</si>
  <si>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</si>
  <si>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</si>
  <si>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9.3% POWER GRID CORP NCD RED 04-09-2029**</t>
  </si>
  <si>
    <t>INE752E07LR8</t>
  </si>
  <si>
    <t>8.50% NABARD NCD GOI SERVICED 27-02-2029**</t>
  </si>
  <si>
    <t>INE261F08BC8</t>
  </si>
  <si>
    <t>8.55% IRFC NCD RED 21-02-2029**</t>
  </si>
  <si>
    <t>INE053F07BA5</t>
  </si>
  <si>
    <t>8.13% NUCLEAR POWER CORP NCD 28-03-2030**</t>
  </si>
  <si>
    <t>INE206D08394</t>
  </si>
  <si>
    <t>7.95% IRFC NCD RED 12-06-2029**</t>
  </si>
  <si>
    <t>INE053F07BR9</t>
  </si>
  <si>
    <t>8.15% EXIM NCB 21-01-2030 R21 - 2030**</t>
  </si>
  <si>
    <t>INE514E08EJ2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</si>
  <si>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</si>
  <si>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</si>
  <si>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</si>
  <si>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</si>
  <si>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</si>
  <si>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</si>
  <si>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7.36% NLC INDIA LTD. NCD RED 25-01-2030**</t>
  </si>
  <si>
    <t>INE589A07045</t>
  </si>
  <si>
    <t>7.34% POWER GRID CORP NCD 13-07-2029**</t>
  </si>
  <si>
    <t>INE752E08577</t>
  </si>
  <si>
    <t>9.18% NUCLEAR POWER CORP NCD RD 23-01-28**</t>
  </si>
  <si>
    <t>INE206D08204</t>
  </si>
  <si>
    <t>8.70% POWER GRID CORP NCD RED 15-07-2028**</t>
  </si>
  <si>
    <t>INE752E07LC0</t>
  </si>
  <si>
    <t>8.20% PGCIL NCD 23-01-2030 STRPPS D**</t>
  </si>
  <si>
    <t>INE752E07MH7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</si>
  <si>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</si>
  <si>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</si>
  <si>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</si>
  <si>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</si>
  <si>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</si>
  <si>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</si>
  <si>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</si>
  <si>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</si>
  <si>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6.79% GOVT OF INDIA RED 26-12-2029</t>
  </si>
  <si>
    <t>IN0020160118</t>
  </si>
  <si>
    <t>BHARAT Bond ETF - April 2030</t>
  </si>
  <si>
    <t>PORTFOLIO STATEMENT OF BHARAT BOND ETF – APRIL 2031 AS ON NOVEMBER 30, 2023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</si>
  <si>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</si>
  <si>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</si>
  <si>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</si>
  <si>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</si>
  <si>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</si>
  <si>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</si>
  <si>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</si>
  <si>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</si>
  <si>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</si>
  <si>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</si>
  <si>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</si>
  <si>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</si>
  <si>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</si>
  <si>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</si>
  <si>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</si>
  <si>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6.29% NTPC LTD NCD RED 11-04-2031**</t>
  </si>
  <si>
    <t>INE733E08155</t>
  </si>
  <si>
    <t>6.63% HPCL NCD RED 11-04-2031**</t>
  </si>
  <si>
    <t>INE094A08093</t>
  </si>
  <si>
    <t>6.65% FOOD CORP GOI GRNT NCD 23-10-2030**</t>
  </si>
  <si>
    <t>INE861G08076</t>
  </si>
  <si>
    <t>ICRA AAA(CE)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</si>
  <si>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</si>
  <si>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</si>
  <si>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</si>
  <si>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</si>
  <si>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</si>
  <si>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</si>
  <si>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6.80% REC LTD NCD RED 20-12-2030**</t>
  </si>
  <si>
    <t>INE020B08DE9</t>
  </si>
  <si>
    <t>7.82% PFC SR BS225 NCD RED 13-03-2031**</t>
  </si>
  <si>
    <t>INE134E08MG8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</si>
  <si>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</si>
  <si>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</si>
  <si>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</si>
  <si>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</si>
  <si>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</si>
  <si>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</si>
  <si>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</si>
  <si>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</si>
  <si>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</si>
  <si>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</si>
  <si>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7.35% NHAI NCD RED 26-04-2030**</t>
  </si>
  <si>
    <t>INE906B07HP8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</si>
  <si>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</si>
  <si>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</si>
  <si>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</si>
  <si>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</si>
  <si>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</si>
  <si>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</si>
  <si>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7.68% POWER FIN CORP NCD RED 15-07-2030**</t>
  </si>
  <si>
    <t>INE134E08KR9</t>
  </si>
  <si>
    <t>8.13% PGCIL NCD 25-04-2030 LIII K**</t>
  </si>
  <si>
    <t>INE752E07NW4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</si>
  <si>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</si>
  <si>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</si>
  <si>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</si>
  <si>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</si>
  <si>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</si>
  <si>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</si>
  <si>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</si>
  <si>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</si>
  <si>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</si>
  <si>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</si>
  <si>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</si>
  <si>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</si>
  <si>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</si>
  <si>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</si>
  <si>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</si>
  <si>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</si>
  <si>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8.41% HUDCO NCD GOI SERVICED 15-03-2029**</t>
  </si>
  <si>
    <t>INE031A08699</t>
  </si>
  <si>
    <t>8.14% NUCLEAR POWER NCD RED 25-03-2030**</t>
  </si>
  <si>
    <t>INE206D08303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</si>
  <si>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</si>
  <si>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</si>
  <si>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</si>
  <si>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</si>
  <si>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</si>
  <si>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</si>
  <si>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7.17% GOVT OF INDIA RED 17-04-2030</t>
  </si>
  <si>
    <t>IN0020230036</t>
  </si>
  <si>
    <t>7.61% GOVT OF INDIA RED 09-05-2030</t>
  </si>
  <si>
    <t>IN0020160019</t>
  </si>
  <si>
    <t>BHARAT Bond ETF - April 2031</t>
  </si>
  <si>
    <t>PORTFOLIO STATEMENT OF BHARAT BOND ETF – APRIL 2032 AS ON NOVEMBER 30, 2023</t>
  </si>
  <si>
    <t>(An open ended Target Maturity Exchange Traded Bond Fund predominantly investing in constituents of Nifty BHARAT Bond Index - April 2032)</t>
  </si>
  <si>
    <t>6.92% REC LTD NCD RED 20-03-2032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</si>
  <si>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</si>
  <si>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</si>
  <si>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</si>
  <si>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</si>
  <si>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</si>
  <si>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</si>
  <si>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</si>
  <si>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</si>
  <si>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</si>
  <si>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</si>
  <si>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</si>
  <si>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</si>
  <si>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</si>
  <si>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</si>
  <si>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</si>
  <si>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</si>
  <si>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</si>
  <si>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</si>
  <si>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</si>
  <si>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</si>
  <si>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</si>
  <si>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</si>
  <si>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</si>
  <si>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</si>
  <si>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</si>
  <si>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</si>
  <si>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</si>
  <si>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</si>
  <si>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</si>
  <si>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8.12% EXIM BANK SR T02 NCD 25-04-2031**</t>
  </si>
  <si>
    <t>INE514E08FC4</t>
  </si>
  <si>
    <t>8.25% EXIM BANK SR T04 NCD 23-06-2031**</t>
  </si>
  <si>
    <t>INE514E08FE0</t>
  </si>
  <si>
    <t>8.11% EXIM BANK SR T05 NCD R 11-07-2031**</t>
  </si>
  <si>
    <t>INE514E08FF7</t>
  </si>
  <si>
    <t>8.1% NTPC NCD RED 27-05-2031**</t>
  </si>
  <si>
    <t>INE733E07KD0</t>
  </si>
  <si>
    <t>7.30% NABARD NCD RED 26-12-2031**</t>
  </si>
  <si>
    <t>INE261F08717</t>
  </si>
  <si>
    <t>7.55% PGCIL NCD 21-09-2031**</t>
  </si>
  <si>
    <t>INE752E07OB6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</si>
  <si>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</si>
  <si>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</si>
  <si>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</si>
  <si>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</si>
  <si>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</si>
  <si>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</si>
  <si>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6.54% GOVT OF INDIA RED 17-01-2032</t>
  </si>
  <si>
    <t>IN0020210244</t>
  </si>
  <si>
    <t>BHARAT Bond ETF - April 2032</t>
  </si>
  <si>
    <t>PORTFOLIO STATEMENT OF BHARAT BOND ETF – APRIL 2033 AS ON NOVEMBER 30, 2023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</si>
  <si>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</si>
  <si>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</si>
  <si>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</si>
  <si>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</si>
  <si>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</si>
  <si>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</si>
  <si>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</si>
  <si>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</si>
  <si>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</si>
  <si>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</si>
  <si>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</si>
  <si>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7.44% NTPC LTD. SR 79 NCD RED 15-04-2033**</t>
  </si>
  <si>
    <t>INE733E08239</t>
  </si>
  <si>
    <t>7.52% HUDCO SERIES B NCD RED 15-04-2033**</t>
  </si>
  <si>
    <t>INE031A08863</t>
  </si>
  <si>
    <t>7.53% RECL SR 217 NCD RED 31-03-2033**</t>
  </si>
  <si>
    <t>INE020B08EC1</t>
  </si>
  <si>
    <t>7.75% IRFC NCD RED 15-04-2033**</t>
  </si>
  <si>
    <t>INE053F08270</t>
  </si>
  <si>
    <t>7.88% EXIM BANK SR U05 NCD 11-01-2033**</t>
  </si>
  <si>
    <t>INE514E08FQ4</t>
  </si>
  <si>
    <t>7.70% PFC SR BS226 B NCD RED 15-04-2033**</t>
  </si>
  <si>
    <t>INE134E08MI4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</si>
  <si>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</si>
  <si>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</si>
  <si>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</si>
  <si>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</si>
  <si>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</si>
  <si>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</si>
  <si>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</si>
  <si>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</si>
  <si>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7.69% NABARD NCD SR LTIF 1E 31-03-2032**</t>
  </si>
  <si>
    <t>INE261F08832</t>
  </si>
  <si>
    <t>8.5% EXIM BANK NCD RED 14-03-2033**</t>
  </si>
  <si>
    <t>INE514E08FS0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</si>
  <si>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</si>
  <si>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</si>
  <si>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</si>
  <si>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</si>
  <si>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</si>
  <si>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</si>
  <si>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NOVEMBER 30, 2023</t>
  </si>
  <si>
    <t>(An open ended debt scheme predominantly investing in Debt Instruments of Banks, Public Sector Undertakings,
Public Financial Institutions and Municipal Bonds.)</t>
  </si>
  <si>
    <t>8.95% FOOD CORP OF INDIA NCD 01-03-2029**</t>
  </si>
  <si>
    <t>INE861G08043</t>
  </si>
  <si>
    <t>8.40% NUCLEAR POW COR IN LTD NCD28-11-29**</t>
  </si>
  <si>
    <t>INE206D08253</t>
  </si>
  <si>
    <t>8.37% HUDCO NCD RED 23-03-2029**</t>
  </si>
  <si>
    <t>INE031A08707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</si>
  <si>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</si>
  <si>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</si>
  <si>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</si>
  <si>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</si>
  <si>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</si>
  <si>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</si>
  <si>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</si>
  <si>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</si>
  <si>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</si>
  <si>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</si>
  <si>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</si>
  <si>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</si>
  <si>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</si>
  <si>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</si>
  <si>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</si>
  <si>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</si>
  <si>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</si>
  <si>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</si>
  <si>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</si>
  <si>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</si>
  <si>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</si>
  <si>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</si>
  <si>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</si>
  <si>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</si>
  <si>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</si>
  <si>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</si>
  <si>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</si>
  <si>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</si>
  <si>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NOVEMBER 30, 2023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</si>
  <si>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</si>
  <si>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</si>
  <si>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7.38% GOVT OF INDIA RED 20-06-2027</t>
  </si>
  <si>
    <t>IN0020220037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</si>
  <si>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</si>
  <si>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</si>
  <si>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</si>
  <si>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</si>
  <si>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</si>
  <si>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</si>
  <si>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</si>
  <si>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</si>
  <si>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</si>
  <si>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</si>
  <si>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</si>
  <si>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</si>
  <si>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</si>
  <si>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</si>
  <si>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</si>
  <si>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</si>
  <si>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</si>
  <si>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</si>
  <si>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NOVEMBER 30, 2023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</si>
  <si>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</si>
  <si>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</si>
  <si>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</si>
  <si>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</si>
  <si>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</si>
  <si>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</si>
  <si>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</si>
  <si>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</si>
  <si>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</si>
  <si>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</si>
  <si>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</si>
  <si>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</si>
  <si>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</si>
  <si>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</si>
  <si>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</si>
  <si>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</si>
  <si>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</si>
  <si>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</si>
  <si>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</si>
  <si>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</si>
  <si>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NOVEMBER 30, 2023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</si>
  <si>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</si>
  <si>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</si>
  <si>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</si>
  <si>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</si>
  <si>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</si>
  <si>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</si>
  <si>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</si>
  <si>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</si>
  <si>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</si>
  <si>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</si>
  <si>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</si>
  <si>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</si>
  <si>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</si>
  <si>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7.74% UTTAR PRADESH SDL 15-03-2037</t>
  </si>
  <si>
    <t>IN3320220152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</si>
  <si>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</si>
  <si>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</si>
  <si>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</si>
  <si>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</si>
  <si>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</si>
  <si>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</si>
  <si>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</si>
  <si>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</si>
  <si>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</si>
  <si>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</si>
  <si>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</si>
  <si>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</si>
  <si>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</si>
  <si>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NOVEMBER 30, 2023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</si>
  <si>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</si>
  <si>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</si>
  <si>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</si>
  <si>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</t>
  </si>
  <si>
    <t>INE261F08DK7</t>
  </si>
  <si>
    <t>7.25% SIDBI NCD RED 31-07-2025**</t>
  </si>
  <si>
    <t>INE556F08KA6</t>
  </si>
  <si>
    <t>8.11% REC LTD NCD 07-10-2025 SR136</t>
  </si>
  <si>
    <t>INE020B08963</t>
  </si>
  <si>
    <t>7.34% NHB LTD NCD RED 07-08-2025**</t>
  </si>
  <si>
    <t>INE557F08FN7</t>
  </si>
  <si>
    <t>6.50% POWER FIN CORP NCD RED 17-09-2025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</si>
  <si>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</si>
  <si>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</si>
  <si>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</si>
  <si>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</si>
  <si>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</si>
  <si>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</si>
  <si>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</si>
  <si>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</si>
  <si>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</si>
  <si>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7.25% NABARD NCD RED 01-08-2025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</si>
  <si>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</si>
  <si>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</si>
  <si>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</si>
  <si>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</si>
  <si>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</si>
  <si>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</si>
  <si>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</si>
  <si>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5.22% GOVT OF INDIA RED 15-06-2025</t>
  </si>
  <si>
    <t>IN0020200112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</si>
  <si>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</si>
  <si>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</si>
  <si>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</si>
  <si>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</si>
  <si>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</si>
  <si>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</si>
  <si>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8.30% JHARKHAND SDL RED 29-07-2025</t>
  </si>
  <si>
    <t>IN3720150017</t>
  </si>
  <si>
    <t>8.27% KERALA SDL RED 12-08-2025</t>
  </si>
  <si>
    <t>IN2020150073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</si>
  <si>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</si>
  <si>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</si>
  <si>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</si>
  <si>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</si>
  <si>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</si>
  <si>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</si>
  <si>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</si>
  <si>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</si>
  <si>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8.24% KERALA SDL RED 13-05-2025</t>
  </si>
  <si>
    <t>IN2020150032</t>
  </si>
  <si>
    <t>7.96% MAHARASHTRA SDL RED 14-10-2025</t>
  </si>
  <si>
    <t>IN2220150105</t>
  </si>
  <si>
    <t>8.36% MADHYA PRADESH SDL RED 15-07-2025</t>
  </si>
  <si>
    <t>IN2120150023</t>
  </si>
  <si>
    <t>8.25% MAHARASHTRA SDL RED 10-06-2025</t>
  </si>
  <si>
    <t>IN2220150030</t>
  </si>
  <si>
    <t>8.16% MAHARASHTRA SDL RED 23-09-2025</t>
  </si>
  <si>
    <t>IN2220150097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</si>
  <si>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</si>
  <si>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</si>
  <si>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</si>
  <si>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</si>
  <si>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</si>
  <si>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</si>
  <si>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</si>
  <si>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</si>
  <si>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</si>
  <si>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</si>
  <si>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</si>
  <si>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NOVEMBER 30, 2023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</si>
  <si>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</si>
  <si>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</si>
  <si>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</si>
  <si>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</si>
  <si>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</si>
  <si>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EDELWEISS CRISIL IBX 50:50 GILT PLUS SDL SHORT DURATION INDEX FUND</t>
  </si>
  <si>
    <t>Edelweiss CRISIL IBX 50-50 Gilt Plus SDL Short Duration Index Fund</t>
  </si>
  <si>
    <t>PORTFOLIO STATEMENT OF BHARAT BOND FOF – APRIL 2025 AS ON NOVEMBER 30, 2023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</si>
  <si>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</si>
  <si>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</si>
  <si>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</si>
  <si>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</si>
  <si>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</si>
  <si>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</si>
  <si>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NOVEMBER 30, 2023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</si>
  <si>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</si>
  <si>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</si>
  <si>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</si>
  <si>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</si>
  <si>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NOVEMBER 30, 2023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</si>
  <si>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</si>
  <si>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</si>
  <si>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</si>
  <si>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</si>
  <si>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NOVEMBER 30, 2023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</si>
  <si>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</si>
  <si>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</si>
  <si>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</si>
  <si>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</si>
  <si>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</si>
  <si>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NOVEMBER 30, 2023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</si>
  <si>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</si>
  <si>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</si>
  <si>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</si>
  <si>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</si>
  <si>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</si>
  <si>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NOVEMBER 30, 2023</t>
  </si>
  <si>
    <t>(An open ended debt scheme investing in government securities across maturity)</t>
  </si>
  <si>
    <t>7.18% GOVT OF INDIA RED 24-07-2037</t>
  </si>
  <si>
    <t>IN0020230077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</si>
  <si>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</si>
  <si>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</si>
  <si>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</si>
  <si>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</si>
  <si>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</si>
  <si>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</si>
  <si>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NOVEMBER 30, 2023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</si>
  <si>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</si>
  <si>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</si>
  <si>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</si>
  <si>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</si>
  <si>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</si>
  <si>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</si>
  <si>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</si>
  <si>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</si>
  <si>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</si>
  <si>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</si>
  <si>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</si>
  <si>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</si>
  <si>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</si>
  <si>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</t>
  </si>
  <si>
    <t>INE556F08KK5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</si>
  <si>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</si>
  <si>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</si>
  <si>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</si>
  <si>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</si>
  <si>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</si>
  <si>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</si>
  <si>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</si>
  <si>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</si>
  <si>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</si>
  <si>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</si>
  <si>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</si>
  <si>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</si>
  <si>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</si>
  <si>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</si>
  <si>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</si>
  <si>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</si>
  <si>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</si>
  <si>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</si>
  <si>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</si>
  <si>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</si>
  <si>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</si>
  <si>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</si>
  <si>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</si>
  <si>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</si>
  <si>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</si>
  <si>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</si>
  <si>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</si>
  <si>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</si>
  <si>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</si>
  <si>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</si>
  <si>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</si>
  <si>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</si>
  <si>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</si>
  <si>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</si>
  <si>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</si>
  <si>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</si>
  <si>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</si>
  <si>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</si>
  <si>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</si>
  <si>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</si>
  <si>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</si>
  <si>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</si>
  <si>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</si>
  <si>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</si>
  <si>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</si>
  <si>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</si>
  <si>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</si>
  <si>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</si>
  <si>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</si>
  <si>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</si>
  <si>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7.57% GUJARAT SDL RED 09-11-2026</t>
  </si>
  <si>
    <t>IN1520220154</t>
  </si>
  <si>
    <t>7.61% ANDHRA PRADESH SDL RED 15-02-2027</t>
  </si>
  <si>
    <t>IN1020160439</t>
  </si>
  <si>
    <t>7.59% HARYANA SDL RED 15-02-2027</t>
  </si>
  <si>
    <t>IN1620160268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</si>
  <si>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</si>
  <si>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</si>
  <si>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</si>
  <si>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</si>
  <si>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</si>
  <si>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</si>
  <si>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</si>
  <si>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</si>
  <si>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</si>
  <si>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</si>
  <si>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</si>
  <si>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</si>
  <si>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</si>
  <si>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</si>
  <si>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</si>
  <si>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</si>
  <si>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</si>
  <si>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</si>
  <si>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7.21% WEST BENGAL SDL 25-01-2027</t>
  </si>
  <si>
    <t>IN3420160142</t>
  </si>
  <si>
    <t>7.14% ANDHRA PRADESH SDL RED 11-01-2027</t>
  </si>
  <si>
    <t>IN1020160421</t>
  </si>
  <si>
    <t>7.64% WEST BENGAL SDL RED 29-03-2027</t>
  </si>
  <si>
    <t>IN3420160183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</si>
  <si>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</si>
  <si>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</si>
  <si>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</si>
  <si>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NOVEMBER 30, 2023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</si>
  <si>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</si>
  <si>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</si>
  <si>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</si>
  <si>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</si>
  <si>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</si>
  <si>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</si>
  <si>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</si>
  <si>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</si>
  <si>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</si>
  <si>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</si>
  <si>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</si>
  <si>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</si>
  <si>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</si>
  <si>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</si>
  <si>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</si>
  <si>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</si>
  <si>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</si>
  <si>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5.85% REC LTD NCD RED 20-12-2025**</t>
  </si>
  <si>
    <t>INE020B08DF6</t>
  </si>
  <si>
    <t>7.57% NABARD NCD SR 23 G RED 19-03-2026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</si>
  <si>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</si>
  <si>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</si>
  <si>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</si>
  <si>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</si>
  <si>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</si>
  <si>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</si>
  <si>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</si>
  <si>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5.81% REC LTD. NCD RED 31-12-2025**</t>
  </si>
  <si>
    <t>INE020B08DH2</t>
  </si>
  <si>
    <t>8.18% EXIM BANK NCD RED 07-12-2025**</t>
  </si>
  <si>
    <t>INE514E08EU9</t>
  </si>
  <si>
    <t>7.50% NABARD NCD SR 23F RED 17-12-2025**</t>
  </si>
  <si>
    <t>INE261F08DT8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</si>
  <si>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</si>
  <si>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</si>
  <si>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</si>
  <si>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</si>
  <si>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</si>
  <si>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</si>
  <si>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</si>
  <si>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</si>
  <si>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27-02-2026**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</si>
  <si>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</si>
  <si>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</si>
  <si>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</si>
  <si>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</si>
  <si>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</si>
  <si>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</si>
  <si>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</si>
  <si>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</si>
  <si>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</si>
  <si>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SIDBI NCD SR IX RED 10-02-2026**</t>
  </si>
  <si>
    <t>INE556F08KG3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</si>
  <si>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</si>
  <si>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</si>
  <si>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</si>
  <si>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</si>
  <si>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</si>
  <si>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</si>
  <si>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</si>
  <si>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</si>
  <si>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</si>
  <si>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</si>
  <si>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</si>
  <si>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</si>
  <si>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5.63% GOVT OF INDIA RED 12-04-2026</t>
  </si>
  <si>
    <t>IN0020210012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</si>
  <si>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</si>
  <si>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</si>
  <si>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</si>
  <si>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</si>
  <si>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</si>
  <si>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</si>
  <si>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</si>
  <si>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</si>
  <si>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</si>
  <si>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</si>
  <si>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</si>
  <si>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</si>
  <si>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</si>
  <si>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</si>
  <si>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</si>
  <si>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</si>
  <si>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</si>
  <si>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</si>
  <si>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</si>
  <si>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</si>
  <si>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</si>
  <si>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</si>
  <si>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</si>
  <si>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</si>
  <si>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</si>
  <si>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</si>
  <si>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</si>
  <si>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</si>
  <si>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</si>
  <si>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</si>
  <si>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</si>
  <si>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</si>
  <si>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</si>
  <si>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</si>
  <si>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</si>
  <si>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</si>
  <si>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</si>
  <si>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</si>
  <si>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</si>
  <si>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</si>
  <si>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</si>
  <si>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</si>
  <si>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</si>
  <si>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</si>
  <si>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</si>
  <si>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</si>
  <si>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</si>
  <si>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</si>
  <si>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</si>
  <si>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</si>
  <si>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</si>
  <si>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</si>
  <si>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</si>
  <si>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</si>
  <si>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</si>
  <si>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</si>
  <si>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</si>
  <si>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</si>
  <si>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</si>
  <si>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</si>
  <si>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8.38% HARYANA SDL RED 27-01-2026</t>
  </si>
  <si>
    <t>IN1620150129</t>
  </si>
  <si>
    <t>8.36% MAHARASHTRA SDL RED 27-01-2026</t>
  </si>
  <si>
    <t>IN2220150170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</si>
  <si>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</si>
  <si>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</si>
  <si>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</si>
  <si>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</si>
  <si>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</si>
  <si>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</si>
  <si>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</si>
  <si>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</si>
  <si>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</si>
  <si>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</si>
  <si>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</si>
  <si>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</si>
  <si>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</si>
  <si>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</si>
  <si>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</si>
  <si>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</si>
  <si>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</si>
  <si>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</si>
  <si>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</si>
  <si>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</si>
  <si>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</si>
  <si>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</si>
  <si>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</si>
  <si>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</si>
  <si>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</si>
  <si>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</si>
  <si>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</si>
  <si>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</si>
  <si>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</si>
  <si>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</si>
  <si>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</si>
  <si>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</si>
  <si>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</si>
  <si>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NOVEMBER 30, 2023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</si>
  <si>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</si>
  <si>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</si>
  <si>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</si>
  <si>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</si>
  <si>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</si>
  <si>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</si>
  <si>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</si>
  <si>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</si>
  <si>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</si>
  <si>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</si>
  <si>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</si>
  <si>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</si>
  <si>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</si>
  <si>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</si>
  <si>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</si>
  <si>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</si>
  <si>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</si>
  <si>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</si>
  <si>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NOVEMBER 30, 2023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</si>
  <si>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</si>
  <si>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</si>
  <si>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</si>
  <si>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</si>
  <si>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</si>
  <si>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</si>
  <si>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</si>
  <si>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</si>
  <si>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ICICI Bank Ltd.</t>
  </si>
  <si>
    <t>INE090A01021</t>
  </si>
  <si>
    <t>Kotak Mahindra Bank Ltd.</t>
  </si>
  <si>
    <t>INE237A01028</t>
  </si>
  <si>
    <t>Tata Motors Ltd.</t>
  </si>
  <si>
    <t>INE155A01022</t>
  </si>
  <si>
    <t>Automobiles</t>
  </si>
  <si>
    <t>Zee Entertainment Enterprises Ltd.</t>
  </si>
  <si>
    <t>INE256A01028</t>
  </si>
  <si>
    <t>Entertainment</t>
  </si>
  <si>
    <t>Adani Enterprises Ltd.</t>
  </si>
  <si>
    <t>INE423A01024</t>
  </si>
  <si>
    <t>Metals &amp; Minerals Trading</t>
  </si>
  <si>
    <t>Bharat Heavy Electricals Ltd.</t>
  </si>
  <si>
    <t>INE257A01026</t>
  </si>
  <si>
    <t>Electrical Equipment</t>
  </si>
  <si>
    <t>PVR Inox Ltd.</t>
  </si>
  <si>
    <t>INE191H01014</t>
  </si>
  <si>
    <t>DLF Ltd.</t>
  </si>
  <si>
    <t>INE271C01023</t>
  </si>
  <si>
    <t>Realty</t>
  </si>
  <si>
    <t>Bharti Airtel Ltd.</t>
  </si>
  <si>
    <t>INE397D01024</t>
  </si>
  <si>
    <t>Telecom - Services</t>
  </si>
  <si>
    <t>Adani Ports &amp; Special Economic Zone Ltd.</t>
  </si>
  <si>
    <t>INE742F01042</t>
  </si>
  <si>
    <t>Transport Infrastructure</t>
  </si>
  <si>
    <t>Hindustan Petroleum Corporation Ltd.</t>
  </si>
  <si>
    <t>INE094A01015</t>
  </si>
  <si>
    <t>Hindalco Industries Ltd.</t>
  </si>
  <si>
    <t>INE038A01020</t>
  </si>
  <si>
    <t>Non - Ferrous Metals</t>
  </si>
  <si>
    <t>Bank of Baroda</t>
  </si>
  <si>
    <t>INE028A01039</t>
  </si>
  <si>
    <t>Bajaj Finance Ltd.</t>
  </si>
  <si>
    <t>INE296A01024</t>
  </si>
  <si>
    <t>Finance</t>
  </si>
  <si>
    <t>Indiabulls Housing Finance Ltd.</t>
  </si>
  <si>
    <t>INE148I01020</t>
  </si>
  <si>
    <t>Vodafone Idea Ltd.</t>
  </si>
  <si>
    <t>INE669E01016</t>
  </si>
  <si>
    <t>State Bank of India</t>
  </si>
  <si>
    <t>INE062A01020</t>
  </si>
  <si>
    <t>Oil &amp; Natural Gas Corporation Ltd.</t>
  </si>
  <si>
    <t>INE213A01029</t>
  </si>
  <si>
    <t>Oil</t>
  </si>
  <si>
    <t>Grasim Industries Ltd.</t>
  </si>
  <si>
    <t>INE047A01021</t>
  </si>
  <si>
    <t>Cement &amp; Cement Products</t>
  </si>
  <si>
    <t>The Federal Bank Ltd.</t>
  </si>
  <si>
    <t>INE171A01029</t>
  </si>
  <si>
    <t>Hindustan Aeronautics Ltd.</t>
  </si>
  <si>
    <t>INE066F01020</t>
  </si>
  <si>
    <t>Aerospace &amp; Defense</t>
  </si>
  <si>
    <t>Indus Towers Ltd.</t>
  </si>
  <si>
    <t>INE121J01017</t>
  </si>
  <si>
    <t>Manappuram Finance Ltd.</t>
  </si>
  <si>
    <t>INE522D01027</t>
  </si>
  <si>
    <t>Jindal Steel &amp; Power Ltd.</t>
  </si>
  <si>
    <t>INE749A01030</t>
  </si>
  <si>
    <t>Ferrous Metals</t>
  </si>
  <si>
    <t>Indian Railway Catering &amp;Tou. Corp. Ltd.</t>
  </si>
  <si>
    <t>INE335Y01020</t>
  </si>
  <si>
    <t>Leisure Services</t>
  </si>
  <si>
    <t>Infosys Ltd.</t>
  </si>
  <si>
    <t>INE009A01021</t>
  </si>
  <si>
    <t>IT - Software</t>
  </si>
  <si>
    <t>Wipro Ltd.</t>
  </si>
  <si>
    <t>INE075A01022</t>
  </si>
  <si>
    <t>Aurobindo Pharma Ltd.</t>
  </si>
  <si>
    <t>INE406A01037</t>
  </si>
  <si>
    <t>Pharmaceuticals &amp; Biotechnology</t>
  </si>
  <si>
    <t>Maruti Suzuki India Ltd.</t>
  </si>
  <si>
    <t>INE585B01010</t>
  </si>
  <si>
    <t>Piramal Enterprises Ltd.</t>
  </si>
  <si>
    <t>INE140A01024</t>
  </si>
  <si>
    <t>Dr. Reddy's Laboratories Ltd.</t>
  </si>
  <si>
    <t>INE089A01023</t>
  </si>
  <si>
    <t>Lupin Ltd.</t>
  </si>
  <si>
    <t>INE326A01037</t>
  </si>
  <si>
    <t>United Breweries Ltd.</t>
  </si>
  <si>
    <t>INE686F01025</t>
  </si>
  <si>
    <t>Beverages</t>
  </si>
  <si>
    <t>Apollo Tyres Ltd.</t>
  </si>
  <si>
    <t>INE438A01022</t>
  </si>
  <si>
    <t>Auto Components</t>
  </si>
  <si>
    <t>Coal India Ltd.</t>
  </si>
  <si>
    <t>INE522F01014</t>
  </si>
  <si>
    <t>Consumable Fuels</t>
  </si>
  <si>
    <t>Bharat Forge Ltd.</t>
  </si>
  <si>
    <t>INE465A01025</t>
  </si>
  <si>
    <t>Industrial Products</t>
  </si>
  <si>
    <t>NTPC Ltd.</t>
  </si>
  <si>
    <t>INE733E01010</t>
  </si>
  <si>
    <t>Power</t>
  </si>
  <si>
    <t>Steel Authority of India Ltd.</t>
  </si>
  <si>
    <t>INE114A01011</t>
  </si>
  <si>
    <t>Cummins India Ltd.</t>
  </si>
  <si>
    <t>INE298A01020</t>
  </si>
  <si>
    <t>GMR Airports Infrastructure Ltd.</t>
  </si>
  <si>
    <t>INE776C01039</t>
  </si>
  <si>
    <t>The Ramco Cements Ltd.</t>
  </si>
  <si>
    <t>INE331A01037</t>
  </si>
  <si>
    <t>NMDC Ltd.</t>
  </si>
  <si>
    <t>INE584A01023</t>
  </si>
  <si>
    <t>Minerals &amp; Mining</t>
  </si>
  <si>
    <t>InterGlobe Aviation Ltd.</t>
  </si>
  <si>
    <t>INE646L01027</t>
  </si>
  <si>
    <t>Transport Services</t>
  </si>
  <si>
    <t>JK Cement Ltd.</t>
  </si>
  <si>
    <t>INE823G01014</t>
  </si>
  <si>
    <t>Voltas Ltd.</t>
  </si>
  <si>
    <t>INE226A01021</t>
  </si>
  <si>
    <t>Consumer Durables</t>
  </si>
  <si>
    <t>IndusInd Bank Ltd.</t>
  </si>
  <si>
    <t>INE095A01012</t>
  </si>
  <si>
    <t>Eicher Motors Ltd.</t>
  </si>
  <si>
    <t>INE066A01021</t>
  </si>
  <si>
    <t>Vedanta Ltd.</t>
  </si>
  <si>
    <t>INE205A01025</t>
  </si>
  <si>
    <t>Diversified Metals</t>
  </si>
  <si>
    <t>Punjab National Bank</t>
  </si>
  <si>
    <t>INE160A01022</t>
  </si>
  <si>
    <t>Escorts Kubota Ltd.</t>
  </si>
  <si>
    <t>INE042A01014</t>
  </si>
  <si>
    <t>Agricultural, Commercial &amp; Construction Vehicles</t>
  </si>
  <si>
    <t>REC Ltd.</t>
  </si>
  <si>
    <t>INE020B01018</t>
  </si>
  <si>
    <t>Petronet LNG Ltd.</t>
  </si>
  <si>
    <t>INE347G01014</t>
  </si>
  <si>
    <t>Gas</t>
  </si>
  <si>
    <t>Tata Power Company Ltd.</t>
  </si>
  <si>
    <t>INE245A01021</t>
  </si>
  <si>
    <t>Bandhan Bank Ltd.</t>
  </si>
  <si>
    <t>INE545U01014</t>
  </si>
  <si>
    <t>RBL Bank Ltd.</t>
  </si>
  <si>
    <t>INE976G01028</t>
  </si>
  <si>
    <t>JSW Steel Ltd.</t>
  </si>
  <si>
    <t>INE019A01038</t>
  </si>
  <si>
    <t>Canara Bank</t>
  </si>
  <si>
    <t>INE476A01014</t>
  </si>
  <si>
    <t>Dalmia Bharat Ltd.</t>
  </si>
  <si>
    <t>INE00R701025</t>
  </si>
  <si>
    <t>Sun Pharmaceutical Industries Ltd.</t>
  </si>
  <si>
    <t>INE044A01036</t>
  </si>
  <si>
    <t>Sun TV Network Ltd.</t>
  </si>
  <si>
    <t>INE424H01027</t>
  </si>
  <si>
    <t>LTIMindtree Ltd.</t>
  </si>
  <si>
    <t>INE214T01019</t>
  </si>
  <si>
    <t>Ashok Leyland Ltd.</t>
  </si>
  <si>
    <t>INE208A01029</t>
  </si>
  <si>
    <t>Dixon Technologies (India) Ltd.</t>
  </si>
  <si>
    <t>INE935N01020</t>
  </si>
  <si>
    <t>Tata Consultancy Services Ltd.</t>
  </si>
  <si>
    <t>INE467B01029</t>
  </si>
  <si>
    <t>City Union Bank Ltd.</t>
  </si>
  <si>
    <t>INE491A01021</t>
  </si>
  <si>
    <t>GAIL (India) Ltd.</t>
  </si>
  <si>
    <t>INE129A01019</t>
  </si>
  <si>
    <t>Mphasis Ltd.</t>
  </si>
  <si>
    <t>INE356A01018</t>
  </si>
  <si>
    <t>ABB India Ltd.</t>
  </si>
  <si>
    <t>INE117A01022</t>
  </si>
  <si>
    <t>HCL Technologies Ltd.</t>
  </si>
  <si>
    <t>INE860A01027</t>
  </si>
  <si>
    <t>Ambuja Cements Ltd.</t>
  </si>
  <si>
    <t>INE079A01024</t>
  </si>
  <si>
    <t>LIC Housing Finance Ltd.</t>
  </si>
  <si>
    <t>INE115A01026</t>
  </si>
  <si>
    <t>Glenmark Pharmaceuticals Ltd.</t>
  </si>
  <si>
    <t>INE935A01035</t>
  </si>
  <si>
    <t>AU Small Finance Bank Ltd.</t>
  </si>
  <si>
    <t>INE949L01017</t>
  </si>
  <si>
    <t>Tech Mahindra Ltd.</t>
  </si>
  <si>
    <t>INE669C01036</t>
  </si>
  <si>
    <t>Indian Energy Exchange Ltd.</t>
  </si>
  <si>
    <t>INE022Q01020</t>
  </si>
  <si>
    <t>Capital Markets</t>
  </si>
  <si>
    <t>Cipla Ltd.</t>
  </si>
  <si>
    <t>INE059A01026</t>
  </si>
  <si>
    <t>Aarti Industries Ltd.</t>
  </si>
  <si>
    <t>INE769A01020</t>
  </si>
  <si>
    <t>Chemicals &amp; Petrochemicals</t>
  </si>
  <si>
    <t>Cholamandalam Investment &amp; Finance Company Ltd.</t>
  </si>
  <si>
    <t>INE121A01024</t>
  </si>
  <si>
    <t>Chambal Fertilizers &amp; Chemicals Ltd.</t>
  </si>
  <si>
    <t>INE085A01013</t>
  </si>
  <si>
    <t>Fertilizers &amp; Agrochemicals</t>
  </si>
  <si>
    <t>ITC Ltd.</t>
  </si>
  <si>
    <t>INE154A01025</t>
  </si>
  <si>
    <t>Diversified FMCG</t>
  </si>
  <si>
    <t>Hindustan Copper Ltd.</t>
  </si>
  <si>
    <t>INE531E01026</t>
  </si>
  <si>
    <t>Havells India Ltd.</t>
  </si>
  <si>
    <t>INE176B01034</t>
  </si>
  <si>
    <t>Power Grid Corporation of India Ltd.</t>
  </si>
  <si>
    <t>INE752E01010</t>
  </si>
  <si>
    <t>Tata Consumer Products Ltd.</t>
  </si>
  <si>
    <t>INE192A01025</t>
  </si>
  <si>
    <t>Agricultural Food &amp; other Products</t>
  </si>
  <si>
    <t>Shriram Finance Ltd.</t>
  </si>
  <si>
    <t>INE721A01013</t>
  </si>
  <si>
    <t>Alkem Laboratories Ltd.</t>
  </si>
  <si>
    <t>INE540L01014</t>
  </si>
  <si>
    <t>Indiamart Intermesh Ltd.</t>
  </si>
  <si>
    <t>INE933S01016</t>
  </si>
  <si>
    <t>Retailing</t>
  </si>
  <si>
    <t>Multi Commodity Exchange Of India Ltd.</t>
  </si>
  <si>
    <t>INE745G01035</t>
  </si>
  <si>
    <t>Larsen &amp; Toubro Ltd.</t>
  </si>
  <si>
    <t>INE018A01030</t>
  </si>
  <si>
    <t>Construction</t>
  </si>
  <si>
    <t>Max Financial Services Ltd.</t>
  </si>
  <si>
    <t>INE180A01020</t>
  </si>
  <si>
    <t>Insurance</t>
  </si>
  <si>
    <t>Oberoi Realty Ltd.</t>
  </si>
  <si>
    <t>INE093I01010</t>
  </si>
  <si>
    <t>Birlasoft Ltd.</t>
  </si>
  <si>
    <t>INE836A01035</t>
  </si>
  <si>
    <t>Dabur India Ltd.</t>
  </si>
  <si>
    <t>INE016A01026</t>
  </si>
  <si>
    <t>Personal Products</t>
  </si>
  <si>
    <t>Deepak Nitrite Ltd.</t>
  </si>
  <si>
    <t>INE288B01029</t>
  </si>
  <si>
    <t>Hindustan Unilever Ltd.</t>
  </si>
  <si>
    <t>INE030A01027</t>
  </si>
  <si>
    <t>Samvardhana Motherson International Ltd.</t>
  </si>
  <si>
    <t>INE775A01035</t>
  </si>
  <si>
    <t>Metropolis Healthcare Ltd.</t>
  </si>
  <si>
    <t>INE112L01020</t>
  </si>
  <si>
    <t>Healthcare Services</t>
  </si>
  <si>
    <t>Biocon Ltd.</t>
  </si>
  <si>
    <t>INE376G01013</t>
  </si>
  <si>
    <t>National Aluminium Company Ltd.</t>
  </si>
  <si>
    <t>INE139A01034</t>
  </si>
  <si>
    <t>UPL Ltd.</t>
  </si>
  <si>
    <t>INE628A01036</t>
  </si>
  <si>
    <t>Titan Company Ltd.</t>
  </si>
  <si>
    <t>INE280A01028</t>
  </si>
  <si>
    <t>Aditya Birla Capital Ltd.</t>
  </si>
  <si>
    <t>INE674K01013</t>
  </si>
  <si>
    <t>Indian Oil Corporation Ltd.</t>
  </si>
  <si>
    <t>INE242A01010</t>
  </si>
  <si>
    <t>Apollo Hospitals Enterprise Ltd.</t>
  </si>
  <si>
    <t>INE437A01024</t>
  </si>
  <si>
    <t>ICICI Lombard General Insurance Co. Ltd.</t>
  </si>
  <si>
    <t>INE765G01017</t>
  </si>
  <si>
    <t>Axis Bank Ltd.</t>
  </si>
  <si>
    <t>INE238A01034</t>
  </si>
  <si>
    <t>The India Cements Ltd.</t>
  </si>
  <si>
    <t>INE383A01012</t>
  </si>
  <si>
    <t>Divi's Laboratories Ltd.</t>
  </si>
  <si>
    <t>INE361B01024</t>
  </si>
  <si>
    <t>Asian Paints Ltd.</t>
  </si>
  <si>
    <t>INE021A01026</t>
  </si>
  <si>
    <t>Zydus Lifesciences Ltd.</t>
  </si>
  <si>
    <t>INE010B01027</t>
  </si>
  <si>
    <t>L&amp;T Finance Holdings Ltd.</t>
  </si>
  <si>
    <t>INE498L01015</t>
  </si>
  <si>
    <t>HDFC Life Insurance Company Ltd.</t>
  </si>
  <si>
    <t>INE795G01014</t>
  </si>
  <si>
    <t>Bharat Petroleum Corporation Ltd.</t>
  </si>
  <si>
    <t>INE029A01011</t>
  </si>
  <si>
    <t>IDFC Ltd.</t>
  </si>
  <si>
    <t>INE043D01016</t>
  </si>
  <si>
    <t>Mahindra &amp; Mahindra Ltd.</t>
  </si>
  <si>
    <t>INE101A01026</t>
  </si>
  <si>
    <t>Gujarat Narmada Valley Fert &amp; Chem Ltd.</t>
  </si>
  <si>
    <t>INE113A01013</t>
  </si>
  <si>
    <t>Dr. Lal Path Labs Ltd.</t>
  </si>
  <si>
    <t>INE600L01024</t>
  </si>
  <si>
    <t>Bharat Electronics Ltd.</t>
  </si>
  <si>
    <t>INE263A01024</t>
  </si>
  <si>
    <t>HDFC Asset Management Company Ltd.</t>
  </si>
  <si>
    <t>INE127D01025</t>
  </si>
  <si>
    <t>Marico Ltd.</t>
  </si>
  <si>
    <t>INE196A01026</t>
  </si>
  <si>
    <t>Exide Industries Ltd.</t>
  </si>
  <si>
    <t>INE302A01020</t>
  </si>
  <si>
    <t>Laurus Labs Ltd.</t>
  </si>
  <si>
    <t>INE947Q01028</t>
  </si>
  <si>
    <t>Can Fin Homes Ltd.</t>
  </si>
  <si>
    <t>INE477A01020</t>
  </si>
  <si>
    <t>Siemens Ltd.</t>
  </si>
  <si>
    <t>INE003A01024</t>
  </si>
  <si>
    <t>Bajaj Auto Ltd.</t>
  </si>
  <si>
    <t>INE917I01010</t>
  </si>
  <si>
    <t>Tata Communications Ltd.</t>
  </si>
  <si>
    <t>INE151A01013</t>
  </si>
  <si>
    <t>ACC Ltd.</t>
  </si>
  <si>
    <t>INE012A01025</t>
  </si>
  <si>
    <t>ICICI Prudential Life Insurance Co Ltd.</t>
  </si>
  <si>
    <t>INE726G01019</t>
  </si>
  <si>
    <t>Page Industries Ltd.</t>
  </si>
  <si>
    <t>INE761H01022</t>
  </si>
  <si>
    <t>Textiles &amp; Apparels</t>
  </si>
  <si>
    <t>Berger Paints (I) Ltd.</t>
  </si>
  <si>
    <t>INE463A01038</t>
  </si>
  <si>
    <t>United Spirits Ltd.</t>
  </si>
  <si>
    <t>INE854D01024</t>
  </si>
  <si>
    <t>Mahanagar Gas Ltd.</t>
  </si>
  <si>
    <t>INE002S01010</t>
  </si>
  <si>
    <t>Trent Ltd.</t>
  </si>
  <si>
    <t>INE849A01020</t>
  </si>
  <si>
    <t>Aditya Birla Fashion and Retail Ltd.</t>
  </si>
  <si>
    <t>INE647O01011</t>
  </si>
  <si>
    <t>Britannia Industries Ltd.</t>
  </si>
  <si>
    <t>INE216A01030</t>
  </si>
  <si>
    <t>Food Products</t>
  </si>
  <si>
    <t>Bajaj Finserv Ltd.</t>
  </si>
  <si>
    <t>INE918I01026</t>
  </si>
  <si>
    <t>Balkrishna Industries Ltd.</t>
  </si>
  <si>
    <t>INE787D01026</t>
  </si>
  <si>
    <t>Coforge Ltd.</t>
  </si>
  <si>
    <t>INE591G01017</t>
  </si>
  <si>
    <t>Gujarat Gas Ltd.</t>
  </si>
  <si>
    <t>INE844O01030</t>
  </si>
  <si>
    <t>Syngene International Ltd.</t>
  </si>
  <si>
    <t>INE398R01022</t>
  </si>
  <si>
    <t>SBI Life Insurance Company Ltd.</t>
  </si>
  <si>
    <t>INE123W01016</t>
  </si>
  <si>
    <t>Hero MotoCorp Ltd.</t>
  </si>
  <si>
    <t>INE158A01026</t>
  </si>
  <si>
    <t>Crompton Greaves Cons Electrical Ltd.</t>
  </si>
  <si>
    <t>INE299U01018</t>
  </si>
  <si>
    <t>Balrampur Chini Mills Ltd.</t>
  </si>
  <si>
    <t>INE119A01028</t>
  </si>
  <si>
    <t>L&amp;T Technology Services Ltd.</t>
  </si>
  <si>
    <t>INE010V01017</t>
  </si>
  <si>
    <t>IT - Services</t>
  </si>
  <si>
    <t>Ultratech Cement Ltd.</t>
  </si>
  <si>
    <t>INE481G01011</t>
  </si>
  <si>
    <t>Abbott India Ltd.</t>
  </si>
  <si>
    <t>INE358A01014</t>
  </si>
  <si>
    <t>Astral Ltd.</t>
  </si>
  <si>
    <t>INE006I01046</t>
  </si>
  <si>
    <t>Oracle Financial Services Software Ltd.</t>
  </si>
  <si>
    <t>INE881D01027</t>
  </si>
  <si>
    <t>Pidilite Industries Ltd.</t>
  </si>
  <si>
    <t>INE318A01026</t>
  </si>
  <si>
    <t>Nestle India Ltd.</t>
  </si>
  <si>
    <t>INE239A01016</t>
  </si>
  <si>
    <t>Shree Cement Ltd.</t>
  </si>
  <si>
    <t>INE070A01015</t>
  </si>
  <si>
    <t>Tata Steel Ltd.</t>
  </si>
  <si>
    <t>INE081A01020</t>
  </si>
  <si>
    <t>Torrent Pharmaceuticals Ltd.</t>
  </si>
  <si>
    <t>INE685A01028</t>
  </si>
  <si>
    <t>Atul Ltd.</t>
  </si>
  <si>
    <t>INE100A01010</t>
  </si>
  <si>
    <t>Polycab India Ltd.</t>
  </si>
  <si>
    <t>INE455K01017</t>
  </si>
  <si>
    <t>Godrej Properties Ltd.</t>
  </si>
  <si>
    <t>INE484J01027</t>
  </si>
  <si>
    <t>Granules India Ltd.</t>
  </si>
  <si>
    <t>INE101D01020</t>
  </si>
  <si>
    <t>Navin Fluorine International Ltd.</t>
  </si>
  <si>
    <t>INE048G01026</t>
  </si>
  <si>
    <t>Container Corporation Of India Ltd.</t>
  </si>
  <si>
    <t>INE111A01025</t>
  </si>
  <si>
    <t>MRF Ltd.</t>
  </si>
  <si>
    <t>INE883A01011</t>
  </si>
  <si>
    <t>The Indian Hotels Company Ltd.</t>
  </si>
  <si>
    <t>INE053A01029</t>
  </si>
  <si>
    <t>Info Edge (India) Ltd.</t>
  </si>
  <si>
    <t>INE663F01024</t>
  </si>
  <si>
    <t>Godrej Consumer Products Ltd.</t>
  </si>
  <si>
    <t>INE102D01028</t>
  </si>
  <si>
    <t>P I INDUSTRIES LIMITED</t>
  </si>
  <si>
    <t>INE603J01030</t>
  </si>
  <si>
    <t>Indraprastha Gas Ltd.</t>
  </si>
  <si>
    <t>INE203G01027</t>
  </si>
  <si>
    <t>(b) Unlisted</t>
  </si>
  <si>
    <t>Derivatives</t>
  </si>
  <si>
    <t>(a) Index/Stock Future</t>
  </si>
  <si>
    <t>Indraprastha Gas Ltd.28/12/2023</t>
  </si>
  <si>
    <t>P I INDUSTRIES LIMITED28/12/2023</t>
  </si>
  <si>
    <t>Godrej Consumer Products Ltd.28/12/2023</t>
  </si>
  <si>
    <t>Info Edge (India) Ltd.28/12/2023</t>
  </si>
  <si>
    <t>The Indian Hotels Company Ltd.28/12/2023</t>
  </si>
  <si>
    <t>MRF Ltd.28/12/2023</t>
  </si>
  <si>
    <t>Container Corporation Of India Ltd.28/12/2023</t>
  </si>
  <si>
    <t>Navin Fluorine International Ltd.28/12/2023</t>
  </si>
  <si>
    <t>Granules India Ltd.28/12/2023</t>
  </si>
  <si>
    <t>Godrej Properties Ltd.28/12/2023</t>
  </si>
  <si>
    <t>Polycab India Ltd.28/12/2023</t>
  </si>
  <si>
    <t>Atul Ltd.28/12/2023</t>
  </si>
  <si>
    <t>Torrent Pharmaceuticals Ltd.28/12/2023</t>
  </si>
  <si>
    <t>Tata Steel Ltd.28/12/2023</t>
  </si>
  <si>
    <t>Shree Cement Ltd.28/12/2023</t>
  </si>
  <si>
    <t>Nestle India Ltd.28/12/2023</t>
  </si>
  <si>
    <t>Pidilite Industries Ltd.28/12/2023</t>
  </si>
  <si>
    <t>Oracle Financial Services Software Ltd.28/12/2023</t>
  </si>
  <si>
    <t>Astral Ltd.28/12/2023</t>
  </si>
  <si>
    <t>Abbott India Ltd.28/12/2023</t>
  </si>
  <si>
    <t>Ultratech Cement Ltd.28/12/2023</t>
  </si>
  <si>
    <t>L&amp;T Technology Services Ltd.28/12/2023</t>
  </si>
  <si>
    <t>Balrampur Chini Mills Ltd.28/12/2023</t>
  </si>
  <si>
    <t>Crompton Greaves Cons Electrical Ltd.28/12/2023</t>
  </si>
  <si>
    <t>Hero MotoCorp Ltd.28/12/2023</t>
  </si>
  <si>
    <t>SBI Life Insurance Company Ltd.28/12/2023</t>
  </si>
  <si>
    <t>Syngene International Ltd.28/12/2023</t>
  </si>
  <si>
    <t>Gujarat Gas Ltd.28/12/2023</t>
  </si>
  <si>
    <t>Coforge Ltd.28/12/2023</t>
  </si>
  <si>
    <t>Balkrishna Industries Ltd.28/12/2023</t>
  </si>
  <si>
    <t>Bajaj Finserv Ltd.28/12/2023</t>
  </si>
  <si>
    <t>Britannia Industries Ltd.28/12/2023</t>
  </si>
  <si>
    <t>Aditya Birla Fashion and Retail Ltd.28/12/2023</t>
  </si>
  <si>
    <t>Trent Ltd.28/12/2023</t>
  </si>
  <si>
    <t>Mahanagar Gas Ltd.28/12/2023</t>
  </si>
  <si>
    <t>United Spirits Ltd.28/12/2023</t>
  </si>
  <si>
    <t>Berger Paints (I) Ltd.28/12/2023</t>
  </si>
  <si>
    <t>Page Industries Ltd.28/12/2023</t>
  </si>
  <si>
    <t>ICICI Prudential Life Insurance Co Ltd.28/12/2023</t>
  </si>
  <si>
    <t>Tata Communications Ltd.28/12/2023</t>
  </si>
  <si>
    <t>ACC Ltd.28/12/2023</t>
  </si>
  <si>
    <t>Bajaj Auto Ltd.28/12/2023</t>
  </si>
  <si>
    <t>Siemens Ltd.28/12/2023</t>
  </si>
  <si>
    <t>Can Fin Homes Ltd.28/12/2023</t>
  </si>
  <si>
    <t>Laurus Labs Ltd.28/12/2023</t>
  </si>
  <si>
    <t>Exide Industries Ltd.28/12/2023</t>
  </si>
  <si>
    <t>Marico Ltd.28/12/2023</t>
  </si>
  <si>
    <t>HDFC Asset Management Company Ltd.28/12/2023</t>
  </si>
  <si>
    <t>Bharat Electronics Ltd.28/12/2023</t>
  </si>
  <si>
    <t>Dr. Lal Path Labs Ltd.28/12/2023</t>
  </si>
  <si>
    <t>Gujarat Narmada Valley Fert &amp; Chem Ltd.28/12/2023</t>
  </si>
  <si>
    <t>Mahindra &amp; Mahindra Ltd.28/12/2023</t>
  </si>
  <si>
    <t>IDFC Ltd.28/12/2023</t>
  </si>
  <si>
    <t>Bharat Petroleum Corporation Ltd.28/12/2023</t>
  </si>
  <si>
    <t>HDFC Life Insurance Company Ltd.28/12/2023</t>
  </si>
  <si>
    <t>L&amp;T Finance Holdings Ltd.28/12/2023</t>
  </si>
  <si>
    <t>Zydus Lifesciences Ltd.28/12/2023</t>
  </si>
  <si>
    <t>Asian Paints Ltd.28/12/2023</t>
  </si>
  <si>
    <t>Divi's Laboratories Ltd.28/12/2023</t>
  </si>
  <si>
    <t>The India Cements Ltd.28/12/2023</t>
  </si>
  <si>
    <t>Axis Bank Ltd.28/12/2023</t>
  </si>
  <si>
    <t>ICICI Lombard General Insurance Co. Ltd.28/12/2023</t>
  </si>
  <si>
    <t>Apollo Hospitals Enterprise Ltd.28/12/2023</t>
  </si>
  <si>
    <t>Indian Oil Corporation Ltd.28/12/2023</t>
  </si>
  <si>
    <t>Aditya Birla Capital Ltd.28/12/2023</t>
  </si>
  <si>
    <t>Titan Company Ltd.28/12/2023</t>
  </si>
  <si>
    <t>UPL Ltd.28/12/2023</t>
  </si>
  <si>
    <t>National Aluminium Company Ltd.28/12/2023</t>
  </si>
  <si>
    <t>Biocon Ltd.28/12/2023</t>
  </si>
  <si>
    <t>Metropolis Healthcare Ltd.28/12/2023</t>
  </si>
  <si>
    <t>Samvardhana Motherson International Ltd.28/12/2023</t>
  </si>
  <si>
    <t>Hindustan Unilever Ltd.28/12/2023</t>
  </si>
  <si>
    <t>Deepak Nitrite Ltd.28/12/2023</t>
  </si>
  <si>
    <t>Dabur India Ltd.28/12/2023</t>
  </si>
  <si>
    <t>Birlasoft Ltd.28/12/2023</t>
  </si>
  <si>
    <t>Oberoi Realty Ltd.28/12/2023</t>
  </si>
  <si>
    <t>Max Financial Services Ltd.28/12/2023</t>
  </si>
  <si>
    <t>Larsen &amp; Toubro Ltd.28/12/2023</t>
  </si>
  <si>
    <t>Alkem Laboratories Ltd.28/12/2023</t>
  </si>
  <si>
    <t>Shriram Finance Ltd.28/12/2023</t>
  </si>
  <si>
    <t>Multi Commodity Exchange Of India Ltd.28/12/2023</t>
  </si>
  <si>
    <t>Indiamart Intermesh Ltd.28/12/2023</t>
  </si>
  <si>
    <t>Tata Consumer Products Ltd.28/12/2023</t>
  </si>
  <si>
    <t>Power Grid Corporation of India Ltd.28/12/2023</t>
  </si>
  <si>
    <t>Havells India Ltd.28/12/2023</t>
  </si>
  <si>
    <t>Hindustan Copper Ltd.28/12/2023</t>
  </si>
  <si>
    <t>Chambal Fertilizers &amp; Chemicals Ltd.28/12/2023</t>
  </si>
  <si>
    <t>ITC Ltd.28/12/2023</t>
  </si>
  <si>
    <t>Aarti Industries Ltd.28/12/2023</t>
  </si>
  <si>
    <t>Cholamandalam Investment &amp; Finance Company Ltd.28/12/2023</t>
  </si>
  <si>
    <t>Cipla Ltd.28/12/2023</t>
  </si>
  <si>
    <t>Indian Energy Exchange Ltd.28/12/2023</t>
  </si>
  <si>
    <t>AU Small Finance Bank Ltd.28/12/2023</t>
  </si>
  <si>
    <t>Tech Mahindra Ltd.28/12/2023</t>
  </si>
  <si>
    <t>LIC Housing Finance Ltd.28/12/2023</t>
  </si>
  <si>
    <t>Glenmark Pharmaceuticals Ltd.28/12/2023</t>
  </si>
  <si>
    <t>Ambuja Cements Ltd.28/12/2023</t>
  </si>
  <si>
    <t>HCL Technologies Ltd.28/12/2023</t>
  </si>
  <si>
    <t>ABB India Ltd.28/12/2023</t>
  </si>
  <si>
    <t>Mphasis Ltd.28/12/2023</t>
  </si>
  <si>
    <t>GAIL (India) Ltd.28/12/2023</t>
  </si>
  <si>
    <t>City Union Bank Ltd.28/12/2023</t>
  </si>
  <si>
    <t>Tata Consultancy Services Ltd.28/12/2023</t>
  </si>
  <si>
    <t>Dixon Technologies (India) Ltd.28/12/2023</t>
  </si>
  <si>
    <t>Ashok Leyland Ltd.28/12/2023</t>
  </si>
  <si>
    <t>LTIMindtree Ltd.28/12/2023</t>
  </si>
  <si>
    <t>Sun TV Network Ltd.28/12/2023</t>
  </si>
  <si>
    <t>Sun Pharmaceutical Industries Ltd.28/12/2023</t>
  </si>
  <si>
    <t>Dalmia Bharat Ltd.28/12/2023</t>
  </si>
  <si>
    <t>Canara Bank28/12/2023</t>
  </si>
  <si>
    <t>JSW Steel Ltd.28/12/2023</t>
  </si>
  <si>
    <t>RBL Bank Ltd.28/12/2023</t>
  </si>
  <si>
    <t>Bandhan Bank Ltd.28/12/2023</t>
  </si>
  <si>
    <t>Tata Power Company Ltd.28/12/2023</t>
  </si>
  <si>
    <t>Petronet LNG Ltd.28/12/2023</t>
  </si>
  <si>
    <t>REC Ltd.28/12/2023</t>
  </si>
  <si>
    <t>Vedanta Ltd.28/12/2023</t>
  </si>
  <si>
    <t>Punjab National Bank28/12/2023</t>
  </si>
  <si>
    <t>Escorts Kubota Ltd.28/12/2023</t>
  </si>
  <si>
    <t>JK Cement Ltd.28/12/2023</t>
  </si>
  <si>
    <t>Eicher Motors Ltd.28/12/2023</t>
  </si>
  <si>
    <t>IndusInd Bank Ltd.28/12/2023</t>
  </si>
  <si>
    <t>Voltas Ltd.28/12/2023</t>
  </si>
  <si>
    <t>InterGlobe Aviation Ltd.28/12/2023</t>
  </si>
  <si>
    <t>NMDC Ltd.28/12/2023</t>
  </si>
  <si>
    <t>The Ramco Cements Ltd.28/12/2023</t>
  </si>
  <si>
    <t>GMR Airports Infrastructure Ltd.28/12/2023</t>
  </si>
  <si>
    <t>Cummins India Ltd.28/12/2023</t>
  </si>
  <si>
    <t>Steel Authority of India Ltd.28/12/2023</t>
  </si>
  <si>
    <t>NTPC Ltd.28/12/2023</t>
  </si>
  <si>
    <t>Bharat Forge Ltd.28/12/2023</t>
  </si>
  <si>
    <t>Coal India Ltd.28/12/2023</t>
  </si>
  <si>
    <t>Apollo Tyres Ltd.28/12/2023</t>
  </si>
  <si>
    <t>United Breweries Ltd.28/12/2023</t>
  </si>
  <si>
    <t>Lupin Ltd.28/12/2023</t>
  </si>
  <si>
    <t>Dr. Reddy's Laboratories Ltd.28/12/2023</t>
  </si>
  <si>
    <t>Piramal Enterprises Ltd.28/12/2023</t>
  </si>
  <si>
    <t>Maruti Suzuki India Ltd.28/12/2023</t>
  </si>
  <si>
    <t>Wipro Ltd.28/12/2023</t>
  </si>
  <si>
    <t>Infosys Ltd.28/12/2023</t>
  </si>
  <si>
    <t>Aurobindo Pharma Ltd.28/12/2023</t>
  </si>
  <si>
    <t>Indian Railway Catering &amp;Tou. Corp. Ltd.28/12/2023</t>
  </si>
  <si>
    <t>Jindal Steel &amp; Power Ltd.28/12/2023</t>
  </si>
  <si>
    <t>Manappuram Finance Ltd.28/12/2023</t>
  </si>
  <si>
    <t>Indus Towers Ltd.28/12/2023</t>
  </si>
  <si>
    <t>Hindustan Aeronautics Ltd.28/12/2023</t>
  </si>
  <si>
    <t>The Federal Bank Ltd.28/12/2023</t>
  </si>
  <si>
    <t>Grasim Industries Ltd.28/12/2023</t>
  </si>
  <si>
    <t>Oil &amp; Natural Gas Corporation Ltd.28/12/2023</t>
  </si>
  <si>
    <t>State Bank of India28/12/2023</t>
  </si>
  <si>
    <t>Vodafone Idea Ltd.28/12/2023</t>
  </si>
  <si>
    <t>Indiabulls Housing Finance Ltd.28/12/2023</t>
  </si>
  <si>
    <t>Bajaj Finance Ltd.28/12/2023</t>
  </si>
  <si>
    <t>Bank of Baroda28/12/2023</t>
  </si>
  <si>
    <t>Hindalco Industries Ltd.28/12/2023</t>
  </si>
  <si>
    <t>Hindustan Petroleum Corporation Ltd.28/12/2023</t>
  </si>
  <si>
    <t>Adani Ports &amp; Special Economic Zone Ltd.28/12/2023</t>
  </si>
  <si>
    <t>Bharti Airtel Ltd.28/12/2023</t>
  </si>
  <si>
    <t>DLF Ltd.28/12/2023</t>
  </si>
  <si>
    <t>PVR Inox Ltd.28/12/2023</t>
  </si>
  <si>
    <t>Bharat Heavy Electricals Ltd.28/12/2023</t>
  </si>
  <si>
    <t>Adani Enterprises Ltd.28/12/2023</t>
  </si>
  <si>
    <t>Zee Entertainment Enterprises Ltd.28/12/2023</t>
  </si>
  <si>
    <t>Tata Motors Ltd.28/12/2023</t>
  </si>
  <si>
    <t>Kotak Mahindra Bank Ltd.28/12/2023</t>
  </si>
  <si>
    <t>ICICI Bank Ltd.28/12/2023</t>
  </si>
  <si>
    <t>Reliance Industries Ltd.28/12/2023</t>
  </si>
  <si>
    <t>HDFC Bank Ltd.28/12/2023</t>
  </si>
  <si>
    <t>5.23% NABARD NCD RED 31-01-2025</t>
  </si>
  <si>
    <t>INE261F08DI1</t>
  </si>
  <si>
    <t>6.69% GOVT OF INDIA RED 27-06-2024</t>
  </si>
  <si>
    <t>IN0020220052</t>
  </si>
  <si>
    <t>364 DAYS TBILL RED 29-02-2024</t>
  </si>
  <si>
    <t>IN002022Z481</t>
  </si>
  <si>
    <t>364 DAYS TBILL RED 14-03-2024</t>
  </si>
  <si>
    <t>IN002022Z507</t>
  </si>
  <si>
    <t>364 DAYS TBILL RED 14-12-2023</t>
  </si>
  <si>
    <t>IN002022Z374</t>
  </si>
  <si>
    <t>364 DAYS TBILL RED 15-02-2024</t>
  </si>
  <si>
    <t>IN002022Z465</t>
  </si>
  <si>
    <t>364 DAYS TBILL RED 07-03-2024</t>
  </si>
  <si>
    <t>IN002022Z499</t>
  </si>
  <si>
    <t>182  DAYS TBILL RED 21-03-2024</t>
  </si>
  <si>
    <t>IN002023Y268</t>
  </si>
  <si>
    <t>364 DAYS TBILL RED 22-03-2024</t>
  </si>
  <si>
    <t>IN002022Z515</t>
  </si>
  <si>
    <t>364 DAYS TBILL RED 29-03-2024</t>
  </si>
  <si>
    <t>IN002022Z523</t>
  </si>
  <si>
    <t>364 DAYS TBILL RED 10-10-2024</t>
  </si>
  <si>
    <t>IN002023Z307</t>
  </si>
  <si>
    <t>364 DAYS TBILL RED 26-01-2024</t>
  </si>
  <si>
    <t>IN002022Z432</t>
  </si>
  <si>
    <t>364 DAYS TBILL RED 08-02-2024</t>
  </si>
  <si>
    <t>IN002022Z457</t>
  </si>
  <si>
    <t>364 DAYS TBILL RED 04-01-2024</t>
  </si>
  <si>
    <t>IN002022Z408</t>
  </si>
  <si>
    <t>182 DAYS TBILL RED 11-01-2024</t>
  </si>
  <si>
    <t>IN002023Y151</t>
  </si>
  <si>
    <t>91 DAYS TBILL RED 29-12-2023</t>
  </si>
  <si>
    <t>IN002023X278</t>
  </si>
  <si>
    <t>NABARD CD RED 23-01-2024#**</t>
  </si>
  <si>
    <t>INE261F16686</t>
  </si>
  <si>
    <t>BANK OF BARODA CD RED 25-01-2024#</t>
  </si>
  <si>
    <t>INE028A16EA3</t>
  </si>
  <si>
    <t>BANK OF BARODA CD RED 29-01-2024#</t>
  </si>
  <si>
    <t>INE028A16EB1</t>
  </si>
  <si>
    <t>HDFC BANK CD RED 20-03-2024#**</t>
  </si>
  <si>
    <t>INE040A16DU8</t>
  </si>
  <si>
    <t>HDFC BANK CD RED 05-02-2024#**</t>
  </si>
  <si>
    <t>INE040A16DT0</t>
  </si>
  <si>
    <t>NABARD CD RED 13-03-2024#**</t>
  </si>
  <si>
    <t>INE261F16710</t>
  </si>
  <si>
    <t>ICICI SECURITIES CP RED 30-04-2024**</t>
  </si>
  <si>
    <t>INE763G14RD3</t>
  </si>
  <si>
    <t>ADITYA BIRLA FIN LTD CP RED 30-01-2024**</t>
  </si>
  <si>
    <t>INE860H141Q2</t>
  </si>
  <si>
    <t>ICICI SECURITIES CP RED 31-01-2024**</t>
  </si>
  <si>
    <t>INE763G14OO7</t>
  </si>
  <si>
    <t>AXIS FINANCE LTD CP RED 28-02-2024**</t>
  </si>
  <si>
    <t>INE891K14MB9</t>
  </si>
  <si>
    <t>BAJAJ FINANCE LTD CP RED 09-01-2024**</t>
  </si>
  <si>
    <t>INE296A14VW9</t>
  </si>
  <si>
    <t>SIDBI CP RED 28-02-2024**</t>
  </si>
  <si>
    <t>INE556F14JT6</t>
  </si>
  <si>
    <t>KOTAK MAHINDRA INVEST CP RED 14-06-2024**</t>
  </si>
  <si>
    <t>INE975F14YW1</t>
  </si>
  <si>
    <t>BAJAJ FINANCE LTD CP RED 29-08-2024**</t>
  </si>
  <si>
    <t>INE296A14VO6</t>
  </si>
  <si>
    <t>HDFC BANK LTD. CP RED 26-02-2024**</t>
  </si>
  <si>
    <t>INE040A14235</t>
  </si>
  <si>
    <t>HDFC BANK LTD. CP RED 22-03-2024</t>
  </si>
  <si>
    <t>INE040A14268</t>
  </si>
  <si>
    <t>EDELWEISS LIQUID FUND - DIRECT PL -GR</t>
  </si>
  <si>
    <t>INF754K01GM4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</si>
  <si>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</si>
  <si>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</si>
  <si>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</si>
  <si>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NOVEMBER 30, 2023</t>
  </si>
  <si>
    <t>(An open ended dynamic asset allocation fund)</t>
  </si>
  <si>
    <t>Brigade Enterprises Ltd.</t>
  </si>
  <si>
    <t>INE791I01019</t>
  </si>
  <si>
    <t>Creditaccess Grameen Ltd.</t>
  </si>
  <si>
    <t>INE741K01010</t>
  </si>
  <si>
    <t>Torrent Power Ltd.</t>
  </si>
  <si>
    <t>INE813H01021</t>
  </si>
  <si>
    <t>Indian Bank</t>
  </si>
  <si>
    <t>INE562A01011</t>
  </si>
  <si>
    <t>Bosch Ltd.</t>
  </si>
  <si>
    <t>INE323A01026</t>
  </si>
  <si>
    <t>Jio Financial Services Ltd.</t>
  </si>
  <si>
    <t>INE758E01017</t>
  </si>
  <si>
    <t>Avenue Supermarts Ltd.</t>
  </si>
  <si>
    <t>INE192R01011</t>
  </si>
  <si>
    <t>AIA Engineering Ltd.</t>
  </si>
  <si>
    <t>INE212H01026</t>
  </si>
  <si>
    <t>UNO Minda Ltd.</t>
  </si>
  <si>
    <t>INE405E01023</t>
  </si>
  <si>
    <t>Go Fashion (India) Ltd.</t>
  </si>
  <si>
    <t>INE0BJS01011</t>
  </si>
  <si>
    <t>Solar Industries India Ltd.</t>
  </si>
  <si>
    <t>INE343H01029</t>
  </si>
  <si>
    <t>Kajaria Ceramics Ltd.</t>
  </si>
  <si>
    <t>INE217B01036</t>
  </si>
  <si>
    <t>Westlife Foodworld Ltd.</t>
  </si>
  <si>
    <t>INE274F01020</t>
  </si>
  <si>
    <t>3M India Ltd.</t>
  </si>
  <si>
    <t>INE470A01017</t>
  </si>
  <si>
    <t>Diversified</t>
  </si>
  <si>
    <t>TVS Motor Company Ltd.</t>
  </si>
  <si>
    <t>INE494B01023</t>
  </si>
  <si>
    <t>APL Apollo Tubes Ltd.</t>
  </si>
  <si>
    <t>INE702C01027</t>
  </si>
  <si>
    <t>Tata Elxsi Ltd.</t>
  </si>
  <si>
    <t>INE670A01012</t>
  </si>
  <si>
    <t>Colgate Palmolive (India) Ltd.</t>
  </si>
  <si>
    <t>INE259A01022</t>
  </si>
  <si>
    <t>Craftsman Automation Ltd.</t>
  </si>
  <si>
    <t>INE00LO01017</t>
  </si>
  <si>
    <t>Avalon Technologies Ltd.</t>
  </si>
  <si>
    <t>INE0LCL01028</t>
  </si>
  <si>
    <t>SBI Cards &amp; Payment Services Ltd.</t>
  </si>
  <si>
    <t>INE018E01016</t>
  </si>
  <si>
    <t>BROOKFIELD INDIA REAL ESTATE TRUST</t>
  </si>
  <si>
    <t>INE0FDU25010</t>
  </si>
  <si>
    <t>JSW Energy Ltd.</t>
  </si>
  <si>
    <t>INE121E01018</t>
  </si>
  <si>
    <t>Star Health &amp; Allied Insurance Co Ltd.</t>
  </si>
  <si>
    <t>INE575P01011</t>
  </si>
  <si>
    <t>JSW Infrastructure Ltd.</t>
  </si>
  <si>
    <t>INE880J01026</t>
  </si>
  <si>
    <t>Vedant Fashions Ltd.</t>
  </si>
  <si>
    <t>INE825V01034</t>
  </si>
  <si>
    <t>Aether Industries Ltd.</t>
  </si>
  <si>
    <t>INE0BWX01014</t>
  </si>
  <si>
    <t>Yatra Online Ltd.</t>
  </si>
  <si>
    <t>INE0JR601024</t>
  </si>
  <si>
    <t>Procter &amp; Gamble Hygiene&amp;HealthCare Ltd.</t>
  </si>
  <si>
    <t>INE179A01014</t>
  </si>
  <si>
    <t>Persistent Systems Ltd.</t>
  </si>
  <si>
    <t>INE262H01013</t>
  </si>
  <si>
    <t>Flair Writing Industries Ltd.</t>
  </si>
  <si>
    <t>INE00Y201027</t>
  </si>
  <si>
    <t>Household Products</t>
  </si>
  <si>
    <t>(c) Investment - CCD</t>
  </si>
  <si>
    <t>7.5% CHOLAMANDALM INV &amp; FIN CCD 30-09-26**</t>
  </si>
  <si>
    <t>INE121A08PJ0</t>
  </si>
  <si>
    <t>Persistent Systems Ltd.28/12/2023</t>
  </si>
  <si>
    <t>TVS Motor Company Ltd.28/12/2023</t>
  </si>
  <si>
    <t>SBI Cards &amp; Payment Services Ltd.28/12/2023</t>
  </si>
  <si>
    <t>NIFTY 28/12/2023</t>
  </si>
  <si>
    <t>INDEX FUTURES</t>
  </si>
  <si>
    <t>(B)Index / Stock Option</t>
  </si>
  <si>
    <t>PUT NIFTY 28/12/2023 20500</t>
  </si>
  <si>
    <t>INDEX OPTIONS</t>
  </si>
  <si>
    <t>7.51% RECL NCD SR221 RED 31-07-2026**</t>
  </si>
  <si>
    <t>INE020B08EI8</t>
  </si>
  <si>
    <t>7.99% HDB FIN SR A1 FX 189 NCD R16-03-26**</t>
  </si>
  <si>
    <t>INE756I07EO2</t>
  </si>
  <si>
    <t>7.59% POWER FIN NCD SR 221B R 17-01-2028**</t>
  </si>
  <si>
    <t>INE134E08LX5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</si>
  <si>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</si>
  <si>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</si>
  <si>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</si>
  <si>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</si>
  <si>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</si>
  <si>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</si>
  <si>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7.68% GOVT OF INDIA RED 15-12-2023</t>
  </si>
  <si>
    <t>IN0020150010</t>
  </si>
  <si>
    <t>EDEL CRIS PSU+ SDL 50:50 OCT-25 IDX GDP</t>
  </si>
  <si>
    <t>INF754K01OG0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</si>
  <si>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</si>
  <si>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</si>
  <si>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</si>
  <si>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</si>
  <si>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</si>
  <si>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LARGE CAP FUND AS ON NOVEMBER 30, 2023</t>
  </si>
  <si>
    <t>(An open ended equity scheme predominantly investing in large cap stocks)</t>
  </si>
  <si>
    <t>Tube Investments Of India Ltd.</t>
  </si>
  <si>
    <t>INE974X01010</t>
  </si>
  <si>
    <t>The Phoenix Mills Ltd.</t>
  </si>
  <si>
    <t>INE211B01039</t>
  </si>
  <si>
    <t>IN9155A01020</t>
  </si>
  <si>
    <t>KPIT Technologies Ltd.</t>
  </si>
  <si>
    <t>INE04I401011</t>
  </si>
  <si>
    <t>Nifty Bank 28/12/2023</t>
  </si>
  <si>
    <t>91 DAYS TBILL RED 18-01-2024</t>
  </si>
  <si>
    <t>IN002023X302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</si>
  <si>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</si>
  <si>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</si>
  <si>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</si>
  <si>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</si>
  <si>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</si>
  <si>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NOVEMBER 30, 2023</t>
  </si>
  <si>
    <t>(An open ended dynamic equity scheme investing across large cap, mid cap, small cap stocks)</t>
  </si>
  <si>
    <t>KEI Industries Ltd.</t>
  </si>
  <si>
    <t>INE878B01027</t>
  </si>
  <si>
    <t>Sundaram Finance Ltd.</t>
  </si>
  <si>
    <t>INE660A01013</t>
  </si>
  <si>
    <t>Bikaji Foods International Ltd.</t>
  </si>
  <si>
    <t>INE00E101023</t>
  </si>
  <si>
    <t>Zomato Ltd.</t>
  </si>
  <si>
    <t>INE758T01015</t>
  </si>
  <si>
    <t>Power Finance Corporation Ltd.</t>
  </si>
  <si>
    <t>INE134E01011</t>
  </si>
  <si>
    <t>JB Chemicals &amp; Pharmaceuticals Ltd.</t>
  </si>
  <si>
    <t>INE572A01036</t>
  </si>
  <si>
    <t>Bharat Dynamics Ltd.</t>
  </si>
  <si>
    <t>INE171Z01018</t>
  </si>
  <si>
    <t>Amber Enterprises India Ltd.</t>
  </si>
  <si>
    <t>INE371P01015</t>
  </si>
  <si>
    <t>Karur Vysya Bank Ltd.</t>
  </si>
  <si>
    <t>INE036D01028</t>
  </si>
  <si>
    <t>Power Mech Projects Ltd.</t>
  </si>
  <si>
    <t>INE211R01019</t>
  </si>
  <si>
    <t>Spandana Sphoorty Financial Ltd.</t>
  </si>
  <si>
    <t>INE572J01011</t>
  </si>
  <si>
    <t>Indian Renewable Energy Dev Agency Ltd.</t>
  </si>
  <si>
    <t>INE202E01016</t>
  </si>
  <si>
    <t>Tata Technologies Ltd.</t>
  </si>
  <si>
    <t>INE142M01025</t>
  </si>
  <si>
    <t>Edelweiss Flexi Cap Fund</t>
  </si>
  <si>
    <t>PORTFOLIO STATEMENT OF EDELWEISS LONG TERM EQUITY FUND AS ON NOVEMBER 30, 2023</t>
  </si>
  <si>
    <t>(An open ended equity linked saving scheme with a statutory lock in of 3 years and tax benefit)</t>
  </si>
  <si>
    <t>Concord Biotech Ltd.</t>
  </si>
  <si>
    <t>INE338H01029</t>
  </si>
  <si>
    <t>Fedbank Financial Services Ltd.</t>
  </si>
  <si>
    <t>INE007N01010</t>
  </si>
  <si>
    <t>Mahindra &amp; Mahindra Financial Services Ltd</t>
  </si>
  <si>
    <t>INE774D01024</t>
  </si>
  <si>
    <t>Home First Finance Company India Ltd.</t>
  </si>
  <si>
    <t>INE481N01025</t>
  </si>
  <si>
    <t>Honeywell Automation India Ltd.</t>
  </si>
  <si>
    <t>INE671A01010</t>
  </si>
  <si>
    <t>Industrial Manufacturing</t>
  </si>
  <si>
    <t>Radico Khaitan Ltd.</t>
  </si>
  <si>
    <t>INE944F01028</t>
  </si>
  <si>
    <t>KEC International Ltd.</t>
  </si>
  <si>
    <t>INE389H01022</t>
  </si>
  <si>
    <t>Edelweiss ELSS Tax Saver Fund</t>
  </si>
  <si>
    <t>PORTFOLIO STATEMENT OF EDELWEISS LARGE &amp; MID CAP FUND AS ON NOVEMBER 30, 2023</t>
  </si>
  <si>
    <t>(An open ended equity scheme investing in both large cap and mid cap stocks)</t>
  </si>
  <si>
    <t>Suzlon Energy Ltd.</t>
  </si>
  <si>
    <t>INE040H01021</t>
  </si>
  <si>
    <t>Jubilant Foodworks Ltd.</t>
  </si>
  <si>
    <t>INE797F01020</t>
  </si>
  <si>
    <t>Max Healthcare Institute Ltd.</t>
  </si>
  <si>
    <t>INE027H01010</t>
  </si>
  <si>
    <t>Sona BLW Precision Forgings Ltd.</t>
  </si>
  <si>
    <t>INE073K01018</t>
  </si>
  <si>
    <t>Metro Brands Ltd.</t>
  </si>
  <si>
    <t>INE317I01021</t>
  </si>
  <si>
    <t>Grindwell Norton Ltd.</t>
  </si>
  <si>
    <t>INE536A01023</t>
  </si>
  <si>
    <t>Century Plyboards (India) Ltd.</t>
  </si>
  <si>
    <t>INE348B01021</t>
  </si>
  <si>
    <t>Fortis Healthcare Ltd.</t>
  </si>
  <si>
    <t>INE061F01013</t>
  </si>
  <si>
    <t>IPCA Laboratories Ltd.</t>
  </si>
  <si>
    <t>INE571A01038</t>
  </si>
  <si>
    <t>GMM Pfaudler Ltd.</t>
  </si>
  <si>
    <t>INE541A01023</t>
  </si>
  <si>
    <t>Kansai Nerolac Paints Ltd.</t>
  </si>
  <si>
    <t>INE531A01024</t>
  </si>
  <si>
    <t>Edelweiss Large and Mid Cap Fund</t>
  </si>
  <si>
    <t>PORTFOLIO STATEMENT OF EDELWEISS SMALL CAP FUND AS ON NOVEMBER 30, 2023</t>
  </si>
  <si>
    <t>(An open ended scheme predominantly investing in small cap stocks)</t>
  </si>
  <si>
    <t>Ajanta Pharma Ltd.</t>
  </si>
  <si>
    <t>INE031B01049</t>
  </si>
  <si>
    <t>Krishna Inst of Medical Sciences Ltd.</t>
  </si>
  <si>
    <t>INE967H01017</t>
  </si>
  <si>
    <t>Ratnamani Metals &amp; Tubes Ltd.</t>
  </si>
  <si>
    <t>INE703B01027</t>
  </si>
  <si>
    <t>Equitas Small Finance Bank Ltd.</t>
  </si>
  <si>
    <t>INE063P01018</t>
  </si>
  <si>
    <t>Ahluwalia Contracts (India) Ltd.</t>
  </si>
  <si>
    <t>INE758C01029</t>
  </si>
  <si>
    <t>Angel One Ltd.</t>
  </si>
  <si>
    <t>INE732I01013</t>
  </si>
  <si>
    <t>Praj Industries Ltd.</t>
  </si>
  <si>
    <t>INE074A01025</t>
  </si>
  <si>
    <t>JK Lakshmi Cement Ltd.</t>
  </si>
  <si>
    <t>INE786A01032</t>
  </si>
  <si>
    <t>K.P.R. Mill Ltd.</t>
  </si>
  <si>
    <t>INE930H01031</t>
  </si>
  <si>
    <t>Action Construction Equipment Ltd.</t>
  </si>
  <si>
    <t>INE731H01025</t>
  </si>
  <si>
    <t>PNC Infratech Ltd.</t>
  </si>
  <si>
    <t>INE195J01029</t>
  </si>
  <si>
    <t>Tejas Networks Ltd.</t>
  </si>
  <si>
    <t>INE010J01012</t>
  </si>
  <si>
    <t>Telecom - Equipment &amp; Accessories</t>
  </si>
  <si>
    <t>Rategain Travel Technologies Ltd.</t>
  </si>
  <si>
    <t>INE0CLI01024</t>
  </si>
  <si>
    <t>Cera Sanitaryware Ltd.</t>
  </si>
  <si>
    <t>INE739E01017</t>
  </si>
  <si>
    <t>Teamlease Services Ltd.</t>
  </si>
  <si>
    <t>INE985S01024</t>
  </si>
  <si>
    <t>Commercial Services &amp; Supplies</t>
  </si>
  <si>
    <t>Suven Pharmaceuticals Ltd.</t>
  </si>
  <si>
    <t>INE03QK01018</t>
  </si>
  <si>
    <t>Emami Ltd.</t>
  </si>
  <si>
    <t>INE548C01032</t>
  </si>
  <si>
    <t>RHI Magnesita India Ltd.</t>
  </si>
  <si>
    <t>INE743M01012</t>
  </si>
  <si>
    <t>Rolex Rings Ltd.</t>
  </si>
  <si>
    <t>INE645S01016</t>
  </si>
  <si>
    <t>Garware Technical Fibres Ltd.</t>
  </si>
  <si>
    <t>INE276A01018</t>
  </si>
  <si>
    <t>Arvind Fashions Ltd.</t>
  </si>
  <si>
    <t>INE955V01021</t>
  </si>
  <si>
    <t>KNR Constructions Ltd.</t>
  </si>
  <si>
    <t>INE634I01029</t>
  </si>
  <si>
    <t>Jamna Auto Industries Ltd.</t>
  </si>
  <si>
    <t>INE039C01032</t>
  </si>
  <si>
    <t>Minda Corporation Ltd.</t>
  </si>
  <si>
    <t>INE842C01021</t>
  </si>
  <si>
    <t>V-Mart Retail Ltd.</t>
  </si>
  <si>
    <t>INE665J01013</t>
  </si>
  <si>
    <t>Mold-Tek Packaging Ltd.</t>
  </si>
  <si>
    <t>INE893J01029</t>
  </si>
  <si>
    <t>Voltamp Transformers Ltd.</t>
  </si>
  <si>
    <t>INE540H01012</t>
  </si>
  <si>
    <t>CSB Bank Ltd.</t>
  </si>
  <si>
    <t>INE679A01013</t>
  </si>
  <si>
    <t>Carborundum Universal Ltd.</t>
  </si>
  <si>
    <t>INE120A01034</t>
  </si>
  <si>
    <t>Gateway Distriparks Ltd.</t>
  </si>
  <si>
    <t>INE079J01017</t>
  </si>
  <si>
    <t>Mahindra Logistics Ltd.</t>
  </si>
  <si>
    <t>INE766P01016</t>
  </si>
  <si>
    <t>Orient Electric Ltd.</t>
  </si>
  <si>
    <t>INE142Z01019</t>
  </si>
  <si>
    <t>NOCIL Ltd.</t>
  </si>
  <si>
    <t>INE163A01018</t>
  </si>
  <si>
    <t>Edelweiss Small Cap Fund</t>
  </si>
  <si>
    <t>PORTFOLIO STATEMENT OF EDELWEISS EQUITY SAVINGS FUND AS ON NOVEMBER 30, 2023</t>
  </si>
  <si>
    <t>(An Open ended scheme investing in equity, arbitrage and debt)</t>
  </si>
  <si>
    <t>Ask Automotive Ltd.</t>
  </si>
  <si>
    <t>INE491J01022</t>
  </si>
  <si>
    <t>Gabriel India Ltd.</t>
  </si>
  <si>
    <t>INE524A01029</t>
  </si>
  <si>
    <t>Stylam Industries Ltd.</t>
  </si>
  <si>
    <t>INE239C01020</t>
  </si>
  <si>
    <t>CCL Products (India) Ltd.</t>
  </si>
  <si>
    <t>INE421D01022</t>
  </si>
  <si>
    <t>Cholamandalam Financial Holdings Ltd.</t>
  </si>
  <si>
    <t>INE149A01033</t>
  </si>
  <si>
    <t>MINDSPACE BUSINESS PARKS REIT</t>
  </si>
  <si>
    <t>INE0CCU25019</t>
  </si>
  <si>
    <t>Edelweiss Equity Savings Fund</t>
  </si>
  <si>
    <t>PORTFOLIO STATEMENT OF EDELWEISS FOCUSED EQUITY FUND AS ON NOVEMBER 30, 2023</t>
  </si>
  <si>
    <t>(An open-ended equity scheme investing in maximum 30 stocks across market capitalisation)</t>
  </si>
  <si>
    <t>Edelweiss Focused Equity Fund</t>
  </si>
  <si>
    <t>PORTFOLIO STATEMENT OF EDELWEISS NIFTY 100 QUALITY 30 INDEX FND AS ON NOVEMBER 30, 2023</t>
  </si>
  <si>
    <t>(An open ended scheme replicating Nifty 100 Quality 30 Index)</t>
  </si>
  <si>
    <t>Muthoot Finance Ltd.</t>
  </si>
  <si>
    <t>INE414G01012</t>
  </si>
  <si>
    <t>Edelweiss NIFTY 100 Quality 30 Index Fund</t>
  </si>
  <si>
    <t>PORTFOLIO STATEMENT OF EDELWEISS NIFTY 50 INDEX FUND AS ON NOVEMBER 30, 2023</t>
  </si>
  <si>
    <t>(An open ended scheme replicating Nifty 50 Index)</t>
  </si>
  <si>
    <t>Edelweiss NIFTY 50 Index Fund</t>
  </si>
  <si>
    <t>PORTFOLIO STATEMENT OF EDELWEISS NIFTY LARGE MID CAP 250 INDEX FUND AS ON NOVEMBER 30, 2023</t>
  </si>
  <si>
    <t>(An Open-ended Equity Scheme replicating Nifty LargeMidcap 250 Index)</t>
  </si>
  <si>
    <t>Yes Bank Ltd.</t>
  </si>
  <si>
    <t>INE528G01035</t>
  </si>
  <si>
    <t>Adani Power Ltd.</t>
  </si>
  <si>
    <t>INE814H01011</t>
  </si>
  <si>
    <t>CG Power and Industrial Solutions Ltd.</t>
  </si>
  <si>
    <t>INE067A01029</t>
  </si>
  <si>
    <t>Supreme Industries Ltd.</t>
  </si>
  <si>
    <t>INE195A01028</t>
  </si>
  <si>
    <t>IDFC First Bank Ltd.</t>
  </si>
  <si>
    <t>INE092T01019</t>
  </si>
  <si>
    <t>FSN E-Commerce Ventures Ltd.</t>
  </si>
  <si>
    <t>INE388Y01029</t>
  </si>
  <si>
    <t>PB Fintech Ltd.</t>
  </si>
  <si>
    <t>INE417T01026</t>
  </si>
  <si>
    <t>Financial Technology (Fintech)</t>
  </si>
  <si>
    <t>Macrotech Developers Ltd.</t>
  </si>
  <si>
    <t>INE670K01029</t>
  </si>
  <si>
    <t>One 97 Communications Ltd.</t>
  </si>
  <si>
    <t>INE982J01020</t>
  </si>
  <si>
    <t>Union Bank of India</t>
  </si>
  <si>
    <t>INE692A01016</t>
  </si>
  <si>
    <t>Jindal Stainless Ltd.</t>
  </si>
  <si>
    <t>INE220G01021</t>
  </si>
  <si>
    <t>Tata Chemicals Ltd.</t>
  </si>
  <si>
    <t>INE092A01019</t>
  </si>
  <si>
    <t>NHPC Ltd.</t>
  </si>
  <si>
    <t>INE848E01016</t>
  </si>
  <si>
    <t>Prestige Estates Projects Ltd.</t>
  </si>
  <si>
    <t>INE811K01011</t>
  </si>
  <si>
    <t>Delhivery Ltd.</t>
  </si>
  <si>
    <t>INE148O01028</t>
  </si>
  <si>
    <t>Coromandel International Ltd.</t>
  </si>
  <si>
    <t>INE169A01031</t>
  </si>
  <si>
    <t>Indian Railway Finance Corporation Ltd.</t>
  </si>
  <si>
    <t>INE053F01010</t>
  </si>
  <si>
    <t>Sundram Fasteners Ltd.</t>
  </si>
  <si>
    <t>INE387A01021</t>
  </si>
  <si>
    <t>Gland Pharma Ltd.</t>
  </si>
  <si>
    <t>INE068V01023</t>
  </si>
  <si>
    <t>Linde India Ltd.</t>
  </si>
  <si>
    <t>INE473A01011</t>
  </si>
  <si>
    <t>Poonawalla Fincorp Ltd.</t>
  </si>
  <si>
    <t>INE511C01022</t>
  </si>
  <si>
    <t>Schaeffler India Ltd.</t>
  </si>
  <si>
    <t>INE513A01022</t>
  </si>
  <si>
    <t>VARUN BEVERAGES LIMITED</t>
  </si>
  <si>
    <t>INE200M01021</t>
  </si>
  <si>
    <t>Gujarat Fluorochemicals Ltd.</t>
  </si>
  <si>
    <t>INE09N301011</t>
  </si>
  <si>
    <t>Oil India Ltd.</t>
  </si>
  <si>
    <t>INE274J01014</t>
  </si>
  <si>
    <t>SKF India Ltd.</t>
  </si>
  <si>
    <t>INE640A01023</t>
  </si>
  <si>
    <t>Bata India Ltd.</t>
  </si>
  <si>
    <t>INE176A01028</t>
  </si>
  <si>
    <t>Motherson Sumi Wiring India Ltd.</t>
  </si>
  <si>
    <t>INE0FS801015</t>
  </si>
  <si>
    <t>CRISIL Ltd.</t>
  </si>
  <si>
    <t>INE007A01025</t>
  </si>
  <si>
    <t>Thermax Ltd.</t>
  </si>
  <si>
    <t>INE152A01029</t>
  </si>
  <si>
    <t>Patanjali Foods Ltd.</t>
  </si>
  <si>
    <t>INE619A01035</t>
  </si>
  <si>
    <t>Rail Vikas Nigam Ltd.</t>
  </si>
  <si>
    <t>INE415G01027</t>
  </si>
  <si>
    <t>Timken India Ltd.</t>
  </si>
  <si>
    <t>INE325A01013</t>
  </si>
  <si>
    <t>Adani Green Energy Ltd.</t>
  </si>
  <si>
    <t>INE364U01010</t>
  </si>
  <si>
    <t>Bank of India</t>
  </si>
  <si>
    <t>INE084A01016</t>
  </si>
  <si>
    <t>General Insurance Corporation of India</t>
  </si>
  <si>
    <t>INE481Y01014</t>
  </si>
  <si>
    <t>SRF Ltd.</t>
  </si>
  <si>
    <t>INE647A01010</t>
  </si>
  <si>
    <t>Hindustan Zinc Ltd.</t>
  </si>
  <si>
    <t>INE267A01025</t>
  </si>
  <si>
    <t>ZF Commercial Vehicle Ctrl Sys Ind Ltd.</t>
  </si>
  <si>
    <t>INE342J01019</t>
  </si>
  <si>
    <t>Bajaj Holdings &amp; Investment Ltd.</t>
  </si>
  <si>
    <t>INE118A01012</t>
  </si>
  <si>
    <t>Devyani International Ltd.</t>
  </si>
  <si>
    <t>INE872J01023</t>
  </si>
  <si>
    <t>GlaxoSmithKline Pharmaceuticals Ltd.</t>
  </si>
  <si>
    <t>INE159A01016</t>
  </si>
  <si>
    <t>Bayer Cropscience Ltd.</t>
  </si>
  <si>
    <t>INE462A01022</t>
  </si>
  <si>
    <t>Relaxo Footwears Ltd.</t>
  </si>
  <si>
    <t>INE131B01039</t>
  </si>
  <si>
    <t>Adani Energy Solutions Ltd.</t>
  </si>
  <si>
    <t>INE931S01010</t>
  </si>
  <si>
    <t>The New India Assurance Company Ltd.</t>
  </si>
  <si>
    <t>INE470Y01017</t>
  </si>
  <si>
    <t>Pfizer Ltd.</t>
  </si>
  <si>
    <t>INE182A01018</t>
  </si>
  <si>
    <t>Mazagon Dock Shipbuilders Ltd.</t>
  </si>
  <si>
    <t>INE249Z01012</t>
  </si>
  <si>
    <t>Mankind Pharma Ltd.</t>
  </si>
  <si>
    <t>INE634S01028</t>
  </si>
  <si>
    <t>Endurance Technologies Ltd.</t>
  </si>
  <si>
    <t>INE913H01037</t>
  </si>
  <si>
    <t>ICICI Securities Ltd.</t>
  </si>
  <si>
    <t>INE763G01038</t>
  </si>
  <si>
    <t>Sumitomo Chemical India Ltd.</t>
  </si>
  <si>
    <t>INE258G01013</t>
  </si>
  <si>
    <t>Whirlpool of India Ltd.</t>
  </si>
  <si>
    <t>INE716A01013</t>
  </si>
  <si>
    <t>Rajesh Exports Ltd.</t>
  </si>
  <si>
    <t>INE343B01030</t>
  </si>
  <si>
    <t>Fertilizers &amp; Chemicals Travancore Ltd.</t>
  </si>
  <si>
    <t>INE188A01015</t>
  </si>
  <si>
    <t>Trident Ltd.</t>
  </si>
  <si>
    <t>INE064C01022</t>
  </si>
  <si>
    <t>Vinati Organics Ltd.</t>
  </si>
  <si>
    <t>INE410B01037</t>
  </si>
  <si>
    <t>Bank of Maharashtra</t>
  </si>
  <si>
    <t>INE457A01014</t>
  </si>
  <si>
    <t>Adani Total Gas Ltd.</t>
  </si>
  <si>
    <t>INE399L01023</t>
  </si>
  <si>
    <t>Blue Dart Express Ltd.</t>
  </si>
  <si>
    <t>INE233B01017</t>
  </si>
  <si>
    <t>Godrej Industries Ltd.</t>
  </si>
  <si>
    <t>INE233A01035</t>
  </si>
  <si>
    <t>Life Insurance Corporation of India</t>
  </si>
  <si>
    <t>INE0J1Y01017</t>
  </si>
  <si>
    <t>Adani Wilmar Ltd.</t>
  </si>
  <si>
    <t>INE699H01024</t>
  </si>
  <si>
    <t>Edelweiss NIFTY Large Mid Cap 250 Index Fund</t>
  </si>
  <si>
    <t>PORTFOLIO STATEMENT OF EDELWEISS NIFTY MIDCAP150 MOMENTUM 50 INDEX FUND AS ON NOVEMBER 30, 2023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</si>
  <si>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</si>
  <si>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</si>
  <si>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</si>
  <si>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NOVEMBER 30, 2023</t>
  </si>
  <si>
    <t>(An open-ended equity)</t>
  </si>
  <si>
    <t>(b) Exchange Traded Commodity Derivatives</t>
  </si>
  <si>
    <t>SILVERMINI-29Feb2024-MCX1</t>
  </si>
  <si>
    <t>GOLD-05Dec2023-MCX</t>
  </si>
  <si>
    <t>SILVER-05Mar2024-MCX</t>
  </si>
  <si>
    <t>GOLDMINI-05Dec2023-MCX</t>
  </si>
  <si>
    <t>6.80% AXIS FIN LTD NCD R 18-11-26**</t>
  </si>
  <si>
    <t>INE891K07721</t>
  </si>
  <si>
    <t>8.0359% KOTAK MAH INVEST NCD R 06-10-26**</t>
  </si>
  <si>
    <t>INE975F07IM9</t>
  </si>
  <si>
    <t>7.50% NABARD NCD SR 24A RED 31-08-2026**</t>
  </si>
  <si>
    <t>INE261F08EA6</t>
  </si>
  <si>
    <t>7.8445% TATA CAP HSG FIN SR A 18-09-2026**</t>
  </si>
  <si>
    <t>INE033L07IC6</t>
  </si>
  <si>
    <t>6.35% HDB FIN A1 FX 169 RED 11-09-26**</t>
  </si>
  <si>
    <t>INE756I07DX5</t>
  </si>
  <si>
    <t>7.90% BAJAJ FIN LTD NCD RED 17-11-2025**</t>
  </si>
  <si>
    <t>INE296A07SF4</t>
  </si>
  <si>
    <t>Others</t>
  </si>
  <si>
    <t xml:space="preserve">a) Gold </t>
  </si>
  <si>
    <t>Gold</t>
  </si>
  <si>
    <t>IDIA00500001</t>
  </si>
  <si>
    <t>b) Silver</t>
  </si>
  <si>
    <t>Silver</t>
  </si>
  <si>
    <t>INE854780000</t>
  </si>
  <si>
    <t>Edelweiss Multi Asset Allocation Fund</t>
  </si>
  <si>
    <t>PORTFOLIO STATEMENT OF EDELWEISS MULTI CAP FUND AS ON NOVEMBER 30, 2023</t>
  </si>
  <si>
    <t>(An open-ended equity scheme investing across large cap, mid cap, small cap stocks)</t>
  </si>
  <si>
    <t>Birla Corporation Ltd.</t>
  </si>
  <si>
    <t>INE340A01012</t>
  </si>
  <si>
    <t>Chalet Hotels Ltd.</t>
  </si>
  <si>
    <t>INE427F01016</t>
  </si>
  <si>
    <t>Central Depository Services (I) Ltd.</t>
  </si>
  <si>
    <t>INE736A01011</t>
  </si>
  <si>
    <t>Edelweiss Multi Cap Fund</t>
  </si>
  <si>
    <t>Nifty 500 MultiCap 50:25:25 TRI</t>
  </si>
  <si>
    <t>PORTFOLIO STATEMENT OF EDELWEISS RECENTLY LISTED IPO FUND AS ON NOVEMBER 30, 2023</t>
  </si>
  <si>
    <t>(An open ended equity scheme following investment theme of investing in recently listed 100 companies or upcoming Initial Public Offer (IPOs).)</t>
  </si>
  <si>
    <t>C.E. Info Systems Ltd.</t>
  </si>
  <si>
    <t>INE0BV301023</t>
  </si>
  <si>
    <t>Global Health Ltd.</t>
  </si>
  <si>
    <t>INE474Q01031</t>
  </si>
  <si>
    <t>Data Patterns (India) Ltd.</t>
  </si>
  <si>
    <t>INE0IX101010</t>
  </si>
  <si>
    <t>Rainbow Children's Medicare Ltd.</t>
  </si>
  <si>
    <t>INE961O01016</t>
  </si>
  <si>
    <t>Five Star Business Finance Ltd.</t>
  </si>
  <si>
    <t>INE128S01021</t>
  </si>
  <si>
    <t>Syrma Sgs Technology Ltd.</t>
  </si>
  <si>
    <t>INE0DYJ01015</t>
  </si>
  <si>
    <t>Fusion Micro Finance Ltd.</t>
  </si>
  <si>
    <t>INE139R01012</t>
  </si>
  <si>
    <t>KFIN Technologies Pvt Ltd.</t>
  </si>
  <si>
    <t>INE138Y01010</t>
  </si>
  <si>
    <t>Latent View Analytics Ltd.</t>
  </si>
  <si>
    <t>INE0I7C01011</t>
  </si>
  <si>
    <t>Landmark Cars Ltd.</t>
  </si>
  <si>
    <t>INE559R01029</t>
  </si>
  <si>
    <t>R R Kabel Ltd.</t>
  </si>
  <si>
    <t>INE777K01022</t>
  </si>
  <si>
    <t>Divgi Torqtransfer Systems Ltd.</t>
  </si>
  <si>
    <t>INE753U01022</t>
  </si>
  <si>
    <t>Utkarsh Small Finance Bank Ltd.</t>
  </si>
  <si>
    <t>INE735W01017</t>
  </si>
  <si>
    <t>Ami Organics Ltd.</t>
  </si>
  <si>
    <t>INE00FF01017</t>
  </si>
  <si>
    <t>Samhi Hotels Ltd.</t>
  </si>
  <si>
    <t>INE08U801020</t>
  </si>
  <si>
    <t>Jupiter Life Line Hospitals Ltd.</t>
  </si>
  <si>
    <t>INE682M01012</t>
  </si>
  <si>
    <t>Cyient DLM Ltd.</t>
  </si>
  <si>
    <t>INE055S01018</t>
  </si>
  <si>
    <t>Uniparts India Ltd.</t>
  </si>
  <si>
    <t>INE244O01017</t>
  </si>
  <si>
    <t>Campus Activewear Ltd.</t>
  </si>
  <si>
    <t>INE278Y01022</t>
  </si>
  <si>
    <t>Cello World Ltd.</t>
  </si>
  <si>
    <t>INE0LMW01024</t>
  </si>
  <si>
    <t>Tarsons Products Ltd.</t>
  </si>
  <si>
    <t>INE144Z01023</t>
  </si>
  <si>
    <t>Healthcare Equipment &amp; Supplies</t>
  </si>
  <si>
    <t>Vijaya Diagnostic Centre Ltd.</t>
  </si>
  <si>
    <t>INE043W01024</t>
  </si>
  <si>
    <t>Medplus Health Services Ltd.</t>
  </si>
  <si>
    <t>INE804L01022</t>
  </si>
  <si>
    <t>SBFC Finance Ltd.</t>
  </si>
  <si>
    <t>INE423Y01016</t>
  </si>
  <si>
    <t>Clean Science and Technology Ltd.</t>
  </si>
  <si>
    <t>INE227W01023</t>
  </si>
  <si>
    <t>Blue Jet Healthcare Ltd.</t>
  </si>
  <si>
    <t>INE0KBH01020</t>
  </si>
  <si>
    <t>Dodla Dairy Ltd.</t>
  </si>
  <si>
    <t>INE021O01019</t>
  </si>
  <si>
    <t>Sai Silk (Kalamandir) Ltd.</t>
  </si>
  <si>
    <t>INE438K01021</t>
  </si>
  <si>
    <t>Ideaforge Technology Ltd.</t>
  </si>
  <si>
    <t>INE349Y01013</t>
  </si>
  <si>
    <t>Edelweiss Recently Listed IPO Fund</t>
  </si>
  <si>
    <t>PORTFOLIO STATEMENT OF EDELWEISS NIFTY NEXT 50 INDEX FUND AS ON NOVEMBER 30, 2023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</si>
  <si>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</si>
  <si>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</si>
  <si>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</si>
  <si>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NOVEMBER 30, 2023</t>
  </si>
  <si>
    <t>(An open ended hybrid scheme investing predominantly in equity and equity related instruments)</t>
  </si>
  <si>
    <t>EDELWEISS-NIFTY 50-INDEX FUND</t>
  </si>
  <si>
    <t>INF754K01NB3</t>
  </si>
  <si>
    <t>Direct Plan IDCW</t>
  </si>
  <si>
    <t>Regular Plan IDCW</t>
  </si>
  <si>
    <t>Edelweiss Aggressive Hybrid Fund</t>
  </si>
  <si>
    <t>PORTFOLIO STATEMENT OF EDELWEISS NIFTY SMALLCAP 250 INDEX FUND AS ON NOVEMBER 30, 2023</t>
  </si>
  <si>
    <t>(An Open-ended Equity Scheme replicating Nifty Smallcap 250 Index)</t>
  </si>
  <si>
    <t>BSE Ltd.</t>
  </si>
  <si>
    <t>INE118H01025</t>
  </si>
  <si>
    <t>Cyient Ltd.</t>
  </si>
  <si>
    <t>INE136B01020</t>
  </si>
  <si>
    <t>Sonata Software Ltd.</t>
  </si>
  <si>
    <t>INE269A01021</t>
  </si>
  <si>
    <t>Blue Star Ltd.</t>
  </si>
  <si>
    <t>INE472A01039</t>
  </si>
  <si>
    <t>Elgi Equipments Ltd.</t>
  </si>
  <si>
    <t>INE285A01027</t>
  </si>
  <si>
    <t>IIFL Finance Ltd.</t>
  </si>
  <si>
    <t>INE530B01024</t>
  </si>
  <si>
    <t>Computer Age Management Services Ltd.</t>
  </si>
  <si>
    <t>INE596I01012</t>
  </si>
  <si>
    <t>REDINGTON LIMITED</t>
  </si>
  <si>
    <t>INE891D01026</t>
  </si>
  <si>
    <t>The Great Eastern Shipping Company Ltd.</t>
  </si>
  <si>
    <t>INE017A01032</t>
  </si>
  <si>
    <t>Apar Industries Ltd.</t>
  </si>
  <si>
    <t>INE372A01015</t>
  </si>
  <si>
    <t>Gujarat State Petronet Ltd.</t>
  </si>
  <si>
    <t>INE246F01010</t>
  </si>
  <si>
    <t>Narayana Hrudayalaya ltd.</t>
  </si>
  <si>
    <t>INE410P01011</t>
  </si>
  <si>
    <t>Lakshmi Machine Works Ltd.</t>
  </si>
  <si>
    <t>INE269B01029</t>
  </si>
  <si>
    <t>NCC Ltd.</t>
  </si>
  <si>
    <t>INE868B01028</t>
  </si>
  <si>
    <t>PNB Housing Finance Ltd.</t>
  </si>
  <si>
    <t>INE572E01012</t>
  </si>
  <si>
    <t>Piramal Pharma Ltd.</t>
  </si>
  <si>
    <t>INE0DK501011</t>
  </si>
  <si>
    <t>Kalyan Jewellers India Ltd.</t>
  </si>
  <si>
    <t>INE303R01014</t>
  </si>
  <si>
    <t>Finolex Cables Ltd.</t>
  </si>
  <si>
    <t>INE235A01022</t>
  </si>
  <si>
    <t>Sanofi India Ltd.</t>
  </si>
  <si>
    <t>INE058A01010</t>
  </si>
  <si>
    <t>Natco Pharma Ltd.</t>
  </si>
  <si>
    <t>INE987B01026</t>
  </si>
  <si>
    <t>Amara Raja Energy &amp; Mobility Ltd.</t>
  </si>
  <si>
    <t>INE885A01032</t>
  </si>
  <si>
    <t>Welspun Corp Ltd.</t>
  </si>
  <si>
    <t>INE191B01025</t>
  </si>
  <si>
    <t>Poly Medicure Ltd.</t>
  </si>
  <si>
    <t>INE205C01021</t>
  </si>
  <si>
    <t>Nippon Life India Asset Management Ltd.</t>
  </si>
  <si>
    <t>INE298J01013</t>
  </si>
  <si>
    <t>Aavas Financiers Ltd.</t>
  </si>
  <si>
    <t>INE216P01012</t>
  </si>
  <si>
    <t>Castrol India Ltd.</t>
  </si>
  <si>
    <t>INE172A01027</t>
  </si>
  <si>
    <t>Century Textiles &amp; Industries Ltd.</t>
  </si>
  <si>
    <t>INE055A01016</t>
  </si>
  <si>
    <t>Paper, Forest &amp; Jute Products</t>
  </si>
  <si>
    <t>Tanla Platforms Ltd.</t>
  </si>
  <si>
    <t>INE483C01032</t>
  </si>
  <si>
    <t>Intellect Design Arena Ltd.</t>
  </si>
  <si>
    <t>INE306R01017</t>
  </si>
  <si>
    <t>Kalpataru Projects International Ltd.</t>
  </si>
  <si>
    <t>INE220B01022</t>
  </si>
  <si>
    <t>Asahi India Glass Ltd.</t>
  </si>
  <si>
    <t>INE439A01020</t>
  </si>
  <si>
    <t>Zensar Technologies Ltd.</t>
  </si>
  <si>
    <t>INE520A01027</t>
  </si>
  <si>
    <t>CESC Ltd.</t>
  </si>
  <si>
    <t>INE486A01021</t>
  </si>
  <si>
    <t>SJVN Ltd.</t>
  </si>
  <si>
    <t>INE002L01015</t>
  </si>
  <si>
    <t>Affle (India) Ltd.</t>
  </si>
  <si>
    <t>INE00WC01027</t>
  </si>
  <si>
    <t>360 One Wam Ltd.</t>
  </si>
  <si>
    <t>INE466L01038</t>
  </si>
  <si>
    <t>HFCL Ltd.</t>
  </si>
  <si>
    <t>INE548A01028</t>
  </si>
  <si>
    <t>Jyothy Labs Ltd.</t>
  </si>
  <si>
    <t>INE668F01031</t>
  </si>
  <si>
    <t>Eclerx Services Ltd.</t>
  </si>
  <si>
    <t>INE738I01010</t>
  </si>
  <si>
    <t>Finolex Industries Ltd.</t>
  </si>
  <si>
    <t>INE183A01024</t>
  </si>
  <si>
    <t>CIE Automotive India Ltd.</t>
  </si>
  <si>
    <t>INE536H01010</t>
  </si>
  <si>
    <t>Tata Investment Corporation Ltd.</t>
  </si>
  <si>
    <t>INE672A01018</t>
  </si>
  <si>
    <t>Lemon Tree Hotels Ltd.</t>
  </si>
  <si>
    <t>INE970X01018</t>
  </si>
  <si>
    <t>Aptus Value Housing Finance India Ltd.</t>
  </si>
  <si>
    <t>INE852O01025</t>
  </si>
  <si>
    <t>Happiest Minds Technologies Ltd.</t>
  </si>
  <si>
    <t>INE419U01012</t>
  </si>
  <si>
    <t>Firstsource Solutions Ltd.</t>
  </si>
  <si>
    <t>INE684F01012</t>
  </si>
  <si>
    <t>IRB Infrastructure Developers Ltd.</t>
  </si>
  <si>
    <t>INE821I01022</t>
  </si>
  <si>
    <t>Jindal Saw Ltd.</t>
  </si>
  <si>
    <t>INE324A01024</t>
  </si>
  <si>
    <t>Usha Martin Ltd.</t>
  </si>
  <si>
    <t>INE228A01035</t>
  </si>
  <si>
    <t>V-Guard Industries Ltd.</t>
  </si>
  <si>
    <t>INE951I01027</t>
  </si>
  <si>
    <t>EID Parry India Ltd.</t>
  </si>
  <si>
    <t>INE126A01031</t>
  </si>
  <si>
    <t>National Buildings Construction Corporation Ltd.</t>
  </si>
  <si>
    <t>INE095N01031</t>
  </si>
  <si>
    <t>Gillette India Ltd.</t>
  </si>
  <si>
    <t>INE322A01010</t>
  </si>
  <si>
    <t>NMDC Steel Ltd.</t>
  </si>
  <si>
    <t>INE0NNS01018</t>
  </si>
  <si>
    <t>EIH Ltd.</t>
  </si>
  <si>
    <t>INE230A01023</t>
  </si>
  <si>
    <t>Raymond Ltd.</t>
  </si>
  <si>
    <t>INE301A01014</t>
  </si>
  <si>
    <t>Hitachi Energy India Ltd.</t>
  </si>
  <si>
    <t>INE07Y701011</t>
  </si>
  <si>
    <t>Olectra Greentech Ltd.</t>
  </si>
  <si>
    <t>INE260D01016</t>
  </si>
  <si>
    <t>Kaynes Technology India Ltd.</t>
  </si>
  <si>
    <t>INE918Z01012</t>
  </si>
  <si>
    <t>Tata Teleservices (Maharashtra) Ltd.</t>
  </si>
  <si>
    <t>INE517B01013</t>
  </si>
  <si>
    <t>PCBL Ltd.</t>
  </si>
  <si>
    <t>INE602A01031</t>
  </si>
  <si>
    <t>Sapphire Foods India Ltd.</t>
  </si>
  <si>
    <t>INE806T01012</t>
  </si>
  <si>
    <t>BEML Ltd.</t>
  </si>
  <si>
    <t>INE258A01016</t>
  </si>
  <si>
    <t>Aegis Logistics Ltd.</t>
  </si>
  <si>
    <t>INE208C01025</t>
  </si>
  <si>
    <t>Triveni Turbine Ltd.</t>
  </si>
  <si>
    <t>INE152M01016</t>
  </si>
  <si>
    <t>DCM Shriram Ltd.</t>
  </si>
  <si>
    <t>INE499A01024</t>
  </si>
  <si>
    <t>Capri Global Capital Ltd.</t>
  </si>
  <si>
    <t>INE180C01026</t>
  </si>
  <si>
    <t>CEAT Ltd.</t>
  </si>
  <si>
    <t>INE482A01020</t>
  </si>
  <si>
    <t>Sheela Foam Ltd.</t>
  </si>
  <si>
    <t>INE916U01025</t>
  </si>
  <si>
    <t>Gujarat State Fertilizers &amp; Chem Ltd.</t>
  </si>
  <si>
    <t>INE026A01025</t>
  </si>
  <si>
    <t>Housing &amp; Urban Development Corp Ltd.</t>
  </si>
  <si>
    <t>INE031A01017</t>
  </si>
  <si>
    <t>Cochin Shipyard Ltd.</t>
  </si>
  <si>
    <t>INE704P01017</t>
  </si>
  <si>
    <t>Motilal Oswal Financial Services Ltd.</t>
  </si>
  <si>
    <t>INE338I01027</t>
  </si>
  <si>
    <t>Welspun India Ltd.</t>
  </si>
  <si>
    <t>INE192B01031</t>
  </si>
  <si>
    <t>Vardhman Textiles Ltd.</t>
  </si>
  <si>
    <t>INE825A01020</t>
  </si>
  <si>
    <t>MTAR Technologies Ltd.</t>
  </si>
  <si>
    <t>INE864I01014</t>
  </si>
  <si>
    <t>Ircon International Ltd.</t>
  </si>
  <si>
    <t>INE962Y01021</t>
  </si>
  <si>
    <t>Aster DM Healthcare Ltd.</t>
  </si>
  <si>
    <t>INE914M01019</t>
  </si>
  <si>
    <t>Deepak Fertilizers &amp; Petrochem Corp Ltd.</t>
  </si>
  <si>
    <t>INE501A01019</t>
  </si>
  <si>
    <t>Safari Industries India Ltd.</t>
  </si>
  <si>
    <t>INE429E01023</t>
  </si>
  <si>
    <t>Alembic Pharmaceuticals Ltd.</t>
  </si>
  <si>
    <t>INE901L01018</t>
  </si>
  <si>
    <t>Procter &amp; Gamble Health Ltd.</t>
  </si>
  <si>
    <t>INE199A01012</t>
  </si>
  <si>
    <t>Route Mobile Ltd.</t>
  </si>
  <si>
    <t>INE450U01017</t>
  </si>
  <si>
    <t>Engineers India Ltd.</t>
  </si>
  <si>
    <t>INE510A01028</t>
  </si>
  <si>
    <t>VIP Industries Ltd.</t>
  </si>
  <si>
    <t>INE054A01027</t>
  </si>
  <si>
    <t>Shree Renuka Sugars Ltd.</t>
  </si>
  <si>
    <t>INE087H01022</t>
  </si>
  <si>
    <t>Mahindra Lifespace Developers Ltd.</t>
  </si>
  <si>
    <t>INE813A01018</t>
  </si>
  <si>
    <t>Gujarat Pipavav Port Ltd.</t>
  </si>
  <si>
    <t>INE517F01014</t>
  </si>
  <si>
    <t>NLC India Ltd.</t>
  </si>
  <si>
    <t>INE589A01014</t>
  </si>
  <si>
    <t>Eris Lifesciences Ltd.</t>
  </si>
  <si>
    <t>INE406M01024</t>
  </si>
  <si>
    <t>Nuvoco Vistas Corporation Ltd.</t>
  </si>
  <si>
    <t>INE118D01016</t>
  </si>
  <si>
    <t>Mastek Ltd.</t>
  </si>
  <si>
    <t>INE759A01021</t>
  </si>
  <si>
    <t>KSB Ltd.</t>
  </si>
  <si>
    <t>INE999A01015</t>
  </si>
  <si>
    <t>JM Financial Ltd.</t>
  </si>
  <si>
    <t>INE780C01023</t>
  </si>
  <si>
    <t>IDBI Bank Ltd.</t>
  </si>
  <si>
    <t>INE008A01015</t>
  </si>
  <si>
    <t>UTI Asset Management Company Ltd.</t>
  </si>
  <si>
    <t>INE094J01016</t>
  </si>
  <si>
    <t>Graphite India Ltd.</t>
  </si>
  <si>
    <t>INE371A01025</t>
  </si>
  <si>
    <t>Chemplast Sanmar Ltd.</t>
  </si>
  <si>
    <t>INE488A01050</t>
  </si>
  <si>
    <t>Triveni Engineering &amp; Industries Ltd.</t>
  </si>
  <si>
    <t>INE256C01024</t>
  </si>
  <si>
    <t>Jubilant Pharmova Ltd.</t>
  </si>
  <si>
    <t>INE700A01033</t>
  </si>
  <si>
    <t>Sobha Ltd.</t>
  </si>
  <si>
    <t>INE671H01015</t>
  </si>
  <si>
    <t>Fine Organic Industries Ltd.</t>
  </si>
  <si>
    <t>INE686Y01026</t>
  </si>
  <si>
    <t>RITES LTD.</t>
  </si>
  <si>
    <t>INE320J01015</t>
  </si>
  <si>
    <t>Jubilant Ingrevia Ltd.</t>
  </si>
  <si>
    <t>INE0BY001018</t>
  </si>
  <si>
    <t>Quess Corp Ltd.</t>
  </si>
  <si>
    <t>INE615P01015</t>
  </si>
  <si>
    <t>TTK Prestige Ltd.</t>
  </si>
  <si>
    <t>INE690A01028</t>
  </si>
  <si>
    <t>Godawari Power And Ispat Ltd.</t>
  </si>
  <si>
    <t>INE177H01021</t>
  </si>
  <si>
    <t>BLS International Services Ltd.</t>
  </si>
  <si>
    <t>INE153T01027</t>
  </si>
  <si>
    <t>Swan Energy Ltd.</t>
  </si>
  <si>
    <t>INE665A01038</t>
  </si>
  <si>
    <t>Alkyl Amines Chemicals Ltd.</t>
  </si>
  <si>
    <t>INE150B01039</t>
  </si>
  <si>
    <t>Indian Overseas Bank</t>
  </si>
  <si>
    <t>INE565A01014</t>
  </si>
  <si>
    <t>TV18 Broadcast Ltd.</t>
  </si>
  <si>
    <t>INE886H01027</t>
  </si>
  <si>
    <t>Archean Chemical Industries Ltd.</t>
  </si>
  <si>
    <t>INE128X01021</t>
  </si>
  <si>
    <t>Galaxy Surfactants Ltd.</t>
  </si>
  <si>
    <t>INE600K01018</t>
  </si>
  <si>
    <t>Suprajit Engineering Ltd.</t>
  </si>
  <si>
    <t>INE399C01030</t>
  </si>
  <si>
    <t>Ujjivan Small Finance Bank Ltd.</t>
  </si>
  <si>
    <t>INE551W01018</t>
  </si>
  <si>
    <t>Godfrey Phillips India Ltd.</t>
  </si>
  <si>
    <t>INE260B01028</t>
  </si>
  <si>
    <t>Cigarettes &amp; Tobacco Products</t>
  </si>
  <si>
    <t>Rain Industries Ltd.</t>
  </si>
  <si>
    <t>INE855B01025</t>
  </si>
  <si>
    <t>Prince Pipes And Fittings Ltd.</t>
  </si>
  <si>
    <t>INE689W01016</t>
  </si>
  <si>
    <t>Nazara Technologies Limited</t>
  </si>
  <si>
    <t>INE418L01021</t>
  </si>
  <si>
    <t>Saregama India Ltd.</t>
  </si>
  <si>
    <t>INE979A01025</t>
  </si>
  <si>
    <t>JK Paper Ltd.</t>
  </si>
  <si>
    <t>INE789E01012</t>
  </si>
  <si>
    <t>Infibeam Avenues Ltd.</t>
  </si>
  <si>
    <t>INE483S01020</t>
  </si>
  <si>
    <t>HEG Ltd.</t>
  </si>
  <si>
    <t>INE545A01016</t>
  </si>
  <si>
    <t>Brightcom Group Ltd.</t>
  </si>
  <si>
    <t>INE425B01027</t>
  </si>
  <si>
    <t>RattanIndia Enterprises Ltd.</t>
  </si>
  <si>
    <t>INE834M01019</t>
  </si>
  <si>
    <t>Central Bank of India</t>
  </si>
  <si>
    <t>INE483A01010</t>
  </si>
  <si>
    <t>Restaurant Brands Asia Ltd.</t>
  </si>
  <si>
    <t>INE07T201019</t>
  </si>
  <si>
    <t>Sterlite Technologies Ltd.</t>
  </si>
  <si>
    <t>INE089C01029</t>
  </si>
  <si>
    <t>ITI Ltd.</t>
  </si>
  <si>
    <t>INE248A01017</t>
  </si>
  <si>
    <t>EPL Ltd.</t>
  </si>
  <si>
    <t>INE255A01020</t>
  </si>
  <si>
    <t>Shoppers Stop Ltd.</t>
  </si>
  <si>
    <t>INE498B01024</t>
  </si>
  <si>
    <t>Mahindra Holidays &amp; Resorts India Ltd.</t>
  </si>
  <si>
    <t>INE998I01010</t>
  </si>
  <si>
    <t>Gujarat Ambuja Exports Ltd.</t>
  </si>
  <si>
    <t>INE036B01030</t>
  </si>
  <si>
    <t>Delta Corp Ltd.</t>
  </si>
  <si>
    <t>INE124G01033</t>
  </si>
  <si>
    <t>KRBL Ltd.</t>
  </si>
  <si>
    <t>INE001B01026</t>
  </si>
  <si>
    <t>Alok Industries Ltd.</t>
  </si>
  <si>
    <t>INE270A01029</t>
  </si>
  <si>
    <t>Sunteck Realty Ltd.</t>
  </si>
  <si>
    <t>INE805D01034</t>
  </si>
  <si>
    <t>Bombay Burmah Trading Corporation Ltd.</t>
  </si>
  <si>
    <t>INE050A01025</t>
  </si>
  <si>
    <t>Ingersoll Rand (India) Ltd.</t>
  </si>
  <si>
    <t>INE177A01018</t>
  </si>
  <si>
    <t>Vaibhav Global Ltd.</t>
  </si>
  <si>
    <t>INE884A01027</t>
  </si>
  <si>
    <t>UCO Bank</t>
  </si>
  <si>
    <t>INE691A01018</t>
  </si>
  <si>
    <t>Jbm Auto Ltd.</t>
  </si>
  <si>
    <t>INE927D01044</t>
  </si>
  <si>
    <t>Anupam Rasayan India Limited</t>
  </si>
  <si>
    <t>INE930P01018</t>
  </si>
  <si>
    <t>Rallis India Ltd.</t>
  </si>
  <si>
    <t>INE613A01020</t>
  </si>
  <si>
    <t>Network18 Media &amp; Investments Ltd.</t>
  </si>
  <si>
    <t>INE870H01013</t>
  </si>
  <si>
    <t>Shyam Metalics And Energy Ltd.</t>
  </si>
  <si>
    <t>INE810G01011</t>
  </si>
  <si>
    <t>Mangalore Refinery &amp; Petrochemicals Ltd.</t>
  </si>
  <si>
    <t>INE103A01014</t>
  </si>
  <si>
    <t>Balaji Amines Ltd.</t>
  </si>
  <si>
    <t>INE050E01027</t>
  </si>
  <si>
    <t>Prism Johnson Ltd.</t>
  </si>
  <si>
    <t>INE010A01011</t>
  </si>
  <si>
    <t>Zydus Wellness Ltd.</t>
  </si>
  <si>
    <t>INE768C01010</t>
  </si>
  <si>
    <t>BOROSIL RENEWABLES LTD.</t>
  </si>
  <si>
    <t>INE666D01022</t>
  </si>
  <si>
    <t>Varroc Engineering Ltd.</t>
  </si>
  <si>
    <t>INE665L01035</t>
  </si>
  <si>
    <t>G R Infraprojects Ltd.</t>
  </si>
  <si>
    <t>INE201P01022</t>
  </si>
  <si>
    <t>Sun Pharma Advanced Research Co. Ltd.</t>
  </si>
  <si>
    <t>INE232I01014</t>
  </si>
  <si>
    <t>Sterling &amp; Wilson Renewable Energy Ltd.</t>
  </si>
  <si>
    <t>INE00M201021</t>
  </si>
  <si>
    <t>FDC Ltd.</t>
  </si>
  <si>
    <t>INE258B01022</t>
  </si>
  <si>
    <t>Allcargo Logistics Ltd.</t>
  </si>
  <si>
    <t>INE418H01029</t>
  </si>
  <si>
    <t>Easy Trip Planners Ltd.</t>
  </si>
  <si>
    <t>INE07O001026</t>
  </si>
  <si>
    <t>Laxmi Organic Industries Ltd.</t>
  </si>
  <si>
    <t>INE576O01020</t>
  </si>
  <si>
    <t>Rashtriya Chemicals and Fertilizers Ltd.</t>
  </si>
  <si>
    <t>INE027A01015</t>
  </si>
  <si>
    <t>Polyplex Corporation Ltd.</t>
  </si>
  <si>
    <t>INE633B01018</t>
  </si>
  <si>
    <t>Just Dial Ltd.</t>
  </si>
  <si>
    <t>INE599M01018</t>
  </si>
  <si>
    <t>Aarti Drugs Ltd.</t>
  </si>
  <si>
    <t>INE767A01016</t>
  </si>
  <si>
    <t>Avanti Feeds Ltd.</t>
  </si>
  <si>
    <t>INE871C01038</t>
  </si>
  <si>
    <t>Indigo Paints Ltd.</t>
  </si>
  <si>
    <t>INE09VQ01012</t>
  </si>
  <si>
    <t>Symphony Ltd.</t>
  </si>
  <si>
    <t>INE225D01027</t>
  </si>
  <si>
    <t>Glenmark Life Sciences Ltd.</t>
  </si>
  <si>
    <t>INE03Q201024</t>
  </si>
  <si>
    <t>Rossari Biotech Ltd.</t>
  </si>
  <si>
    <t>INE02A801020</t>
  </si>
  <si>
    <t>Gujarat Alkalies and Chemicals Ltd.</t>
  </si>
  <si>
    <t>INE186A01019</t>
  </si>
  <si>
    <t>Epigral Ltd.</t>
  </si>
  <si>
    <t>INE071N01016</t>
  </si>
  <si>
    <t>Hle Glascoat Ltd.</t>
  </si>
  <si>
    <t>INE461D01028</t>
  </si>
  <si>
    <t>LUX INDUSTRIES LTD</t>
  </si>
  <si>
    <t>INE150G01020</t>
  </si>
  <si>
    <t>Sharda Cropchem Ltd.</t>
  </si>
  <si>
    <t>INE221J01015</t>
  </si>
  <si>
    <t>MMTC Ltd.</t>
  </si>
  <si>
    <t>INE123F01029</t>
  </si>
  <si>
    <t>Edelweiss NIFTY Smallcap 250 Index Fund</t>
  </si>
  <si>
    <t>PORTFOLIO STATEMENT OF EDELWEISS MID CAP FUND AS ON NOVEMBER 30, 2023</t>
  </si>
  <si>
    <t>(An open ended equity scheme predominantly investing in mid cap stocks)</t>
  </si>
  <si>
    <t>Edelweiss Mid Cap Fund</t>
  </si>
  <si>
    <t>PORTFOLIO STATEMENT OF EDELWEISS GOLD ETF FUND AS ON NOVEMBER 30, 2023</t>
  </si>
  <si>
    <t>(An open ended exchange traded fund replicating/tracking domestic prices of Gold)</t>
  </si>
  <si>
    <t>GOLDMINI-05Feb2024-MCX</t>
  </si>
  <si>
    <t>NA</t>
  </si>
  <si>
    <t>* NAV at the end of the month is not available as the first NAV was declared on 8th November 2023.</t>
  </si>
  <si>
    <t>Edelweiss Gold ETF</t>
  </si>
  <si>
    <t>PORTFOLIO STATEMENT OF EDELWEISS GOLD AND SILVER ETF FOF AS ON NOVEMBER 30, 2023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</si>
  <si>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</si>
  <si>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</si>
  <si>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</si>
  <si>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</si>
  <si>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</si>
  <si>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ADITYA BIRLA SUNLIFE SILVER ETF</t>
  </si>
  <si>
    <t>INF209KB19F6</t>
  </si>
  <si>
    <t>Edelweiss Gold and Silver ETF Fund of Fund</t>
  </si>
  <si>
    <t>PORTFOLIO STATEMENT OF EDELWEISS  LIQUID FUND AS ON NOVEMBER 30, 2023</t>
  </si>
  <si>
    <t>(An open-ended liquid scheme)</t>
  </si>
  <si>
    <t>182 DAYS TBILL RED 18-01-2024</t>
  </si>
  <si>
    <t>IN002023Y169</t>
  </si>
  <si>
    <t>91 DAYS TBILL RED 11-01-2024</t>
  </si>
  <si>
    <t>IN002023X294</t>
  </si>
  <si>
    <t>91 DAYS TBILL RED 14-12-2023</t>
  </si>
  <si>
    <t>IN002023X252</t>
  </si>
  <si>
    <t>91 DAYS TBILL RED 01-02-2024</t>
  </si>
  <si>
    <t>IN002023X328</t>
  </si>
  <si>
    <t>91 DAYS TBILL RED 29-02-2024</t>
  </si>
  <si>
    <t>IN002023X369</t>
  </si>
  <si>
    <t>182 DAYS TBILL RED 14-12-2023</t>
  </si>
  <si>
    <t>IN002023Y110</t>
  </si>
  <si>
    <t>364 DAYS TBILL RED 28-12-2023</t>
  </si>
  <si>
    <t>IN002022Z390</t>
  </si>
  <si>
    <t>182 DAYS TBILL RED 29-12-2023</t>
  </si>
  <si>
    <t>IN002023Y136</t>
  </si>
  <si>
    <t>91 DAYS TBILL RED 25-01-2024</t>
  </si>
  <si>
    <t>IN002023X310</t>
  </si>
  <si>
    <t>182 DAYS TBILL RED  25-01-2024</t>
  </si>
  <si>
    <t>IN002023Y177</t>
  </si>
  <si>
    <t>BANK OF BARODA CD RED 18-01-2024#**</t>
  </si>
  <si>
    <t>INE028A16DY5</t>
  </si>
  <si>
    <t>SIDBI CD RED 11-01-2024#**</t>
  </si>
  <si>
    <t>INE556F16AE2</t>
  </si>
  <si>
    <t>UNION BANK OF INDIA CD RED 10-01-2024#</t>
  </si>
  <si>
    <t>INE692A16FT3</t>
  </si>
  <si>
    <t>KOTAK MAHINDRA BANK CD RED 11-01-2024#**</t>
  </si>
  <si>
    <t>INE237A168R6</t>
  </si>
  <si>
    <t>BANK OF BARODA CD RED 16-02-2024#**</t>
  </si>
  <si>
    <t>INE028A16ED7</t>
  </si>
  <si>
    <t>INDIAN BANK CD RED 22-02-2024#**</t>
  </si>
  <si>
    <t>INE562A16MH9</t>
  </si>
  <si>
    <t>FITCH A1+</t>
  </si>
  <si>
    <t>IDFC FIRST BANK LTD. CD RED 26-02-2024#**</t>
  </si>
  <si>
    <t>INE092T16VR7</t>
  </si>
  <si>
    <t>CANARA BANK CD RED 04-01-24#</t>
  </si>
  <si>
    <t>INE476A16WR0</t>
  </si>
  <si>
    <t>AXIS BANK LTD CD RED 10-01-2024#</t>
  </si>
  <si>
    <t>INE238AD6298</t>
  </si>
  <si>
    <t>PUNJAB NATIONAL BANK CD 20-02-24#**</t>
  </si>
  <si>
    <t>INE160A16NW9</t>
  </si>
  <si>
    <t>CANARA BANK CD RED 04-12-2023#**</t>
  </si>
  <si>
    <t>INE476A16UN3</t>
  </si>
  <si>
    <t>HDFC BANK CD RED 14-12-2023#**</t>
  </si>
  <si>
    <t>INE040A16DO1</t>
  </si>
  <si>
    <t>DBS BANK IND LTD. CD RED 15-12-2023#**</t>
  </si>
  <si>
    <t>INE01GA16145</t>
  </si>
  <si>
    <t>CANARA BANK CD RED 15-01-24#</t>
  </si>
  <si>
    <t>INE476A16WU4</t>
  </si>
  <si>
    <t>DBS BANK IND LTD. CD RED 19-01-2024#**</t>
  </si>
  <si>
    <t>INE01GA16152</t>
  </si>
  <si>
    <t>PUNJAB NATIONAL BANK CD RED 16-02-2024#**</t>
  </si>
  <si>
    <t>INE160A16MZ4</t>
  </si>
  <si>
    <t>AXIS BANK LTD CD RED 01-12-2023#</t>
  </si>
  <si>
    <t>INE238AD6199</t>
  </si>
  <si>
    <t>PUNJAB NATIONAL BANK CD RED 06-12-2023#</t>
  </si>
  <si>
    <t>INE160A16NT5</t>
  </si>
  <si>
    <t>CANARA BANK CD RED 14-12-2023#</t>
  </si>
  <si>
    <t>INE476A16VU6</t>
  </si>
  <si>
    <t>KOTAK MAHINDRA BANK CD RED 27-12-2023#</t>
  </si>
  <si>
    <t>INE237A165R2</t>
  </si>
  <si>
    <t>LARSEN &amp; TOUBRO LTD CP 29-12-23**</t>
  </si>
  <si>
    <t>INE018A14KD0</t>
  </si>
  <si>
    <t>TATA POWER COMPANY CP 08-12-23**</t>
  </si>
  <si>
    <t>INE245A14JD1</t>
  </si>
  <si>
    <t>TATA CAPITAL HSNG FIN CP RED 19-01-2024**</t>
  </si>
  <si>
    <t>INE033L14MR2</t>
  </si>
  <si>
    <t>RELIANCE RETAIL VENT CP RED 01-12-23</t>
  </si>
  <si>
    <t>INE929O14AW0</t>
  </si>
  <si>
    <t>RELIANCE RETAIL VENT CP RED 20-12-2023**</t>
  </si>
  <si>
    <t>INE929O14BA4</t>
  </si>
  <si>
    <t>BOB FIN SOL LTD. CP RED 27-12-2023**</t>
  </si>
  <si>
    <t>INE027214498</t>
  </si>
  <si>
    <t>GODREJ INDUSTRIES LTD CP RED 08-01-2024**</t>
  </si>
  <si>
    <t>INE233A14C44</t>
  </si>
  <si>
    <t>RELIANCE RETAIL VENT CP 14-02-24**</t>
  </si>
  <si>
    <t>INE929O14BB2</t>
  </si>
  <si>
    <t>GRASIM IND LTD CP RED 12-12-2023**</t>
  </si>
  <si>
    <t>INE047A14834</t>
  </si>
  <si>
    <t>TATA MOTORS FIN LTD. CP RED 26-12-2023**</t>
  </si>
  <si>
    <t>INE477S14BT5</t>
  </si>
  <si>
    <t>BAJAJ HOUSING FINANCE CP RED 28-12-2023**</t>
  </si>
  <si>
    <t>INE377Y14AN0</t>
  </si>
  <si>
    <t>NABARD CP RED 09-01-2024**</t>
  </si>
  <si>
    <t>INE261F14KG8</t>
  </si>
  <si>
    <t>BAJAJ FINANCE LTD CP RED 10-01-2024**</t>
  </si>
  <si>
    <t>INE296A14VX7</t>
  </si>
  <si>
    <t>LIC HSG FIN CP RED 18-01-2024**</t>
  </si>
  <si>
    <t>INE115A14ED7</t>
  </si>
  <si>
    <t>NABARD CP RED 18-01-2024**</t>
  </si>
  <si>
    <t>INE261F14KI4</t>
  </si>
  <si>
    <t>SUNDARAM FINANCE LTD. CP RED 19-01-2024</t>
  </si>
  <si>
    <t>INE660A14XM3</t>
  </si>
  <si>
    <t>TATA CAPITAL FIN SERV CP RED 19-01-2024**</t>
  </si>
  <si>
    <t>INE306N14WP1</t>
  </si>
  <si>
    <t>HERO FINCORP LTD CP RED 22-01-2024**</t>
  </si>
  <si>
    <t>INE957N14HO5</t>
  </si>
  <si>
    <t>ICICI SECURITIES CP RED 24-01-2024**</t>
  </si>
  <si>
    <t>INE763G14RG6</t>
  </si>
  <si>
    <t>RELIANCE RETAIL VENTURES CP 23-02-2024**</t>
  </si>
  <si>
    <t>INE929O14BD8</t>
  </si>
  <si>
    <t>GODREJ INDUST LTD CP 23-02-24**</t>
  </si>
  <si>
    <t>INE233A14E34</t>
  </si>
  <si>
    <t>ICICI SECURITIES CP RED 20-02-2024**</t>
  </si>
  <si>
    <t>INE763G14RR3</t>
  </si>
  <si>
    <t>TATA MOTORS FIN CP RED 20-02-2024**</t>
  </si>
  <si>
    <t>INE477S14BV1</t>
  </si>
  <si>
    <t>RELIANCE IND CP RED 28-02-2024**</t>
  </si>
  <si>
    <t>INE002A14KK9</t>
  </si>
  <si>
    <t>TATA CAPITAL HSNG FIN CP RED 15-12-2023**</t>
  </si>
  <si>
    <t>INE033L14MQ4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</si>
  <si>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</si>
  <si>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</si>
  <si>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</si>
  <si>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</si>
  <si>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</si>
  <si>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</si>
  <si>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</si>
  <si>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</si>
  <si>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</si>
  <si>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</si>
  <si>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</si>
  <si>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</si>
  <si>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</si>
  <si>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</si>
  <si>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</si>
  <si>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</si>
  <si>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NOVEMBER 30, 2023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</si>
  <si>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</si>
  <si>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</si>
  <si>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</si>
  <si>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</si>
  <si>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</si>
  <si>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</si>
  <si>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</si>
  <si>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</si>
  <si>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</si>
  <si>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</si>
  <si>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</si>
  <si>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NOVEMBER 30, 2023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</si>
  <si>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</si>
  <si>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</si>
  <si>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</si>
  <si>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</si>
  <si>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NOVEMBER 30, 2023</t>
  </si>
  <si>
    <t>(An Open-ended Equity Scheme replicating MSCI India Domestic &amp; World Healthcare 45 Index)</t>
  </si>
  <si>
    <t xml:space="preserve">(c) Listed / Awaiting listing on International Stock Exchanges </t>
  </si>
  <si>
    <t>ELI LILLY &amp; CO</t>
  </si>
  <si>
    <t>US5324571083</t>
  </si>
  <si>
    <t>Pharmaceuticals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</si>
  <si>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</si>
  <si>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</si>
  <si>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</si>
  <si>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</si>
  <si>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</si>
  <si>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</si>
  <si>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</si>
  <si>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NOVARTIS AG</t>
  </si>
  <si>
    <t>US66987V1098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</si>
  <si>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</si>
  <si>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</si>
  <si>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</si>
  <si>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</si>
  <si>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</si>
  <si>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</si>
  <si>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PFIZER INC</t>
  </si>
  <si>
    <t>US7170811035</t>
  </si>
  <si>
    <t>DANAHER CORP</t>
  </si>
  <si>
    <t>US2358511028</t>
  </si>
  <si>
    <t>AMGEN INC</t>
  </si>
  <si>
    <t>US0311621009</t>
  </si>
  <si>
    <t>INTUITIVE SURGICAL INC</t>
  </si>
  <si>
    <t>US46120E6023</t>
  </si>
  <si>
    <t>MEDTRONIC PLC</t>
  </si>
  <si>
    <t>IE00BTN1Y115</t>
  </si>
  <si>
    <t>STRYKER CORP</t>
  </si>
  <si>
    <t>US8636671013</t>
  </si>
  <si>
    <t>GILEAD SCIENCES INC</t>
  </si>
  <si>
    <t>US3755581036</t>
  </si>
  <si>
    <t>VERTEX PHARMACEUTICALS INC</t>
  </si>
  <si>
    <t>US92532F1003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</si>
  <si>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</si>
  <si>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</si>
  <si>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</si>
  <si>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</si>
  <si>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</si>
  <si>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</si>
  <si>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MODERNA INC</t>
  </si>
  <si>
    <t>US60770K1079</t>
  </si>
  <si>
    <t>PHARMACEUTICALS</t>
  </si>
  <si>
    <t>ILLUMINA INC</t>
  </si>
  <si>
    <t>US4523271090</t>
  </si>
  <si>
    <t>Edelweiss MSCI India Domestic &amp; World Healthcare 45 Index Fund</t>
  </si>
  <si>
    <t>PORTFOLIO STATEMENT OF EDELWEISS  EUROPE DYNAMIC EQUITY OFF-SHORE FUND AS ON NOVEMBER 30, 2023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</si>
  <si>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</si>
  <si>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</si>
  <si>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</si>
  <si>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</si>
  <si>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NOVEMBER 30, 2023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</si>
  <si>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</si>
  <si>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</si>
  <si>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</si>
  <si>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</si>
  <si>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NOVEMBER 30, 2023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</si>
  <si>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</si>
  <si>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</si>
  <si>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</si>
  <si>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</si>
  <si>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NOVEMBER 30, 2023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</si>
  <si>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</si>
  <si>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</si>
  <si>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</si>
  <si>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</si>
  <si>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NOVEMBER 30, 2023</t>
  </si>
  <si>
    <t>(An open ended exchange traded fund replicating/tracking domestic prices of Silver)</t>
  </si>
  <si>
    <t xml:space="preserve">a) Silver </t>
  </si>
  <si>
    <t>* NAV at the end of the month is not available as the first NAV was declared on 22nd November 2023.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</si>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</sst>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255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74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0" fillId="0" borderId="0" xfId="0" applyNumberFormat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166" fontId="3" fillId="0" borderId="4" xfId="0" applyNumberFormat="1" applyFont="1" applyBorder="1"/>
    <xf numFmtId="167" fontId="3" fillId="0" borderId="4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6" fillId="0" borderId="0" xfId="0" applyFont="1"/>
    <xf numFmtId="166" fontId="0" fillId="0" borderId="0" xfId="0" applyNumberFormat="1"/>
    <xf numFmtId="0" fontId="0" fillId="0" borderId="8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4" fillId="0" borderId="7" xfId="1" applyBorder="1"/>
    <xf numFmtId="0" fontId="0" fillId="0" borderId="7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164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A3" sqref="A3:G55"/>
    </sheetView>
  </sheetViews>
  <sheetFormatPr defaultRowHeight="15" x14ac:dyDescent="0.25"/>
  <cols>
    <col min="1" max="1" width="8.85546875" bestFit="1" customWidth="1"/>
    <col min="2" max="2" width="59.85546875" bestFit="1" customWidth="1"/>
    <col min="3" max="3" width="22" customWidth="1"/>
    <col min="4" max="4" width="31.140625" customWidth="1"/>
    <col min="5" max="5" width="22" customWidth="1"/>
    <col min="6" max="6" width="28.7109375" customWidth="1"/>
    <col min="7" max="7" width="22" customWidth="1"/>
  </cols>
  <sheetData>
    <row r="1" spans="1:7" s="1" customFormat="1" x14ac:dyDescent="0.25">
      <c r="A1" s="68" t="s">
        <v>0</v>
      </c>
      <c r="B1" s="68"/>
    </row>
    <row r="2" spans="1:7" s="1" customFormat="1" ht="34.5" customHeight="1" x14ac:dyDescent="0.25">
      <c r="A2" s="68" t="s">
        <v>1</v>
      </c>
      <c r="B2" s="68"/>
    </row>
    <row r="3" spans="1:7" s="1" customFormat="1" x14ac:dyDescent="0.25">
      <c r="A3" s="62" t="s">
        <v>2</v>
      </c>
      <c r="B3" s="62" t="s">
        <v>3</v>
      </c>
      <c r="C3" s="55" t="s">
        <v>4</v>
      </c>
      <c r="D3" s="55" t="s">
        <v>5</v>
      </c>
      <c r="E3" s="55" t="s">
        <v>6</v>
      </c>
      <c r="F3" s="55" t="s">
        <v>5</v>
      </c>
      <c r="G3" s="55" t="s">
        <v>6</v>
      </c>
    </row>
    <row r="4" spans="1:7" ht="69.95" customHeight="1" x14ac:dyDescent="0.25">
      <c r="A4" s="55" t="s">
        <v>7</v>
      </c>
      <c r="B4" s="72" t="str">
        <f>HYPERLINK("[EDEL_Portfolio Monthly Notes 30-Nov-2023.xlsx]EDACBF!A1","Edelweiss Money Market Fund")</f>
        <v>Edelweiss Money Market Fund</v>
      </c>
      <c r="C4" s="55"/>
      <c r="D4" s="55" t="s">
        <v>8</v>
      </c>
      <c r="E4" s="55"/>
      <c r="F4" s="55" t="s">
        <v>9</v>
      </c>
      <c r="G4" s="55"/>
    </row>
    <row r="5" spans="1:7" ht="69.95" customHeight="1" x14ac:dyDescent="0.25">
      <c r="A5" s="55" t="s">
        <v>10</v>
      </c>
      <c r="B5" s="72" t="str">
        <f>HYPERLINK("[EDEL_Portfolio Monthly Notes 30-Nov-2023.xlsx]EDBE25!A1","BHARAT Bond ETF - April 2025")</f>
        <v>BHARAT Bond ETF - April 2025</v>
      </c>
      <c r="C5" s="55"/>
      <c r="D5" s="55" t="s">
        <v>11</v>
      </c>
      <c r="E5" s="55"/>
      <c r="F5" s="73" t="s">
        <v>12</v>
      </c>
      <c r="G5" s="73" t="s">
        <v>12</v>
      </c>
    </row>
    <row r="6" spans="1:7" ht="69.95" customHeight="1" x14ac:dyDescent="0.25">
      <c r="A6" s="55" t="s">
        <v>13</v>
      </c>
      <c r="B6" s="72" t="str">
        <f>HYPERLINK("[EDEL_Portfolio Monthly Notes 30-Nov-2023.xlsx]EDBE30!A1","BHARAT Bond ETF - April 2030")</f>
        <v>BHARAT Bond ETF - April 2030</v>
      </c>
      <c r="C6" s="55"/>
      <c r="D6" s="55" t="s">
        <v>14</v>
      </c>
      <c r="E6" s="55"/>
      <c r="F6" s="73" t="s">
        <v>12</v>
      </c>
      <c r="G6" s="73" t="s">
        <v>12</v>
      </c>
    </row>
    <row r="7" spans="1:7" ht="69.95" customHeight="1" x14ac:dyDescent="0.25">
      <c r="A7" s="55" t="s">
        <v>15</v>
      </c>
      <c r="B7" s="72" t="str">
        <f>HYPERLINK("[EDEL_Portfolio Monthly Notes 30-Nov-2023.xlsx]EDBE31!A1","BHARAT Bond ETF - April 2031")</f>
        <v>BHARAT Bond ETF - April 2031</v>
      </c>
      <c r="C7" s="55"/>
      <c r="D7" s="55" t="s">
        <v>16</v>
      </c>
      <c r="E7" s="55"/>
      <c r="F7" s="73" t="s">
        <v>12</v>
      </c>
      <c r="G7" s="73" t="s">
        <v>12</v>
      </c>
    </row>
    <row r="8" spans="1:7" ht="69.95" customHeight="1" x14ac:dyDescent="0.25">
      <c r="A8" s="55" t="s">
        <v>17</v>
      </c>
      <c r="B8" s="72" t="str">
        <f>HYPERLINK("[EDEL_Portfolio Monthly Notes 30-Nov-2023.xlsx]EDBE32!A1","BHARAT Bond ETF - April 2032")</f>
        <v>BHARAT Bond ETF - April 2032</v>
      </c>
      <c r="C8" s="55"/>
      <c r="D8" s="55" t="s">
        <v>18</v>
      </c>
      <c r="E8" s="55"/>
      <c r="F8" s="73" t="s">
        <v>12</v>
      </c>
      <c r="G8" s="73" t="s">
        <v>12</v>
      </c>
    </row>
    <row r="9" spans="1:7" ht="69.95" customHeight="1" x14ac:dyDescent="0.25">
      <c r="A9" s="55" t="s">
        <v>19</v>
      </c>
      <c r="B9" s="72" t="str">
        <f>HYPERLINK("[EDEL_Portfolio Monthly Notes 30-Nov-2023.xlsx]EDBE33!A1","BHARAT Bond ETF - April 2033")</f>
        <v>BHARAT Bond ETF - April 2033</v>
      </c>
      <c r="C9" s="55"/>
      <c r="D9" s="55" t="s">
        <v>20</v>
      </c>
      <c r="E9" s="55"/>
      <c r="F9" s="73" t="s">
        <v>12</v>
      </c>
      <c r="G9" s="73" t="s">
        <v>12</v>
      </c>
    </row>
    <row r="10" spans="1:7" ht="69.95" customHeight="1" x14ac:dyDescent="0.25">
      <c r="A10" s="55" t="s">
        <v>21</v>
      </c>
      <c r="B10" s="72" t="str">
        <f>HYPERLINK("[EDEL_Portfolio Monthly Notes 30-Nov-2023.xlsx]EDBPDF!A1","Edelweiss Banking and PSU Debt Fund")</f>
        <v>Edelweiss Banking and PSU Debt Fund</v>
      </c>
      <c r="C10" s="55"/>
      <c r="D10" s="55" t="s">
        <v>22</v>
      </c>
      <c r="E10" s="55"/>
      <c r="F10" s="55" t="s">
        <v>23</v>
      </c>
      <c r="G10" s="55"/>
    </row>
    <row r="11" spans="1:7" ht="69.95" customHeight="1" x14ac:dyDescent="0.25">
      <c r="A11" s="55" t="s">
        <v>24</v>
      </c>
      <c r="B11" s="72" t="str">
        <f>HYPERLINK("[EDEL_Portfolio Monthly Notes 30-Nov-2023.xlsx]EDCG27!A1","Edelweiss CRISIL IBX 50 50 Gilt Plus SDL June 2027 Index Fund")</f>
        <v>Edelweiss CRISIL IBX 50 50 Gilt Plus SDL June 2027 Index Fund</v>
      </c>
      <c r="C11" s="55"/>
      <c r="D11" s="55" t="s">
        <v>25</v>
      </c>
      <c r="E11" s="55"/>
      <c r="F11" s="73" t="s">
        <v>12</v>
      </c>
      <c r="G11" s="73" t="s">
        <v>12</v>
      </c>
    </row>
    <row r="12" spans="1:7" ht="69.95" customHeight="1" x14ac:dyDescent="0.25">
      <c r="A12" s="55" t="s">
        <v>26</v>
      </c>
      <c r="B12" s="72" t="str">
        <f>HYPERLINK("[EDEL_Portfolio Monthly Notes 30-Nov-2023.xlsx]EDCG28!A1","Edelweiss_CRISIL_IBX 50 50 Gilt Plus SDL Sep 2028 Index Fund")</f>
        <v>Edelweiss_CRISIL_IBX 50 50 Gilt Plus SDL Sep 2028 Index Fund</v>
      </c>
      <c r="C12" s="55"/>
      <c r="D12" s="55" t="s">
        <v>27</v>
      </c>
      <c r="E12" s="55"/>
      <c r="F12" s="73" t="s">
        <v>12</v>
      </c>
      <c r="G12" s="73" t="s">
        <v>12</v>
      </c>
    </row>
    <row r="13" spans="1:7" ht="69.95" customHeight="1" x14ac:dyDescent="0.25">
      <c r="A13" s="55" t="s">
        <v>28</v>
      </c>
      <c r="B13" s="72" t="str">
        <f>HYPERLINK("[EDEL_Portfolio Monthly Notes 30-Nov-2023.xlsx]EDCG37!A1","Edelweiss_CRISIL IBX 50 50 Gilt Plus SDL April 2037 Index Fund")</f>
        <v>Edelweiss_CRISIL IBX 50 50 Gilt Plus SDL April 2037 Index Fund</v>
      </c>
      <c r="C13" s="55"/>
      <c r="D13" s="55" t="s">
        <v>29</v>
      </c>
      <c r="E13" s="55"/>
      <c r="F13" s="73" t="s">
        <v>12</v>
      </c>
      <c r="G13" s="73" t="s">
        <v>12</v>
      </c>
    </row>
    <row r="14" spans="1:7" ht="69.95" customHeight="1" x14ac:dyDescent="0.25">
      <c r="A14" s="55" t="s">
        <v>30</v>
      </c>
      <c r="B14" s="72" t="str">
        <f>HYPERLINK("[EDEL_Portfolio Monthly Notes 30-Nov-2023.xlsx]EDCPSF!A1","Edelweiss CRL PSU PL SDL 50 50 Oct-25 FD")</f>
        <v>Edelweiss CRL PSU PL SDL 50 50 Oct-25 FD</v>
      </c>
      <c r="C14" s="55"/>
      <c r="D14" s="55" t="s">
        <v>31</v>
      </c>
      <c r="E14" s="55"/>
      <c r="F14" s="73" t="s">
        <v>12</v>
      </c>
      <c r="G14" s="73" t="s">
        <v>12</v>
      </c>
    </row>
    <row r="15" spans="1:7" ht="69.95" customHeight="1" x14ac:dyDescent="0.25">
      <c r="A15" s="55" t="s">
        <v>32</v>
      </c>
      <c r="B15" s="72" t="str">
        <f>HYPERLINK("[EDEL_Portfolio Monthly Notes 30-Nov-2023.xlsx]EDCSDF!A1","Edelweiss CRL IBX 50 50 Gilt Plus SDL Short Duration Index Fund")</f>
        <v>Edelweiss CRL IBX 50 50 Gilt Plus SDL Short Duration Index Fund</v>
      </c>
      <c r="C15" s="55"/>
      <c r="D15" s="55" t="s">
        <v>33</v>
      </c>
      <c r="E15" s="55"/>
      <c r="F15" s="73" t="s">
        <v>12</v>
      </c>
      <c r="G15" s="73" t="s">
        <v>12</v>
      </c>
    </row>
    <row r="16" spans="1:7" ht="69.95" customHeight="1" x14ac:dyDescent="0.25">
      <c r="A16" s="55" t="s">
        <v>34</v>
      </c>
      <c r="B16" s="72" t="str">
        <f>HYPERLINK("[EDEL_Portfolio Monthly Notes 30-Nov-2023.xlsx]EDFF25!A1","BHARAT Bond FOF - April 2025")</f>
        <v>BHARAT Bond FOF - April 2025</v>
      </c>
      <c r="C16" s="55"/>
      <c r="D16" s="55" t="s">
        <v>11</v>
      </c>
      <c r="E16" s="55"/>
      <c r="F16" s="73" t="s">
        <v>12</v>
      </c>
      <c r="G16" s="73" t="s">
        <v>12</v>
      </c>
    </row>
    <row r="17" spans="1:7" ht="69.95" customHeight="1" x14ac:dyDescent="0.25">
      <c r="A17" s="55" t="s">
        <v>35</v>
      </c>
      <c r="B17" s="72" t="str">
        <f>HYPERLINK("[EDEL_Portfolio Monthly Notes 30-Nov-2023.xlsx]EDFF30!A1","BHARAT Bond FOF - April 2030")</f>
        <v>BHARAT Bond FOF - April 2030</v>
      </c>
      <c r="C17" s="55"/>
      <c r="D17" s="55" t="s">
        <v>14</v>
      </c>
      <c r="E17" s="55"/>
      <c r="F17" s="73" t="s">
        <v>12</v>
      </c>
      <c r="G17" s="73" t="s">
        <v>12</v>
      </c>
    </row>
    <row r="18" spans="1:7" ht="69.95" customHeight="1" x14ac:dyDescent="0.25">
      <c r="A18" s="55" t="s">
        <v>36</v>
      </c>
      <c r="B18" s="72" t="str">
        <f>HYPERLINK("[EDEL_Portfolio Monthly Notes 30-Nov-2023.xlsx]EDFF31!A1","BHARAT Bond FOF - April 2031")</f>
        <v>BHARAT Bond FOF - April 2031</v>
      </c>
      <c r="C18" s="55"/>
      <c r="D18" s="55" t="s">
        <v>16</v>
      </c>
      <c r="E18" s="55"/>
      <c r="F18" s="73" t="s">
        <v>12</v>
      </c>
      <c r="G18" s="73" t="s">
        <v>12</v>
      </c>
    </row>
    <row r="19" spans="1:7" ht="69.95" customHeight="1" x14ac:dyDescent="0.25">
      <c r="A19" s="55" t="s">
        <v>37</v>
      </c>
      <c r="B19" s="72" t="str">
        <f>HYPERLINK("[EDEL_Portfolio Monthly Notes 30-Nov-2023.xlsx]EDFF32!A1","BHARAT Bond FOF - April 2032")</f>
        <v>BHARAT Bond FOF - April 2032</v>
      </c>
      <c r="C19" s="55"/>
      <c r="D19" s="55" t="s">
        <v>18</v>
      </c>
      <c r="E19" s="55"/>
      <c r="F19" s="73" t="s">
        <v>12</v>
      </c>
      <c r="G19" s="73" t="s">
        <v>12</v>
      </c>
    </row>
    <row r="20" spans="1:7" ht="69.95" customHeight="1" x14ac:dyDescent="0.25">
      <c r="A20" s="55" t="s">
        <v>38</v>
      </c>
      <c r="B20" s="72" t="str">
        <f>HYPERLINK("[EDEL_Portfolio Monthly Notes 30-Nov-2023.xlsx]EDFF33!A1","BHARAT Bond FOF - April 2033")</f>
        <v>BHARAT Bond FOF - April 2033</v>
      </c>
      <c r="C20" s="55"/>
      <c r="D20" s="55" t="s">
        <v>20</v>
      </c>
      <c r="E20" s="55"/>
      <c r="F20" s="73" t="s">
        <v>12</v>
      </c>
      <c r="G20" s="73" t="s">
        <v>12</v>
      </c>
    </row>
    <row r="21" spans="1:7" ht="69.95" customHeight="1" x14ac:dyDescent="0.25">
      <c r="A21" s="55" t="s">
        <v>39</v>
      </c>
      <c r="B21" s="72" t="str">
        <f>HYPERLINK("[EDEL_Portfolio Monthly Notes 30-Nov-2023.xlsx]EDGSEC!A1","Edelweiss Government Securities Fund")</f>
        <v>Edelweiss Government Securities Fund</v>
      </c>
      <c r="C21" s="55"/>
      <c r="D21" s="55" t="s">
        <v>40</v>
      </c>
      <c r="E21" s="55"/>
      <c r="F21" s="55" t="s">
        <v>41</v>
      </c>
      <c r="G21" s="55"/>
    </row>
    <row r="22" spans="1:7" ht="69.95" customHeight="1" x14ac:dyDescent="0.25">
      <c r="A22" s="55" t="s">
        <v>42</v>
      </c>
      <c r="B22" s="72" t="str">
        <f>HYPERLINK("[EDEL_Portfolio Monthly Notes 30-Nov-2023.xlsx]EDNP27!A1","Edelweiss Nifty PSU Bond Plus SDL Apr2027 50 50 Index")</f>
        <v>Edelweiss Nifty PSU Bond Plus SDL Apr2027 50 50 Index</v>
      </c>
      <c r="C22" s="55"/>
      <c r="D22" s="55" t="s">
        <v>43</v>
      </c>
      <c r="E22" s="55"/>
      <c r="F22" s="73" t="s">
        <v>12</v>
      </c>
      <c r="G22" s="73" t="s">
        <v>12</v>
      </c>
    </row>
    <row r="23" spans="1:7" ht="69.95" customHeight="1" x14ac:dyDescent="0.25">
      <c r="A23" s="55" t="s">
        <v>44</v>
      </c>
      <c r="B23" s="72" t="str">
        <f>HYPERLINK("[EDEL_Portfolio Monthly Notes 30-Nov-2023.xlsx]EDNPSF!A1","Edelweiss Nifty PSU Bond Plus SDL Apr2026 50 50 Index Fund")</f>
        <v>Edelweiss Nifty PSU Bond Plus SDL Apr2026 50 50 Index Fund</v>
      </c>
      <c r="C23" s="55"/>
      <c r="D23" s="55" t="s">
        <v>45</v>
      </c>
      <c r="E23" s="55"/>
      <c r="F23" s="73" t="s">
        <v>12</v>
      </c>
      <c r="G23" s="73" t="s">
        <v>12</v>
      </c>
    </row>
    <row r="24" spans="1:7" ht="69.95" customHeight="1" x14ac:dyDescent="0.25">
      <c r="A24" s="55" t="s">
        <v>46</v>
      </c>
      <c r="B24" s="72" t="str">
        <f>HYPERLINK("[EDEL_Portfolio Monthly Notes 30-Nov-2023.xlsx]EDONTF!A1","EDELWEISS OVERNIGHT FUND")</f>
        <v>EDELWEISS OVERNIGHT FUND</v>
      </c>
      <c r="C24" s="55"/>
      <c r="D24" s="55" t="s">
        <v>47</v>
      </c>
      <c r="E24" s="55"/>
      <c r="F24" s="73" t="s">
        <v>12</v>
      </c>
      <c r="G24" s="73" t="s">
        <v>12</v>
      </c>
    </row>
    <row r="25" spans="1:7" ht="69.95" customHeight="1" x14ac:dyDescent="0.25">
      <c r="A25" s="55" t="s">
        <v>48</v>
      </c>
      <c r="B25" s="72" t="str">
        <f>HYPERLINK("[EDEL_Portfolio Monthly Notes 30-Nov-2023.xlsx]EEARBF!A1","Edelweiss Arbitrage Fund")</f>
        <v>Edelweiss Arbitrage Fund</v>
      </c>
      <c r="C25" s="55"/>
      <c r="D25" s="55" t="s">
        <v>49</v>
      </c>
      <c r="E25" s="55"/>
      <c r="F25" s="73" t="s">
        <v>12</v>
      </c>
      <c r="G25" s="73" t="s">
        <v>12</v>
      </c>
    </row>
    <row r="26" spans="1:7" ht="69.95" customHeight="1" x14ac:dyDescent="0.25">
      <c r="A26" s="55" t="s">
        <v>50</v>
      </c>
      <c r="B26" s="72" t="str">
        <f>HYPERLINK("[EDEL_Portfolio Monthly Notes 30-Nov-2023.xlsx]EEARFD!A1","Edelweiss Balanced Advantage Fund")</f>
        <v>Edelweiss Balanced Advantage Fund</v>
      </c>
      <c r="C26" s="55"/>
      <c r="D26" s="55" t="s">
        <v>51</v>
      </c>
      <c r="E26" s="55"/>
      <c r="F26" s="73" t="s">
        <v>12</v>
      </c>
      <c r="G26" s="73" t="s">
        <v>12</v>
      </c>
    </row>
    <row r="27" spans="1:7" ht="69.95" customHeight="1" x14ac:dyDescent="0.25">
      <c r="A27" s="55" t="s">
        <v>52</v>
      </c>
      <c r="B27" s="72" t="str">
        <f>HYPERLINK("[EDEL_Portfolio Monthly Notes 30-Nov-2023.xlsx]EEDGEF!A1","Edelweiss Large Cap Fund")</f>
        <v>Edelweiss Large Cap Fund</v>
      </c>
      <c r="C27" s="55"/>
      <c r="D27" s="55" t="s">
        <v>53</v>
      </c>
      <c r="E27" s="55"/>
      <c r="F27" s="73" t="s">
        <v>12</v>
      </c>
      <c r="G27" s="73" t="s">
        <v>12</v>
      </c>
    </row>
    <row r="28" spans="1:7" ht="69.95" customHeight="1" x14ac:dyDescent="0.25">
      <c r="A28" s="55" t="s">
        <v>54</v>
      </c>
      <c r="B28" s="72" t="str">
        <f>HYPERLINK("[EDEL_Portfolio Monthly Notes 30-Nov-2023.xlsx]EEECRF!A1","Edelweiss Flexi-Cap Fund")</f>
        <v>Edelweiss Flexi-Cap Fund</v>
      </c>
      <c r="C28" s="55"/>
      <c r="D28" s="55" t="s">
        <v>55</v>
      </c>
      <c r="E28" s="55"/>
      <c r="F28" s="73" t="s">
        <v>12</v>
      </c>
      <c r="G28" s="73" t="s">
        <v>12</v>
      </c>
    </row>
    <row r="29" spans="1:7" ht="69.95" customHeight="1" x14ac:dyDescent="0.25">
      <c r="A29" s="55" t="s">
        <v>56</v>
      </c>
      <c r="B29" s="72" t="str">
        <f>HYPERLINK("[EDEL_Portfolio Monthly Notes 30-Nov-2023.xlsx]EEELSS!A1","Edelweiss Long Term Equity Fund")</f>
        <v>Edelweiss Long Term Equity Fund</v>
      </c>
      <c r="C29" s="55"/>
      <c r="D29" s="55" t="s">
        <v>55</v>
      </c>
      <c r="E29" s="55"/>
      <c r="F29" s="73" t="s">
        <v>12</v>
      </c>
      <c r="G29" s="73" t="s">
        <v>12</v>
      </c>
    </row>
    <row r="30" spans="1:7" ht="69.95" customHeight="1" x14ac:dyDescent="0.25">
      <c r="A30" s="55" t="s">
        <v>57</v>
      </c>
      <c r="B30" s="72" t="str">
        <f>HYPERLINK("[EDEL_Portfolio Monthly Notes 30-Nov-2023.xlsx]EEEQTF!A1","Edelweiss Large &amp; Mid Cap Fund")</f>
        <v>Edelweiss Large &amp; Mid Cap Fund</v>
      </c>
      <c r="C30" s="55"/>
      <c r="D30" s="55" t="s">
        <v>58</v>
      </c>
      <c r="E30" s="55"/>
      <c r="F30" s="73" t="s">
        <v>12</v>
      </c>
      <c r="G30" s="73" t="s">
        <v>12</v>
      </c>
    </row>
    <row r="31" spans="1:7" ht="69.95" customHeight="1" x14ac:dyDescent="0.25">
      <c r="A31" s="55" t="s">
        <v>59</v>
      </c>
      <c r="B31" s="72" t="str">
        <f>HYPERLINK("[EDEL_Portfolio Monthly Notes 30-Nov-2023.xlsx]EEESCF!A1","Edelweiss Small Cap Fund")</f>
        <v>Edelweiss Small Cap Fund</v>
      </c>
      <c r="C31" s="55"/>
      <c r="D31" s="55" t="s">
        <v>60</v>
      </c>
      <c r="E31" s="55"/>
      <c r="F31" s="73" t="s">
        <v>12</v>
      </c>
      <c r="G31" s="73" t="s">
        <v>12</v>
      </c>
    </row>
    <row r="32" spans="1:7" ht="69.95" customHeight="1" x14ac:dyDescent="0.25">
      <c r="A32" s="55" t="s">
        <v>61</v>
      </c>
      <c r="B32" s="72" t="str">
        <f>HYPERLINK("[EDEL_Portfolio Monthly Notes 30-Nov-2023.xlsx]EEESSF!A1","Edelweiss Equity Savings Fund")</f>
        <v>Edelweiss Equity Savings Fund</v>
      </c>
      <c r="C32" s="55"/>
      <c r="D32" s="55" t="s">
        <v>62</v>
      </c>
      <c r="E32" s="55"/>
      <c r="F32" s="73" t="s">
        <v>12</v>
      </c>
      <c r="G32" s="73" t="s">
        <v>12</v>
      </c>
    </row>
    <row r="33" spans="1:7" ht="69.95" customHeight="1" x14ac:dyDescent="0.25">
      <c r="A33" s="55" t="s">
        <v>63</v>
      </c>
      <c r="B33" s="72" t="str">
        <f>HYPERLINK("[EDEL_Portfolio Monthly Notes 30-Nov-2023.xlsx]EEFOCF!A1","Edelweiss Focused Equity Fund")</f>
        <v>Edelweiss Focused Equity Fund</v>
      </c>
      <c r="C33" s="55"/>
      <c r="D33" s="55" t="s">
        <v>55</v>
      </c>
      <c r="E33" s="55"/>
      <c r="F33" s="73" t="s">
        <v>12</v>
      </c>
      <c r="G33" s="73" t="s">
        <v>12</v>
      </c>
    </row>
    <row r="34" spans="1:7" ht="69.95" customHeight="1" x14ac:dyDescent="0.25">
      <c r="A34" s="55" t="s">
        <v>64</v>
      </c>
      <c r="B34" s="72" t="str">
        <f>HYPERLINK("[EDEL_Portfolio Monthly Notes 30-Nov-2023.xlsx]EEIF30!A1","Edelweiss Nifty 100 Quality 30 Index Fnd")</f>
        <v>Edelweiss Nifty 100 Quality 30 Index Fnd</v>
      </c>
      <c r="C34" s="55"/>
      <c r="D34" s="55" t="s">
        <v>65</v>
      </c>
      <c r="E34" s="55"/>
      <c r="F34" s="73" t="s">
        <v>12</v>
      </c>
      <c r="G34" s="73" t="s">
        <v>12</v>
      </c>
    </row>
    <row r="35" spans="1:7" ht="69.95" customHeight="1" x14ac:dyDescent="0.25">
      <c r="A35" s="55" t="s">
        <v>66</v>
      </c>
      <c r="B35" s="72" t="str">
        <f>HYPERLINK("[EDEL_Portfolio Monthly Notes 30-Nov-2023.xlsx]EEIF50!A1","Edelweiss Nifty 50 Index Fund")</f>
        <v>Edelweiss Nifty 50 Index Fund</v>
      </c>
      <c r="C35" s="55"/>
      <c r="D35" s="55" t="s">
        <v>67</v>
      </c>
      <c r="E35" s="55"/>
      <c r="F35" s="73" t="s">
        <v>12</v>
      </c>
      <c r="G35" s="73" t="s">
        <v>12</v>
      </c>
    </row>
    <row r="36" spans="1:7" ht="69.95" customHeight="1" x14ac:dyDescent="0.25">
      <c r="A36" s="55" t="s">
        <v>68</v>
      </c>
      <c r="B36" s="72" t="str">
        <f>HYPERLINK("[EDEL_Portfolio Monthly Notes 30-Nov-2023.xlsx]EELMIF!A1","Edelweiss NIFTY Large Mid Cap 250 Index Fund")</f>
        <v>Edelweiss NIFTY Large Mid Cap 250 Index Fund</v>
      </c>
      <c r="C36" s="55"/>
      <c r="D36" s="55" t="s">
        <v>58</v>
      </c>
      <c r="E36" s="55"/>
      <c r="F36" s="73" t="s">
        <v>12</v>
      </c>
      <c r="G36" s="73" t="s">
        <v>12</v>
      </c>
    </row>
    <row r="37" spans="1:7" ht="69.95" customHeight="1" x14ac:dyDescent="0.25">
      <c r="A37" s="55" t="s">
        <v>69</v>
      </c>
      <c r="B37" s="72" t="str">
        <f>HYPERLINK("[EDEL_Portfolio Monthly Notes 30-Nov-2023.xlsx]EEM150!A1","Edelweiss Nifty Midcap150 Momentum 50 Index Fund")</f>
        <v>Edelweiss Nifty Midcap150 Momentum 50 Index Fund</v>
      </c>
      <c r="C37" s="55"/>
      <c r="D37" s="55" t="s">
        <v>70</v>
      </c>
      <c r="E37" s="55"/>
      <c r="F37" s="73" t="s">
        <v>12</v>
      </c>
      <c r="G37" s="73" t="s">
        <v>12</v>
      </c>
    </row>
    <row r="38" spans="1:7" ht="69.95" customHeight="1" x14ac:dyDescent="0.25">
      <c r="A38" s="55" t="s">
        <v>71</v>
      </c>
      <c r="B38" s="72" t="str">
        <f>HYPERLINK("[EDEL_Portfolio Monthly Notes 30-Nov-2023.xlsx]EEMAAF!A1","Edelweiss Multi Asset Allocation Fund")</f>
        <v>Edelweiss Multi Asset Allocation Fund</v>
      </c>
      <c r="C38" s="55"/>
      <c r="D38" s="55" t="s">
        <v>72</v>
      </c>
      <c r="E38" s="55"/>
      <c r="F38" s="73" t="s">
        <v>12</v>
      </c>
      <c r="G38" s="73" t="s">
        <v>12</v>
      </c>
    </row>
    <row r="39" spans="1:7" ht="69.95" customHeight="1" x14ac:dyDescent="0.25">
      <c r="A39" s="55" t="s">
        <v>73</v>
      </c>
      <c r="B39" s="72" t="str">
        <f>HYPERLINK("[EDEL_Portfolio Monthly Notes 30-Nov-2023.xlsx]EEMCPF!A1","Edelweiss Multi Cap Fund")</f>
        <v>Edelweiss Multi Cap Fund</v>
      </c>
      <c r="C39" s="55"/>
      <c r="D39" s="55" t="s">
        <v>74</v>
      </c>
      <c r="E39" s="55"/>
      <c r="F39" s="73" t="s">
        <v>12</v>
      </c>
      <c r="G39" s="73" t="s">
        <v>12</v>
      </c>
    </row>
    <row r="40" spans="1:7" ht="69.95" customHeight="1" x14ac:dyDescent="0.25">
      <c r="A40" s="55" t="s">
        <v>75</v>
      </c>
      <c r="B40" s="72" t="str">
        <f>HYPERLINK("[EDEL_Portfolio Monthly Notes 30-Nov-2023.xlsx]EEMOF1!A1","EDELWEISS RECENTLY LISTED IPO FUND")</f>
        <v>EDELWEISS RECENTLY LISTED IPO FUND</v>
      </c>
      <c r="C40" s="55"/>
      <c r="D40" s="55" t="s">
        <v>76</v>
      </c>
      <c r="E40" s="55"/>
      <c r="F40" s="73" t="s">
        <v>12</v>
      </c>
      <c r="G40" s="73" t="s">
        <v>12</v>
      </c>
    </row>
    <row r="41" spans="1:7" ht="69.95" customHeight="1" x14ac:dyDescent="0.25">
      <c r="A41" s="55" t="s">
        <v>77</v>
      </c>
      <c r="B41" s="72" t="str">
        <f>HYPERLINK("[EDEL_Portfolio Monthly Notes 30-Nov-2023.xlsx]EENN50!A1","Edelweiss Nifty Next 50 Index Fund")</f>
        <v>Edelweiss Nifty Next 50 Index Fund</v>
      </c>
      <c r="C41" s="55"/>
      <c r="D41" s="55" t="s">
        <v>78</v>
      </c>
      <c r="E41" s="55"/>
      <c r="F41" s="73" t="s">
        <v>12</v>
      </c>
      <c r="G41" s="73" t="s">
        <v>12</v>
      </c>
    </row>
    <row r="42" spans="1:7" ht="69.95" customHeight="1" x14ac:dyDescent="0.25">
      <c r="A42" s="55" t="s">
        <v>79</v>
      </c>
      <c r="B42" s="72" t="str">
        <f>HYPERLINK("[EDEL_Portfolio Monthly Notes 30-Nov-2023.xlsx]EEPRUA!A1","Edelweiss Aggressive Hybrid Fund")</f>
        <v>Edelweiss Aggressive Hybrid Fund</v>
      </c>
      <c r="C42" s="55"/>
      <c r="D42" s="55" t="s">
        <v>80</v>
      </c>
      <c r="E42" s="55"/>
      <c r="F42" s="73" t="s">
        <v>12</v>
      </c>
      <c r="G42" s="73" t="s">
        <v>12</v>
      </c>
    </row>
    <row r="43" spans="1:7" ht="69.95" customHeight="1" x14ac:dyDescent="0.25">
      <c r="A43" s="55" t="s">
        <v>81</v>
      </c>
      <c r="B43" s="72" t="str">
        <f>HYPERLINK("[EDEL_Portfolio Monthly Notes 30-Nov-2023.xlsx]EES250!A1","Edelweiss Nifty Smallcap 250 Index Fund")</f>
        <v>Edelweiss Nifty Smallcap 250 Index Fund</v>
      </c>
      <c r="C43" s="55"/>
      <c r="D43" s="55" t="s">
        <v>82</v>
      </c>
      <c r="E43" s="55"/>
      <c r="F43" s="73" t="s">
        <v>12</v>
      </c>
      <c r="G43" s="73" t="s">
        <v>12</v>
      </c>
    </row>
    <row r="44" spans="1:7" ht="69.95" customHeight="1" x14ac:dyDescent="0.25">
      <c r="A44" s="55" t="s">
        <v>83</v>
      </c>
      <c r="B44" s="72" t="str">
        <f>HYPERLINK("[EDEL_Portfolio Monthly Notes 30-Nov-2023.xlsx]EESMCF!A1","Edelweiss Mid Cap Fund")</f>
        <v>Edelweiss Mid Cap Fund</v>
      </c>
      <c r="C44" s="55"/>
      <c r="D44" s="55" t="s">
        <v>84</v>
      </c>
      <c r="E44" s="55"/>
      <c r="F44" s="73" t="s">
        <v>12</v>
      </c>
      <c r="G44" s="73" t="s">
        <v>12</v>
      </c>
    </row>
    <row r="45" spans="1:7" ht="69.95" customHeight="1" x14ac:dyDescent="0.25">
      <c r="A45" s="55" t="s">
        <v>85</v>
      </c>
      <c r="B45" s="72" t="str">
        <f>HYPERLINK("[EDEL_Portfolio Monthly Notes 30-Nov-2023.xlsx]EGOLDE!A1","Edelweiss Gold ETF Fund")</f>
        <v>Edelweiss Gold ETF Fund</v>
      </c>
      <c r="C45" s="55"/>
      <c r="D45" s="55" t="s">
        <v>86</v>
      </c>
      <c r="E45" s="55"/>
      <c r="F45" s="73" t="s">
        <v>12</v>
      </c>
      <c r="G45" s="73" t="s">
        <v>12</v>
      </c>
    </row>
    <row r="46" spans="1:7" ht="69.95" customHeight="1" x14ac:dyDescent="0.25">
      <c r="A46" s="55" t="s">
        <v>87</v>
      </c>
      <c r="B46" s="72" t="str">
        <f>HYPERLINK("[EDEL_Portfolio Monthly Notes 30-Nov-2023.xlsx]EGSFOF!A1","Edelweiss Gold and Silver ETF FOF")</f>
        <v>Edelweiss Gold and Silver ETF FOF</v>
      </c>
      <c r="C46" s="55"/>
      <c r="D46" s="55" t="s">
        <v>88</v>
      </c>
      <c r="E46" s="55"/>
      <c r="F46" s="73" t="s">
        <v>12</v>
      </c>
      <c r="G46" s="73" t="s">
        <v>12</v>
      </c>
    </row>
    <row r="47" spans="1:7" ht="69.95" customHeight="1" x14ac:dyDescent="0.25">
      <c r="A47" s="55" t="s">
        <v>89</v>
      </c>
      <c r="B47" s="72" t="str">
        <f>HYPERLINK("[EDEL_Portfolio Monthly Notes 30-Nov-2023.xlsx]ELLIQF!A1","Edelweiss Liquid Fund")</f>
        <v>Edelweiss Liquid Fund</v>
      </c>
      <c r="C47" s="55"/>
      <c r="D47" s="55" t="s">
        <v>90</v>
      </c>
      <c r="E47" s="55"/>
      <c r="F47" s="55" t="s">
        <v>91</v>
      </c>
      <c r="G47" s="55"/>
    </row>
    <row r="48" spans="1:7" ht="69.95" customHeight="1" x14ac:dyDescent="0.25">
      <c r="A48" s="55" t="s">
        <v>92</v>
      </c>
      <c r="B48" s="72" t="str">
        <f>HYPERLINK("[EDEL_Portfolio Monthly Notes 30-Nov-2023.xlsx]EOASEF!A1","Edelweiss ASEAN Equity Off-shore Fund")</f>
        <v>Edelweiss ASEAN Equity Off-shore Fund</v>
      </c>
      <c r="C48" s="55"/>
      <c r="D48" s="55" t="s">
        <v>93</v>
      </c>
      <c r="E48" s="55"/>
      <c r="F48" s="73" t="s">
        <v>12</v>
      </c>
      <c r="G48" s="73" t="s">
        <v>12</v>
      </c>
    </row>
    <row r="49" spans="1:7" ht="69.95" customHeight="1" x14ac:dyDescent="0.25">
      <c r="A49" s="55" t="s">
        <v>94</v>
      </c>
      <c r="B49" s="72" t="str">
        <f>HYPERLINK("[EDEL_Portfolio Monthly Notes 30-Nov-2023.xlsx]EOCHIF!A1","Edelweiss Greater China Equity Off-shore Fund")</f>
        <v>Edelweiss Greater China Equity Off-shore Fund</v>
      </c>
      <c r="C49" s="55"/>
      <c r="D49" s="55" t="s">
        <v>95</v>
      </c>
      <c r="E49" s="55"/>
      <c r="F49" s="73" t="s">
        <v>12</v>
      </c>
      <c r="G49" s="73" t="s">
        <v>12</v>
      </c>
    </row>
    <row r="50" spans="1:7" ht="69.95" customHeight="1" x14ac:dyDescent="0.25">
      <c r="A50" s="55" t="s">
        <v>96</v>
      </c>
      <c r="B50" s="72" t="str">
        <f>HYPERLINK("[EDEL_Portfolio Monthly Notes 30-Nov-2023.xlsx]EODWHF!A1","Edelweiss MSCI (I) DM &amp; WD HC 45 ID Fund")</f>
        <v>Edelweiss MSCI (I) DM &amp; WD HC 45 ID Fund</v>
      </c>
      <c r="C50" s="55"/>
      <c r="D50" s="55" t="s">
        <v>97</v>
      </c>
      <c r="E50" s="55"/>
      <c r="F50" s="73" t="s">
        <v>12</v>
      </c>
      <c r="G50" s="73" t="s">
        <v>12</v>
      </c>
    </row>
    <row r="51" spans="1:7" ht="69.95" customHeight="1" x14ac:dyDescent="0.25">
      <c r="A51" s="55" t="s">
        <v>98</v>
      </c>
      <c r="B51" s="72" t="str">
        <f>HYPERLINK("[EDEL_Portfolio Monthly Notes 30-Nov-2023.xlsx]EOEDOF!A1","Edelweiss Europe Dynamic Equity Offshore Fund")</f>
        <v>Edelweiss Europe Dynamic Equity Offshore Fund</v>
      </c>
      <c r="C51" s="55"/>
      <c r="D51" s="55" t="s">
        <v>99</v>
      </c>
      <c r="E51" s="55"/>
      <c r="F51" s="73" t="s">
        <v>12</v>
      </c>
      <c r="G51" s="73" t="s">
        <v>12</v>
      </c>
    </row>
    <row r="52" spans="1:7" ht="69.95" customHeight="1" x14ac:dyDescent="0.25">
      <c r="A52" s="55" t="s">
        <v>100</v>
      </c>
      <c r="B52" s="72" t="str">
        <f>HYPERLINK("[EDEL_Portfolio Monthly Notes 30-Nov-2023.xlsx]EOEMOP!A1","Edelweiss Emerging Markets Opportunities Equity Offshore Fund")</f>
        <v>Edelweiss Emerging Markets Opportunities Equity Offshore Fund</v>
      </c>
      <c r="C52" s="55"/>
      <c r="D52" s="55" t="s">
        <v>101</v>
      </c>
      <c r="E52" s="55"/>
      <c r="F52" s="73" t="s">
        <v>12</v>
      </c>
      <c r="G52" s="73" t="s">
        <v>12</v>
      </c>
    </row>
    <row r="53" spans="1:7" ht="69.95" customHeight="1" x14ac:dyDescent="0.25">
      <c r="A53" s="55" t="s">
        <v>102</v>
      </c>
      <c r="B53" s="72" t="str">
        <f>HYPERLINK("[EDEL_Portfolio Monthly Notes 30-Nov-2023.xlsx]EOUSEF!A1","Edelweiss US Value Equity Off-shore Fund")</f>
        <v>Edelweiss US Value Equity Off-shore Fund</v>
      </c>
      <c r="C53" s="55"/>
      <c r="D53" s="55" t="s">
        <v>103</v>
      </c>
      <c r="E53" s="55"/>
      <c r="F53" s="73" t="s">
        <v>12</v>
      </c>
      <c r="G53" s="73" t="s">
        <v>12</v>
      </c>
    </row>
    <row r="54" spans="1:7" ht="69.95" customHeight="1" x14ac:dyDescent="0.25">
      <c r="A54" s="55" t="s">
        <v>104</v>
      </c>
      <c r="B54" s="72" t="str">
        <f>HYPERLINK("[EDEL_Portfolio Monthly Notes 30-Nov-2023.xlsx]EOUSTF!A1","EDELWEISS US TECHNOLOGY EQUITY FOF")</f>
        <v>EDELWEISS US TECHNOLOGY EQUITY FOF</v>
      </c>
      <c r="C54" s="55"/>
      <c r="D54" s="55" t="s">
        <v>105</v>
      </c>
      <c r="E54" s="55"/>
      <c r="F54" s="73" t="s">
        <v>12</v>
      </c>
      <c r="G54" s="73" t="s">
        <v>12</v>
      </c>
    </row>
    <row r="55" spans="1:7" ht="69.95" customHeight="1" x14ac:dyDescent="0.25">
      <c r="A55" s="55" t="s">
        <v>106</v>
      </c>
      <c r="B55" s="72" t="str">
        <f>HYPERLINK("[EDEL_Portfolio Monthly Notes 30-Nov-2023.xlsx]ESLVRE!A1","Edelweiss Silver ETF Fund")</f>
        <v>Edelweiss Silver ETF Fund</v>
      </c>
      <c r="C55" s="55"/>
      <c r="D55" s="55" t="s">
        <v>107</v>
      </c>
      <c r="E55" s="55"/>
      <c r="F55" s="73" t="s">
        <v>12</v>
      </c>
      <c r="G55" s="73" t="s">
        <v>12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6"/>
  <sheetViews>
    <sheetView showGridLines="0" workbookViewId="0">
      <pane ySplit="4" topLeftCell="A31" activePane="bottomLeft" state="frozen"/>
      <selection activeCell="B84" sqref="B84"/>
      <selection pane="bottomLeft" activeCell="A37" sqref="A3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108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109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119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120</v>
      </c>
      <c r="B11" s="30"/>
      <c r="C11" s="30"/>
      <c r="D11" s="13"/>
      <c r="E11" s="14"/>
      <c r="F11" s="15"/>
      <c r="G11" s="15"/>
    </row>
    <row r="12" spans="1:8" x14ac:dyDescent="0.25">
      <c r="A12" s="12" t="s">
        <v>121</v>
      </c>
      <c r="B12" s="30" t="s">
        <v>122</v>
      </c>
      <c r="C12" s="30" t="s">
        <v>123</v>
      </c>
      <c r="D12" s="13">
        <v>2500000</v>
      </c>
      <c r="E12" s="14">
        <v>2450.4299999999998</v>
      </c>
      <c r="F12" s="15">
        <v>6.6600000000000006E-2</v>
      </c>
      <c r="G12" s="15">
        <v>7.0999999999999994E-2</v>
      </c>
    </row>
    <row r="13" spans="1:8" x14ac:dyDescent="0.25">
      <c r="A13" s="12" t="s">
        <v>124</v>
      </c>
      <c r="B13" s="30" t="s">
        <v>125</v>
      </c>
      <c r="C13" s="30" t="s">
        <v>123</v>
      </c>
      <c r="D13" s="13">
        <v>1500000</v>
      </c>
      <c r="E13" s="14">
        <v>1466.06</v>
      </c>
      <c r="F13" s="15">
        <v>3.9899999999999998E-2</v>
      </c>
      <c r="G13" s="15">
        <v>7.0999000000000007E-2</v>
      </c>
    </row>
    <row r="14" spans="1:8" x14ac:dyDescent="0.25">
      <c r="A14" s="16" t="s">
        <v>126</v>
      </c>
      <c r="B14" s="31"/>
      <c r="C14" s="31"/>
      <c r="D14" s="17"/>
      <c r="E14" s="18">
        <v>3916.49</v>
      </c>
      <c r="F14" s="19">
        <v>0.1065</v>
      </c>
      <c r="G14" s="20"/>
    </row>
    <row r="15" spans="1:8" x14ac:dyDescent="0.25">
      <c r="A15" s="16" t="s">
        <v>127</v>
      </c>
      <c r="B15" s="30"/>
      <c r="C15" s="30"/>
      <c r="D15" s="13"/>
      <c r="E15" s="14"/>
      <c r="F15" s="15"/>
      <c r="G15" s="15"/>
    </row>
    <row r="16" spans="1:8" x14ac:dyDescent="0.25">
      <c r="A16" s="12" t="s">
        <v>128</v>
      </c>
      <c r="B16" s="30" t="s">
        <v>129</v>
      </c>
      <c r="C16" s="30" t="s">
        <v>130</v>
      </c>
      <c r="D16" s="13">
        <v>2500000</v>
      </c>
      <c r="E16" s="14">
        <v>2451.14</v>
      </c>
      <c r="F16" s="15">
        <v>6.6699999999999995E-2</v>
      </c>
      <c r="G16" s="15">
        <v>7.4249999999999997E-2</v>
      </c>
    </row>
    <row r="17" spans="1:7" x14ac:dyDescent="0.25">
      <c r="A17" s="12" t="s">
        <v>131</v>
      </c>
      <c r="B17" s="30" t="s">
        <v>132</v>
      </c>
      <c r="C17" s="30" t="s">
        <v>130</v>
      </c>
      <c r="D17" s="13">
        <v>2500000</v>
      </c>
      <c r="E17" s="14">
        <v>2448.96</v>
      </c>
      <c r="F17" s="15">
        <v>6.6600000000000006E-2</v>
      </c>
      <c r="G17" s="15">
        <v>7.3150999999999994E-2</v>
      </c>
    </row>
    <row r="18" spans="1:7" x14ac:dyDescent="0.25">
      <c r="A18" s="12" t="s">
        <v>133</v>
      </c>
      <c r="B18" s="30" t="s">
        <v>134</v>
      </c>
      <c r="C18" s="30" t="s">
        <v>130</v>
      </c>
      <c r="D18" s="13">
        <v>2500000</v>
      </c>
      <c r="E18" s="14">
        <v>2447.5100000000002</v>
      </c>
      <c r="F18" s="15">
        <v>6.6600000000000006E-2</v>
      </c>
      <c r="G18" s="15">
        <v>7.4550000000000005E-2</v>
      </c>
    </row>
    <row r="19" spans="1:7" x14ac:dyDescent="0.25">
      <c r="A19" s="12" t="s">
        <v>135</v>
      </c>
      <c r="B19" s="30" t="s">
        <v>136</v>
      </c>
      <c r="C19" s="30" t="s">
        <v>137</v>
      </c>
      <c r="D19" s="13">
        <v>2500000</v>
      </c>
      <c r="E19" s="14">
        <v>2416.58</v>
      </c>
      <c r="F19" s="15">
        <v>6.5699999999999995E-2</v>
      </c>
      <c r="G19" s="15">
        <v>7.5000999999999998E-2</v>
      </c>
    </row>
    <row r="20" spans="1:7" x14ac:dyDescent="0.25">
      <c r="A20" s="12" t="s">
        <v>138</v>
      </c>
      <c r="B20" s="30" t="s">
        <v>139</v>
      </c>
      <c r="C20" s="30" t="s">
        <v>130</v>
      </c>
      <c r="D20" s="13">
        <v>2500000</v>
      </c>
      <c r="E20" s="14">
        <v>2415.1799999999998</v>
      </c>
      <c r="F20" s="15">
        <v>6.5699999999999995E-2</v>
      </c>
      <c r="G20" s="15">
        <v>7.6299000000000006E-2</v>
      </c>
    </row>
    <row r="21" spans="1:7" x14ac:dyDescent="0.25">
      <c r="A21" s="12" t="s">
        <v>140</v>
      </c>
      <c r="B21" s="30" t="s">
        <v>141</v>
      </c>
      <c r="C21" s="30" t="s">
        <v>130</v>
      </c>
      <c r="D21" s="13">
        <v>2500000</v>
      </c>
      <c r="E21" s="14">
        <v>2409.11</v>
      </c>
      <c r="F21" s="15">
        <v>6.5500000000000003E-2</v>
      </c>
      <c r="G21" s="15">
        <v>7.6501E-2</v>
      </c>
    </row>
    <row r="22" spans="1:7" x14ac:dyDescent="0.25">
      <c r="A22" s="12" t="s">
        <v>142</v>
      </c>
      <c r="B22" s="30" t="s">
        <v>143</v>
      </c>
      <c r="C22" s="30" t="s">
        <v>137</v>
      </c>
      <c r="D22" s="13">
        <v>2500000</v>
      </c>
      <c r="E22" s="14">
        <v>2402.89</v>
      </c>
      <c r="F22" s="15">
        <v>6.54E-2</v>
      </c>
      <c r="G22" s="15">
        <v>7.5649999999999995E-2</v>
      </c>
    </row>
    <row r="23" spans="1:7" x14ac:dyDescent="0.25">
      <c r="A23" s="12" t="s">
        <v>144</v>
      </c>
      <c r="B23" s="30" t="s">
        <v>145</v>
      </c>
      <c r="C23" s="30" t="s">
        <v>146</v>
      </c>
      <c r="D23" s="13">
        <v>2500000</v>
      </c>
      <c r="E23" s="14">
        <v>2401.67</v>
      </c>
      <c r="F23" s="15">
        <v>6.5299999999999997E-2</v>
      </c>
      <c r="G23" s="15">
        <v>7.6249999999999998E-2</v>
      </c>
    </row>
    <row r="24" spans="1:7" x14ac:dyDescent="0.25">
      <c r="A24" s="12" t="s">
        <v>147</v>
      </c>
      <c r="B24" s="30" t="s">
        <v>148</v>
      </c>
      <c r="C24" s="30" t="s">
        <v>130</v>
      </c>
      <c r="D24" s="13">
        <v>2500000</v>
      </c>
      <c r="E24" s="14">
        <v>2361.25</v>
      </c>
      <c r="F24" s="15">
        <v>6.4199999999999993E-2</v>
      </c>
      <c r="G24" s="15">
        <v>7.6600000000000001E-2</v>
      </c>
    </row>
    <row r="25" spans="1:7" x14ac:dyDescent="0.25">
      <c r="A25" s="16" t="s">
        <v>126</v>
      </c>
      <c r="B25" s="31"/>
      <c r="C25" s="31"/>
      <c r="D25" s="17"/>
      <c r="E25" s="18">
        <v>21754.29</v>
      </c>
      <c r="F25" s="19">
        <v>0.5917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149</v>
      </c>
      <c r="B27" s="30"/>
      <c r="C27" s="30"/>
      <c r="D27" s="13"/>
      <c r="E27" s="14"/>
      <c r="F27" s="15"/>
      <c r="G27" s="15"/>
    </row>
    <row r="28" spans="1:7" x14ac:dyDescent="0.25">
      <c r="A28" s="12" t="s">
        <v>150</v>
      </c>
      <c r="B28" s="30" t="s">
        <v>151</v>
      </c>
      <c r="C28" s="30" t="s">
        <v>130</v>
      </c>
      <c r="D28" s="13">
        <v>2500000</v>
      </c>
      <c r="E28" s="14">
        <v>2474.64</v>
      </c>
      <c r="F28" s="15">
        <v>6.7299999999999999E-2</v>
      </c>
      <c r="G28" s="15">
        <v>7.6341000000000006E-2</v>
      </c>
    </row>
    <row r="29" spans="1:7" x14ac:dyDescent="0.25">
      <c r="A29" s="12" t="s">
        <v>152</v>
      </c>
      <c r="B29" s="30" t="s">
        <v>153</v>
      </c>
      <c r="C29" s="30" t="s">
        <v>137</v>
      </c>
      <c r="D29" s="13">
        <v>2500000</v>
      </c>
      <c r="E29" s="14">
        <v>2457.1999999999998</v>
      </c>
      <c r="F29" s="15">
        <v>6.6799999999999998E-2</v>
      </c>
      <c r="G29" s="15">
        <v>7.8498999999999999E-2</v>
      </c>
    </row>
    <row r="30" spans="1:7" x14ac:dyDescent="0.25">
      <c r="A30" s="12" t="s">
        <v>154</v>
      </c>
      <c r="B30" s="30" t="s">
        <v>155</v>
      </c>
      <c r="C30" s="30" t="s">
        <v>130</v>
      </c>
      <c r="D30" s="13">
        <v>2500000</v>
      </c>
      <c r="E30" s="14">
        <v>2455.04</v>
      </c>
      <c r="F30" s="15">
        <v>6.6799999999999998E-2</v>
      </c>
      <c r="G30" s="15">
        <v>7.3450000000000001E-2</v>
      </c>
    </row>
    <row r="31" spans="1:7" x14ac:dyDescent="0.25">
      <c r="A31" s="12" t="s">
        <v>156</v>
      </c>
      <c r="B31" s="30" t="s">
        <v>157</v>
      </c>
      <c r="C31" s="30" t="s">
        <v>130</v>
      </c>
      <c r="D31" s="13">
        <v>2500000</v>
      </c>
      <c r="E31" s="14">
        <v>2417.08</v>
      </c>
      <c r="F31" s="15">
        <v>6.5699999999999995E-2</v>
      </c>
      <c r="G31" s="15">
        <v>7.9250000000000001E-2</v>
      </c>
    </row>
    <row r="32" spans="1:7" x14ac:dyDescent="0.25">
      <c r="A32" s="16" t="s">
        <v>126</v>
      </c>
      <c r="B32" s="31"/>
      <c r="C32" s="31"/>
      <c r="D32" s="17"/>
      <c r="E32" s="18">
        <v>9803.9599999999991</v>
      </c>
      <c r="F32" s="19">
        <v>0.2666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158</v>
      </c>
      <c r="B34" s="32"/>
      <c r="C34" s="32"/>
      <c r="D34" s="22"/>
      <c r="E34" s="18">
        <v>35474.74</v>
      </c>
      <c r="F34" s="19">
        <v>0.96479999999999999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159</v>
      </c>
      <c r="B37" s="30"/>
      <c r="C37" s="30"/>
      <c r="D37" s="13"/>
      <c r="E37" s="14"/>
      <c r="F37" s="15"/>
      <c r="G37" s="15"/>
    </row>
    <row r="38" spans="1:7" x14ac:dyDescent="0.25">
      <c r="A38" s="12" t="s">
        <v>160</v>
      </c>
      <c r="B38" s="30" t="s">
        <v>161</v>
      </c>
      <c r="C38" s="30"/>
      <c r="D38" s="13">
        <v>920.35400000000004</v>
      </c>
      <c r="E38" s="14">
        <v>92.42</v>
      </c>
      <c r="F38" s="15">
        <v>2.5000000000000001E-3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21" t="s">
        <v>158</v>
      </c>
      <c r="B40" s="32"/>
      <c r="C40" s="32"/>
      <c r="D40" s="22"/>
      <c r="E40" s="18">
        <v>92.42</v>
      </c>
      <c r="F40" s="19">
        <v>2.5000000000000001E-3</v>
      </c>
      <c r="G40" s="20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6" t="s">
        <v>162</v>
      </c>
      <c r="B42" s="30"/>
      <c r="C42" s="30"/>
      <c r="D42" s="13"/>
      <c r="E42" s="14"/>
      <c r="F42" s="15"/>
      <c r="G42" s="15"/>
    </row>
    <row r="43" spans="1:7" x14ac:dyDescent="0.25">
      <c r="A43" s="12" t="s">
        <v>163</v>
      </c>
      <c r="B43" s="30"/>
      <c r="C43" s="30"/>
      <c r="D43" s="13"/>
      <c r="E43" s="14">
        <v>1516.72</v>
      </c>
      <c r="F43" s="15">
        <v>4.1300000000000003E-2</v>
      </c>
      <c r="G43" s="15">
        <v>6.7599000000000006E-2</v>
      </c>
    </row>
    <row r="44" spans="1:7" x14ac:dyDescent="0.25">
      <c r="A44" s="16" t="s">
        <v>126</v>
      </c>
      <c r="B44" s="31"/>
      <c r="C44" s="31"/>
      <c r="D44" s="17"/>
      <c r="E44" s="18">
        <v>1516.72</v>
      </c>
      <c r="F44" s="19">
        <v>4.1300000000000003E-2</v>
      </c>
      <c r="G44" s="20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21" t="s">
        <v>158</v>
      </c>
      <c r="B46" s="32"/>
      <c r="C46" s="32"/>
      <c r="D46" s="22"/>
      <c r="E46" s="18">
        <v>1516.72</v>
      </c>
      <c r="F46" s="19">
        <v>4.1300000000000003E-2</v>
      </c>
      <c r="G46" s="20"/>
    </row>
    <row r="47" spans="1:7" x14ac:dyDescent="0.25">
      <c r="A47" s="12" t="s">
        <v>164</v>
      </c>
      <c r="B47" s="30"/>
      <c r="C47" s="30"/>
      <c r="D47" s="13"/>
      <c r="E47" s="14">
        <v>0.2809005</v>
      </c>
      <c r="F47" s="15">
        <v>6.9999999999999999E-6</v>
      </c>
      <c r="G47" s="15"/>
    </row>
    <row r="48" spans="1:7" x14ac:dyDescent="0.25">
      <c r="A48" s="12" t="s">
        <v>165</v>
      </c>
      <c r="B48" s="30"/>
      <c r="C48" s="30"/>
      <c r="D48" s="13"/>
      <c r="E48" s="23">
        <v>-315.26090049999999</v>
      </c>
      <c r="F48" s="24">
        <v>-8.6070000000000001E-3</v>
      </c>
      <c r="G48" s="15">
        <v>6.7599000000000006E-2</v>
      </c>
    </row>
    <row r="49" spans="1:7" x14ac:dyDescent="0.25">
      <c r="A49" s="25" t="s">
        <v>166</v>
      </c>
      <c r="B49" s="33"/>
      <c r="C49" s="33"/>
      <c r="D49" s="26"/>
      <c r="E49" s="27">
        <v>36768.9</v>
      </c>
      <c r="F49" s="28">
        <v>1</v>
      </c>
      <c r="G49" s="28"/>
    </row>
    <row r="51" spans="1:7" x14ac:dyDescent="0.25">
      <c r="A51" s="1" t="s">
        <v>167</v>
      </c>
    </row>
    <row r="52" spans="1:7" x14ac:dyDescent="0.25">
      <c r="A52" s="1" t="s">
        <v>168</v>
      </c>
    </row>
    <row r="54" spans="1:7" x14ac:dyDescent="0.25">
      <c r="A54" s="1" t="s">
        <v>169</v>
      </c>
    </row>
    <row r="55" spans="1:7" x14ac:dyDescent="0.25">
      <c r="A55" s="47" t="s">
        <v>170</v>
      </c>
      <c r="B55" s="34" t="s">
        <v>118</v>
      </c>
    </row>
    <row r="56" spans="1:7" x14ac:dyDescent="0.25">
      <c r="A56" t="s">
        <v>171</v>
      </c>
    </row>
    <row r="57" spans="1:7" x14ac:dyDescent="0.25">
      <c r="A57" t="s">
        <v>172</v>
      </c>
      <c r="B57" t="s">
        <v>173</v>
      </c>
      <c r="C57" t="s">
        <v>173</v>
      </c>
    </row>
    <row r="58" spans="1:7" x14ac:dyDescent="0.25">
      <c r="B58" s="48">
        <v>45230</v>
      </c>
      <c r="C58" s="48">
        <v>45260</v>
      </c>
    </row>
    <row r="59" spans="1:7" x14ac:dyDescent="0.25">
      <c r="A59" t="s">
        <v>174</v>
      </c>
      <c r="B59">
        <v>27.6479</v>
      </c>
      <c r="C59">
        <v>27.802900000000001</v>
      </c>
      <c r="E59" s="2"/>
    </row>
    <row r="60" spans="1:7" x14ac:dyDescent="0.25">
      <c r="A60" t="s">
        <v>175</v>
      </c>
      <c r="B60" t="s">
        <v>176</v>
      </c>
      <c r="C60" t="s">
        <v>176</v>
      </c>
      <c r="E60" s="2"/>
    </row>
    <row r="61" spans="1:7" x14ac:dyDescent="0.25">
      <c r="A61" t="s">
        <v>177</v>
      </c>
      <c r="B61">
        <v>27.651599999999998</v>
      </c>
      <c r="C61">
        <v>27.8066</v>
      </c>
      <c r="E61" s="2"/>
    </row>
    <row r="62" spans="1:7" x14ac:dyDescent="0.25">
      <c r="A62" t="s">
        <v>178</v>
      </c>
      <c r="B62">
        <v>25.785900000000002</v>
      </c>
      <c r="C62">
        <v>25.930499999999999</v>
      </c>
      <c r="E62" s="2"/>
    </row>
    <row r="63" spans="1:7" x14ac:dyDescent="0.25">
      <c r="A63" t="s">
        <v>179</v>
      </c>
      <c r="B63" t="s">
        <v>176</v>
      </c>
      <c r="C63" t="s">
        <v>176</v>
      </c>
      <c r="E63" s="2"/>
    </row>
    <row r="64" spans="1:7" x14ac:dyDescent="0.25">
      <c r="A64" t="s">
        <v>180</v>
      </c>
      <c r="B64">
        <v>21.706600000000002</v>
      </c>
      <c r="C64">
        <v>21.8156</v>
      </c>
      <c r="E64" s="2"/>
    </row>
    <row r="65" spans="1:5" x14ac:dyDescent="0.25">
      <c r="A65" t="s">
        <v>181</v>
      </c>
      <c r="B65" t="s">
        <v>176</v>
      </c>
      <c r="C65" t="s">
        <v>176</v>
      </c>
      <c r="E65" s="2"/>
    </row>
    <row r="66" spans="1:5" x14ac:dyDescent="0.25">
      <c r="A66" t="s">
        <v>182</v>
      </c>
      <c r="B66">
        <v>25.154800000000002</v>
      </c>
      <c r="C66">
        <v>25.281400000000001</v>
      </c>
      <c r="E66" s="2"/>
    </row>
    <row r="67" spans="1:5" x14ac:dyDescent="0.25">
      <c r="A67" t="s">
        <v>183</v>
      </c>
      <c r="B67" t="s">
        <v>176</v>
      </c>
      <c r="C67" t="s">
        <v>176</v>
      </c>
      <c r="E67" s="2"/>
    </row>
    <row r="68" spans="1:5" x14ac:dyDescent="0.25">
      <c r="A68" t="s">
        <v>184</v>
      </c>
      <c r="B68">
        <v>25.365400000000001</v>
      </c>
      <c r="C68">
        <v>25.492999999999999</v>
      </c>
      <c r="E68" s="2"/>
    </row>
    <row r="69" spans="1:5" x14ac:dyDescent="0.25">
      <c r="A69" t="s">
        <v>185</v>
      </c>
      <c r="B69">
        <v>23.8599</v>
      </c>
      <c r="C69">
        <v>23.979900000000001</v>
      </c>
      <c r="E69" s="2"/>
    </row>
    <row r="70" spans="1:5" x14ac:dyDescent="0.25">
      <c r="A70" t="s">
        <v>186</v>
      </c>
      <c r="B70" t="s">
        <v>176</v>
      </c>
      <c r="C70" t="s">
        <v>176</v>
      </c>
      <c r="E70" s="2"/>
    </row>
    <row r="71" spans="1:5" x14ac:dyDescent="0.25">
      <c r="A71" t="s">
        <v>187</v>
      </c>
      <c r="E71" s="2"/>
    </row>
    <row r="73" spans="1:5" x14ac:dyDescent="0.25">
      <c r="A73" t="s">
        <v>188</v>
      </c>
      <c r="B73" s="34" t="s">
        <v>118</v>
      </c>
    </row>
    <row r="74" spans="1:5" x14ac:dyDescent="0.25">
      <c r="A74" t="s">
        <v>189</v>
      </c>
      <c r="B74" s="34" t="s">
        <v>118</v>
      </c>
    </row>
    <row r="75" spans="1:5" ht="30" customHeight="1" x14ac:dyDescent="0.25">
      <c r="A75" s="47" t="s">
        <v>190</v>
      </c>
      <c r="B75" s="34" t="s">
        <v>118</v>
      </c>
    </row>
    <row r="76" spans="1:5" ht="30" customHeight="1" x14ac:dyDescent="0.25">
      <c r="A76" s="47" t="s">
        <v>191</v>
      </c>
      <c r="B76" s="34" t="s">
        <v>118</v>
      </c>
    </row>
    <row r="77" spans="1:5" x14ac:dyDescent="0.25">
      <c r="A77" t="s">
        <v>192</v>
      </c>
      <c r="B77" s="49">
        <f>+B91</f>
        <v>0.36992856616475589</v>
      </c>
    </row>
    <row r="78" spans="1:5" ht="45" customHeight="1" x14ac:dyDescent="0.25">
      <c r="A78" s="47" t="s">
        <v>193</v>
      </c>
      <c r="B78" s="34" t="s">
        <v>118</v>
      </c>
    </row>
    <row r="79" spans="1:5" ht="30" customHeight="1" x14ac:dyDescent="0.25">
      <c r="A79" s="47" t="s">
        <v>194</v>
      </c>
      <c r="B79" s="34" t="s">
        <v>118</v>
      </c>
    </row>
    <row r="80" spans="1:5" ht="30" customHeight="1" x14ac:dyDescent="0.25">
      <c r="A80" s="47" t="s">
        <v>195</v>
      </c>
      <c r="B80" s="34" t="s">
        <v>118</v>
      </c>
    </row>
    <row r="81" spans="1:6" x14ac:dyDescent="0.25">
      <c r="A81" t="s">
        <v>196</v>
      </c>
      <c r="B81" s="34" t="s">
        <v>118</v>
      </c>
    </row>
    <row r="82" spans="1:6" x14ac:dyDescent="0.25">
      <c r="A82" t="s">
        <v>197</v>
      </c>
      <c r="B82" s="34" t="s">
        <v>118</v>
      </c>
    </row>
    <row r="84" spans="1:6" x14ac:dyDescent="0.25">
      <c r="A84" t="s">
        <v>198</v>
      </c>
    </row>
    <row r="85" spans="1:6" x14ac:dyDescent="0.25">
      <c r="A85" s="55" t="s">
        <v>199</v>
      </c>
      <c r="B85" s="55" t="s">
        <v>200</v>
      </c>
    </row>
    <row r="86" spans="1:6" x14ac:dyDescent="0.25">
      <c r="A86" s="55" t="s">
        <v>201</v>
      </c>
      <c r="B86" s="55" t="s">
        <v>202</v>
      </c>
    </row>
    <row r="87" spans="1:6" x14ac:dyDescent="0.25">
      <c r="A87" s="55"/>
      <c r="B87" s="55"/>
    </row>
    <row r="88" spans="1:6" x14ac:dyDescent="0.25">
      <c r="A88" s="55" t="s">
        <v>203</v>
      </c>
      <c r="B88" s="56">
        <v>7.4869273840099764</v>
      </c>
    </row>
    <row r="89" spans="1:6" x14ac:dyDescent="0.25">
      <c r="A89" s="55"/>
      <c r="B89" s="55"/>
    </row>
    <row r="90" spans="1:6" x14ac:dyDescent="0.25">
      <c r="A90" s="55" t="s">
        <v>204</v>
      </c>
      <c r="B90" s="57">
        <v>0.37269999999999998</v>
      </c>
    </row>
    <row r="91" spans="1:6" x14ac:dyDescent="0.25">
      <c r="A91" s="55" t="s">
        <v>205</v>
      </c>
      <c r="B91" s="57">
        <v>0.36992856616475589</v>
      </c>
    </row>
    <row r="92" spans="1:6" x14ac:dyDescent="0.25">
      <c r="A92" s="55"/>
      <c r="B92" s="55"/>
    </row>
    <row r="93" spans="1:6" x14ac:dyDescent="0.25">
      <c r="A93" s="55" t="s">
        <v>206</v>
      </c>
      <c r="B93" s="58">
        <v>45260</v>
      </c>
    </row>
    <row r="95" spans="1:6" ht="69.95" customHeight="1" x14ac:dyDescent="0.25">
      <c r="A95" s="67" t="s">
        <v>207</v>
      </c>
      <c r="B95" s="67" t="s">
        <v>208</v>
      </c>
      <c r="C95" s="67" t="s">
        <v>5</v>
      </c>
      <c r="D95" s="67" t="s">
        <v>6</v>
      </c>
      <c r="E95" s="67" t="s">
        <v>5</v>
      </c>
      <c r="F95" s="67" t="s">
        <v>6</v>
      </c>
    </row>
    <row r="96" spans="1:6" ht="69.95" customHeight="1" x14ac:dyDescent="0.25">
      <c r="A96" s="67" t="s">
        <v>200</v>
      </c>
      <c r="B96" s="67"/>
      <c r="C96" s="67" t="s">
        <v>8</v>
      </c>
      <c r="D96" s="67"/>
      <c r="E96" s="67" t="s">
        <v>9</v>
      </c>
      <c r="F96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5"/>
  <sheetViews>
    <sheetView showGridLines="0" workbookViewId="0">
      <pane ySplit="4" topLeftCell="A5" activePane="bottomLeft" state="frozen"/>
      <selection activeCell="B84" sqref="B84"/>
      <selection pane="bottomLeft" activeCell="B5" sqref="B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209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210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213</v>
      </c>
      <c r="B11" s="30" t="s">
        <v>214</v>
      </c>
      <c r="C11" s="30" t="s">
        <v>215</v>
      </c>
      <c r="D11" s="13">
        <v>121000000</v>
      </c>
      <c r="E11" s="14">
        <v>117875.9</v>
      </c>
      <c r="F11" s="15">
        <v>9.9299999999999999E-2</v>
      </c>
      <c r="G11" s="15">
        <v>7.85E-2</v>
      </c>
    </row>
    <row r="12" spans="1:8" x14ac:dyDescent="0.25">
      <c r="A12" s="12" t="s">
        <v>216</v>
      </c>
      <c r="B12" s="30" t="s">
        <v>217</v>
      </c>
      <c r="C12" s="30" t="s">
        <v>218</v>
      </c>
      <c r="D12" s="13">
        <v>85000000</v>
      </c>
      <c r="E12" s="14">
        <v>82585.58</v>
      </c>
      <c r="F12" s="15">
        <v>6.9599999999999995E-2</v>
      </c>
      <c r="G12" s="15">
        <v>7.6749999999999999E-2</v>
      </c>
    </row>
    <row r="13" spans="1:8" x14ac:dyDescent="0.25">
      <c r="A13" s="12" t="s">
        <v>219</v>
      </c>
      <c r="B13" s="30" t="s">
        <v>220</v>
      </c>
      <c r="C13" s="30" t="s">
        <v>218</v>
      </c>
      <c r="D13" s="13">
        <v>83500000</v>
      </c>
      <c r="E13" s="14">
        <v>81137.7</v>
      </c>
      <c r="F13" s="15">
        <v>6.83E-2</v>
      </c>
      <c r="G13" s="15">
        <v>7.6249999999999998E-2</v>
      </c>
    </row>
    <row r="14" spans="1:8" x14ac:dyDescent="0.25">
      <c r="A14" s="12" t="s">
        <v>221</v>
      </c>
      <c r="B14" s="30" t="s">
        <v>222</v>
      </c>
      <c r="C14" s="30" t="s">
        <v>218</v>
      </c>
      <c r="D14" s="13">
        <v>81000000</v>
      </c>
      <c r="E14" s="14">
        <v>80318.14</v>
      </c>
      <c r="F14" s="15">
        <v>6.7699999999999996E-2</v>
      </c>
      <c r="G14" s="15">
        <v>7.6499999999999999E-2</v>
      </c>
    </row>
    <row r="15" spans="1:8" x14ac:dyDescent="0.25">
      <c r="A15" s="12" t="s">
        <v>223</v>
      </c>
      <c r="B15" s="30" t="s">
        <v>224</v>
      </c>
      <c r="C15" s="30" t="s">
        <v>218</v>
      </c>
      <c r="D15" s="13">
        <v>71500000</v>
      </c>
      <c r="E15" s="14">
        <v>69850.070000000007</v>
      </c>
      <c r="F15" s="15">
        <v>5.8799999999999998E-2</v>
      </c>
      <c r="G15" s="15">
        <v>7.7899999999999997E-2</v>
      </c>
    </row>
    <row r="16" spans="1:8" x14ac:dyDescent="0.25">
      <c r="A16" s="12" t="s">
        <v>225</v>
      </c>
      <c r="B16" s="30" t="s">
        <v>226</v>
      </c>
      <c r="C16" s="30" t="s">
        <v>218</v>
      </c>
      <c r="D16" s="13">
        <v>65000000</v>
      </c>
      <c r="E16" s="14">
        <v>63356.480000000003</v>
      </c>
      <c r="F16" s="15">
        <v>5.3400000000000003E-2</v>
      </c>
      <c r="G16" s="15">
        <v>7.7950000000000005E-2</v>
      </c>
    </row>
    <row r="17" spans="1:7" x14ac:dyDescent="0.25">
      <c r="A17" s="12" t="s">
        <v>227</v>
      </c>
      <c r="B17" s="30" t="s">
        <v>228</v>
      </c>
      <c r="C17" s="30" t="s">
        <v>229</v>
      </c>
      <c r="D17" s="13">
        <v>58000000</v>
      </c>
      <c r="E17" s="14">
        <v>56250.43</v>
      </c>
      <c r="F17" s="15">
        <v>4.7399999999999998E-2</v>
      </c>
      <c r="G17" s="15">
        <v>7.8549999999999995E-2</v>
      </c>
    </row>
    <row r="18" spans="1:7" x14ac:dyDescent="0.25">
      <c r="A18" s="12" t="s">
        <v>230</v>
      </c>
      <c r="B18" s="30" t="s">
        <v>231</v>
      </c>
      <c r="C18" s="30" t="s">
        <v>229</v>
      </c>
      <c r="D18" s="13">
        <v>54000000</v>
      </c>
      <c r="E18" s="14">
        <v>52393.39</v>
      </c>
      <c r="F18" s="15">
        <v>4.41E-2</v>
      </c>
      <c r="G18" s="15">
        <v>7.7350000000000002E-2</v>
      </c>
    </row>
    <row r="19" spans="1:7" x14ac:dyDescent="0.25">
      <c r="A19" s="12" t="s">
        <v>232</v>
      </c>
      <c r="B19" s="30" t="s">
        <v>233</v>
      </c>
      <c r="C19" s="30" t="s">
        <v>218</v>
      </c>
      <c r="D19" s="13">
        <v>51000000</v>
      </c>
      <c r="E19" s="14">
        <v>50222.15</v>
      </c>
      <c r="F19" s="15">
        <v>4.2299999999999997E-2</v>
      </c>
      <c r="G19" s="15">
        <v>7.6749999999999999E-2</v>
      </c>
    </row>
    <row r="20" spans="1:7" x14ac:dyDescent="0.25">
      <c r="A20" s="12" t="s">
        <v>234</v>
      </c>
      <c r="B20" s="30" t="s">
        <v>235</v>
      </c>
      <c r="C20" s="30" t="s">
        <v>218</v>
      </c>
      <c r="D20" s="13">
        <v>42500000</v>
      </c>
      <c r="E20" s="14">
        <v>42362.77</v>
      </c>
      <c r="F20" s="15">
        <v>3.5700000000000003E-2</v>
      </c>
      <c r="G20" s="15">
        <v>7.7600000000000002E-2</v>
      </c>
    </row>
    <row r="21" spans="1:7" x14ac:dyDescent="0.25">
      <c r="A21" s="12" t="s">
        <v>236</v>
      </c>
      <c r="B21" s="30" t="s">
        <v>237</v>
      </c>
      <c r="C21" s="30" t="s">
        <v>229</v>
      </c>
      <c r="D21" s="13">
        <v>41500000</v>
      </c>
      <c r="E21" s="14">
        <v>40213</v>
      </c>
      <c r="F21" s="15">
        <v>3.39E-2</v>
      </c>
      <c r="G21" s="15">
        <v>7.7350000000000002E-2</v>
      </c>
    </row>
    <row r="22" spans="1:7" x14ac:dyDescent="0.25">
      <c r="A22" s="12" t="s">
        <v>238</v>
      </c>
      <c r="B22" s="30" t="s">
        <v>239</v>
      </c>
      <c r="C22" s="30" t="s">
        <v>218</v>
      </c>
      <c r="D22" s="13">
        <v>39500000</v>
      </c>
      <c r="E22" s="14">
        <v>38289.29</v>
      </c>
      <c r="F22" s="15">
        <v>3.2300000000000002E-2</v>
      </c>
      <c r="G22" s="15">
        <v>7.7975000000000003E-2</v>
      </c>
    </row>
    <row r="23" spans="1:7" x14ac:dyDescent="0.25">
      <c r="A23" s="12" t="s">
        <v>240</v>
      </c>
      <c r="B23" s="30" t="s">
        <v>241</v>
      </c>
      <c r="C23" s="30" t="s">
        <v>218</v>
      </c>
      <c r="D23" s="13">
        <v>38500000</v>
      </c>
      <c r="E23" s="14">
        <v>38068.720000000001</v>
      </c>
      <c r="F23" s="15">
        <v>3.2099999999999997E-2</v>
      </c>
      <c r="G23" s="15">
        <v>7.7899999999999997E-2</v>
      </c>
    </row>
    <row r="24" spans="1:7" x14ac:dyDescent="0.25">
      <c r="A24" s="12" t="s">
        <v>242</v>
      </c>
      <c r="B24" s="30" t="s">
        <v>243</v>
      </c>
      <c r="C24" s="30" t="s">
        <v>218</v>
      </c>
      <c r="D24" s="13">
        <v>31000000</v>
      </c>
      <c r="E24" s="14">
        <v>30812.880000000001</v>
      </c>
      <c r="F24" s="15">
        <v>2.5999999999999999E-2</v>
      </c>
      <c r="G24" s="15">
        <v>7.6600000000000001E-2</v>
      </c>
    </row>
    <row r="25" spans="1:7" x14ac:dyDescent="0.25">
      <c r="A25" s="12" t="s">
        <v>244</v>
      </c>
      <c r="B25" s="30" t="s">
        <v>245</v>
      </c>
      <c r="C25" s="30" t="s">
        <v>218</v>
      </c>
      <c r="D25" s="13">
        <v>22500000</v>
      </c>
      <c r="E25" s="14">
        <v>22320.9</v>
      </c>
      <c r="F25" s="15">
        <v>1.8800000000000001E-2</v>
      </c>
      <c r="G25" s="15">
        <v>7.6825000000000004E-2</v>
      </c>
    </row>
    <row r="26" spans="1:7" x14ac:dyDescent="0.25">
      <c r="A26" s="12" t="s">
        <v>246</v>
      </c>
      <c r="B26" s="30" t="s">
        <v>247</v>
      </c>
      <c r="C26" s="30" t="s">
        <v>229</v>
      </c>
      <c r="D26" s="13">
        <v>22500000</v>
      </c>
      <c r="E26" s="14">
        <v>21903.3</v>
      </c>
      <c r="F26" s="15">
        <v>1.84E-2</v>
      </c>
      <c r="G26" s="15">
        <v>7.85E-2</v>
      </c>
    </row>
    <row r="27" spans="1:7" x14ac:dyDescent="0.25">
      <c r="A27" s="12" t="s">
        <v>248</v>
      </c>
      <c r="B27" s="30" t="s">
        <v>249</v>
      </c>
      <c r="C27" s="30" t="s">
        <v>218</v>
      </c>
      <c r="D27" s="13">
        <v>21000000</v>
      </c>
      <c r="E27" s="14">
        <v>20680.63</v>
      </c>
      <c r="F27" s="15">
        <v>1.7399999999999999E-2</v>
      </c>
      <c r="G27" s="15">
        <v>7.6600000000000001E-2</v>
      </c>
    </row>
    <row r="28" spans="1:7" x14ac:dyDescent="0.25">
      <c r="A28" s="12" t="s">
        <v>250</v>
      </c>
      <c r="B28" s="30" t="s">
        <v>251</v>
      </c>
      <c r="C28" s="30" t="s">
        <v>218</v>
      </c>
      <c r="D28" s="13">
        <v>19500000</v>
      </c>
      <c r="E28" s="14">
        <v>19598.12</v>
      </c>
      <c r="F28" s="15">
        <v>1.6500000000000001E-2</v>
      </c>
      <c r="G28" s="15">
        <v>7.7899999999999997E-2</v>
      </c>
    </row>
    <row r="29" spans="1:7" x14ac:dyDescent="0.25">
      <c r="A29" s="12" t="s">
        <v>252</v>
      </c>
      <c r="B29" s="30" t="s">
        <v>253</v>
      </c>
      <c r="C29" s="30" t="s">
        <v>218</v>
      </c>
      <c r="D29" s="13">
        <v>17000000</v>
      </c>
      <c r="E29" s="14">
        <v>17076.419999999998</v>
      </c>
      <c r="F29" s="15">
        <v>1.44E-2</v>
      </c>
      <c r="G29" s="15">
        <v>7.7899999999999997E-2</v>
      </c>
    </row>
    <row r="30" spans="1:7" x14ac:dyDescent="0.25">
      <c r="A30" s="12" t="s">
        <v>254</v>
      </c>
      <c r="B30" s="30" t="s">
        <v>255</v>
      </c>
      <c r="C30" s="30" t="s">
        <v>218</v>
      </c>
      <c r="D30" s="13">
        <v>10000000</v>
      </c>
      <c r="E30" s="14">
        <v>10174.41</v>
      </c>
      <c r="F30" s="15">
        <v>8.6E-3</v>
      </c>
      <c r="G30" s="15">
        <v>7.6894000000000004E-2</v>
      </c>
    </row>
    <row r="31" spans="1:7" x14ac:dyDescent="0.25">
      <c r="A31" s="12" t="s">
        <v>256</v>
      </c>
      <c r="B31" s="30" t="s">
        <v>257</v>
      </c>
      <c r="C31" s="30" t="s">
        <v>218</v>
      </c>
      <c r="D31" s="13">
        <v>9000000</v>
      </c>
      <c r="E31" s="14">
        <v>9060.7900000000009</v>
      </c>
      <c r="F31" s="15">
        <v>7.6E-3</v>
      </c>
      <c r="G31" s="15">
        <v>7.7600000000000002E-2</v>
      </c>
    </row>
    <row r="32" spans="1:7" x14ac:dyDescent="0.25">
      <c r="A32" s="12" t="s">
        <v>258</v>
      </c>
      <c r="B32" s="30" t="s">
        <v>259</v>
      </c>
      <c r="C32" s="30" t="s">
        <v>218</v>
      </c>
      <c r="D32" s="13">
        <v>8500000</v>
      </c>
      <c r="E32" s="14">
        <v>8573.2999999999993</v>
      </c>
      <c r="F32" s="15">
        <v>7.1999999999999998E-3</v>
      </c>
      <c r="G32" s="15">
        <v>7.7600000000000002E-2</v>
      </c>
    </row>
    <row r="33" spans="1:7" x14ac:dyDescent="0.25">
      <c r="A33" s="12" t="s">
        <v>260</v>
      </c>
      <c r="B33" s="30" t="s">
        <v>261</v>
      </c>
      <c r="C33" s="30" t="s">
        <v>218</v>
      </c>
      <c r="D33" s="13">
        <v>8500000</v>
      </c>
      <c r="E33" s="14">
        <v>8557.3799999999992</v>
      </c>
      <c r="F33" s="15">
        <v>7.1999999999999998E-3</v>
      </c>
      <c r="G33" s="15">
        <v>7.7959000000000001E-2</v>
      </c>
    </row>
    <row r="34" spans="1:7" x14ac:dyDescent="0.25">
      <c r="A34" s="12" t="s">
        <v>262</v>
      </c>
      <c r="B34" s="30" t="s">
        <v>263</v>
      </c>
      <c r="C34" s="30" t="s">
        <v>229</v>
      </c>
      <c r="D34" s="13">
        <v>7500000</v>
      </c>
      <c r="E34" s="14">
        <v>7308.57</v>
      </c>
      <c r="F34" s="15">
        <v>6.1999999999999998E-3</v>
      </c>
      <c r="G34" s="15">
        <v>7.8380000000000005E-2</v>
      </c>
    </row>
    <row r="35" spans="1:7" x14ac:dyDescent="0.25">
      <c r="A35" s="12" t="s">
        <v>264</v>
      </c>
      <c r="B35" s="30" t="s">
        <v>265</v>
      </c>
      <c r="C35" s="30" t="s">
        <v>218</v>
      </c>
      <c r="D35" s="13">
        <v>6500000</v>
      </c>
      <c r="E35" s="14">
        <v>6424.68</v>
      </c>
      <c r="F35" s="15">
        <v>5.4000000000000003E-3</v>
      </c>
      <c r="G35" s="15">
        <v>7.7249999999999999E-2</v>
      </c>
    </row>
    <row r="36" spans="1:7" x14ac:dyDescent="0.25">
      <c r="A36" s="12" t="s">
        <v>266</v>
      </c>
      <c r="B36" s="30" t="s">
        <v>267</v>
      </c>
      <c r="C36" s="30" t="s">
        <v>218</v>
      </c>
      <c r="D36" s="13">
        <v>6000000</v>
      </c>
      <c r="E36" s="14">
        <v>6061.28</v>
      </c>
      <c r="F36" s="15">
        <v>5.1000000000000004E-3</v>
      </c>
      <c r="G36" s="15">
        <v>7.6699000000000003E-2</v>
      </c>
    </row>
    <row r="37" spans="1:7" x14ac:dyDescent="0.25">
      <c r="A37" s="12" t="s">
        <v>268</v>
      </c>
      <c r="B37" s="30" t="s">
        <v>269</v>
      </c>
      <c r="C37" s="30" t="s">
        <v>218</v>
      </c>
      <c r="D37" s="13">
        <v>5000000</v>
      </c>
      <c r="E37" s="14">
        <v>5024.32</v>
      </c>
      <c r="F37" s="15">
        <v>4.1999999999999997E-3</v>
      </c>
      <c r="G37" s="15">
        <v>7.6425000000000007E-2</v>
      </c>
    </row>
    <row r="38" spans="1:7" x14ac:dyDescent="0.25">
      <c r="A38" s="12" t="s">
        <v>270</v>
      </c>
      <c r="B38" s="30" t="s">
        <v>271</v>
      </c>
      <c r="C38" s="30" t="s">
        <v>229</v>
      </c>
      <c r="D38" s="13">
        <v>5000000</v>
      </c>
      <c r="E38" s="14">
        <v>4895.93</v>
      </c>
      <c r="F38" s="15">
        <v>4.1000000000000003E-3</v>
      </c>
      <c r="G38" s="15">
        <v>7.8380000000000005E-2</v>
      </c>
    </row>
    <row r="39" spans="1:7" x14ac:dyDescent="0.25">
      <c r="A39" s="12" t="s">
        <v>272</v>
      </c>
      <c r="B39" s="30" t="s">
        <v>273</v>
      </c>
      <c r="C39" s="30" t="s">
        <v>218</v>
      </c>
      <c r="D39" s="13">
        <v>4500000</v>
      </c>
      <c r="E39" s="14">
        <v>4521.6000000000004</v>
      </c>
      <c r="F39" s="15">
        <v>3.8E-3</v>
      </c>
      <c r="G39" s="15">
        <v>7.7100000000000002E-2</v>
      </c>
    </row>
    <row r="40" spans="1:7" x14ac:dyDescent="0.25">
      <c r="A40" s="12" t="s">
        <v>274</v>
      </c>
      <c r="B40" s="30" t="s">
        <v>275</v>
      </c>
      <c r="C40" s="30" t="s">
        <v>229</v>
      </c>
      <c r="D40" s="13">
        <v>2500000</v>
      </c>
      <c r="E40" s="14">
        <v>2433.34</v>
      </c>
      <c r="F40" s="15">
        <v>2E-3</v>
      </c>
      <c r="G40" s="15">
        <v>7.85E-2</v>
      </c>
    </row>
    <row r="41" spans="1:7" x14ac:dyDescent="0.25">
      <c r="A41" s="12" t="s">
        <v>276</v>
      </c>
      <c r="B41" s="30" t="s">
        <v>277</v>
      </c>
      <c r="C41" s="30" t="s">
        <v>218</v>
      </c>
      <c r="D41" s="13">
        <v>1998000</v>
      </c>
      <c r="E41" s="14">
        <v>1994.51</v>
      </c>
      <c r="F41" s="15">
        <v>1.6999999999999999E-3</v>
      </c>
      <c r="G41" s="15">
        <v>7.6399999999999996E-2</v>
      </c>
    </row>
    <row r="42" spans="1:7" x14ac:dyDescent="0.25">
      <c r="A42" s="12" t="s">
        <v>278</v>
      </c>
      <c r="B42" s="30" t="s">
        <v>279</v>
      </c>
      <c r="C42" s="30" t="s">
        <v>218</v>
      </c>
      <c r="D42" s="13">
        <v>1970000</v>
      </c>
      <c r="E42" s="14">
        <v>1990.14</v>
      </c>
      <c r="F42" s="15">
        <v>1.6999999999999999E-3</v>
      </c>
      <c r="G42" s="15">
        <v>7.7799999999999994E-2</v>
      </c>
    </row>
    <row r="43" spans="1:7" x14ac:dyDescent="0.25">
      <c r="A43" s="12" t="s">
        <v>280</v>
      </c>
      <c r="B43" s="30" t="s">
        <v>281</v>
      </c>
      <c r="C43" s="30" t="s">
        <v>218</v>
      </c>
      <c r="D43" s="13">
        <v>1650000</v>
      </c>
      <c r="E43" s="14">
        <v>1672.27</v>
      </c>
      <c r="F43" s="15">
        <v>1.4E-3</v>
      </c>
      <c r="G43" s="15">
        <v>7.7799999999999994E-2</v>
      </c>
    </row>
    <row r="44" spans="1:7" x14ac:dyDescent="0.25">
      <c r="A44" s="12" t="s">
        <v>282</v>
      </c>
      <c r="B44" s="30" t="s">
        <v>283</v>
      </c>
      <c r="C44" s="30" t="s">
        <v>218</v>
      </c>
      <c r="D44" s="13">
        <v>1500000</v>
      </c>
      <c r="E44" s="14">
        <v>1520.12</v>
      </c>
      <c r="F44" s="15">
        <v>1.2999999999999999E-3</v>
      </c>
      <c r="G44" s="15">
        <v>7.6749999999999999E-2</v>
      </c>
    </row>
    <row r="45" spans="1:7" x14ac:dyDescent="0.25">
      <c r="A45" s="12" t="s">
        <v>284</v>
      </c>
      <c r="B45" s="30" t="s">
        <v>285</v>
      </c>
      <c r="C45" s="30" t="s">
        <v>218</v>
      </c>
      <c r="D45" s="13">
        <v>1500000</v>
      </c>
      <c r="E45" s="14">
        <v>1507.39</v>
      </c>
      <c r="F45" s="15">
        <v>1.2999999999999999E-3</v>
      </c>
      <c r="G45" s="15">
        <v>7.6749999999999999E-2</v>
      </c>
    </row>
    <row r="46" spans="1:7" x14ac:dyDescent="0.25">
      <c r="A46" s="12" t="s">
        <v>286</v>
      </c>
      <c r="B46" s="30" t="s">
        <v>287</v>
      </c>
      <c r="C46" s="30" t="s">
        <v>218</v>
      </c>
      <c r="D46" s="13">
        <v>1500000</v>
      </c>
      <c r="E46" s="14">
        <v>1506.42</v>
      </c>
      <c r="F46" s="15">
        <v>1.2999999999999999E-3</v>
      </c>
      <c r="G46" s="15">
        <v>7.6749999999999999E-2</v>
      </c>
    </row>
    <row r="47" spans="1:7" x14ac:dyDescent="0.25">
      <c r="A47" s="12" t="s">
        <v>288</v>
      </c>
      <c r="B47" s="30" t="s">
        <v>289</v>
      </c>
      <c r="C47" s="30" t="s">
        <v>218</v>
      </c>
      <c r="D47" s="13">
        <v>1000000</v>
      </c>
      <c r="E47" s="14">
        <v>1010.02</v>
      </c>
      <c r="F47" s="15">
        <v>8.9999999999999998E-4</v>
      </c>
      <c r="G47" s="15">
        <v>7.6399999999999996E-2</v>
      </c>
    </row>
    <row r="48" spans="1:7" x14ac:dyDescent="0.25">
      <c r="A48" s="12" t="s">
        <v>290</v>
      </c>
      <c r="B48" s="30" t="s">
        <v>291</v>
      </c>
      <c r="C48" s="30" t="s">
        <v>218</v>
      </c>
      <c r="D48" s="13">
        <v>500000</v>
      </c>
      <c r="E48" s="14">
        <v>508.38</v>
      </c>
      <c r="F48" s="15">
        <v>4.0000000000000002E-4</v>
      </c>
      <c r="G48" s="15">
        <v>7.6825000000000004E-2</v>
      </c>
    </row>
    <row r="49" spans="1:7" x14ac:dyDescent="0.25">
      <c r="A49" s="12" t="s">
        <v>292</v>
      </c>
      <c r="B49" s="30" t="s">
        <v>293</v>
      </c>
      <c r="C49" s="30" t="s">
        <v>218</v>
      </c>
      <c r="D49" s="13">
        <v>500000</v>
      </c>
      <c r="E49" s="14">
        <v>506.74</v>
      </c>
      <c r="F49" s="15">
        <v>4.0000000000000002E-4</v>
      </c>
      <c r="G49" s="15">
        <v>7.6909000000000005E-2</v>
      </c>
    </row>
    <row r="50" spans="1:7" x14ac:dyDescent="0.25">
      <c r="A50" s="12" t="s">
        <v>294</v>
      </c>
      <c r="B50" s="30" t="s">
        <v>295</v>
      </c>
      <c r="C50" s="30" t="s">
        <v>218</v>
      </c>
      <c r="D50" s="13">
        <v>500000</v>
      </c>
      <c r="E50" s="14">
        <v>502.27</v>
      </c>
      <c r="F50" s="15">
        <v>4.0000000000000002E-4</v>
      </c>
      <c r="G50" s="15">
        <v>7.7100000000000002E-2</v>
      </c>
    </row>
    <row r="51" spans="1:7" x14ac:dyDescent="0.25">
      <c r="A51" s="16" t="s">
        <v>126</v>
      </c>
      <c r="B51" s="31"/>
      <c r="C51" s="31"/>
      <c r="D51" s="17"/>
      <c r="E51" s="18">
        <v>1031069.73</v>
      </c>
      <c r="F51" s="19">
        <v>0.86860000000000004</v>
      </c>
      <c r="G51" s="20"/>
    </row>
    <row r="52" spans="1:7" x14ac:dyDescent="0.25">
      <c r="A52" s="12"/>
      <c r="B52" s="30"/>
      <c r="C52" s="30"/>
      <c r="D52" s="13"/>
      <c r="E52" s="14"/>
      <c r="F52" s="15"/>
      <c r="G52" s="15"/>
    </row>
    <row r="53" spans="1:7" x14ac:dyDescent="0.25">
      <c r="A53" s="16" t="s">
        <v>296</v>
      </c>
      <c r="B53" s="30"/>
      <c r="C53" s="30"/>
      <c r="D53" s="13"/>
      <c r="E53" s="14"/>
      <c r="F53" s="15"/>
      <c r="G53" s="15"/>
    </row>
    <row r="54" spans="1:7" x14ac:dyDescent="0.25">
      <c r="A54" s="12" t="s">
        <v>297</v>
      </c>
      <c r="B54" s="30" t="s">
        <v>298</v>
      </c>
      <c r="C54" s="30" t="s">
        <v>123</v>
      </c>
      <c r="D54" s="13">
        <v>20500000</v>
      </c>
      <c r="E54" s="14">
        <v>20438.5</v>
      </c>
      <c r="F54" s="15">
        <v>1.72E-2</v>
      </c>
      <c r="G54" s="15">
        <v>7.2898212864E-2</v>
      </c>
    </row>
    <row r="55" spans="1:7" x14ac:dyDescent="0.25">
      <c r="A55" s="16" t="s">
        <v>126</v>
      </c>
      <c r="B55" s="31"/>
      <c r="C55" s="31"/>
      <c r="D55" s="17"/>
      <c r="E55" s="18">
        <v>20438.5</v>
      </c>
      <c r="F55" s="19">
        <v>1.72E-2</v>
      </c>
      <c r="G55" s="20"/>
    </row>
    <row r="56" spans="1:7" x14ac:dyDescent="0.25">
      <c r="A56" s="12"/>
      <c r="B56" s="30"/>
      <c r="C56" s="30"/>
      <c r="D56" s="13"/>
      <c r="E56" s="14"/>
      <c r="F56" s="15"/>
      <c r="G56" s="15"/>
    </row>
    <row r="57" spans="1:7" x14ac:dyDescent="0.25">
      <c r="A57" s="16" t="s">
        <v>299</v>
      </c>
      <c r="B57" s="30"/>
      <c r="C57" s="30"/>
      <c r="D57" s="13"/>
      <c r="E57" s="14"/>
      <c r="F57" s="15"/>
      <c r="G57" s="15"/>
    </row>
    <row r="58" spans="1:7" x14ac:dyDescent="0.25">
      <c r="A58" s="16" t="s">
        <v>126</v>
      </c>
      <c r="B58" s="30"/>
      <c r="C58" s="30"/>
      <c r="D58" s="13"/>
      <c r="E58" s="35" t="s">
        <v>118</v>
      </c>
      <c r="F58" s="36" t="s">
        <v>118</v>
      </c>
      <c r="G58" s="15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16" t="s">
        <v>300</v>
      </c>
      <c r="B60" s="30"/>
      <c r="C60" s="30"/>
      <c r="D60" s="13"/>
      <c r="E60" s="14"/>
      <c r="F60" s="15"/>
      <c r="G60" s="15"/>
    </row>
    <row r="61" spans="1:7" x14ac:dyDescent="0.25">
      <c r="A61" s="16" t="s">
        <v>126</v>
      </c>
      <c r="B61" s="30"/>
      <c r="C61" s="30"/>
      <c r="D61" s="13"/>
      <c r="E61" s="35" t="s">
        <v>118</v>
      </c>
      <c r="F61" s="36" t="s">
        <v>118</v>
      </c>
      <c r="G61" s="15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21" t="s">
        <v>158</v>
      </c>
      <c r="B63" s="32"/>
      <c r="C63" s="32"/>
      <c r="D63" s="22"/>
      <c r="E63" s="18">
        <v>1051508.23</v>
      </c>
      <c r="F63" s="19">
        <v>0.88580000000000003</v>
      </c>
      <c r="G63" s="20"/>
    </row>
    <row r="64" spans="1:7" x14ac:dyDescent="0.25">
      <c r="A64" s="12"/>
      <c r="B64" s="30"/>
      <c r="C64" s="30"/>
      <c r="D64" s="13"/>
      <c r="E64" s="14"/>
      <c r="F64" s="15"/>
      <c r="G64" s="15"/>
    </row>
    <row r="65" spans="1:7" x14ac:dyDescent="0.25">
      <c r="A65" s="16" t="s">
        <v>119</v>
      </c>
      <c r="B65" s="30"/>
      <c r="C65" s="30"/>
      <c r="D65" s="13"/>
      <c r="E65" s="14"/>
      <c r="F65" s="15"/>
      <c r="G65" s="15"/>
    </row>
    <row r="66" spans="1:7" x14ac:dyDescent="0.25">
      <c r="A66" s="16" t="s">
        <v>127</v>
      </c>
      <c r="B66" s="30"/>
      <c r="C66" s="30"/>
      <c r="D66" s="13"/>
      <c r="E66" s="14"/>
      <c r="F66" s="15"/>
      <c r="G66" s="15"/>
    </row>
    <row r="67" spans="1:7" x14ac:dyDescent="0.25">
      <c r="A67" s="12" t="s">
        <v>301</v>
      </c>
      <c r="B67" s="30" t="s">
        <v>302</v>
      </c>
      <c r="C67" s="30" t="s">
        <v>130</v>
      </c>
      <c r="D67" s="13">
        <v>107500000</v>
      </c>
      <c r="E67" s="14">
        <v>96884.81</v>
      </c>
      <c r="F67" s="15">
        <v>8.1600000000000006E-2</v>
      </c>
      <c r="G67" s="15">
        <v>7.9823000000000005E-2</v>
      </c>
    </row>
    <row r="68" spans="1:7" x14ac:dyDescent="0.25">
      <c r="A68" s="16" t="s">
        <v>126</v>
      </c>
      <c r="B68" s="31"/>
      <c r="C68" s="31"/>
      <c r="D68" s="17"/>
      <c r="E68" s="18">
        <v>96884.81</v>
      </c>
      <c r="F68" s="19">
        <v>8.1600000000000006E-2</v>
      </c>
      <c r="G68" s="20"/>
    </row>
    <row r="69" spans="1:7" x14ac:dyDescent="0.25">
      <c r="A69" s="12"/>
      <c r="B69" s="30"/>
      <c r="C69" s="30"/>
      <c r="D69" s="13"/>
      <c r="E69" s="14"/>
      <c r="F69" s="15"/>
      <c r="G69" s="15"/>
    </row>
    <row r="70" spans="1:7" x14ac:dyDescent="0.25">
      <c r="A70" s="21" t="s">
        <v>158</v>
      </c>
      <c r="B70" s="32"/>
      <c r="C70" s="32"/>
      <c r="D70" s="22"/>
      <c r="E70" s="18">
        <v>96884.81</v>
      </c>
      <c r="F70" s="19">
        <v>8.1600000000000006E-2</v>
      </c>
      <c r="G70" s="20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16" t="s">
        <v>162</v>
      </c>
      <c r="B73" s="30"/>
      <c r="C73" s="30"/>
      <c r="D73" s="13"/>
      <c r="E73" s="14"/>
      <c r="F73" s="15"/>
      <c r="G73" s="15"/>
    </row>
    <row r="74" spans="1:7" x14ac:dyDescent="0.25">
      <c r="A74" s="12" t="s">
        <v>163</v>
      </c>
      <c r="B74" s="30"/>
      <c r="C74" s="30"/>
      <c r="D74" s="13"/>
      <c r="E74" s="14">
        <v>3141.42</v>
      </c>
      <c r="F74" s="15">
        <v>2.5999999999999999E-3</v>
      </c>
      <c r="G74" s="15">
        <v>6.7599000000000006E-2</v>
      </c>
    </row>
    <row r="75" spans="1:7" x14ac:dyDescent="0.25">
      <c r="A75" s="16" t="s">
        <v>126</v>
      </c>
      <c r="B75" s="31"/>
      <c r="C75" s="31"/>
      <c r="D75" s="17"/>
      <c r="E75" s="18">
        <v>3141.42</v>
      </c>
      <c r="F75" s="19">
        <v>2.5999999999999999E-3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21" t="s">
        <v>158</v>
      </c>
      <c r="B77" s="32"/>
      <c r="C77" s="32"/>
      <c r="D77" s="22"/>
      <c r="E77" s="18">
        <v>3141.42</v>
      </c>
      <c r="F77" s="19">
        <v>2.5999999999999999E-3</v>
      </c>
      <c r="G77" s="20"/>
    </row>
    <row r="78" spans="1:7" x14ac:dyDescent="0.25">
      <c r="A78" s="12" t="s">
        <v>164</v>
      </c>
      <c r="B78" s="30"/>
      <c r="C78" s="30"/>
      <c r="D78" s="13"/>
      <c r="E78" s="14">
        <v>35702.506411299997</v>
      </c>
      <c r="F78" s="15">
        <v>3.0071000000000001E-2</v>
      </c>
      <c r="G78" s="15"/>
    </row>
    <row r="79" spans="1:7" x14ac:dyDescent="0.25">
      <c r="A79" s="12" t="s">
        <v>165</v>
      </c>
      <c r="B79" s="30"/>
      <c r="C79" s="30"/>
      <c r="D79" s="13"/>
      <c r="E79" s="14">
        <v>19.523588700000001</v>
      </c>
      <c r="F79" s="24">
        <v>-7.1000000000000005E-5</v>
      </c>
      <c r="G79" s="15">
        <v>6.7599000000000006E-2</v>
      </c>
    </row>
    <row r="80" spans="1:7" x14ac:dyDescent="0.25">
      <c r="A80" s="25" t="s">
        <v>166</v>
      </c>
      <c r="B80" s="33"/>
      <c r="C80" s="33"/>
      <c r="D80" s="26"/>
      <c r="E80" s="27">
        <v>1187256.49</v>
      </c>
      <c r="F80" s="28">
        <v>1</v>
      </c>
      <c r="G80" s="28"/>
    </row>
    <row r="82" spans="1:5" x14ac:dyDescent="0.25">
      <c r="A82" s="1" t="s">
        <v>167</v>
      </c>
    </row>
    <row r="83" spans="1:5" x14ac:dyDescent="0.25">
      <c r="A83" s="1" t="s">
        <v>168</v>
      </c>
    </row>
    <row r="85" spans="1:5" x14ac:dyDescent="0.25">
      <c r="A85" s="1" t="s">
        <v>169</v>
      </c>
    </row>
    <row r="86" spans="1:5" x14ac:dyDescent="0.25">
      <c r="A86" s="47" t="s">
        <v>170</v>
      </c>
      <c r="B86" s="34" t="s">
        <v>118</v>
      </c>
    </row>
    <row r="87" spans="1:5" x14ac:dyDescent="0.25">
      <c r="A87" t="s">
        <v>171</v>
      </c>
    </row>
    <row r="88" spans="1:5" x14ac:dyDescent="0.25">
      <c r="A88" t="s">
        <v>303</v>
      </c>
      <c r="B88" t="s">
        <v>173</v>
      </c>
      <c r="C88" t="s">
        <v>173</v>
      </c>
    </row>
    <row r="89" spans="1:5" x14ac:dyDescent="0.25">
      <c r="B89" s="48">
        <v>45230</v>
      </c>
      <c r="C89" s="48">
        <v>45260</v>
      </c>
    </row>
    <row r="90" spans="1:5" x14ac:dyDescent="0.25">
      <c r="A90" t="s">
        <v>304</v>
      </c>
      <c r="B90">
        <v>1160.3949</v>
      </c>
      <c r="C90">
        <v>1167.1496999999999</v>
      </c>
      <c r="E90" s="2"/>
    </row>
    <row r="91" spans="1:5" x14ac:dyDescent="0.25">
      <c r="E91" s="2"/>
    </row>
    <row r="92" spans="1:5" x14ac:dyDescent="0.25">
      <c r="A92" t="s">
        <v>188</v>
      </c>
      <c r="B92" s="34" t="s">
        <v>118</v>
      </c>
    </row>
    <row r="93" spans="1:5" x14ac:dyDescent="0.25">
      <c r="A93" t="s">
        <v>189</v>
      </c>
      <c r="B93" s="34" t="s">
        <v>118</v>
      </c>
    </row>
    <row r="94" spans="1:5" ht="30" customHeight="1" x14ac:dyDescent="0.25">
      <c r="A94" s="47" t="s">
        <v>190</v>
      </c>
      <c r="B94" s="34" t="s">
        <v>118</v>
      </c>
    </row>
    <row r="95" spans="1:5" ht="30" customHeight="1" x14ac:dyDescent="0.25">
      <c r="A95" s="47" t="s">
        <v>191</v>
      </c>
      <c r="B95" s="34" t="s">
        <v>118</v>
      </c>
    </row>
    <row r="96" spans="1:5" x14ac:dyDescent="0.25">
      <c r="A96" t="s">
        <v>192</v>
      </c>
      <c r="B96" s="49">
        <f>+B110</f>
        <v>1.264300336412042</v>
      </c>
    </row>
    <row r="97" spans="1:2" ht="45" customHeight="1" x14ac:dyDescent="0.25">
      <c r="A97" s="47" t="s">
        <v>193</v>
      </c>
      <c r="B97" s="34" t="s">
        <v>118</v>
      </c>
    </row>
    <row r="98" spans="1:2" ht="30" customHeight="1" x14ac:dyDescent="0.25">
      <c r="A98" s="47" t="s">
        <v>194</v>
      </c>
      <c r="B98" s="34" t="s">
        <v>118</v>
      </c>
    </row>
    <row r="99" spans="1:2" ht="30" customHeight="1" x14ac:dyDescent="0.25">
      <c r="A99" s="47" t="s">
        <v>195</v>
      </c>
      <c r="B99" s="49">
        <v>489128.25686640001</v>
      </c>
    </row>
    <row r="100" spans="1:2" x14ac:dyDescent="0.25">
      <c r="A100" t="s">
        <v>196</v>
      </c>
      <c r="B100" s="34" t="s">
        <v>118</v>
      </c>
    </row>
    <row r="101" spans="1:2" x14ac:dyDescent="0.25">
      <c r="A101" t="s">
        <v>197</v>
      </c>
      <c r="B101" s="34" t="s">
        <v>118</v>
      </c>
    </row>
    <row r="103" spans="1:2" x14ac:dyDescent="0.25">
      <c r="A103" t="s">
        <v>198</v>
      </c>
    </row>
    <row r="104" spans="1:2" ht="30" customHeight="1" x14ac:dyDescent="0.25">
      <c r="A104" s="55" t="s">
        <v>199</v>
      </c>
      <c r="B104" s="59" t="s">
        <v>305</v>
      </c>
    </row>
    <row r="105" spans="1:2" x14ac:dyDescent="0.25">
      <c r="A105" s="55" t="s">
        <v>201</v>
      </c>
      <c r="B105" s="55" t="s">
        <v>306</v>
      </c>
    </row>
    <row r="106" spans="1:2" x14ac:dyDescent="0.25">
      <c r="A106" s="55"/>
      <c r="B106" s="55"/>
    </row>
    <row r="107" spans="1:2" x14ac:dyDescent="0.25">
      <c r="A107" s="55" t="s">
        <v>203</v>
      </c>
      <c r="B107" s="56">
        <v>7.7533224098172839</v>
      </c>
    </row>
    <row r="108" spans="1:2" x14ac:dyDescent="0.25">
      <c r="A108" s="55"/>
      <c r="B108" s="55"/>
    </row>
    <row r="109" spans="1:2" x14ac:dyDescent="0.25">
      <c r="A109" s="55" t="s">
        <v>204</v>
      </c>
      <c r="B109" s="57">
        <v>1.2194</v>
      </c>
    </row>
    <row r="110" spans="1:2" x14ac:dyDescent="0.25">
      <c r="A110" s="55" t="s">
        <v>205</v>
      </c>
      <c r="B110" s="57">
        <v>1.264300336412042</v>
      </c>
    </row>
    <row r="111" spans="1:2" x14ac:dyDescent="0.25">
      <c r="A111" s="55"/>
      <c r="B111" s="55"/>
    </row>
    <row r="112" spans="1:2" x14ac:dyDescent="0.25">
      <c r="A112" s="55" t="s">
        <v>206</v>
      </c>
      <c r="B112" s="58">
        <v>45260</v>
      </c>
    </row>
    <row r="114" spans="1:4" ht="69.95" customHeight="1" x14ac:dyDescent="0.25">
      <c r="A114" s="67" t="s">
        <v>207</v>
      </c>
      <c r="B114" s="67" t="s">
        <v>208</v>
      </c>
      <c r="C114" s="67" t="s">
        <v>5</v>
      </c>
      <c r="D114" s="67" t="s">
        <v>6</v>
      </c>
    </row>
    <row r="115" spans="1:4" ht="69.95" customHeight="1" x14ac:dyDescent="0.25">
      <c r="A115" s="67" t="s">
        <v>305</v>
      </c>
      <c r="B115" s="67"/>
      <c r="C115" s="67" t="s">
        <v>11</v>
      </c>
      <c r="D11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6"/>
  <sheetViews>
    <sheetView showGridLines="0" workbookViewId="0">
      <pane ySplit="4" topLeftCell="A5" activePane="bottomLeft" state="frozen"/>
      <selection activeCell="B84" sqref="B84"/>
      <selection pane="bottomLeft" activeCell="B5" sqref="B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307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308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309</v>
      </c>
      <c r="B11" s="30" t="s">
        <v>310</v>
      </c>
      <c r="C11" s="30" t="s">
        <v>218</v>
      </c>
      <c r="D11" s="13">
        <v>127500000</v>
      </c>
      <c r="E11" s="14">
        <v>128384.09</v>
      </c>
      <c r="F11" s="15">
        <v>7.1199999999999999E-2</v>
      </c>
      <c r="G11" s="15">
        <v>7.7340000000000006E-2</v>
      </c>
    </row>
    <row r="12" spans="1:8" x14ac:dyDescent="0.25">
      <c r="A12" s="12" t="s">
        <v>311</v>
      </c>
      <c r="B12" s="30" t="s">
        <v>312</v>
      </c>
      <c r="C12" s="30" t="s">
        <v>218</v>
      </c>
      <c r="D12" s="13">
        <v>115000000</v>
      </c>
      <c r="E12" s="14">
        <v>115703.57</v>
      </c>
      <c r="F12" s="15">
        <v>6.4199999999999993E-2</v>
      </c>
      <c r="G12" s="15">
        <v>7.7350000000000002E-2</v>
      </c>
    </row>
    <row r="13" spans="1:8" x14ac:dyDescent="0.25">
      <c r="A13" s="12" t="s">
        <v>313</v>
      </c>
      <c r="B13" s="30" t="s">
        <v>314</v>
      </c>
      <c r="C13" s="30" t="s">
        <v>218</v>
      </c>
      <c r="D13" s="13">
        <v>97500000</v>
      </c>
      <c r="E13" s="14">
        <v>94494.66</v>
      </c>
      <c r="F13" s="15">
        <v>5.2400000000000002E-2</v>
      </c>
      <c r="G13" s="15">
        <v>7.6524999999999996E-2</v>
      </c>
    </row>
    <row r="14" spans="1:8" x14ac:dyDescent="0.25">
      <c r="A14" s="12" t="s">
        <v>315</v>
      </c>
      <c r="B14" s="30" t="s">
        <v>316</v>
      </c>
      <c r="C14" s="30" t="s">
        <v>218</v>
      </c>
      <c r="D14" s="13">
        <v>90000000</v>
      </c>
      <c r="E14" s="14">
        <v>88549.74</v>
      </c>
      <c r="F14" s="15">
        <v>4.9099999999999998E-2</v>
      </c>
      <c r="G14" s="15">
        <v>7.7350000000000002E-2</v>
      </c>
    </row>
    <row r="15" spans="1:8" x14ac:dyDescent="0.25">
      <c r="A15" s="12" t="s">
        <v>317</v>
      </c>
      <c r="B15" s="30" t="s">
        <v>318</v>
      </c>
      <c r="C15" s="30" t="s">
        <v>229</v>
      </c>
      <c r="D15" s="13">
        <v>83000000</v>
      </c>
      <c r="E15" s="14">
        <v>81751.850000000006</v>
      </c>
      <c r="F15" s="15">
        <v>4.5400000000000003E-2</v>
      </c>
      <c r="G15" s="15">
        <v>7.6486999999999999E-2</v>
      </c>
    </row>
    <row r="16" spans="1:8" x14ac:dyDescent="0.25">
      <c r="A16" s="12" t="s">
        <v>319</v>
      </c>
      <c r="B16" s="30" t="s">
        <v>320</v>
      </c>
      <c r="C16" s="30" t="s">
        <v>218</v>
      </c>
      <c r="D16" s="13">
        <v>81000000</v>
      </c>
      <c r="E16" s="14">
        <v>80693.09</v>
      </c>
      <c r="F16" s="15">
        <v>4.48E-2</v>
      </c>
      <c r="G16" s="15">
        <v>7.6300000000000007E-2</v>
      </c>
    </row>
    <row r="17" spans="1:7" x14ac:dyDescent="0.25">
      <c r="A17" s="12" t="s">
        <v>321</v>
      </c>
      <c r="B17" s="30" t="s">
        <v>322</v>
      </c>
      <c r="C17" s="30" t="s">
        <v>218</v>
      </c>
      <c r="D17" s="13">
        <v>73000000</v>
      </c>
      <c r="E17" s="14">
        <v>72869.399999999994</v>
      </c>
      <c r="F17" s="15">
        <v>4.0399999999999998E-2</v>
      </c>
      <c r="G17" s="15">
        <v>7.5700000000000003E-2</v>
      </c>
    </row>
    <row r="18" spans="1:7" x14ac:dyDescent="0.25">
      <c r="A18" s="12" t="s">
        <v>323</v>
      </c>
      <c r="B18" s="30" t="s">
        <v>324</v>
      </c>
      <c r="C18" s="30" t="s">
        <v>218</v>
      </c>
      <c r="D18" s="13">
        <v>61500000</v>
      </c>
      <c r="E18" s="14">
        <v>60392.32</v>
      </c>
      <c r="F18" s="15">
        <v>3.3500000000000002E-2</v>
      </c>
      <c r="G18" s="15">
        <v>7.7700000000000005E-2</v>
      </c>
    </row>
    <row r="19" spans="1:7" x14ac:dyDescent="0.25">
      <c r="A19" s="12" t="s">
        <v>325</v>
      </c>
      <c r="B19" s="30" t="s">
        <v>326</v>
      </c>
      <c r="C19" s="30" t="s">
        <v>218</v>
      </c>
      <c r="D19" s="13">
        <v>57500000</v>
      </c>
      <c r="E19" s="14">
        <v>57812.86</v>
      </c>
      <c r="F19" s="15">
        <v>3.2099999999999997E-2</v>
      </c>
      <c r="G19" s="15">
        <v>7.5700000000000003E-2</v>
      </c>
    </row>
    <row r="20" spans="1:7" x14ac:dyDescent="0.25">
      <c r="A20" s="12" t="s">
        <v>327</v>
      </c>
      <c r="B20" s="30" t="s">
        <v>328</v>
      </c>
      <c r="C20" s="30" t="s">
        <v>218</v>
      </c>
      <c r="D20" s="13">
        <v>53700000</v>
      </c>
      <c r="E20" s="14">
        <v>53067.519999999997</v>
      </c>
      <c r="F20" s="15">
        <v>2.9399999999999999E-2</v>
      </c>
      <c r="G20" s="15">
        <v>7.7340000000000006E-2</v>
      </c>
    </row>
    <row r="21" spans="1:7" x14ac:dyDescent="0.25">
      <c r="A21" s="12" t="s">
        <v>329</v>
      </c>
      <c r="B21" s="30" t="s">
        <v>330</v>
      </c>
      <c r="C21" s="30" t="s">
        <v>331</v>
      </c>
      <c r="D21" s="13">
        <v>52000000</v>
      </c>
      <c r="E21" s="14">
        <v>51402.879999999997</v>
      </c>
      <c r="F21" s="15">
        <v>2.8500000000000001E-2</v>
      </c>
      <c r="G21" s="15">
        <v>7.6536999999999994E-2</v>
      </c>
    </row>
    <row r="22" spans="1:7" x14ac:dyDescent="0.25">
      <c r="A22" s="12" t="s">
        <v>332</v>
      </c>
      <c r="B22" s="30" t="s">
        <v>333</v>
      </c>
      <c r="C22" s="30" t="s">
        <v>218</v>
      </c>
      <c r="D22" s="13">
        <v>50500000</v>
      </c>
      <c r="E22" s="14">
        <v>49826.99</v>
      </c>
      <c r="F22" s="15">
        <v>2.76E-2</v>
      </c>
      <c r="G22" s="15">
        <v>7.6059000000000002E-2</v>
      </c>
    </row>
    <row r="23" spans="1:7" x14ac:dyDescent="0.25">
      <c r="A23" s="12" t="s">
        <v>334</v>
      </c>
      <c r="B23" s="30" t="s">
        <v>335</v>
      </c>
      <c r="C23" s="30" t="s">
        <v>218</v>
      </c>
      <c r="D23" s="13">
        <v>39200000</v>
      </c>
      <c r="E23" s="14">
        <v>39035.99</v>
      </c>
      <c r="F23" s="15">
        <v>2.1700000000000001E-2</v>
      </c>
      <c r="G23" s="15">
        <v>7.5700000000000003E-2</v>
      </c>
    </row>
    <row r="24" spans="1:7" x14ac:dyDescent="0.25">
      <c r="A24" s="12" t="s">
        <v>336</v>
      </c>
      <c r="B24" s="30" t="s">
        <v>337</v>
      </c>
      <c r="C24" s="30" t="s">
        <v>218</v>
      </c>
      <c r="D24" s="13">
        <v>38500000</v>
      </c>
      <c r="E24" s="14">
        <v>38448.18</v>
      </c>
      <c r="F24" s="15">
        <v>2.1299999999999999E-2</v>
      </c>
      <c r="G24" s="15">
        <v>7.7700000000000005E-2</v>
      </c>
    </row>
    <row r="25" spans="1:7" x14ac:dyDescent="0.25">
      <c r="A25" s="12" t="s">
        <v>338</v>
      </c>
      <c r="B25" s="30" t="s">
        <v>339</v>
      </c>
      <c r="C25" s="30" t="s">
        <v>218</v>
      </c>
      <c r="D25" s="13">
        <v>38000000</v>
      </c>
      <c r="E25" s="14">
        <v>36995.17</v>
      </c>
      <c r="F25" s="15">
        <v>2.0500000000000001E-2</v>
      </c>
      <c r="G25" s="15">
        <v>7.6300000000000007E-2</v>
      </c>
    </row>
    <row r="26" spans="1:7" x14ac:dyDescent="0.25">
      <c r="A26" s="12" t="s">
        <v>340</v>
      </c>
      <c r="B26" s="30" t="s">
        <v>341</v>
      </c>
      <c r="C26" s="30" t="s">
        <v>218</v>
      </c>
      <c r="D26" s="13">
        <v>37500000</v>
      </c>
      <c r="E26" s="14">
        <v>36970.69</v>
      </c>
      <c r="F26" s="15">
        <v>2.0500000000000001E-2</v>
      </c>
      <c r="G26" s="15">
        <v>7.6700000000000004E-2</v>
      </c>
    </row>
    <row r="27" spans="1:7" x14ac:dyDescent="0.25">
      <c r="A27" s="12" t="s">
        <v>342</v>
      </c>
      <c r="B27" s="30" t="s">
        <v>343</v>
      </c>
      <c r="C27" s="30" t="s">
        <v>218</v>
      </c>
      <c r="D27" s="13">
        <v>35000000</v>
      </c>
      <c r="E27" s="14">
        <v>34755.81</v>
      </c>
      <c r="F27" s="15">
        <v>1.9300000000000001E-2</v>
      </c>
      <c r="G27" s="15">
        <v>7.6300000000000007E-2</v>
      </c>
    </row>
    <row r="28" spans="1:7" x14ac:dyDescent="0.25">
      <c r="A28" s="12" t="s">
        <v>344</v>
      </c>
      <c r="B28" s="30" t="s">
        <v>345</v>
      </c>
      <c r="C28" s="30" t="s">
        <v>218</v>
      </c>
      <c r="D28" s="13">
        <v>31000000</v>
      </c>
      <c r="E28" s="14">
        <v>30878.73</v>
      </c>
      <c r="F28" s="15">
        <v>1.7100000000000001E-2</v>
      </c>
      <c r="G28" s="15">
        <v>7.6300000000000007E-2</v>
      </c>
    </row>
    <row r="29" spans="1:7" x14ac:dyDescent="0.25">
      <c r="A29" s="12" t="s">
        <v>346</v>
      </c>
      <c r="B29" s="30" t="s">
        <v>347</v>
      </c>
      <c r="C29" s="30" t="s">
        <v>215</v>
      </c>
      <c r="D29" s="13">
        <v>27000000</v>
      </c>
      <c r="E29" s="14">
        <v>27732.02</v>
      </c>
      <c r="F29" s="15">
        <v>1.54E-2</v>
      </c>
      <c r="G29" s="15">
        <v>7.6339000000000004E-2</v>
      </c>
    </row>
    <row r="30" spans="1:7" x14ac:dyDescent="0.25">
      <c r="A30" s="12" t="s">
        <v>348</v>
      </c>
      <c r="B30" s="30" t="s">
        <v>349</v>
      </c>
      <c r="C30" s="30" t="s">
        <v>218</v>
      </c>
      <c r="D30" s="13">
        <v>25000000</v>
      </c>
      <c r="E30" s="14">
        <v>25087.88</v>
      </c>
      <c r="F30" s="15">
        <v>1.3899999999999999E-2</v>
      </c>
      <c r="G30" s="15">
        <v>7.7350000000000002E-2</v>
      </c>
    </row>
    <row r="31" spans="1:7" x14ac:dyDescent="0.25">
      <c r="A31" s="12" t="s">
        <v>350</v>
      </c>
      <c r="B31" s="30" t="s">
        <v>351</v>
      </c>
      <c r="C31" s="30" t="s">
        <v>218</v>
      </c>
      <c r="D31" s="13">
        <v>25000000</v>
      </c>
      <c r="E31" s="14">
        <v>25032.55</v>
      </c>
      <c r="F31" s="15">
        <v>1.3899999999999999E-2</v>
      </c>
      <c r="G31" s="15">
        <v>7.6874999999999999E-2</v>
      </c>
    </row>
    <row r="32" spans="1:7" x14ac:dyDescent="0.25">
      <c r="A32" s="12" t="s">
        <v>352</v>
      </c>
      <c r="B32" s="30" t="s">
        <v>353</v>
      </c>
      <c r="C32" s="30" t="s">
        <v>218</v>
      </c>
      <c r="D32" s="13">
        <v>21500000</v>
      </c>
      <c r="E32" s="14">
        <v>21368.79</v>
      </c>
      <c r="F32" s="15">
        <v>1.1900000000000001E-2</v>
      </c>
      <c r="G32" s="15">
        <v>7.6300000000000007E-2</v>
      </c>
    </row>
    <row r="33" spans="1:7" x14ac:dyDescent="0.25">
      <c r="A33" s="12" t="s">
        <v>354</v>
      </c>
      <c r="B33" s="30" t="s">
        <v>355</v>
      </c>
      <c r="C33" s="30" t="s">
        <v>229</v>
      </c>
      <c r="D33" s="13">
        <v>20000000</v>
      </c>
      <c r="E33" s="14">
        <v>19845.32</v>
      </c>
      <c r="F33" s="15">
        <v>1.0999999999999999E-2</v>
      </c>
      <c r="G33" s="15">
        <v>7.7244999999999994E-2</v>
      </c>
    </row>
    <row r="34" spans="1:7" x14ac:dyDescent="0.25">
      <c r="A34" s="12" t="s">
        <v>356</v>
      </c>
      <c r="B34" s="30" t="s">
        <v>357</v>
      </c>
      <c r="C34" s="30" t="s">
        <v>218</v>
      </c>
      <c r="D34" s="13">
        <v>18150000</v>
      </c>
      <c r="E34" s="14">
        <v>18992.009999999998</v>
      </c>
      <c r="F34" s="15">
        <v>1.0500000000000001E-2</v>
      </c>
      <c r="G34" s="15">
        <v>7.7439999999999995E-2</v>
      </c>
    </row>
    <row r="35" spans="1:7" x14ac:dyDescent="0.25">
      <c r="A35" s="12" t="s">
        <v>358</v>
      </c>
      <c r="B35" s="30" t="s">
        <v>359</v>
      </c>
      <c r="C35" s="30" t="s">
        <v>360</v>
      </c>
      <c r="D35" s="13">
        <v>17500000</v>
      </c>
      <c r="E35" s="14">
        <v>17379.990000000002</v>
      </c>
      <c r="F35" s="15">
        <v>9.5999999999999992E-3</v>
      </c>
      <c r="G35" s="15">
        <v>7.7850000000000003E-2</v>
      </c>
    </row>
    <row r="36" spans="1:7" x14ac:dyDescent="0.25">
      <c r="A36" s="12" t="s">
        <v>361</v>
      </c>
      <c r="B36" s="30" t="s">
        <v>362</v>
      </c>
      <c r="C36" s="30" t="s">
        <v>218</v>
      </c>
      <c r="D36" s="13">
        <v>16500000</v>
      </c>
      <c r="E36" s="14">
        <v>16889.939999999999</v>
      </c>
      <c r="F36" s="15">
        <v>9.4000000000000004E-3</v>
      </c>
      <c r="G36" s="15">
        <v>7.7439999999999995E-2</v>
      </c>
    </row>
    <row r="37" spans="1:7" x14ac:dyDescent="0.25">
      <c r="A37" s="12" t="s">
        <v>363</v>
      </c>
      <c r="B37" s="30" t="s">
        <v>364</v>
      </c>
      <c r="C37" s="30" t="s">
        <v>218</v>
      </c>
      <c r="D37" s="13">
        <v>14500000</v>
      </c>
      <c r="E37" s="14">
        <v>14986.79</v>
      </c>
      <c r="F37" s="15">
        <v>8.3000000000000001E-3</v>
      </c>
      <c r="G37" s="15">
        <v>7.5700000000000003E-2</v>
      </c>
    </row>
    <row r="38" spans="1:7" x14ac:dyDescent="0.25">
      <c r="A38" s="12" t="s">
        <v>365</v>
      </c>
      <c r="B38" s="30" t="s">
        <v>366</v>
      </c>
      <c r="C38" s="30" t="s">
        <v>218</v>
      </c>
      <c r="D38" s="13">
        <v>14000000</v>
      </c>
      <c r="E38" s="14">
        <v>14457.9</v>
      </c>
      <c r="F38" s="15">
        <v>8.0000000000000002E-3</v>
      </c>
      <c r="G38" s="15">
        <v>7.7344999999999997E-2</v>
      </c>
    </row>
    <row r="39" spans="1:7" x14ac:dyDescent="0.25">
      <c r="A39" s="12" t="s">
        <v>367</v>
      </c>
      <c r="B39" s="30" t="s">
        <v>368</v>
      </c>
      <c r="C39" s="30" t="s">
        <v>229</v>
      </c>
      <c r="D39" s="13">
        <v>11500000</v>
      </c>
      <c r="E39" s="14">
        <v>11700.23</v>
      </c>
      <c r="F39" s="15">
        <v>6.4999999999999997E-3</v>
      </c>
      <c r="G39" s="15">
        <v>7.6725000000000002E-2</v>
      </c>
    </row>
    <row r="40" spans="1:7" x14ac:dyDescent="0.25">
      <c r="A40" s="12" t="s">
        <v>369</v>
      </c>
      <c r="B40" s="30" t="s">
        <v>370</v>
      </c>
      <c r="C40" s="30" t="s">
        <v>218</v>
      </c>
      <c r="D40" s="13">
        <v>10500000</v>
      </c>
      <c r="E40" s="14">
        <v>10410.32</v>
      </c>
      <c r="F40" s="15">
        <v>5.7999999999999996E-3</v>
      </c>
      <c r="G40" s="15">
        <v>7.6700000000000004E-2</v>
      </c>
    </row>
    <row r="41" spans="1:7" x14ac:dyDescent="0.25">
      <c r="A41" s="12" t="s">
        <v>371</v>
      </c>
      <c r="B41" s="30" t="s">
        <v>372</v>
      </c>
      <c r="C41" s="30" t="s">
        <v>218</v>
      </c>
      <c r="D41" s="13">
        <v>10300000</v>
      </c>
      <c r="E41" s="14">
        <v>10386.41</v>
      </c>
      <c r="F41" s="15">
        <v>5.7999999999999996E-3</v>
      </c>
      <c r="G41" s="15">
        <v>7.7340000000000006E-2</v>
      </c>
    </row>
    <row r="42" spans="1:7" x14ac:dyDescent="0.25">
      <c r="A42" s="12" t="s">
        <v>373</v>
      </c>
      <c r="B42" s="30" t="s">
        <v>374</v>
      </c>
      <c r="C42" s="30" t="s">
        <v>218</v>
      </c>
      <c r="D42" s="13">
        <v>10000000</v>
      </c>
      <c r="E42" s="14">
        <v>10305.23</v>
      </c>
      <c r="F42" s="15">
        <v>5.7000000000000002E-3</v>
      </c>
      <c r="G42" s="15">
        <v>7.6300000000000007E-2</v>
      </c>
    </row>
    <row r="43" spans="1:7" x14ac:dyDescent="0.25">
      <c r="A43" s="12" t="s">
        <v>375</v>
      </c>
      <c r="B43" s="30" t="s">
        <v>376</v>
      </c>
      <c r="C43" s="30" t="s">
        <v>218</v>
      </c>
      <c r="D43" s="13">
        <v>8450000</v>
      </c>
      <c r="E43" s="14">
        <v>8703.5</v>
      </c>
      <c r="F43" s="15">
        <v>4.7999999999999996E-3</v>
      </c>
      <c r="G43" s="15">
        <v>7.6630000000000004E-2</v>
      </c>
    </row>
    <row r="44" spans="1:7" x14ac:dyDescent="0.25">
      <c r="A44" s="12" t="s">
        <v>377</v>
      </c>
      <c r="B44" s="30" t="s">
        <v>378</v>
      </c>
      <c r="C44" s="30" t="s">
        <v>218</v>
      </c>
      <c r="D44" s="13">
        <v>7500000</v>
      </c>
      <c r="E44" s="14">
        <v>7718.24</v>
      </c>
      <c r="F44" s="15">
        <v>4.3E-3</v>
      </c>
      <c r="G44" s="15">
        <v>7.5700000000000003E-2</v>
      </c>
    </row>
    <row r="45" spans="1:7" x14ac:dyDescent="0.25">
      <c r="A45" s="12" t="s">
        <v>379</v>
      </c>
      <c r="B45" s="30" t="s">
        <v>380</v>
      </c>
      <c r="C45" s="30" t="s">
        <v>218</v>
      </c>
      <c r="D45" s="13">
        <v>7500000</v>
      </c>
      <c r="E45" s="14">
        <v>7692.33</v>
      </c>
      <c r="F45" s="15">
        <v>4.3E-3</v>
      </c>
      <c r="G45" s="15">
        <v>7.6300000000000007E-2</v>
      </c>
    </row>
    <row r="46" spans="1:7" x14ac:dyDescent="0.25">
      <c r="A46" s="12" t="s">
        <v>381</v>
      </c>
      <c r="B46" s="30" t="s">
        <v>382</v>
      </c>
      <c r="C46" s="30" t="s">
        <v>218</v>
      </c>
      <c r="D46" s="13">
        <v>7000000</v>
      </c>
      <c r="E46" s="14">
        <v>6842.77</v>
      </c>
      <c r="F46" s="15">
        <v>3.8E-3</v>
      </c>
      <c r="G46" s="15">
        <v>7.7299999999999994E-2</v>
      </c>
    </row>
    <row r="47" spans="1:7" x14ac:dyDescent="0.25">
      <c r="A47" s="12" t="s">
        <v>383</v>
      </c>
      <c r="B47" s="30" t="s">
        <v>384</v>
      </c>
      <c r="C47" s="30" t="s">
        <v>218</v>
      </c>
      <c r="D47" s="13">
        <v>6500000</v>
      </c>
      <c r="E47" s="14">
        <v>6805.94</v>
      </c>
      <c r="F47" s="15">
        <v>3.8E-3</v>
      </c>
      <c r="G47" s="15">
        <v>7.7450000000000005E-2</v>
      </c>
    </row>
    <row r="48" spans="1:7" x14ac:dyDescent="0.25">
      <c r="A48" s="12" t="s">
        <v>385</v>
      </c>
      <c r="B48" s="30" t="s">
        <v>386</v>
      </c>
      <c r="C48" s="30" t="s">
        <v>218</v>
      </c>
      <c r="D48" s="13">
        <v>6500000</v>
      </c>
      <c r="E48" s="14">
        <v>6683.58</v>
      </c>
      <c r="F48" s="15">
        <v>3.7000000000000002E-3</v>
      </c>
      <c r="G48" s="15">
        <v>7.6059000000000002E-2</v>
      </c>
    </row>
    <row r="49" spans="1:7" x14ac:dyDescent="0.25">
      <c r="A49" s="12" t="s">
        <v>387</v>
      </c>
      <c r="B49" s="30" t="s">
        <v>388</v>
      </c>
      <c r="C49" s="30" t="s">
        <v>218</v>
      </c>
      <c r="D49" s="13">
        <v>6500000</v>
      </c>
      <c r="E49" s="14">
        <v>6555.17</v>
      </c>
      <c r="F49" s="15">
        <v>3.5999999999999999E-3</v>
      </c>
      <c r="G49" s="15">
        <v>7.7450000000000005E-2</v>
      </c>
    </row>
    <row r="50" spans="1:7" x14ac:dyDescent="0.25">
      <c r="A50" s="12" t="s">
        <v>389</v>
      </c>
      <c r="B50" s="30" t="s">
        <v>390</v>
      </c>
      <c r="C50" s="30" t="s">
        <v>331</v>
      </c>
      <c r="D50" s="13">
        <v>6500000</v>
      </c>
      <c r="E50" s="14">
        <v>6455.36</v>
      </c>
      <c r="F50" s="15">
        <v>3.5999999999999999E-3</v>
      </c>
      <c r="G50" s="15">
        <v>7.6425000000000007E-2</v>
      </c>
    </row>
    <row r="51" spans="1:7" x14ac:dyDescent="0.25">
      <c r="A51" s="12" t="s">
        <v>391</v>
      </c>
      <c r="B51" s="30" t="s">
        <v>392</v>
      </c>
      <c r="C51" s="30" t="s">
        <v>218</v>
      </c>
      <c r="D51" s="13">
        <v>5500000</v>
      </c>
      <c r="E51" s="14">
        <v>5746.08</v>
      </c>
      <c r="F51" s="15">
        <v>3.2000000000000002E-3</v>
      </c>
      <c r="G51" s="15">
        <v>7.7439999999999995E-2</v>
      </c>
    </row>
    <row r="52" spans="1:7" x14ac:dyDescent="0.25">
      <c r="A52" s="12" t="s">
        <v>393</v>
      </c>
      <c r="B52" s="30" t="s">
        <v>394</v>
      </c>
      <c r="C52" s="30" t="s">
        <v>218</v>
      </c>
      <c r="D52" s="13">
        <v>5500000</v>
      </c>
      <c r="E52" s="14">
        <v>5423.39</v>
      </c>
      <c r="F52" s="15">
        <v>3.0000000000000001E-3</v>
      </c>
      <c r="G52" s="15">
        <v>7.6826000000000005E-2</v>
      </c>
    </row>
    <row r="53" spans="1:7" x14ac:dyDescent="0.25">
      <c r="A53" s="12" t="s">
        <v>395</v>
      </c>
      <c r="B53" s="30" t="s">
        <v>396</v>
      </c>
      <c r="C53" s="30" t="s">
        <v>218</v>
      </c>
      <c r="D53" s="13">
        <v>5000000</v>
      </c>
      <c r="E53" s="14">
        <v>5120.75</v>
      </c>
      <c r="F53" s="15">
        <v>2.8E-3</v>
      </c>
      <c r="G53" s="15">
        <v>7.7365000000000003E-2</v>
      </c>
    </row>
    <row r="54" spans="1:7" x14ac:dyDescent="0.25">
      <c r="A54" s="12" t="s">
        <v>397</v>
      </c>
      <c r="B54" s="30" t="s">
        <v>398</v>
      </c>
      <c r="C54" s="30" t="s">
        <v>218</v>
      </c>
      <c r="D54" s="13">
        <v>5000000</v>
      </c>
      <c r="E54" s="14">
        <v>5115.24</v>
      </c>
      <c r="F54" s="15">
        <v>2.8E-3</v>
      </c>
      <c r="G54" s="15">
        <v>7.8024999999999997E-2</v>
      </c>
    </row>
    <row r="55" spans="1:7" x14ac:dyDescent="0.25">
      <c r="A55" s="12" t="s">
        <v>399</v>
      </c>
      <c r="B55" s="30" t="s">
        <v>400</v>
      </c>
      <c r="C55" s="30" t="s">
        <v>215</v>
      </c>
      <c r="D55" s="13">
        <v>5100000</v>
      </c>
      <c r="E55" s="14">
        <v>4962.33</v>
      </c>
      <c r="F55" s="15">
        <v>2.8E-3</v>
      </c>
      <c r="G55" s="15">
        <v>7.6850000000000002E-2</v>
      </c>
    </row>
    <row r="56" spans="1:7" x14ac:dyDescent="0.25">
      <c r="A56" s="12" t="s">
        <v>401</v>
      </c>
      <c r="B56" s="30" t="s">
        <v>402</v>
      </c>
      <c r="C56" s="30" t="s">
        <v>229</v>
      </c>
      <c r="D56" s="13">
        <v>5000000</v>
      </c>
      <c r="E56" s="14">
        <v>4880.92</v>
      </c>
      <c r="F56" s="15">
        <v>2.7000000000000001E-3</v>
      </c>
      <c r="G56" s="15">
        <v>7.7299999999999994E-2</v>
      </c>
    </row>
    <row r="57" spans="1:7" x14ac:dyDescent="0.25">
      <c r="A57" s="12" t="s">
        <v>403</v>
      </c>
      <c r="B57" s="30" t="s">
        <v>404</v>
      </c>
      <c r="C57" s="30" t="s">
        <v>218</v>
      </c>
      <c r="D57" s="13">
        <v>4500000</v>
      </c>
      <c r="E57" s="14">
        <v>4647.0200000000004</v>
      </c>
      <c r="F57" s="15">
        <v>2.5999999999999999E-3</v>
      </c>
      <c r="G57" s="15">
        <v>7.5700000000000003E-2</v>
      </c>
    </row>
    <row r="58" spans="1:7" x14ac:dyDescent="0.25">
      <c r="A58" s="12" t="s">
        <v>405</v>
      </c>
      <c r="B58" s="30" t="s">
        <v>406</v>
      </c>
      <c r="C58" s="30" t="s">
        <v>218</v>
      </c>
      <c r="D58" s="13">
        <v>4000000</v>
      </c>
      <c r="E58" s="14">
        <v>4123.76</v>
      </c>
      <c r="F58" s="15">
        <v>2.3E-3</v>
      </c>
      <c r="G58" s="15">
        <v>7.6700000000000004E-2</v>
      </c>
    </row>
    <row r="59" spans="1:7" x14ac:dyDescent="0.25">
      <c r="A59" s="12" t="s">
        <v>407</v>
      </c>
      <c r="B59" s="30" t="s">
        <v>408</v>
      </c>
      <c r="C59" s="30" t="s">
        <v>229</v>
      </c>
      <c r="D59" s="13">
        <v>3800000</v>
      </c>
      <c r="E59" s="14">
        <v>3744.4</v>
      </c>
      <c r="F59" s="15">
        <v>2.0999999999999999E-3</v>
      </c>
      <c r="G59" s="15">
        <v>7.6850000000000002E-2</v>
      </c>
    </row>
    <row r="60" spans="1:7" x14ac:dyDescent="0.25">
      <c r="A60" s="12" t="s">
        <v>409</v>
      </c>
      <c r="B60" s="30" t="s">
        <v>410</v>
      </c>
      <c r="C60" s="30" t="s">
        <v>218</v>
      </c>
      <c r="D60" s="13">
        <v>3000000</v>
      </c>
      <c r="E60" s="14">
        <v>3067.83</v>
      </c>
      <c r="F60" s="15">
        <v>1.6999999999999999E-3</v>
      </c>
      <c r="G60" s="15">
        <v>7.6700000000000004E-2</v>
      </c>
    </row>
    <row r="61" spans="1:7" x14ac:dyDescent="0.25">
      <c r="A61" s="12" t="s">
        <v>411</v>
      </c>
      <c r="B61" s="30" t="s">
        <v>412</v>
      </c>
      <c r="C61" s="30" t="s">
        <v>218</v>
      </c>
      <c r="D61" s="13">
        <v>2500000</v>
      </c>
      <c r="E61" s="14">
        <v>2682.61</v>
      </c>
      <c r="F61" s="15">
        <v>1.5E-3</v>
      </c>
      <c r="G61" s="15">
        <v>7.6700000000000004E-2</v>
      </c>
    </row>
    <row r="62" spans="1:7" x14ac:dyDescent="0.25">
      <c r="A62" s="12" t="s">
        <v>413</v>
      </c>
      <c r="B62" s="30" t="s">
        <v>414</v>
      </c>
      <c r="C62" s="30" t="s">
        <v>218</v>
      </c>
      <c r="D62" s="13">
        <v>2500000</v>
      </c>
      <c r="E62" s="14">
        <v>2596.92</v>
      </c>
      <c r="F62" s="15">
        <v>1.4E-3</v>
      </c>
      <c r="G62" s="15">
        <v>7.7217999999999995E-2</v>
      </c>
    </row>
    <row r="63" spans="1:7" x14ac:dyDescent="0.25">
      <c r="A63" s="12" t="s">
        <v>415</v>
      </c>
      <c r="B63" s="30" t="s">
        <v>416</v>
      </c>
      <c r="C63" s="30" t="s">
        <v>218</v>
      </c>
      <c r="D63" s="13">
        <v>2500000</v>
      </c>
      <c r="E63" s="14">
        <v>2596.5100000000002</v>
      </c>
      <c r="F63" s="15">
        <v>1.4E-3</v>
      </c>
      <c r="G63" s="15">
        <v>7.6300000000000007E-2</v>
      </c>
    </row>
    <row r="64" spans="1:7" x14ac:dyDescent="0.25">
      <c r="A64" s="12" t="s">
        <v>417</v>
      </c>
      <c r="B64" s="30" t="s">
        <v>418</v>
      </c>
      <c r="C64" s="30" t="s">
        <v>218</v>
      </c>
      <c r="D64" s="13">
        <v>2500000</v>
      </c>
      <c r="E64" s="14">
        <v>2577</v>
      </c>
      <c r="F64" s="15">
        <v>1.4E-3</v>
      </c>
      <c r="G64" s="15">
        <v>7.6466000000000006E-2</v>
      </c>
    </row>
    <row r="65" spans="1:7" x14ac:dyDescent="0.25">
      <c r="A65" s="12" t="s">
        <v>419</v>
      </c>
      <c r="B65" s="30" t="s">
        <v>420</v>
      </c>
      <c r="C65" s="30" t="s">
        <v>218</v>
      </c>
      <c r="D65" s="13">
        <v>2000000</v>
      </c>
      <c r="E65" s="14">
        <v>2027.18</v>
      </c>
      <c r="F65" s="15">
        <v>1.1000000000000001E-3</v>
      </c>
      <c r="G65" s="15">
        <v>7.6300000000000007E-2</v>
      </c>
    </row>
    <row r="66" spans="1:7" x14ac:dyDescent="0.25">
      <c r="A66" s="12" t="s">
        <v>421</v>
      </c>
      <c r="B66" s="30" t="s">
        <v>422</v>
      </c>
      <c r="C66" s="30" t="s">
        <v>218</v>
      </c>
      <c r="D66" s="13">
        <v>1500000</v>
      </c>
      <c r="E66" s="14">
        <v>1539.5</v>
      </c>
      <c r="F66" s="15">
        <v>8.9999999999999998E-4</v>
      </c>
      <c r="G66" s="15">
        <v>7.5899999999999995E-2</v>
      </c>
    </row>
    <row r="67" spans="1:7" x14ac:dyDescent="0.25">
      <c r="A67" s="12" t="s">
        <v>423</v>
      </c>
      <c r="B67" s="30" t="s">
        <v>424</v>
      </c>
      <c r="C67" s="30" t="s">
        <v>331</v>
      </c>
      <c r="D67" s="13">
        <v>1500000</v>
      </c>
      <c r="E67" s="14">
        <v>1477.78</v>
      </c>
      <c r="F67" s="15">
        <v>8.0000000000000004E-4</v>
      </c>
      <c r="G67" s="15">
        <v>7.7299999999999994E-2</v>
      </c>
    </row>
    <row r="68" spans="1:7" x14ac:dyDescent="0.25">
      <c r="A68" s="12" t="s">
        <v>425</v>
      </c>
      <c r="B68" s="30" t="s">
        <v>426</v>
      </c>
      <c r="C68" s="30" t="s">
        <v>218</v>
      </c>
      <c r="D68" s="13">
        <v>1000000</v>
      </c>
      <c r="E68" s="14">
        <v>1068.3599999999999</v>
      </c>
      <c r="F68" s="15">
        <v>5.9999999999999995E-4</v>
      </c>
      <c r="G68" s="15">
        <v>7.6902999999999999E-2</v>
      </c>
    </row>
    <row r="69" spans="1:7" x14ac:dyDescent="0.25">
      <c r="A69" s="12" t="s">
        <v>427</v>
      </c>
      <c r="B69" s="30" t="s">
        <v>428</v>
      </c>
      <c r="C69" s="30" t="s">
        <v>218</v>
      </c>
      <c r="D69" s="13">
        <v>1000000</v>
      </c>
      <c r="E69" s="14">
        <v>1058.96</v>
      </c>
      <c r="F69" s="15">
        <v>5.9999999999999995E-4</v>
      </c>
      <c r="G69" s="15">
        <v>7.5899999999999995E-2</v>
      </c>
    </row>
    <row r="70" spans="1:7" x14ac:dyDescent="0.25">
      <c r="A70" s="12" t="s">
        <v>429</v>
      </c>
      <c r="B70" s="30" t="s">
        <v>430</v>
      </c>
      <c r="C70" s="30" t="s">
        <v>229</v>
      </c>
      <c r="D70" s="13">
        <v>1000000</v>
      </c>
      <c r="E70" s="14">
        <v>984.77</v>
      </c>
      <c r="F70" s="15">
        <v>5.0000000000000001E-4</v>
      </c>
      <c r="G70" s="15">
        <v>7.6725000000000002E-2</v>
      </c>
    </row>
    <row r="71" spans="1:7" x14ac:dyDescent="0.25">
      <c r="A71" s="12" t="s">
        <v>431</v>
      </c>
      <c r="B71" s="30" t="s">
        <v>432</v>
      </c>
      <c r="C71" s="30" t="s">
        <v>218</v>
      </c>
      <c r="D71" s="13">
        <v>1000000</v>
      </c>
      <c r="E71" s="14">
        <v>984.76</v>
      </c>
      <c r="F71" s="15">
        <v>5.0000000000000001E-4</v>
      </c>
      <c r="G71" s="15">
        <v>7.6700000000000004E-2</v>
      </c>
    </row>
    <row r="72" spans="1:7" x14ac:dyDescent="0.25">
      <c r="A72" s="12" t="s">
        <v>433</v>
      </c>
      <c r="B72" s="30" t="s">
        <v>434</v>
      </c>
      <c r="C72" s="30" t="s">
        <v>218</v>
      </c>
      <c r="D72" s="13">
        <v>500000</v>
      </c>
      <c r="E72" s="14">
        <v>529.04</v>
      </c>
      <c r="F72" s="15">
        <v>2.9999999999999997E-4</v>
      </c>
      <c r="G72" s="15">
        <v>7.6594999999999996E-2</v>
      </c>
    </row>
    <row r="73" spans="1:7" x14ac:dyDescent="0.25">
      <c r="A73" s="12" t="s">
        <v>435</v>
      </c>
      <c r="B73" s="30" t="s">
        <v>436</v>
      </c>
      <c r="C73" s="30" t="s">
        <v>218</v>
      </c>
      <c r="D73" s="13">
        <v>500000</v>
      </c>
      <c r="E73" s="14">
        <v>518.55999999999995</v>
      </c>
      <c r="F73" s="15">
        <v>2.9999999999999997E-4</v>
      </c>
      <c r="G73" s="15">
        <v>7.6950000000000005E-2</v>
      </c>
    </row>
    <row r="74" spans="1:7" x14ac:dyDescent="0.25">
      <c r="A74" s="12" t="s">
        <v>437</v>
      </c>
      <c r="B74" s="30" t="s">
        <v>438</v>
      </c>
      <c r="C74" s="30" t="s">
        <v>218</v>
      </c>
      <c r="D74" s="13">
        <v>500000</v>
      </c>
      <c r="E74" s="14">
        <v>512.41999999999996</v>
      </c>
      <c r="F74" s="15">
        <v>2.9999999999999997E-4</v>
      </c>
      <c r="G74" s="15">
        <v>7.6700000000000004E-2</v>
      </c>
    </row>
    <row r="75" spans="1:7" x14ac:dyDescent="0.25">
      <c r="A75" s="12" t="s">
        <v>439</v>
      </c>
      <c r="B75" s="30" t="s">
        <v>440</v>
      </c>
      <c r="C75" s="30" t="s">
        <v>218</v>
      </c>
      <c r="D75" s="13">
        <v>500000</v>
      </c>
      <c r="E75" s="14">
        <v>509.5</v>
      </c>
      <c r="F75" s="15">
        <v>2.9999999999999997E-4</v>
      </c>
      <c r="G75" s="15">
        <v>7.6700000000000004E-2</v>
      </c>
    </row>
    <row r="76" spans="1:7" x14ac:dyDescent="0.25">
      <c r="A76" s="12" t="s">
        <v>441</v>
      </c>
      <c r="B76" s="30" t="s">
        <v>442</v>
      </c>
      <c r="C76" s="30" t="s">
        <v>331</v>
      </c>
      <c r="D76" s="13">
        <v>500000</v>
      </c>
      <c r="E76" s="14">
        <v>504.72</v>
      </c>
      <c r="F76" s="15">
        <v>2.9999999999999997E-4</v>
      </c>
      <c r="G76" s="15">
        <v>7.5700000000000003E-2</v>
      </c>
    </row>
    <row r="77" spans="1:7" x14ac:dyDescent="0.25">
      <c r="A77" s="12" t="s">
        <v>443</v>
      </c>
      <c r="B77" s="30" t="s">
        <v>444</v>
      </c>
      <c r="C77" s="30" t="s">
        <v>218</v>
      </c>
      <c r="D77" s="13">
        <v>400000</v>
      </c>
      <c r="E77" s="14">
        <v>422.89</v>
      </c>
      <c r="F77" s="15">
        <v>2.0000000000000001E-4</v>
      </c>
      <c r="G77" s="15">
        <v>7.5899999999999995E-2</v>
      </c>
    </row>
    <row r="78" spans="1:7" x14ac:dyDescent="0.25">
      <c r="A78" s="16" t="s">
        <v>126</v>
      </c>
      <c r="B78" s="31"/>
      <c r="C78" s="31"/>
      <c r="D78" s="17"/>
      <c r="E78" s="18">
        <v>1523489.01</v>
      </c>
      <c r="F78" s="19">
        <v>0.84499999999999997</v>
      </c>
      <c r="G78" s="20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16" t="s">
        <v>296</v>
      </c>
      <c r="B80" s="30"/>
      <c r="C80" s="30"/>
      <c r="D80" s="13"/>
      <c r="E80" s="14"/>
      <c r="F80" s="15"/>
      <c r="G80" s="15"/>
    </row>
    <row r="81" spans="1:7" x14ac:dyDescent="0.25">
      <c r="A81" s="12" t="s">
        <v>445</v>
      </c>
      <c r="B81" s="30" t="s">
        <v>446</v>
      </c>
      <c r="C81" s="30" t="s">
        <v>123</v>
      </c>
      <c r="D81" s="13">
        <v>192000000</v>
      </c>
      <c r="E81" s="14">
        <v>190385.47</v>
      </c>
      <c r="F81" s="15">
        <v>0.1056</v>
      </c>
      <c r="G81" s="15">
        <v>7.4219274469999999E-2</v>
      </c>
    </row>
    <row r="82" spans="1:7" x14ac:dyDescent="0.25">
      <c r="A82" s="12" t="s">
        <v>447</v>
      </c>
      <c r="B82" s="30" t="s">
        <v>448</v>
      </c>
      <c r="C82" s="30" t="s">
        <v>123</v>
      </c>
      <c r="D82" s="13">
        <v>17500000</v>
      </c>
      <c r="E82" s="14">
        <v>17060.509999999998</v>
      </c>
      <c r="F82" s="15">
        <v>9.4999999999999998E-3</v>
      </c>
      <c r="G82" s="15">
        <v>7.4417244681E-2</v>
      </c>
    </row>
    <row r="83" spans="1:7" x14ac:dyDescent="0.25">
      <c r="A83" s="16" t="s">
        <v>126</v>
      </c>
      <c r="B83" s="31"/>
      <c r="C83" s="31"/>
      <c r="D83" s="17"/>
      <c r="E83" s="18">
        <v>207445.98</v>
      </c>
      <c r="F83" s="19">
        <v>0.11509999999999999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6" t="s">
        <v>299</v>
      </c>
      <c r="B85" s="30"/>
      <c r="C85" s="30"/>
      <c r="D85" s="13"/>
      <c r="E85" s="14"/>
      <c r="F85" s="15"/>
      <c r="G85" s="15"/>
    </row>
    <row r="86" spans="1:7" x14ac:dyDescent="0.25">
      <c r="A86" s="16" t="s">
        <v>126</v>
      </c>
      <c r="B86" s="30"/>
      <c r="C86" s="30"/>
      <c r="D86" s="13"/>
      <c r="E86" s="35" t="s">
        <v>118</v>
      </c>
      <c r="F86" s="36" t="s">
        <v>118</v>
      </c>
      <c r="G86" s="15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6" t="s">
        <v>300</v>
      </c>
      <c r="B88" s="30"/>
      <c r="C88" s="30"/>
      <c r="D88" s="13"/>
      <c r="E88" s="14"/>
      <c r="F88" s="15"/>
      <c r="G88" s="15"/>
    </row>
    <row r="89" spans="1:7" x14ac:dyDescent="0.25">
      <c r="A89" s="16" t="s">
        <v>126</v>
      </c>
      <c r="B89" s="30"/>
      <c r="C89" s="30"/>
      <c r="D89" s="13"/>
      <c r="E89" s="35" t="s">
        <v>118</v>
      </c>
      <c r="F89" s="36" t="s">
        <v>118</v>
      </c>
      <c r="G89" s="15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21" t="s">
        <v>158</v>
      </c>
      <c r="B91" s="32"/>
      <c r="C91" s="32"/>
      <c r="D91" s="22"/>
      <c r="E91" s="18">
        <v>1730934.99</v>
      </c>
      <c r="F91" s="19">
        <v>0.96009999999999995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6" t="s">
        <v>162</v>
      </c>
      <c r="B94" s="30"/>
      <c r="C94" s="30"/>
      <c r="D94" s="13"/>
      <c r="E94" s="14"/>
      <c r="F94" s="15"/>
      <c r="G94" s="15"/>
    </row>
    <row r="95" spans="1:7" x14ac:dyDescent="0.25">
      <c r="A95" s="12" t="s">
        <v>163</v>
      </c>
      <c r="B95" s="30"/>
      <c r="C95" s="30"/>
      <c r="D95" s="13"/>
      <c r="E95" s="14">
        <v>606.89</v>
      </c>
      <c r="F95" s="15">
        <v>2.9999999999999997E-4</v>
      </c>
      <c r="G95" s="15">
        <v>6.7599000000000006E-2</v>
      </c>
    </row>
    <row r="96" spans="1:7" x14ac:dyDescent="0.25">
      <c r="A96" s="16" t="s">
        <v>126</v>
      </c>
      <c r="B96" s="31"/>
      <c r="C96" s="31"/>
      <c r="D96" s="17"/>
      <c r="E96" s="18">
        <v>606.89</v>
      </c>
      <c r="F96" s="19">
        <v>2.9999999999999997E-4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21" t="s">
        <v>158</v>
      </c>
      <c r="B98" s="32"/>
      <c r="C98" s="32"/>
      <c r="D98" s="22"/>
      <c r="E98" s="18">
        <v>606.89</v>
      </c>
      <c r="F98" s="19">
        <v>2.9999999999999997E-4</v>
      </c>
      <c r="G98" s="20"/>
    </row>
    <row r="99" spans="1:7" x14ac:dyDescent="0.25">
      <c r="A99" s="12" t="s">
        <v>164</v>
      </c>
      <c r="B99" s="30"/>
      <c r="C99" s="30"/>
      <c r="D99" s="13"/>
      <c r="E99" s="14">
        <v>70556.389758300007</v>
      </c>
      <c r="F99" s="15">
        <v>3.9151999999999999E-2</v>
      </c>
      <c r="G99" s="15"/>
    </row>
    <row r="100" spans="1:7" x14ac:dyDescent="0.25">
      <c r="A100" s="12" t="s">
        <v>165</v>
      </c>
      <c r="B100" s="30"/>
      <c r="C100" s="30"/>
      <c r="D100" s="13"/>
      <c r="E100" s="14">
        <v>4.9102417000000003</v>
      </c>
      <c r="F100" s="15">
        <v>4.4799999999999999E-4</v>
      </c>
      <c r="G100" s="15">
        <v>6.7599000000000006E-2</v>
      </c>
    </row>
    <row r="101" spans="1:7" x14ac:dyDescent="0.25">
      <c r="A101" s="25" t="s">
        <v>166</v>
      </c>
      <c r="B101" s="33"/>
      <c r="C101" s="33"/>
      <c r="D101" s="26"/>
      <c r="E101" s="27">
        <v>1802103.18</v>
      </c>
      <c r="F101" s="28">
        <v>1</v>
      </c>
      <c r="G101" s="28"/>
    </row>
    <row r="103" spans="1:7" x14ac:dyDescent="0.25">
      <c r="A103" s="1" t="s">
        <v>168</v>
      </c>
    </row>
    <row r="106" spans="1:7" x14ac:dyDescent="0.25">
      <c r="A106" s="1" t="s">
        <v>169</v>
      </c>
    </row>
    <row r="107" spans="1:7" x14ac:dyDescent="0.25">
      <c r="A107" s="47" t="s">
        <v>170</v>
      </c>
      <c r="B107" s="34" t="s">
        <v>118</v>
      </c>
    </row>
    <row r="108" spans="1:7" x14ac:dyDescent="0.25">
      <c r="A108" t="s">
        <v>171</v>
      </c>
    </row>
    <row r="109" spans="1:7" x14ac:dyDescent="0.25">
      <c r="A109" t="s">
        <v>303</v>
      </c>
      <c r="B109" t="s">
        <v>173</v>
      </c>
      <c r="C109" t="s">
        <v>173</v>
      </c>
    </row>
    <row r="110" spans="1:7" x14ac:dyDescent="0.25">
      <c r="B110" s="48">
        <v>45230</v>
      </c>
      <c r="C110" s="48">
        <v>45260</v>
      </c>
    </row>
    <row r="111" spans="1:7" x14ac:dyDescent="0.25">
      <c r="A111" t="s">
        <v>304</v>
      </c>
      <c r="B111">
        <v>1301.2804000000001</v>
      </c>
      <c r="C111">
        <v>1310.6412</v>
      </c>
      <c r="E111" s="2"/>
    </row>
    <row r="112" spans="1:7" x14ac:dyDescent="0.25">
      <c r="E112" s="2"/>
    </row>
    <row r="113" spans="1:2" x14ac:dyDescent="0.25">
      <c r="A113" t="s">
        <v>188</v>
      </c>
      <c r="B113" s="34" t="s">
        <v>118</v>
      </c>
    </row>
    <row r="114" spans="1:2" x14ac:dyDescent="0.25">
      <c r="A114" t="s">
        <v>189</v>
      </c>
      <c r="B114" s="34" t="s">
        <v>118</v>
      </c>
    </row>
    <row r="115" spans="1:2" ht="30" customHeight="1" x14ac:dyDescent="0.25">
      <c r="A115" s="47" t="s">
        <v>190</v>
      </c>
      <c r="B115" s="34" t="s">
        <v>118</v>
      </c>
    </row>
    <row r="116" spans="1:2" ht="30" customHeight="1" x14ac:dyDescent="0.25">
      <c r="A116" s="47" t="s">
        <v>191</v>
      </c>
      <c r="B116" s="34" t="s">
        <v>118</v>
      </c>
    </row>
    <row r="117" spans="1:2" x14ac:dyDescent="0.25">
      <c r="A117" t="s">
        <v>192</v>
      </c>
      <c r="B117" s="49">
        <f>+B131</f>
        <v>5.9700360472113321</v>
      </c>
    </row>
    <row r="118" spans="1:2" ht="45" customHeight="1" x14ac:dyDescent="0.25">
      <c r="A118" s="47" t="s">
        <v>193</v>
      </c>
      <c r="B118" s="34" t="s">
        <v>118</v>
      </c>
    </row>
    <row r="119" spans="1:2" ht="30" customHeight="1" x14ac:dyDescent="0.25">
      <c r="A119" s="47" t="s">
        <v>194</v>
      </c>
      <c r="B119" s="34" t="s">
        <v>118</v>
      </c>
    </row>
    <row r="120" spans="1:2" ht="30" customHeight="1" x14ac:dyDescent="0.25">
      <c r="A120" s="47" t="s">
        <v>195</v>
      </c>
      <c r="B120" s="49">
        <v>664686.59027649998</v>
      </c>
    </row>
    <row r="121" spans="1:2" x14ac:dyDescent="0.25">
      <c r="A121" t="s">
        <v>196</v>
      </c>
      <c r="B121" s="34" t="s">
        <v>118</v>
      </c>
    </row>
    <row r="122" spans="1:2" x14ac:dyDescent="0.25">
      <c r="A122" t="s">
        <v>197</v>
      </c>
      <c r="B122" s="34" t="s">
        <v>118</v>
      </c>
    </row>
    <row r="124" spans="1:2" x14ac:dyDescent="0.25">
      <c r="A124" t="s">
        <v>198</v>
      </c>
    </row>
    <row r="125" spans="1:2" ht="30" customHeight="1" x14ac:dyDescent="0.25">
      <c r="A125" s="55" t="s">
        <v>199</v>
      </c>
      <c r="B125" s="59" t="s">
        <v>449</v>
      </c>
    </row>
    <row r="126" spans="1:2" x14ac:dyDescent="0.25">
      <c r="A126" s="55" t="s">
        <v>201</v>
      </c>
      <c r="B126" s="55" t="s">
        <v>306</v>
      </c>
    </row>
    <row r="127" spans="1:2" x14ac:dyDescent="0.25">
      <c r="A127" s="55"/>
      <c r="B127" s="55"/>
    </row>
    <row r="128" spans="1:2" x14ac:dyDescent="0.25">
      <c r="A128" s="55" t="s">
        <v>203</v>
      </c>
      <c r="B128" s="56">
        <v>7.6468998193529707</v>
      </c>
    </row>
    <row r="129" spans="1:4" x14ac:dyDescent="0.25">
      <c r="A129" s="55"/>
      <c r="B129" s="55"/>
    </row>
    <row r="130" spans="1:4" x14ac:dyDescent="0.25">
      <c r="A130" s="55" t="s">
        <v>204</v>
      </c>
      <c r="B130" s="57">
        <v>4.8003999999999998</v>
      </c>
    </row>
    <row r="131" spans="1:4" x14ac:dyDescent="0.25">
      <c r="A131" s="55" t="s">
        <v>205</v>
      </c>
      <c r="B131" s="57">
        <v>5.9700360472113321</v>
      </c>
    </row>
    <row r="132" spans="1:4" x14ac:dyDescent="0.25">
      <c r="A132" s="55"/>
      <c r="B132" s="55"/>
    </row>
    <row r="133" spans="1:4" x14ac:dyDescent="0.25">
      <c r="A133" s="55" t="s">
        <v>206</v>
      </c>
      <c r="B133" s="58">
        <v>45260</v>
      </c>
    </row>
    <row r="135" spans="1:4" ht="69.95" customHeight="1" x14ac:dyDescent="0.25">
      <c r="A135" s="67" t="s">
        <v>207</v>
      </c>
      <c r="B135" s="67" t="s">
        <v>208</v>
      </c>
      <c r="C135" s="67" t="s">
        <v>5</v>
      </c>
      <c r="D135" s="67" t="s">
        <v>6</v>
      </c>
    </row>
    <row r="136" spans="1:4" ht="69.95" customHeight="1" x14ac:dyDescent="0.25">
      <c r="A136" s="67" t="s">
        <v>449</v>
      </c>
      <c r="B136" s="67"/>
      <c r="C136" s="67" t="s">
        <v>14</v>
      </c>
      <c r="D136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5"/>
  <sheetViews>
    <sheetView showGridLines="0" workbookViewId="0">
      <pane ySplit="4" topLeftCell="A5" activePane="bottomLeft" state="frozen"/>
      <selection pane="bottomLeft" activeCell="B13" sqref="B1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450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451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452</v>
      </c>
      <c r="B11" s="30" t="s">
        <v>453</v>
      </c>
      <c r="C11" s="30" t="s">
        <v>218</v>
      </c>
      <c r="D11" s="13">
        <v>102000000</v>
      </c>
      <c r="E11" s="14">
        <v>95048.39</v>
      </c>
      <c r="F11" s="15">
        <v>7.3499999999999996E-2</v>
      </c>
      <c r="G11" s="15">
        <v>7.6450000000000004E-2</v>
      </c>
    </row>
    <row r="12" spans="1:8" x14ac:dyDescent="0.25">
      <c r="A12" s="12" t="s">
        <v>454</v>
      </c>
      <c r="B12" s="30" t="s">
        <v>455</v>
      </c>
      <c r="C12" s="30" t="s">
        <v>218</v>
      </c>
      <c r="D12" s="13">
        <v>97500000</v>
      </c>
      <c r="E12" s="14">
        <v>93053.03</v>
      </c>
      <c r="F12" s="15">
        <v>7.1900000000000006E-2</v>
      </c>
      <c r="G12" s="15">
        <v>7.7340000000000006E-2</v>
      </c>
    </row>
    <row r="13" spans="1:8" x14ac:dyDescent="0.25">
      <c r="A13" s="12" t="s">
        <v>456</v>
      </c>
      <c r="B13" s="30" t="s">
        <v>457</v>
      </c>
      <c r="C13" s="30" t="s">
        <v>229</v>
      </c>
      <c r="D13" s="13">
        <v>100000000</v>
      </c>
      <c r="E13" s="14">
        <v>92879.7</v>
      </c>
      <c r="F13" s="15">
        <v>7.1800000000000003E-2</v>
      </c>
      <c r="G13" s="15">
        <v>7.7450000000000005E-2</v>
      </c>
    </row>
    <row r="14" spans="1:8" x14ac:dyDescent="0.25">
      <c r="A14" s="12" t="s">
        <v>458</v>
      </c>
      <c r="B14" s="30" t="s">
        <v>459</v>
      </c>
      <c r="C14" s="30" t="s">
        <v>218</v>
      </c>
      <c r="D14" s="13">
        <v>98500000</v>
      </c>
      <c r="E14" s="14">
        <v>92226.83</v>
      </c>
      <c r="F14" s="15">
        <v>7.1300000000000002E-2</v>
      </c>
      <c r="G14" s="15">
        <v>7.6600000000000001E-2</v>
      </c>
    </row>
    <row r="15" spans="1:8" x14ac:dyDescent="0.25">
      <c r="A15" s="12" t="s">
        <v>460</v>
      </c>
      <c r="B15" s="30" t="s">
        <v>461</v>
      </c>
      <c r="C15" s="30" t="s">
        <v>229</v>
      </c>
      <c r="D15" s="13">
        <v>96000000</v>
      </c>
      <c r="E15" s="14">
        <v>91459.97</v>
      </c>
      <c r="F15" s="15">
        <v>7.0699999999999999E-2</v>
      </c>
      <c r="G15" s="15">
        <v>7.6595999999999997E-2</v>
      </c>
    </row>
    <row r="16" spans="1:8" x14ac:dyDescent="0.25">
      <c r="A16" s="12" t="s">
        <v>462</v>
      </c>
      <c r="B16" s="30" t="s">
        <v>463</v>
      </c>
      <c r="C16" s="30" t="s">
        <v>218</v>
      </c>
      <c r="D16" s="13">
        <v>95500000</v>
      </c>
      <c r="E16" s="14">
        <v>91018.95</v>
      </c>
      <c r="F16" s="15">
        <v>7.0400000000000004E-2</v>
      </c>
      <c r="G16" s="15">
        <v>7.7350000000000002E-2</v>
      </c>
    </row>
    <row r="17" spans="1:7" x14ac:dyDescent="0.25">
      <c r="A17" s="12" t="s">
        <v>464</v>
      </c>
      <c r="B17" s="30" t="s">
        <v>465</v>
      </c>
      <c r="C17" s="30" t="s">
        <v>229</v>
      </c>
      <c r="D17" s="13">
        <v>82000000</v>
      </c>
      <c r="E17" s="14">
        <v>76288.210000000006</v>
      </c>
      <c r="F17" s="15">
        <v>5.8999999999999997E-2</v>
      </c>
      <c r="G17" s="15">
        <v>7.6700000000000004E-2</v>
      </c>
    </row>
    <row r="18" spans="1:7" x14ac:dyDescent="0.25">
      <c r="A18" s="12" t="s">
        <v>466</v>
      </c>
      <c r="B18" s="30" t="s">
        <v>467</v>
      </c>
      <c r="C18" s="30" t="s">
        <v>218</v>
      </c>
      <c r="D18" s="13">
        <v>80000000</v>
      </c>
      <c r="E18" s="14">
        <v>74148.240000000005</v>
      </c>
      <c r="F18" s="15">
        <v>5.7299999999999997E-2</v>
      </c>
      <c r="G18" s="15">
        <v>7.6207999999999998E-2</v>
      </c>
    </row>
    <row r="19" spans="1:7" x14ac:dyDescent="0.25">
      <c r="A19" s="12" t="s">
        <v>468</v>
      </c>
      <c r="B19" s="30" t="s">
        <v>469</v>
      </c>
      <c r="C19" s="30" t="s">
        <v>218</v>
      </c>
      <c r="D19" s="13">
        <v>75000000</v>
      </c>
      <c r="E19" s="14">
        <v>70705.429999999993</v>
      </c>
      <c r="F19" s="15">
        <v>5.4699999999999999E-2</v>
      </c>
      <c r="G19" s="15">
        <v>7.6674999999999993E-2</v>
      </c>
    </row>
    <row r="20" spans="1:7" x14ac:dyDescent="0.25">
      <c r="A20" s="12" t="s">
        <v>470</v>
      </c>
      <c r="B20" s="30" t="s">
        <v>471</v>
      </c>
      <c r="C20" s="30" t="s">
        <v>472</v>
      </c>
      <c r="D20" s="13">
        <v>66500000</v>
      </c>
      <c r="E20" s="14">
        <v>62571.71</v>
      </c>
      <c r="F20" s="15">
        <v>4.8399999999999999E-2</v>
      </c>
      <c r="G20" s="15">
        <v>7.7850000000000003E-2</v>
      </c>
    </row>
    <row r="21" spans="1:7" x14ac:dyDescent="0.25">
      <c r="A21" s="12" t="s">
        <v>473</v>
      </c>
      <c r="B21" s="30" t="s">
        <v>474</v>
      </c>
      <c r="C21" s="30" t="s">
        <v>218</v>
      </c>
      <c r="D21" s="13">
        <v>38500000</v>
      </c>
      <c r="E21" s="14">
        <v>35534.85</v>
      </c>
      <c r="F21" s="15">
        <v>2.75E-2</v>
      </c>
      <c r="G21" s="15">
        <v>7.6850000000000002E-2</v>
      </c>
    </row>
    <row r="22" spans="1:7" x14ac:dyDescent="0.25">
      <c r="A22" s="12" t="s">
        <v>475</v>
      </c>
      <c r="B22" s="30" t="s">
        <v>476</v>
      </c>
      <c r="C22" s="30" t="s">
        <v>218</v>
      </c>
      <c r="D22" s="13">
        <v>33500000</v>
      </c>
      <c r="E22" s="14">
        <v>33173.21</v>
      </c>
      <c r="F22" s="15">
        <v>2.5600000000000001E-2</v>
      </c>
      <c r="G22" s="15">
        <v>7.7340000000000006E-2</v>
      </c>
    </row>
    <row r="23" spans="1:7" x14ac:dyDescent="0.25">
      <c r="A23" s="12" t="s">
        <v>477</v>
      </c>
      <c r="B23" s="30" t="s">
        <v>478</v>
      </c>
      <c r="C23" s="30" t="s">
        <v>218</v>
      </c>
      <c r="D23" s="13">
        <v>28000000</v>
      </c>
      <c r="E23" s="14">
        <v>27011.38</v>
      </c>
      <c r="F23" s="15">
        <v>2.0899999999999998E-2</v>
      </c>
      <c r="G23" s="15">
        <v>7.7350000000000002E-2</v>
      </c>
    </row>
    <row r="24" spans="1:7" x14ac:dyDescent="0.25">
      <c r="A24" s="12" t="s">
        <v>479</v>
      </c>
      <c r="B24" s="30" t="s">
        <v>480</v>
      </c>
      <c r="C24" s="30" t="s">
        <v>218</v>
      </c>
      <c r="D24" s="13">
        <v>27500000</v>
      </c>
      <c r="E24" s="14">
        <v>26139.41</v>
      </c>
      <c r="F24" s="15">
        <v>2.0199999999999999E-2</v>
      </c>
      <c r="G24" s="15">
        <v>7.7340000000000006E-2</v>
      </c>
    </row>
    <row r="25" spans="1:7" x14ac:dyDescent="0.25">
      <c r="A25" s="12" t="s">
        <v>481</v>
      </c>
      <c r="B25" s="30" t="s">
        <v>482</v>
      </c>
      <c r="C25" s="30" t="s">
        <v>218</v>
      </c>
      <c r="D25" s="13">
        <v>26000000</v>
      </c>
      <c r="E25" s="14">
        <v>26104.23</v>
      </c>
      <c r="F25" s="15">
        <v>2.0199999999999999E-2</v>
      </c>
      <c r="G25" s="15">
        <v>7.7350000000000002E-2</v>
      </c>
    </row>
    <row r="26" spans="1:7" x14ac:dyDescent="0.25">
      <c r="A26" s="12" t="s">
        <v>309</v>
      </c>
      <c r="B26" s="30" t="s">
        <v>310</v>
      </c>
      <c r="C26" s="30" t="s">
        <v>218</v>
      </c>
      <c r="D26" s="13">
        <v>13500000</v>
      </c>
      <c r="E26" s="14">
        <v>13593.61</v>
      </c>
      <c r="F26" s="15">
        <v>1.0500000000000001E-2</v>
      </c>
      <c r="G26" s="15">
        <v>7.7340000000000006E-2</v>
      </c>
    </row>
    <row r="27" spans="1:7" x14ac:dyDescent="0.25">
      <c r="A27" s="12" t="s">
        <v>483</v>
      </c>
      <c r="B27" s="30" t="s">
        <v>484</v>
      </c>
      <c r="C27" s="30" t="s">
        <v>218</v>
      </c>
      <c r="D27" s="13">
        <v>12500000</v>
      </c>
      <c r="E27" s="14">
        <v>12039.59</v>
      </c>
      <c r="F27" s="15">
        <v>9.2999999999999992E-3</v>
      </c>
      <c r="G27" s="15">
        <v>7.7350000000000002E-2</v>
      </c>
    </row>
    <row r="28" spans="1:7" x14ac:dyDescent="0.25">
      <c r="A28" s="12" t="s">
        <v>485</v>
      </c>
      <c r="B28" s="30" t="s">
        <v>486</v>
      </c>
      <c r="C28" s="30" t="s">
        <v>218</v>
      </c>
      <c r="D28" s="13">
        <v>11500000</v>
      </c>
      <c r="E28" s="14">
        <v>10982.82</v>
      </c>
      <c r="F28" s="15">
        <v>8.5000000000000006E-3</v>
      </c>
      <c r="G28" s="15">
        <v>7.7340000000000006E-2</v>
      </c>
    </row>
    <row r="29" spans="1:7" x14ac:dyDescent="0.25">
      <c r="A29" s="12" t="s">
        <v>437</v>
      </c>
      <c r="B29" s="30" t="s">
        <v>438</v>
      </c>
      <c r="C29" s="30" t="s">
        <v>218</v>
      </c>
      <c r="D29" s="13">
        <v>9500000</v>
      </c>
      <c r="E29" s="14">
        <v>9736</v>
      </c>
      <c r="F29" s="15">
        <v>7.4999999999999997E-3</v>
      </c>
      <c r="G29" s="15">
        <v>7.6700000000000004E-2</v>
      </c>
    </row>
    <row r="30" spans="1:7" x14ac:dyDescent="0.25">
      <c r="A30" s="12" t="s">
        <v>487</v>
      </c>
      <c r="B30" s="30" t="s">
        <v>488</v>
      </c>
      <c r="C30" s="30" t="s">
        <v>218</v>
      </c>
      <c r="D30" s="13">
        <v>6000000</v>
      </c>
      <c r="E30" s="14">
        <v>6328.61</v>
      </c>
      <c r="F30" s="15">
        <v>4.8999999999999998E-3</v>
      </c>
      <c r="G30" s="15">
        <v>7.7350000000000002E-2</v>
      </c>
    </row>
    <row r="31" spans="1:7" x14ac:dyDescent="0.25">
      <c r="A31" s="12" t="s">
        <v>489</v>
      </c>
      <c r="B31" s="30" t="s">
        <v>490</v>
      </c>
      <c r="C31" s="30" t="s">
        <v>218</v>
      </c>
      <c r="D31" s="13">
        <v>6000000</v>
      </c>
      <c r="E31" s="14">
        <v>6012.28</v>
      </c>
      <c r="F31" s="15">
        <v>4.5999999999999999E-3</v>
      </c>
      <c r="G31" s="15">
        <v>7.7340000000000006E-2</v>
      </c>
    </row>
    <row r="32" spans="1:7" x14ac:dyDescent="0.25">
      <c r="A32" s="12" t="s">
        <v>491</v>
      </c>
      <c r="B32" s="30" t="s">
        <v>492</v>
      </c>
      <c r="C32" s="30" t="s">
        <v>218</v>
      </c>
      <c r="D32" s="13">
        <v>5500000</v>
      </c>
      <c r="E32" s="14">
        <v>5500.15</v>
      </c>
      <c r="F32" s="15">
        <v>4.3E-3</v>
      </c>
      <c r="G32" s="15">
        <v>7.7350000000000002E-2</v>
      </c>
    </row>
    <row r="33" spans="1:7" x14ac:dyDescent="0.25">
      <c r="A33" s="12" t="s">
        <v>493</v>
      </c>
      <c r="B33" s="30" t="s">
        <v>494</v>
      </c>
      <c r="C33" s="30" t="s">
        <v>218</v>
      </c>
      <c r="D33" s="13">
        <v>3500000</v>
      </c>
      <c r="E33" s="14">
        <v>3459.8</v>
      </c>
      <c r="F33" s="15">
        <v>2.7000000000000001E-3</v>
      </c>
      <c r="G33" s="15">
        <v>7.5700000000000003E-2</v>
      </c>
    </row>
    <row r="34" spans="1:7" x14ac:dyDescent="0.25">
      <c r="A34" s="12" t="s">
        <v>495</v>
      </c>
      <c r="B34" s="30" t="s">
        <v>496</v>
      </c>
      <c r="C34" s="30" t="s">
        <v>218</v>
      </c>
      <c r="D34" s="13">
        <v>3300000</v>
      </c>
      <c r="E34" s="14">
        <v>3413.09</v>
      </c>
      <c r="F34" s="15">
        <v>2.5999999999999999E-3</v>
      </c>
      <c r="G34" s="15">
        <v>7.6700000000000004E-2</v>
      </c>
    </row>
    <row r="35" spans="1:7" x14ac:dyDescent="0.25">
      <c r="A35" s="12" t="s">
        <v>497</v>
      </c>
      <c r="B35" s="30" t="s">
        <v>498</v>
      </c>
      <c r="C35" s="30" t="s">
        <v>218</v>
      </c>
      <c r="D35" s="13">
        <v>3500000</v>
      </c>
      <c r="E35" s="14">
        <v>3275.33</v>
      </c>
      <c r="F35" s="15">
        <v>2.5000000000000001E-3</v>
      </c>
      <c r="G35" s="15">
        <v>7.6207999999999998E-2</v>
      </c>
    </row>
    <row r="36" spans="1:7" x14ac:dyDescent="0.25">
      <c r="A36" s="12" t="s">
        <v>499</v>
      </c>
      <c r="B36" s="30" t="s">
        <v>500</v>
      </c>
      <c r="C36" s="30" t="s">
        <v>218</v>
      </c>
      <c r="D36" s="13">
        <v>3000000</v>
      </c>
      <c r="E36" s="14">
        <v>3101.01</v>
      </c>
      <c r="F36" s="15">
        <v>2.3999999999999998E-3</v>
      </c>
      <c r="G36" s="15">
        <v>7.6619000000000007E-2</v>
      </c>
    </row>
    <row r="37" spans="1:7" x14ac:dyDescent="0.25">
      <c r="A37" s="12" t="s">
        <v>311</v>
      </c>
      <c r="B37" s="30" t="s">
        <v>312</v>
      </c>
      <c r="C37" s="30" t="s">
        <v>218</v>
      </c>
      <c r="D37" s="13">
        <v>2500000</v>
      </c>
      <c r="E37" s="14">
        <v>2515.3000000000002</v>
      </c>
      <c r="F37" s="15">
        <v>1.9E-3</v>
      </c>
      <c r="G37" s="15">
        <v>7.7350000000000002E-2</v>
      </c>
    </row>
    <row r="38" spans="1:7" x14ac:dyDescent="0.25">
      <c r="A38" s="12" t="s">
        <v>501</v>
      </c>
      <c r="B38" s="30" t="s">
        <v>502</v>
      </c>
      <c r="C38" s="30" t="s">
        <v>218</v>
      </c>
      <c r="D38" s="13">
        <v>2500000</v>
      </c>
      <c r="E38" s="14">
        <v>2491.91</v>
      </c>
      <c r="F38" s="15">
        <v>1.9E-3</v>
      </c>
      <c r="G38" s="15">
        <v>7.7350000000000002E-2</v>
      </c>
    </row>
    <row r="39" spans="1:7" x14ac:dyDescent="0.25">
      <c r="A39" s="12" t="s">
        <v>503</v>
      </c>
      <c r="B39" s="30" t="s">
        <v>504</v>
      </c>
      <c r="C39" s="30" t="s">
        <v>218</v>
      </c>
      <c r="D39" s="13">
        <v>2000000</v>
      </c>
      <c r="E39" s="14">
        <v>2043.75</v>
      </c>
      <c r="F39" s="15">
        <v>1.6000000000000001E-3</v>
      </c>
      <c r="G39" s="15">
        <v>7.6700000000000004E-2</v>
      </c>
    </row>
    <row r="40" spans="1:7" x14ac:dyDescent="0.25">
      <c r="A40" s="12" t="s">
        <v>505</v>
      </c>
      <c r="B40" s="30" t="s">
        <v>506</v>
      </c>
      <c r="C40" s="30" t="s">
        <v>218</v>
      </c>
      <c r="D40" s="13">
        <v>2000000</v>
      </c>
      <c r="E40" s="14">
        <v>1965.66</v>
      </c>
      <c r="F40" s="15">
        <v>1.5E-3</v>
      </c>
      <c r="G40" s="15">
        <v>7.7350000000000002E-2</v>
      </c>
    </row>
    <row r="41" spans="1:7" x14ac:dyDescent="0.25">
      <c r="A41" s="12" t="s">
        <v>507</v>
      </c>
      <c r="B41" s="30" t="s">
        <v>508</v>
      </c>
      <c r="C41" s="30" t="s">
        <v>218</v>
      </c>
      <c r="D41" s="13">
        <v>1500000</v>
      </c>
      <c r="E41" s="14">
        <v>1612.65</v>
      </c>
      <c r="F41" s="15">
        <v>1.1999999999999999E-3</v>
      </c>
      <c r="G41" s="15">
        <v>7.6700000000000004E-2</v>
      </c>
    </row>
    <row r="42" spans="1:7" x14ac:dyDescent="0.25">
      <c r="A42" s="12" t="s">
        <v>509</v>
      </c>
      <c r="B42" s="30" t="s">
        <v>510</v>
      </c>
      <c r="C42" s="30" t="s">
        <v>218</v>
      </c>
      <c r="D42" s="13">
        <v>1500000</v>
      </c>
      <c r="E42" s="14">
        <v>1503.44</v>
      </c>
      <c r="F42" s="15">
        <v>1.1999999999999999E-3</v>
      </c>
      <c r="G42" s="15">
        <v>7.7350000000000002E-2</v>
      </c>
    </row>
    <row r="43" spans="1:7" x14ac:dyDescent="0.25">
      <c r="A43" s="12" t="s">
        <v>411</v>
      </c>
      <c r="B43" s="30" t="s">
        <v>412</v>
      </c>
      <c r="C43" s="30" t="s">
        <v>218</v>
      </c>
      <c r="D43" s="13">
        <v>1000000</v>
      </c>
      <c r="E43" s="14">
        <v>1073.04</v>
      </c>
      <c r="F43" s="15">
        <v>8.0000000000000004E-4</v>
      </c>
      <c r="G43" s="15">
        <v>7.6700000000000004E-2</v>
      </c>
    </row>
    <row r="44" spans="1:7" x14ac:dyDescent="0.25">
      <c r="A44" s="12" t="s">
        <v>511</v>
      </c>
      <c r="B44" s="30" t="s">
        <v>512</v>
      </c>
      <c r="C44" s="30" t="s">
        <v>218</v>
      </c>
      <c r="D44" s="13">
        <v>1000000</v>
      </c>
      <c r="E44" s="14">
        <v>1035.47</v>
      </c>
      <c r="F44" s="15">
        <v>8.0000000000000004E-4</v>
      </c>
      <c r="G44" s="15">
        <v>7.6700000000000004E-2</v>
      </c>
    </row>
    <row r="45" spans="1:7" x14ac:dyDescent="0.25">
      <c r="A45" s="12" t="s">
        <v>513</v>
      </c>
      <c r="B45" s="30" t="s">
        <v>514</v>
      </c>
      <c r="C45" s="30" t="s">
        <v>218</v>
      </c>
      <c r="D45" s="13">
        <v>1000000</v>
      </c>
      <c r="E45" s="14">
        <v>1025.3900000000001</v>
      </c>
      <c r="F45" s="15">
        <v>8.0000000000000004E-4</v>
      </c>
      <c r="G45" s="15">
        <v>7.6801999999999995E-2</v>
      </c>
    </row>
    <row r="46" spans="1:7" x14ac:dyDescent="0.25">
      <c r="A46" s="12" t="s">
        <v>515</v>
      </c>
      <c r="B46" s="30" t="s">
        <v>516</v>
      </c>
      <c r="C46" s="30" t="s">
        <v>218</v>
      </c>
      <c r="D46" s="13">
        <v>1000000</v>
      </c>
      <c r="E46" s="14">
        <v>986.06</v>
      </c>
      <c r="F46" s="15">
        <v>8.0000000000000004E-4</v>
      </c>
      <c r="G46" s="15">
        <v>7.6486999999999999E-2</v>
      </c>
    </row>
    <row r="47" spans="1:7" x14ac:dyDescent="0.25">
      <c r="A47" s="12" t="s">
        <v>517</v>
      </c>
      <c r="B47" s="30" t="s">
        <v>518</v>
      </c>
      <c r="C47" s="30" t="s">
        <v>218</v>
      </c>
      <c r="D47" s="13">
        <v>1000000</v>
      </c>
      <c r="E47" s="14">
        <v>960.47</v>
      </c>
      <c r="F47" s="15">
        <v>6.9999999999999999E-4</v>
      </c>
      <c r="G47" s="15">
        <v>7.7350000000000002E-2</v>
      </c>
    </row>
    <row r="48" spans="1:7" x14ac:dyDescent="0.25">
      <c r="A48" s="12" t="s">
        <v>519</v>
      </c>
      <c r="B48" s="30" t="s">
        <v>520</v>
      </c>
      <c r="C48" s="30" t="s">
        <v>218</v>
      </c>
      <c r="D48" s="13">
        <v>500000</v>
      </c>
      <c r="E48" s="14">
        <v>542.65</v>
      </c>
      <c r="F48" s="15">
        <v>4.0000000000000002E-4</v>
      </c>
      <c r="G48" s="15">
        <v>7.6700000000000004E-2</v>
      </c>
    </row>
    <row r="49" spans="1:7" x14ac:dyDescent="0.25">
      <c r="A49" s="12" t="s">
        <v>521</v>
      </c>
      <c r="B49" s="30" t="s">
        <v>522</v>
      </c>
      <c r="C49" s="30" t="s">
        <v>229</v>
      </c>
      <c r="D49" s="13">
        <v>500000</v>
      </c>
      <c r="E49" s="14">
        <v>518.95000000000005</v>
      </c>
      <c r="F49" s="15">
        <v>4.0000000000000002E-4</v>
      </c>
      <c r="G49" s="15">
        <v>7.6716000000000006E-2</v>
      </c>
    </row>
    <row r="50" spans="1:7" x14ac:dyDescent="0.25">
      <c r="A50" s="12" t="s">
        <v>523</v>
      </c>
      <c r="B50" s="30" t="s">
        <v>524</v>
      </c>
      <c r="C50" s="30" t="s">
        <v>218</v>
      </c>
      <c r="D50" s="13">
        <v>500000</v>
      </c>
      <c r="E50" s="14">
        <v>515.64</v>
      </c>
      <c r="F50" s="15">
        <v>4.0000000000000002E-4</v>
      </c>
      <c r="G50" s="15">
        <v>7.6486999999999999E-2</v>
      </c>
    </row>
    <row r="51" spans="1:7" x14ac:dyDescent="0.25">
      <c r="A51" s="12" t="s">
        <v>385</v>
      </c>
      <c r="B51" s="30" t="s">
        <v>386</v>
      </c>
      <c r="C51" s="30" t="s">
        <v>218</v>
      </c>
      <c r="D51" s="13">
        <v>500000</v>
      </c>
      <c r="E51" s="14">
        <v>514.12</v>
      </c>
      <c r="F51" s="15">
        <v>4.0000000000000002E-4</v>
      </c>
      <c r="G51" s="15">
        <v>7.6059000000000002E-2</v>
      </c>
    </row>
    <row r="52" spans="1:7" x14ac:dyDescent="0.25">
      <c r="A52" s="12" t="s">
        <v>525</v>
      </c>
      <c r="B52" s="30" t="s">
        <v>526</v>
      </c>
      <c r="C52" s="30" t="s">
        <v>218</v>
      </c>
      <c r="D52" s="13">
        <v>500000</v>
      </c>
      <c r="E52" s="14">
        <v>511.21</v>
      </c>
      <c r="F52" s="15">
        <v>4.0000000000000002E-4</v>
      </c>
      <c r="G52" s="15">
        <v>7.6494000000000006E-2</v>
      </c>
    </row>
    <row r="53" spans="1:7" x14ac:dyDescent="0.25">
      <c r="A53" s="12" t="s">
        <v>439</v>
      </c>
      <c r="B53" s="30" t="s">
        <v>440</v>
      </c>
      <c r="C53" s="30" t="s">
        <v>218</v>
      </c>
      <c r="D53" s="13">
        <v>500000</v>
      </c>
      <c r="E53" s="14">
        <v>509.5</v>
      </c>
      <c r="F53" s="15">
        <v>4.0000000000000002E-4</v>
      </c>
      <c r="G53" s="15">
        <v>7.6700000000000004E-2</v>
      </c>
    </row>
    <row r="54" spans="1:7" x14ac:dyDescent="0.25">
      <c r="A54" s="12" t="s">
        <v>527</v>
      </c>
      <c r="B54" s="30" t="s">
        <v>528</v>
      </c>
      <c r="C54" s="30" t="s">
        <v>215</v>
      </c>
      <c r="D54" s="13">
        <v>500000</v>
      </c>
      <c r="E54" s="14">
        <v>477.98</v>
      </c>
      <c r="F54" s="15">
        <v>4.0000000000000002E-4</v>
      </c>
      <c r="G54" s="15">
        <v>7.6850000000000002E-2</v>
      </c>
    </row>
    <row r="55" spans="1:7" x14ac:dyDescent="0.25">
      <c r="A55" s="12" t="s">
        <v>529</v>
      </c>
      <c r="B55" s="30" t="s">
        <v>530</v>
      </c>
      <c r="C55" s="30" t="s">
        <v>229</v>
      </c>
      <c r="D55" s="13">
        <v>500000</v>
      </c>
      <c r="E55" s="14">
        <v>476.96</v>
      </c>
      <c r="F55" s="15">
        <v>4.0000000000000002E-4</v>
      </c>
      <c r="G55" s="15">
        <v>7.6649999999999996E-2</v>
      </c>
    </row>
    <row r="56" spans="1:7" x14ac:dyDescent="0.25">
      <c r="A56" s="16" t="s">
        <v>126</v>
      </c>
      <c r="B56" s="31"/>
      <c r="C56" s="31"/>
      <c r="D56" s="17"/>
      <c r="E56" s="18">
        <v>1086085.98</v>
      </c>
      <c r="F56" s="19">
        <v>0.83960000000000001</v>
      </c>
      <c r="G56" s="20"/>
    </row>
    <row r="57" spans="1:7" x14ac:dyDescent="0.25">
      <c r="A57" s="12"/>
      <c r="B57" s="30"/>
      <c r="C57" s="30"/>
      <c r="D57" s="13"/>
      <c r="E57" s="14"/>
      <c r="F57" s="15"/>
      <c r="G57" s="15"/>
    </row>
    <row r="58" spans="1:7" x14ac:dyDescent="0.25">
      <c r="A58" s="16" t="s">
        <v>296</v>
      </c>
      <c r="B58" s="30"/>
      <c r="C58" s="30"/>
      <c r="D58" s="13"/>
      <c r="E58" s="14"/>
      <c r="F58" s="15"/>
      <c r="G58" s="15"/>
    </row>
    <row r="59" spans="1:7" x14ac:dyDescent="0.25">
      <c r="A59" s="12" t="s">
        <v>531</v>
      </c>
      <c r="B59" s="30" t="s">
        <v>532</v>
      </c>
      <c r="C59" s="30" t="s">
        <v>123</v>
      </c>
      <c r="D59" s="13">
        <v>73500000</v>
      </c>
      <c r="E59" s="14">
        <v>73062.899999999994</v>
      </c>
      <c r="F59" s="15">
        <v>5.6500000000000002E-2</v>
      </c>
      <c r="G59" s="15">
        <v>7.4186108469999998E-2</v>
      </c>
    </row>
    <row r="60" spans="1:7" x14ac:dyDescent="0.25">
      <c r="A60" s="12" t="s">
        <v>533</v>
      </c>
      <c r="B60" s="30" t="s">
        <v>534</v>
      </c>
      <c r="C60" s="30" t="s">
        <v>123</v>
      </c>
      <c r="D60" s="13">
        <v>56000000</v>
      </c>
      <c r="E60" s="14">
        <v>56873.99</v>
      </c>
      <c r="F60" s="15">
        <v>4.3999999999999997E-2</v>
      </c>
      <c r="G60" s="15">
        <v>7.4337432506000001E-2</v>
      </c>
    </row>
    <row r="61" spans="1:7" x14ac:dyDescent="0.25">
      <c r="A61" s="12" t="s">
        <v>445</v>
      </c>
      <c r="B61" s="30" t="s">
        <v>446</v>
      </c>
      <c r="C61" s="30" t="s">
        <v>123</v>
      </c>
      <c r="D61" s="13">
        <v>39000000</v>
      </c>
      <c r="E61" s="14">
        <v>38672.050000000003</v>
      </c>
      <c r="F61" s="15">
        <v>2.9899999999999999E-2</v>
      </c>
      <c r="G61" s="15">
        <v>7.4219274469999999E-2</v>
      </c>
    </row>
    <row r="62" spans="1:7" x14ac:dyDescent="0.25">
      <c r="A62" s="16" t="s">
        <v>126</v>
      </c>
      <c r="B62" s="31"/>
      <c r="C62" s="31"/>
      <c r="D62" s="17"/>
      <c r="E62" s="18">
        <v>168608.94</v>
      </c>
      <c r="F62" s="19">
        <v>0.13039999999999999</v>
      </c>
      <c r="G62" s="20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299</v>
      </c>
      <c r="B64" s="30"/>
      <c r="C64" s="30"/>
      <c r="D64" s="13"/>
      <c r="E64" s="14"/>
      <c r="F64" s="15"/>
      <c r="G64" s="15"/>
    </row>
    <row r="65" spans="1:7" x14ac:dyDescent="0.25">
      <c r="A65" s="16" t="s">
        <v>126</v>
      </c>
      <c r="B65" s="30"/>
      <c r="C65" s="30"/>
      <c r="D65" s="13"/>
      <c r="E65" s="35" t="s">
        <v>118</v>
      </c>
      <c r="F65" s="36" t="s">
        <v>118</v>
      </c>
      <c r="G65" s="15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6" t="s">
        <v>300</v>
      </c>
      <c r="B67" s="30"/>
      <c r="C67" s="30"/>
      <c r="D67" s="13"/>
      <c r="E67" s="14"/>
      <c r="F67" s="15"/>
      <c r="G67" s="15"/>
    </row>
    <row r="68" spans="1:7" x14ac:dyDescent="0.25">
      <c r="A68" s="16" t="s">
        <v>126</v>
      </c>
      <c r="B68" s="30"/>
      <c r="C68" s="30"/>
      <c r="D68" s="13"/>
      <c r="E68" s="35" t="s">
        <v>118</v>
      </c>
      <c r="F68" s="36" t="s">
        <v>118</v>
      </c>
      <c r="G68" s="15"/>
    </row>
    <row r="69" spans="1:7" x14ac:dyDescent="0.25">
      <c r="A69" s="12"/>
      <c r="B69" s="30"/>
      <c r="C69" s="30"/>
      <c r="D69" s="13"/>
      <c r="E69" s="14"/>
      <c r="F69" s="15"/>
      <c r="G69" s="15"/>
    </row>
    <row r="70" spans="1:7" x14ac:dyDescent="0.25">
      <c r="A70" s="21" t="s">
        <v>158</v>
      </c>
      <c r="B70" s="32"/>
      <c r="C70" s="32"/>
      <c r="D70" s="22"/>
      <c r="E70" s="18">
        <v>1254694.92</v>
      </c>
      <c r="F70" s="19">
        <v>0.97</v>
      </c>
      <c r="G70" s="20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16" t="s">
        <v>162</v>
      </c>
      <c r="B73" s="30"/>
      <c r="C73" s="30"/>
      <c r="D73" s="13"/>
      <c r="E73" s="14"/>
      <c r="F73" s="15"/>
      <c r="G73" s="15"/>
    </row>
    <row r="74" spans="1:7" x14ac:dyDescent="0.25">
      <c r="A74" s="12" t="s">
        <v>163</v>
      </c>
      <c r="B74" s="30"/>
      <c r="C74" s="30"/>
      <c r="D74" s="13"/>
      <c r="E74" s="14">
        <v>967.82</v>
      </c>
      <c r="F74" s="15">
        <v>6.9999999999999999E-4</v>
      </c>
      <c r="G74" s="15">
        <v>6.7599000000000006E-2</v>
      </c>
    </row>
    <row r="75" spans="1:7" x14ac:dyDescent="0.25">
      <c r="A75" s="16" t="s">
        <v>126</v>
      </c>
      <c r="B75" s="31"/>
      <c r="C75" s="31"/>
      <c r="D75" s="17"/>
      <c r="E75" s="18">
        <v>967.82</v>
      </c>
      <c r="F75" s="19">
        <v>6.9999999999999999E-4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21" t="s">
        <v>158</v>
      </c>
      <c r="B77" s="32"/>
      <c r="C77" s="32"/>
      <c r="D77" s="22"/>
      <c r="E77" s="18">
        <v>967.82</v>
      </c>
      <c r="F77" s="19">
        <v>6.9999999999999999E-4</v>
      </c>
      <c r="G77" s="20"/>
    </row>
    <row r="78" spans="1:7" x14ac:dyDescent="0.25">
      <c r="A78" s="12" t="s">
        <v>164</v>
      </c>
      <c r="B78" s="30"/>
      <c r="C78" s="30"/>
      <c r="D78" s="13"/>
      <c r="E78" s="14">
        <v>37633.905021799997</v>
      </c>
      <c r="F78" s="15">
        <v>2.9099E-2</v>
      </c>
      <c r="G78" s="15"/>
    </row>
    <row r="79" spans="1:7" x14ac:dyDescent="0.25">
      <c r="A79" s="12" t="s">
        <v>165</v>
      </c>
      <c r="B79" s="30"/>
      <c r="C79" s="30"/>
      <c r="D79" s="13"/>
      <c r="E79" s="14">
        <v>7.7149782</v>
      </c>
      <c r="F79" s="15">
        <v>2.0100000000000001E-4</v>
      </c>
      <c r="G79" s="15">
        <v>6.7599000000000006E-2</v>
      </c>
    </row>
    <row r="80" spans="1:7" x14ac:dyDescent="0.25">
      <c r="A80" s="25" t="s">
        <v>166</v>
      </c>
      <c r="B80" s="33"/>
      <c r="C80" s="33"/>
      <c r="D80" s="26"/>
      <c r="E80" s="27">
        <v>1293304.3600000001</v>
      </c>
      <c r="F80" s="28">
        <v>1</v>
      </c>
      <c r="G80" s="28"/>
    </row>
    <row r="82" spans="1:5" x14ac:dyDescent="0.25">
      <c r="A82" s="1" t="s">
        <v>168</v>
      </c>
    </row>
    <row r="85" spans="1:5" x14ac:dyDescent="0.25">
      <c r="A85" s="1" t="s">
        <v>169</v>
      </c>
    </row>
    <row r="86" spans="1:5" x14ac:dyDescent="0.25">
      <c r="A86" s="47" t="s">
        <v>170</v>
      </c>
      <c r="B86" s="34" t="s">
        <v>118</v>
      </c>
    </row>
    <row r="87" spans="1:5" x14ac:dyDescent="0.25">
      <c r="A87" t="s">
        <v>171</v>
      </c>
    </row>
    <row r="88" spans="1:5" x14ac:dyDescent="0.25">
      <c r="A88" t="s">
        <v>303</v>
      </c>
      <c r="B88" t="s">
        <v>173</v>
      </c>
      <c r="C88" t="s">
        <v>173</v>
      </c>
    </row>
    <row r="89" spans="1:5" x14ac:dyDescent="0.25">
      <c r="B89" s="48">
        <v>45230</v>
      </c>
      <c r="C89" s="48">
        <v>45260</v>
      </c>
    </row>
    <row r="90" spans="1:5" x14ac:dyDescent="0.25">
      <c r="A90" t="s">
        <v>304</v>
      </c>
      <c r="B90">
        <v>1160.6027999999999</v>
      </c>
      <c r="C90">
        <v>1168.0462</v>
      </c>
      <c r="E90" s="2"/>
    </row>
    <row r="91" spans="1:5" x14ac:dyDescent="0.25">
      <c r="E91" s="2"/>
    </row>
    <row r="92" spans="1:5" x14ac:dyDescent="0.25">
      <c r="A92" t="s">
        <v>188</v>
      </c>
      <c r="B92" s="34" t="s">
        <v>118</v>
      </c>
    </row>
    <row r="93" spans="1:5" x14ac:dyDescent="0.25">
      <c r="A93" t="s">
        <v>189</v>
      </c>
      <c r="B93" s="34" t="s">
        <v>118</v>
      </c>
    </row>
    <row r="94" spans="1:5" ht="30" customHeight="1" x14ac:dyDescent="0.25">
      <c r="A94" s="47" t="s">
        <v>190</v>
      </c>
      <c r="B94" s="34" t="s">
        <v>118</v>
      </c>
    </row>
    <row r="95" spans="1:5" ht="30" customHeight="1" x14ac:dyDescent="0.25">
      <c r="A95" s="47" t="s">
        <v>191</v>
      </c>
      <c r="B95" s="34" t="s">
        <v>118</v>
      </c>
    </row>
    <row r="96" spans="1:5" x14ac:dyDescent="0.25">
      <c r="A96" t="s">
        <v>192</v>
      </c>
      <c r="B96" s="49">
        <f>+B110</f>
        <v>7.0646317467685043</v>
      </c>
    </row>
    <row r="97" spans="1:2" ht="45" customHeight="1" x14ac:dyDescent="0.25">
      <c r="A97" s="47" t="s">
        <v>193</v>
      </c>
      <c r="B97" s="34" t="s">
        <v>118</v>
      </c>
    </row>
    <row r="98" spans="1:2" ht="30" customHeight="1" x14ac:dyDescent="0.25">
      <c r="A98" s="47" t="s">
        <v>194</v>
      </c>
      <c r="B98" s="34" t="s">
        <v>118</v>
      </c>
    </row>
    <row r="99" spans="1:2" ht="30" customHeight="1" x14ac:dyDescent="0.25">
      <c r="A99" s="47" t="s">
        <v>195</v>
      </c>
      <c r="B99" s="49">
        <v>429351.5104425</v>
      </c>
    </row>
    <row r="100" spans="1:2" x14ac:dyDescent="0.25">
      <c r="A100" t="s">
        <v>196</v>
      </c>
      <c r="B100" s="34" t="s">
        <v>118</v>
      </c>
    </row>
    <row r="101" spans="1:2" x14ac:dyDescent="0.25">
      <c r="A101" t="s">
        <v>197</v>
      </c>
      <c r="B101" s="34" t="s">
        <v>118</v>
      </c>
    </row>
    <row r="103" spans="1:2" x14ac:dyDescent="0.25">
      <c r="A103" t="s">
        <v>198</v>
      </c>
    </row>
    <row r="104" spans="1:2" ht="30" customHeight="1" x14ac:dyDescent="0.25">
      <c r="A104" s="55" t="s">
        <v>199</v>
      </c>
      <c r="B104" s="59" t="s">
        <v>535</v>
      </c>
    </row>
    <row r="105" spans="1:2" x14ac:dyDescent="0.25">
      <c r="A105" s="55" t="s">
        <v>201</v>
      </c>
      <c r="B105" s="55" t="s">
        <v>306</v>
      </c>
    </row>
    <row r="106" spans="1:2" x14ac:dyDescent="0.25">
      <c r="A106" s="55"/>
      <c r="B106" s="55"/>
    </row>
    <row r="107" spans="1:2" x14ac:dyDescent="0.25">
      <c r="A107" s="55" t="s">
        <v>203</v>
      </c>
      <c r="B107" s="56">
        <v>7.6602478255842268</v>
      </c>
    </row>
    <row r="108" spans="1:2" x14ac:dyDescent="0.25">
      <c r="A108" s="55"/>
      <c r="B108" s="55"/>
    </row>
    <row r="109" spans="1:2" x14ac:dyDescent="0.25">
      <c r="A109" s="55" t="s">
        <v>204</v>
      </c>
      <c r="B109" s="57">
        <v>5.6201999999999996</v>
      </c>
    </row>
    <row r="110" spans="1:2" x14ac:dyDescent="0.25">
      <c r="A110" s="55" t="s">
        <v>205</v>
      </c>
      <c r="B110" s="57">
        <v>7.0646317467685043</v>
      </c>
    </row>
    <row r="111" spans="1:2" x14ac:dyDescent="0.25">
      <c r="A111" s="55"/>
      <c r="B111" s="55"/>
    </row>
    <row r="112" spans="1:2" x14ac:dyDescent="0.25">
      <c r="A112" s="55" t="s">
        <v>206</v>
      </c>
      <c r="B112" s="58">
        <v>45260</v>
      </c>
    </row>
    <row r="114" spans="1:4" ht="69.95" customHeight="1" x14ac:dyDescent="0.25">
      <c r="A114" s="67" t="s">
        <v>207</v>
      </c>
      <c r="B114" s="67" t="s">
        <v>208</v>
      </c>
      <c r="C114" s="67" t="s">
        <v>5</v>
      </c>
      <c r="D114" s="67" t="s">
        <v>6</v>
      </c>
    </row>
    <row r="115" spans="1:4" ht="69.95" customHeight="1" x14ac:dyDescent="0.25">
      <c r="A115" s="67" t="s">
        <v>535</v>
      </c>
      <c r="B115" s="67"/>
      <c r="C115" s="67" t="s">
        <v>16</v>
      </c>
      <c r="D11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2"/>
  <sheetViews>
    <sheetView showGridLines="0" workbookViewId="0">
      <pane ySplit="4" topLeftCell="A67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536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537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538</v>
      </c>
      <c r="B11" s="30" t="s">
        <v>539</v>
      </c>
      <c r="C11" s="30" t="s">
        <v>218</v>
      </c>
      <c r="D11" s="13">
        <v>157000000</v>
      </c>
      <c r="E11" s="14">
        <v>149648.48000000001</v>
      </c>
      <c r="F11" s="15">
        <v>0.1421</v>
      </c>
      <c r="G11" s="15">
        <v>7.6950000000000005E-2</v>
      </c>
    </row>
    <row r="12" spans="1:8" x14ac:dyDescent="0.25">
      <c r="A12" s="12" t="s">
        <v>540</v>
      </c>
      <c r="B12" s="30" t="s">
        <v>541</v>
      </c>
      <c r="C12" s="30" t="s">
        <v>218</v>
      </c>
      <c r="D12" s="13">
        <v>127500000</v>
      </c>
      <c r="E12" s="14">
        <v>121473.2</v>
      </c>
      <c r="F12" s="15">
        <v>0.1154</v>
      </c>
      <c r="G12" s="15">
        <v>7.7100000000000002E-2</v>
      </c>
    </row>
    <row r="13" spans="1:8" x14ac:dyDescent="0.25">
      <c r="A13" s="12" t="s">
        <v>542</v>
      </c>
      <c r="B13" s="30" t="s">
        <v>543</v>
      </c>
      <c r="C13" s="30" t="s">
        <v>218</v>
      </c>
      <c r="D13" s="13">
        <v>87500000</v>
      </c>
      <c r="E13" s="14">
        <v>83155.63</v>
      </c>
      <c r="F13" s="15">
        <v>7.9000000000000001E-2</v>
      </c>
      <c r="G13" s="15">
        <v>7.5649999999999995E-2</v>
      </c>
    </row>
    <row r="14" spans="1:8" x14ac:dyDescent="0.25">
      <c r="A14" s="12" t="s">
        <v>544</v>
      </c>
      <c r="B14" s="30" t="s">
        <v>545</v>
      </c>
      <c r="C14" s="30" t="s">
        <v>215</v>
      </c>
      <c r="D14" s="13">
        <v>83700000</v>
      </c>
      <c r="E14" s="14">
        <v>82279.95</v>
      </c>
      <c r="F14" s="15">
        <v>7.8100000000000003E-2</v>
      </c>
      <c r="G14" s="15">
        <v>7.7649999999999997E-2</v>
      </c>
    </row>
    <row r="15" spans="1:8" x14ac:dyDescent="0.25">
      <c r="A15" s="12" t="s">
        <v>546</v>
      </c>
      <c r="B15" s="30" t="s">
        <v>547</v>
      </c>
      <c r="C15" s="30" t="s">
        <v>218</v>
      </c>
      <c r="D15" s="13">
        <v>82000000</v>
      </c>
      <c r="E15" s="14">
        <v>78187.16</v>
      </c>
      <c r="F15" s="15">
        <v>7.4300000000000005E-2</v>
      </c>
      <c r="G15" s="15">
        <v>7.6450000000000004E-2</v>
      </c>
    </row>
    <row r="16" spans="1:8" x14ac:dyDescent="0.25">
      <c r="A16" s="12" t="s">
        <v>548</v>
      </c>
      <c r="B16" s="30" t="s">
        <v>549</v>
      </c>
      <c r="C16" s="30" t="s">
        <v>218</v>
      </c>
      <c r="D16" s="13">
        <v>75000000</v>
      </c>
      <c r="E16" s="14">
        <v>71571.679999999993</v>
      </c>
      <c r="F16" s="15">
        <v>6.8000000000000005E-2</v>
      </c>
      <c r="G16" s="15">
        <v>7.6300000000000007E-2</v>
      </c>
    </row>
    <row r="17" spans="1:7" x14ac:dyDescent="0.25">
      <c r="A17" s="12" t="s">
        <v>550</v>
      </c>
      <c r="B17" s="30" t="s">
        <v>551</v>
      </c>
      <c r="C17" s="30" t="s">
        <v>218</v>
      </c>
      <c r="D17" s="13">
        <v>50500000</v>
      </c>
      <c r="E17" s="14">
        <v>50874.31</v>
      </c>
      <c r="F17" s="15">
        <v>4.8300000000000003E-2</v>
      </c>
      <c r="G17" s="15">
        <v>7.6587000000000002E-2</v>
      </c>
    </row>
    <row r="18" spans="1:7" x14ac:dyDescent="0.25">
      <c r="A18" s="12" t="s">
        <v>552</v>
      </c>
      <c r="B18" s="30" t="s">
        <v>553</v>
      </c>
      <c r="C18" s="30" t="s">
        <v>218</v>
      </c>
      <c r="D18" s="13">
        <v>50000000</v>
      </c>
      <c r="E18" s="14">
        <v>47374.15</v>
      </c>
      <c r="F18" s="15">
        <v>4.4999999999999998E-2</v>
      </c>
      <c r="G18" s="15">
        <v>7.7149999999999996E-2</v>
      </c>
    </row>
    <row r="19" spans="1:7" x14ac:dyDescent="0.25">
      <c r="A19" s="12" t="s">
        <v>554</v>
      </c>
      <c r="B19" s="30" t="s">
        <v>555</v>
      </c>
      <c r="C19" s="30" t="s">
        <v>218</v>
      </c>
      <c r="D19" s="13">
        <v>39500000</v>
      </c>
      <c r="E19" s="14">
        <v>39891.56</v>
      </c>
      <c r="F19" s="15">
        <v>3.7900000000000003E-2</v>
      </c>
      <c r="G19" s="15">
        <v>7.6374999999999998E-2</v>
      </c>
    </row>
    <row r="20" spans="1:7" x14ac:dyDescent="0.25">
      <c r="A20" s="12" t="s">
        <v>556</v>
      </c>
      <c r="B20" s="30" t="s">
        <v>557</v>
      </c>
      <c r="C20" s="30" t="s">
        <v>218</v>
      </c>
      <c r="D20" s="13">
        <v>38000000</v>
      </c>
      <c r="E20" s="14">
        <v>36160.65</v>
      </c>
      <c r="F20" s="15">
        <v>3.4299999999999997E-2</v>
      </c>
      <c r="G20" s="15">
        <v>7.6575000000000004E-2</v>
      </c>
    </row>
    <row r="21" spans="1:7" x14ac:dyDescent="0.25">
      <c r="A21" s="12" t="s">
        <v>558</v>
      </c>
      <c r="B21" s="30" t="s">
        <v>559</v>
      </c>
      <c r="C21" s="30" t="s">
        <v>218</v>
      </c>
      <c r="D21" s="13">
        <v>28000000</v>
      </c>
      <c r="E21" s="14">
        <v>26838.28</v>
      </c>
      <c r="F21" s="15">
        <v>2.5499999999999998E-2</v>
      </c>
      <c r="G21" s="15">
        <v>7.6450000000000004E-2</v>
      </c>
    </row>
    <row r="22" spans="1:7" x14ac:dyDescent="0.25">
      <c r="A22" s="12" t="s">
        <v>560</v>
      </c>
      <c r="B22" s="30" t="s">
        <v>561</v>
      </c>
      <c r="C22" s="30" t="s">
        <v>218</v>
      </c>
      <c r="D22" s="13">
        <v>25000000</v>
      </c>
      <c r="E22" s="14">
        <v>25149.18</v>
      </c>
      <c r="F22" s="15">
        <v>2.3900000000000001E-2</v>
      </c>
      <c r="G22" s="15">
        <v>7.7100000000000002E-2</v>
      </c>
    </row>
    <row r="23" spans="1:7" x14ac:dyDescent="0.25">
      <c r="A23" s="12" t="s">
        <v>562</v>
      </c>
      <c r="B23" s="30" t="s">
        <v>563</v>
      </c>
      <c r="C23" s="30" t="s">
        <v>218</v>
      </c>
      <c r="D23" s="13">
        <v>14000000</v>
      </c>
      <c r="E23" s="14">
        <v>13401.09</v>
      </c>
      <c r="F23" s="15">
        <v>1.2699999999999999E-2</v>
      </c>
      <c r="G23" s="15">
        <v>7.6450000000000004E-2</v>
      </c>
    </row>
    <row r="24" spans="1:7" x14ac:dyDescent="0.25">
      <c r="A24" s="12" t="s">
        <v>564</v>
      </c>
      <c r="B24" s="30" t="s">
        <v>565</v>
      </c>
      <c r="C24" s="30" t="s">
        <v>218</v>
      </c>
      <c r="D24" s="13">
        <v>10000000</v>
      </c>
      <c r="E24" s="14">
        <v>9787.65</v>
      </c>
      <c r="F24" s="15">
        <v>9.2999999999999992E-3</v>
      </c>
      <c r="G24" s="15">
        <v>7.7450000000000005E-2</v>
      </c>
    </row>
    <row r="25" spans="1:7" x14ac:dyDescent="0.25">
      <c r="A25" s="12" t="s">
        <v>566</v>
      </c>
      <c r="B25" s="30" t="s">
        <v>567</v>
      </c>
      <c r="C25" s="30" t="s">
        <v>218</v>
      </c>
      <c r="D25" s="13">
        <v>8500000</v>
      </c>
      <c r="E25" s="14">
        <v>8044.56</v>
      </c>
      <c r="F25" s="15">
        <v>7.6E-3</v>
      </c>
      <c r="G25" s="15">
        <v>7.6207999999999998E-2</v>
      </c>
    </row>
    <row r="26" spans="1:7" x14ac:dyDescent="0.25">
      <c r="A26" s="12" t="s">
        <v>568</v>
      </c>
      <c r="B26" s="30" t="s">
        <v>569</v>
      </c>
      <c r="C26" s="30" t="s">
        <v>218</v>
      </c>
      <c r="D26" s="13">
        <v>6500000</v>
      </c>
      <c r="E26" s="14">
        <v>6681.43</v>
      </c>
      <c r="F26" s="15">
        <v>6.3E-3</v>
      </c>
      <c r="G26" s="15">
        <v>7.5999999999999998E-2</v>
      </c>
    </row>
    <row r="27" spans="1:7" x14ac:dyDescent="0.25">
      <c r="A27" s="12" t="s">
        <v>570</v>
      </c>
      <c r="B27" s="30" t="s">
        <v>571</v>
      </c>
      <c r="C27" s="30" t="s">
        <v>218</v>
      </c>
      <c r="D27" s="13">
        <v>6000000</v>
      </c>
      <c r="E27" s="14">
        <v>6212.03</v>
      </c>
      <c r="F27" s="15">
        <v>5.8999999999999999E-3</v>
      </c>
      <c r="G27" s="15">
        <v>7.6050000000000006E-2</v>
      </c>
    </row>
    <row r="28" spans="1:7" x14ac:dyDescent="0.25">
      <c r="A28" s="12" t="s">
        <v>572</v>
      </c>
      <c r="B28" s="30" t="s">
        <v>573</v>
      </c>
      <c r="C28" s="30" t="s">
        <v>218</v>
      </c>
      <c r="D28" s="13">
        <v>4000000</v>
      </c>
      <c r="E28" s="14">
        <v>4111.88</v>
      </c>
      <c r="F28" s="15">
        <v>3.8999999999999998E-3</v>
      </c>
      <c r="G28" s="15">
        <v>7.5999999999999998E-2</v>
      </c>
    </row>
    <row r="29" spans="1:7" x14ac:dyDescent="0.25">
      <c r="A29" s="12" t="s">
        <v>574</v>
      </c>
      <c r="B29" s="30" t="s">
        <v>575</v>
      </c>
      <c r="C29" s="30" t="s">
        <v>218</v>
      </c>
      <c r="D29" s="13">
        <v>4000000</v>
      </c>
      <c r="E29" s="14">
        <v>4103.46</v>
      </c>
      <c r="F29" s="15">
        <v>3.8999999999999998E-3</v>
      </c>
      <c r="G29" s="15">
        <v>7.6207999999999998E-2</v>
      </c>
    </row>
    <row r="30" spans="1:7" x14ac:dyDescent="0.25">
      <c r="A30" s="12" t="s">
        <v>576</v>
      </c>
      <c r="B30" s="30" t="s">
        <v>577</v>
      </c>
      <c r="C30" s="30" t="s">
        <v>218</v>
      </c>
      <c r="D30" s="13">
        <v>3500000</v>
      </c>
      <c r="E30" s="14">
        <v>3437.12</v>
      </c>
      <c r="F30" s="15">
        <v>3.3E-3</v>
      </c>
      <c r="G30" s="15">
        <v>7.7450000000000005E-2</v>
      </c>
    </row>
    <row r="31" spans="1:7" x14ac:dyDescent="0.25">
      <c r="A31" s="12" t="s">
        <v>578</v>
      </c>
      <c r="B31" s="30" t="s">
        <v>579</v>
      </c>
      <c r="C31" s="30" t="s">
        <v>218</v>
      </c>
      <c r="D31" s="13">
        <v>1200000</v>
      </c>
      <c r="E31" s="14">
        <v>1190.23</v>
      </c>
      <c r="F31" s="15">
        <v>1.1000000000000001E-3</v>
      </c>
      <c r="G31" s="15">
        <v>7.6850000000000002E-2</v>
      </c>
    </row>
    <row r="32" spans="1:7" x14ac:dyDescent="0.25">
      <c r="A32" s="12" t="s">
        <v>580</v>
      </c>
      <c r="B32" s="30" t="s">
        <v>581</v>
      </c>
      <c r="C32" s="30" t="s">
        <v>215</v>
      </c>
      <c r="D32" s="13">
        <v>1000000</v>
      </c>
      <c r="E32" s="14">
        <v>1029.67</v>
      </c>
      <c r="F32" s="15">
        <v>1E-3</v>
      </c>
      <c r="G32" s="15">
        <v>7.6950000000000005E-2</v>
      </c>
    </row>
    <row r="33" spans="1:7" x14ac:dyDescent="0.25">
      <c r="A33" s="12" t="s">
        <v>582</v>
      </c>
      <c r="B33" s="30" t="s">
        <v>583</v>
      </c>
      <c r="C33" s="30" t="s">
        <v>218</v>
      </c>
      <c r="D33" s="13">
        <v>1000000</v>
      </c>
      <c r="E33" s="14">
        <v>992.25</v>
      </c>
      <c r="F33" s="15">
        <v>8.9999999999999998E-4</v>
      </c>
      <c r="G33" s="15">
        <v>7.6208999999999999E-2</v>
      </c>
    </row>
    <row r="34" spans="1:7" x14ac:dyDescent="0.25">
      <c r="A34" s="12" t="s">
        <v>584</v>
      </c>
      <c r="B34" s="30" t="s">
        <v>585</v>
      </c>
      <c r="C34" s="30" t="s">
        <v>218</v>
      </c>
      <c r="D34" s="13">
        <v>1000000</v>
      </c>
      <c r="E34" s="14">
        <v>965.88</v>
      </c>
      <c r="F34" s="15">
        <v>8.9999999999999998E-4</v>
      </c>
      <c r="G34" s="15">
        <v>7.6050000000000006E-2</v>
      </c>
    </row>
    <row r="35" spans="1:7" x14ac:dyDescent="0.25">
      <c r="A35" s="16" t="s">
        <v>126</v>
      </c>
      <c r="B35" s="31"/>
      <c r="C35" s="31"/>
      <c r="D35" s="17"/>
      <c r="E35" s="18">
        <v>872561.48</v>
      </c>
      <c r="F35" s="19">
        <v>0.8286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296</v>
      </c>
      <c r="B37" s="30"/>
      <c r="C37" s="30"/>
      <c r="D37" s="13"/>
      <c r="E37" s="14"/>
      <c r="F37" s="15"/>
      <c r="G37" s="15"/>
    </row>
    <row r="38" spans="1:7" x14ac:dyDescent="0.25">
      <c r="A38" s="12" t="s">
        <v>586</v>
      </c>
      <c r="B38" s="30" t="s">
        <v>587</v>
      </c>
      <c r="C38" s="30" t="s">
        <v>123</v>
      </c>
      <c r="D38" s="13">
        <v>137000000</v>
      </c>
      <c r="E38" s="14">
        <v>130342.21</v>
      </c>
      <c r="F38" s="15">
        <v>0.12379999999999999</v>
      </c>
      <c r="G38" s="15">
        <v>7.4774881082000005E-2</v>
      </c>
    </row>
    <row r="39" spans="1:7" x14ac:dyDescent="0.25">
      <c r="A39" s="16" t="s">
        <v>126</v>
      </c>
      <c r="B39" s="31"/>
      <c r="C39" s="31"/>
      <c r="D39" s="17"/>
      <c r="E39" s="18">
        <v>130342.21</v>
      </c>
      <c r="F39" s="19">
        <v>0.12379999999999999</v>
      </c>
      <c r="G39" s="20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16" t="s">
        <v>299</v>
      </c>
      <c r="B41" s="30"/>
      <c r="C41" s="30"/>
      <c r="D41" s="13"/>
      <c r="E41" s="14"/>
      <c r="F41" s="15"/>
      <c r="G41" s="15"/>
    </row>
    <row r="42" spans="1:7" x14ac:dyDescent="0.25">
      <c r="A42" s="16" t="s">
        <v>126</v>
      </c>
      <c r="B42" s="30"/>
      <c r="C42" s="30"/>
      <c r="D42" s="13"/>
      <c r="E42" s="35" t="s">
        <v>118</v>
      </c>
      <c r="F42" s="36" t="s">
        <v>118</v>
      </c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300</v>
      </c>
      <c r="B44" s="30"/>
      <c r="C44" s="30"/>
      <c r="D44" s="13"/>
      <c r="E44" s="14"/>
      <c r="F44" s="15"/>
      <c r="G44" s="15"/>
    </row>
    <row r="45" spans="1:7" x14ac:dyDescent="0.25">
      <c r="A45" s="16" t="s">
        <v>126</v>
      </c>
      <c r="B45" s="30"/>
      <c r="C45" s="30"/>
      <c r="D45" s="13"/>
      <c r="E45" s="35" t="s">
        <v>118</v>
      </c>
      <c r="F45" s="36" t="s">
        <v>118</v>
      </c>
      <c r="G45" s="15"/>
    </row>
    <row r="46" spans="1:7" x14ac:dyDescent="0.25">
      <c r="A46" s="12"/>
      <c r="B46" s="30"/>
      <c r="C46" s="30"/>
      <c r="D46" s="13"/>
      <c r="E46" s="14"/>
      <c r="F46" s="15"/>
      <c r="G46" s="15"/>
    </row>
    <row r="47" spans="1:7" x14ac:dyDescent="0.25">
      <c r="A47" s="21" t="s">
        <v>158</v>
      </c>
      <c r="B47" s="32"/>
      <c r="C47" s="32"/>
      <c r="D47" s="22"/>
      <c r="E47" s="18">
        <v>1002903.69</v>
      </c>
      <c r="F47" s="19">
        <v>0.95240000000000002</v>
      </c>
      <c r="G47" s="20"/>
    </row>
    <row r="48" spans="1:7" x14ac:dyDescent="0.25">
      <c r="A48" s="12"/>
      <c r="B48" s="30"/>
      <c r="C48" s="30"/>
      <c r="D48" s="13"/>
      <c r="E48" s="14"/>
      <c r="F48" s="15"/>
      <c r="G48" s="15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16" t="s">
        <v>162</v>
      </c>
      <c r="B50" s="30"/>
      <c r="C50" s="30"/>
      <c r="D50" s="13"/>
      <c r="E50" s="14"/>
      <c r="F50" s="15"/>
      <c r="G50" s="15"/>
    </row>
    <row r="51" spans="1:7" x14ac:dyDescent="0.25">
      <c r="A51" s="12" t="s">
        <v>163</v>
      </c>
      <c r="B51" s="30"/>
      <c r="C51" s="30"/>
      <c r="D51" s="13"/>
      <c r="E51" s="14">
        <v>1212.78</v>
      </c>
      <c r="F51" s="15">
        <v>1.1999999999999999E-3</v>
      </c>
      <c r="G51" s="15">
        <v>6.7599000000000006E-2</v>
      </c>
    </row>
    <row r="52" spans="1:7" x14ac:dyDescent="0.25">
      <c r="A52" s="16" t="s">
        <v>126</v>
      </c>
      <c r="B52" s="31"/>
      <c r="C52" s="31"/>
      <c r="D52" s="17"/>
      <c r="E52" s="18">
        <v>1212.78</v>
      </c>
      <c r="F52" s="19">
        <v>1.1999999999999999E-3</v>
      </c>
      <c r="G52" s="20"/>
    </row>
    <row r="53" spans="1:7" x14ac:dyDescent="0.25">
      <c r="A53" s="12"/>
      <c r="B53" s="30"/>
      <c r="C53" s="30"/>
      <c r="D53" s="13"/>
      <c r="E53" s="14"/>
      <c r="F53" s="15"/>
      <c r="G53" s="15"/>
    </row>
    <row r="54" spans="1:7" x14ac:dyDescent="0.25">
      <c r="A54" s="21" t="s">
        <v>158</v>
      </c>
      <c r="B54" s="32"/>
      <c r="C54" s="32"/>
      <c r="D54" s="22"/>
      <c r="E54" s="18">
        <v>1212.78</v>
      </c>
      <c r="F54" s="19">
        <v>1.1999999999999999E-3</v>
      </c>
      <c r="G54" s="20"/>
    </row>
    <row r="55" spans="1:7" x14ac:dyDescent="0.25">
      <c r="A55" s="12" t="s">
        <v>164</v>
      </c>
      <c r="B55" s="30"/>
      <c r="C55" s="30"/>
      <c r="D55" s="13"/>
      <c r="E55" s="14">
        <v>48853.849104399997</v>
      </c>
      <c r="F55" s="15">
        <v>4.6394999999999999E-2</v>
      </c>
      <c r="G55" s="15"/>
    </row>
    <row r="56" spans="1:7" x14ac:dyDescent="0.25">
      <c r="A56" s="12" t="s">
        <v>165</v>
      </c>
      <c r="B56" s="30"/>
      <c r="C56" s="30"/>
      <c r="D56" s="13"/>
      <c r="E56" s="14">
        <v>19.270895599999999</v>
      </c>
      <c r="F56" s="15">
        <v>5.0000000000000004E-6</v>
      </c>
      <c r="G56" s="15">
        <v>6.7599000000000006E-2</v>
      </c>
    </row>
    <row r="57" spans="1:7" x14ac:dyDescent="0.25">
      <c r="A57" s="25" t="s">
        <v>166</v>
      </c>
      <c r="B57" s="33"/>
      <c r="C57" s="33"/>
      <c r="D57" s="26"/>
      <c r="E57" s="27">
        <v>1052989.5900000001</v>
      </c>
      <c r="F57" s="28">
        <v>1</v>
      </c>
      <c r="G57" s="28"/>
    </row>
    <row r="59" spans="1:7" x14ac:dyDescent="0.25">
      <c r="A59" s="1" t="s">
        <v>168</v>
      </c>
    </row>
    <row r="62" spans="1:7" x14ac:dyDescent="0.25">
      <c r="A62" s="1" t="s">
        <v>169</v>
      </c>
    </row>
    <row r="63" spans="1:7" x14ac:dyDescent="0.25">
      <c r="A63" s="47" t="s">
        <v>170</v>
      </c>
      <c r="B63" s="34" t="s">
        <v>118</v>
      </c>
    </row>
    <row r="64" spans="1:7" x14ac:dyDescent="0.25">
      <c r="A64" t="s">
        <v>171</v>
      </c>
    </row>
    <row r="65" spans="1:5" x14ac:dyDescent="0.25">
      <c r="A65" t="s">
        <v>303</v>
      </c>
      <c r="B65" t="s">
        <v>173</v>
      </c>
      <c r="C65" t="s">
        <v>173</v>
      </c>
    </row>
    <row r="66" spans="1:5" x14ac:dyDescent="0.25">
      <c r="B66" s="48">
        <v>45230</v>
      </c>
      <c r="C66" s="48">
        <v>45260</v>
      </c>
    </row>
    <row r="67" spans="1:5" x14ac:dyDescent="0.25">
      <c r="A67" t="s">
        <v>304</v>
      </c>
      <c r="B67">
        <v>1087.7745</v>
      </c>
      <c r="C67">
        <v>1096.0059000000001</v>
      </c>
      <c r="E67" s="2"/>
    </row>
    <row r="68" spans="1:5" x14ac:dyDescent="0.25">
      <c r="E68" s="2"/>
    </row>
    <row r="69" spans="1:5" x14ac:dyDescent="0.25">
      <c r="A69" t="s">
        <v>188</v>
      </c>
      <c r="B69" s="34" t="s">
        <v>118</v>
      </c>
    </row>
    <row r="70" spans="1:5" x14ac:dyDescent="0.25">
      <c r="A70" t="s">
        <v>189</v>
      </c>
      <c r="B70" s="34" t="s">
        <v>118</v>
      </c>
    </row>
    <row r="71" spans="1:5" ht="30" customHeight="1" x14ac:dyDescent="0.25">
      <c r="A71" s="47" t="s">
        <v>190</v>
      </c>
      <c r="B71" s="34" t="s">
        <v>118</v>
      </c>
    </row>
    <row r="72" spans="1:5" ht="30" customHeight="1" x14ac:dyDescent="0.25">
      <c r="A72" s="47" t="s">
        <v>191</v>
      </c>
      <c r="B72" s="34" t="s">
        <v>118</v>
      </c>
    </row>
    <row r="73" spans="1:5" x14ac:dyDescent="0.25">
      <c r="A73" t="s">
        <v>192</v>
      </c>
      <c r="B73" s="49">
        <f>+B87</f>
        <v>8.2649242161630259</v>
      </c>
    </row>
    <row r="74" spans="1:5" ht="45" customHeight="1" x14ac:dyDescent="0.25">
      <c r="A74" s="47" t="s">
        <v>193</v>
      </c>
      <c r="B74" s="34" t="s">
        <v>118</v>
      </c>
    </row>
    <row r="75" spans="1:5" ht="30" customHeight="1" x14ac:dyDescent="0.25">
      <c r="A75" s="47" t="s">
        <v>194</v>
      </c>
      <c r="B75" s="34" t="s">
        <v>118</v>
      </c>
    </row>
    <row r="76" spans="1:5" ht="30" customHeight="1" x14ac:dyDescent="0.25">
      <c r="A76" s="47" t="s">
        <v>195</v>
      </c>
      <c r="B76" s="49">
        <v>419108.00951200002</v>
      </c>
    </row>
    <row r="77" spans="1:5" x14ac:dyDescent="0.25">
      <c r="A77" t="s">
        <v>196</v>
      </c>
      <c r="B77" s="34" t="s">
        <v>118</v>
      </c>
    </row>
    <row r="78" spans="1:5" x14ac:dyDescent="0.25">
      <c r="A78" t="s">
        <v>197</v>
      </c>
      <c r="B78" s="34" t="s">
        <v>118</v>
      </c>
    </row>
    <row r="80" spans="1:5" x14ac:dyDescent="0.25">
      <c r="A80" t="s">
        <v>198</v>
      </c>
    </row>
    <row r="81" spans="1:4" ht="30" customHeight="1" x14ac:dyDescent="0.25">
      <c r="A81" s="55" t="s">
        <v>199</v>
      </c>
      <c r="B81" s="59" t="s">
        <v>588</v>
      </c>
    </row>
    <row r="82" spans="1:4" x14ac:dyDescent="0.25">
      <c r="A82" s="55" t="s">
        <v>201</v>
      </c>
      <c r="B82" s="55" t="s">
        <v>306</v>
      </c>
    </row>
    <row r="83" spans="1:4" x14ac:dyDescent="0.25">
      <c r="A83" s="55"/>
      <c r="B83" s="55"/>
    </row>
    <row r="84" spans="1:4" x14ac:dyDescent="0.25">
      <c r="A84" s="55" t="s">
        <v>203</v>
      </c>
      <c r="B84" s="56">
        <v>7.6468446631214642</v>
      </c>
    </row>
    <row r="85" spans="1:4" x14ac:dyDescent="0.25">
      <c r="A85" s="55"/>
      <c r="B85" s="55"/>
    </row>
    <row r="86" spans="1:4" x14ac:dyDescent="0.25">
      <c r="A86" s="55" t="s">
        <v>204</v>
      </c>
      <c r="B86" s="57">
        <v>6.1867999999999999</v>
      </c>
    </row>
    <row r="87" spans="1:4" x14ac:dyDescent="0.25">
      <c r="A87" s="55" t="s">
        <v>205</v>
      </c>
      <c r="B87" s="57">
        <v>8.2649242161630259</v>
      </c>
    </row>
    <row r="88" spans="1:4" x14ac:dyDescent="0.25">
      <c r="A88" s="55"/>
      <c r="B88" s="55"/>
    </row>
    <row r="89" spans="1:4" x14ac:dyDescent="0.25">
      <c r="A89" s="55" t="s">
        <v>206</v>
      </c>
      <c r="B89" s="58">
        <v>45260</v>
      </c>
    </row>
    <row r="91" spans="1:4" ht="69.95" customHeight="1" x14ac:dyDescent="0.25">
      <c r="A91" s="67" t="s">
        <v>207</v>
      </c>
      <c r="B91" s="67" t="s">
        <v>208</v>
      </c>
      <c r="C91" s="67" t="s">
        <v>5</v>
      </c>
      <c r="D91" s="67" t="s">
        <v>6</v>
      </c>
    </row>
    <row r="92" spans="1:4" ht="69.95" customHeight="1" x14ac:dyDescent="0.25">
      <c r="A92" s="67" t="s">
        <v>588</v>
      </c>
      <c r="B92" s="67"/>
      <c r="C92" s="67" t="s">
        <v>18</v>
      </c>
      <c r="D92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64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589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590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591</v>
      </c>
      <c r="B11" s="30" t="s">
        <v>592</v>
      </c>
      <c r="C11" s="30" t="s">
        <v>229</v>
      </c>
      <c r="D11" s="13">
        <v>53500000</v>
      </c>
      <c r="E11" s="14">
        <v>53206.07</v>
      </c>
      <c r="F11" s="15">
        <v>9.6699999999999994E-2</v>
      </c>
      <c r="G11" s="15">
        <v>7.6337000000000002E-2</v>
      </c>
    </row>
    <row r="12" spans="1:8" x14ac:dyDescent="0.25">
      <c r="A12" s="12" t="s">
        <v>593</v>
      </c>
      <c r="B12" s="30" t="s">
        <v>594</v>
      </c>
      <c r="C12" s="30" t="s">
        <v>218</v>
      </c>
      <c r="D12" s="13">
        <v>40500000</v>
      </c>
      <c r="E12" s="14">
        <v>40290.17</v>
      </c>
      <c r="F12" s="15">
        <v>7.3200000000000001E-2</v>
      </c>
      <c r="G12" s="15">
        <v>7.6225000000000001E-2</v>
      </c>
    </row>
    <row r="13" spans="1:8" x14ac:dyDescent="0.25">
      <c r="A13" s="12" t="s">
        <v>595</v>
      </c>
      <c r="B13" s="30" t="s">
        <v>596</v>
      </c>
      <c r="C13" s="30" t="s">
        <v>218</v>
      </c>
      <c r="D13" s="13">
        <v>37700000</v>
      </c>
      <c r="E13" s="14">
        <v>37364.959999999999</v>
      </c>
      <c r="F13" s="15">
        <v>6.7900000000000002E-2</v>
      </c>
      <c r="G13" s="15">
        <v>7.7200000000000005E-2</v>
      </c>
    </row>
    <row r="14" spans="1:8" x14ac:dyDescent="0.25">
      <c r="A14" s="12" t="s">
        <v>597</v>
      </c>
      <c r="B14" s="30" t="s">
        <v>598</v>
      </c>
      <c r="C14" s="30" t="s">
        <v>218</v>
      </c>
      <c r="D14" s="13">
        <v>37500000</v>
      </c>
      <c r="E14" s="14">
        <v>37085.14</v>
      </c>
      <c r="F14" s="15">
        <v>6.7400000000000002E-2</v>
      </c>
      <c r="G14" s="15">
        <v>7.6999999999999999E-2</v>
      </c>
    </row>
    <row r="15" spans="1:8" x14ac:dyDescent="0.25">
      <c r="A15" s="12" t="s">
        <v>599</v>
      </c>
      <c r="B15" s="30" t="s">
        <v>600</v>
      </c>
      <c r="C15" s="30" t="s">
        <v>218</v>
      </c>
      <c r="D15" s="13">
        <v>37000000</v>
      </c>
      <c r="E15" s="14">
        <v>36675.21</v>
      </c>
      <c r="F15" s="15">
        <v>6.6699999999999995E-2</v>
      </c>
      <c r="G15" s="15">
        <v>7.6050000000000006E-2</v>
      </c>
    </row>
    <row r="16" spans="1:8" x14ac:dyDescent="0.25">
      <c r="A16" s="12" t="s">
        <v>601</v>
      </c>
      <c r="B16" s="30" t="s">
        <v>602</v>
      </c>
      <c r="C16" s="30" t="s">
        <v>218</v>
      </c>
      <c r="D16" s="13">
        <v>35000000</v>
      </c>
      <c r="E16" s="14">
        <v>34720.559999999998</v>
      </c>
      <c r="F16" s="15">
        <v>6.3100000000000003E-2</v>
      </c>
      <c r="G16" s="15">
        <v>7.5649999999999995E-2</v>
      </c>
    </row>
    <row r="17" spans="1:7" x14ac:dyDescent="0.25">
      <c r="A17" s="12" t="s">
        <v>603</v>
      </c>
      <c r="B17" s="30" t="s">
        <v>604</v>
      </c>
      <c r="C17" s="30" t="s">
        <v>229</v>
      </c>
      <c r="D17" s="13">
        <v>35000000</v>
      </c>
      <c r="E17" s="14">
        <v>34686.61</v>
      </c>
      <c r="F17" s="15">
        <v>6.3100000000000003E-2</v>
      </c>
      <c r="G17" s="15">
        <v>7.6600000000000001E-2</v>
      </c>
    </row>
    <row r="18" spans="1:7" x14ac:dyDescent="0.25">
      <c r="A18" s="12" t="s">
        <v>605</v>
      </c>
      <c r="B18" s="30" t="s">
        <v>606</v>
      </c>
      <c r="C18" s="30" t="s">
        <v>218</v>
      </c>
      <c r="D18" s="13">
        <v>35000000</v>
      </c>
      <c r="E18" s="14">
        <v>34542.410000000003</v>
      </c>
      <c r="F18" s="15">
        <v>6.2799999999999995E-2</v>
      </c>
      <c r="G18" s="15">
        <v>7.714E-2</v>
      </c>
    </row>
    <row r="19" spans="1:7" x14ac:dyDescent="0.25">
      <c r="A19" s="12" t="s">
        <v>607</v>
      </c>
      <c r="B19" s="30" t="s">
        <v>608</v>
      </c>
      <c r="C19" s="30" t="s">
        <v>218</v>
      </c>
      <c r="D19" s="13">
        <v>29500000</v>
      </c>
      <c r="E19" s="14">
        <v>29780.720000000001</v>
      </c>
      <c r="F19" s="15">
        <v>5.4100000000000002E-2</v>
      </c>
      <c r="G19" s="15">
        <v>7.6050000000000006E-2</v>
      </c>
    </row>
    <row r="20" spans="1:7" x14ac:dyDescent="0.25">
      <c r="A20" s="12" t="s">
        <v>538</v>
      </c>
      <c r="B20" s="30" t="s">
        <v>539</v>
      </c>
      <c r="C20" s="30" t="s">
        <v>218</v>
      </c>
      <c r="D20" s="13">
        <v>24000000</v>
      </c>
      <c r="E20" s="14">
        <v>22876.2</v>
      </c>
      <c r="F20" s="15">
        <v>4.1599999999999998E-2</v>
      </c>
      <c r="G20" s="15">
        <v>7.6950000000000005E-2</v>
      </c>
    </row>
    <row r="21" spans="1:7" x14ac:dyDescent="0.25">
      <c r="A21" s="12" t="s">
        <v>609</v>
      </c>
      <c r="B21" s="30" t="s">
        <v>610</v>
      </c>
      <c r="C21" s="30" t="s">
        <v>218</v>
      </c>
      <c r="D21" s="13">
        <v>15000000</v>
      </c>
      <c r="E21" s="14">
        <v>15264.78</v>
      </c>
      <c r="F21" s="15">
        <v>2.7699999999999999E-2</v>
      </c>
      <c r="G21" s="15">
        <v>7.5999999999999998E-2</v>
      </c>
    </row>
    <row r="22" spans="1:7" x14ac:dyDescent="0.25">
      <c r="A22" s="12" t="s">
        <v>611</v>
      </c>
      <c r="B22" s="30" t="s">
        <v>612</v>
      </c>
      <c r="C22" s="30" t="s">
        <v>218</v>
      </c>
      <c r="D22" s="13">
        <v>15000000</v>
      </c>
      <c r="E22" s="14">
        <v>14972.16</v>
      </c>
      <c r="F22" s="15">
        <v>2.7199999999999998E-2</v>
      </c>
      <c r="G22" s="15">
        <v>7.7200000000000005E-2</v>
      </c>
    </row>
    <row r="23" spans="1:7" x14ac:dyDescent="0.25">
      <c r="A23" s="12" t="s">
        <v>613</v>
      </c>
      <c r="B23" s="30" t="s">
        <v>614</v>
      </c>
      <c r="C23" s="30" t="s">
        <v>218</v>
      </c>
      <c r="D23" s="13">
        <v>15000000</v>
      </c>
      <c r="E23" s="14">
        <v>14970.2</v>
      </c>
      <c r="F23" s="15">
        <v>2.7199999999999998E-2</v>
      </c>
      <c r="G23" s="15">
        <v>7.714E-2</v>
      </c>
    </row>
    <row r="24" spans="1:7" x14ac:dyDescent="0.25">
      <c r="A24" s="12" t="s">
        <v>540</v>
      </c>
      <c r="B24" s="30" t="s">
        <v>541</v>
      </c>
      <c r="C24" s="30" t="s">
        <v>218</v>
      </c>
      <c r="D24" s="13">
        <v>12500000</v>
      </c>
      <c r="E24" s="14">
        <v>11909.14</v>
      </c>
      <c r="F24" s="15">
        <v>2.1600000000000001E-2</v>
      </c>
      <c r="G24" s="15">
        <v>7.7100000000000002E-2</v>
      </c>
    </row>
    <row r="25" spans="1:7" x14ac:dyDescent="0.25">
      <c r="A25" s="12" t="s">
        <v>615</v>
      </c>
      <c r="B25" s="30" t="s">
        <v>616</v>
      </c>
      <c r="C25" s="30" t="s">
        <v>218</v>
      </c>
      <c r="D25" s="13">
        <v>10000000</v>
      </c>
      <c r="E25" s="14">
        <v>10058.719999999999</v>
      </c>
      <c r="F25" s="15">
        <v>1.83E-2</v>
      </c>
      <c r="G25" s="15">
        <v>7.7200000000000005E-2</v>
      </c>
    </row>
    <row r="26" spans="1:7" x14ac:dyDescent="0.25">
      <c r="A26" s="12" t="s">
        <v>617</v>
      </c>
      <c r="B26" s="30" t="s">
        <v>618</v>
      </c>
      <c r="C26" s="30" t="s">
        <v>218</v>
      </c>
      <c r="D26" s="13">
        <v>9000000</v>
      </c>
      <c r="E26" s="14">
        <v>9010.84</v>
      </c>
      <c r="F26" s="15">
        <v>1.6400000000000001E-2</v>
      </c>
      <c r="G26" s="15">
        <v>7.6300000000000007E-2</v>
      </c>
    </row>
    <row r="27" spans="1:7" x14ac:dyDescent="0.25">
      <c r="A27" s="12" t="s">
        <v>619</v>
      </c>
      <c r="B27" s="30" t="s">
        <v>620</v>
      </c>
      <c r="C27" s="30" t="s">
        <v>218</v>
      </c>
      <c r="D27" s="13">
        <v>8000000</v>
      </c>
      <c r="E27" s="14">
        <v>7933.54</v>
      </c>
      <c r="F27" s="15">
        <v>1.44E-2</v>
      </c>
      <c r="G27" s="15">
        <v>7.5648999999999994E-2</v>
      </c>
    </row>
    <row r="28" spans="1:7" x14ac:dyDescent="0.25">
      <c r="A28" s="12" t="s">
        <v>621</v>
      </c>
      <c r="B28" s="30" t="s">
        <v>622</v>
      </c>
      <c r="C28" s="30" t="s">
        <v>218</v>
      </c>
      <c r="D28" s="13">
        <v>1000000</v>
      </c>
      <c r="E28" s="14">
        <v>997.87</v>
      </c>
      <c r="F28" s="15">
        <v>1.8E-3</v>
      </c>
      <c r="G28" s="15">
        <v>7.7149999999999996E-2</v>
      </c>
    </row>
    <row r="29" spans="1:7" x14ac:dyDescent="0.25">
      <c r="A29" s="12" t="s">
        <v>623</v>
      </c>
      <c r="B29" s="30" t="s">
        <v>624</v>
      </c>
      <c r="C29" s="30" t="s">
        <v>218</v>
      </c>
      <c r="D29" s="13">
        <v>500000</v>
      </c>
      <c r="E29" s="14">
        <v>528.73</v>
      </c>
      <c r="F29" s="15">
        <v>1E-3</v>
      </c>
      <c r="G29" s="15">
        <v>7.6050000000000006E-2</v>
      </c>
    </row>
    <row r="30" spans="1:7" x14ac:dyDescent="0.25">
      <c r="A30" s="16" t="s">
        <v>126</v>
      </c>
      <c r="B30" s="31"/>
      <c r="C30" s="31"/>
      <c r="D30" s="17"/>
      <c r="E30" s="18">
        <v>446874.03</v>
      </c>
      <c r="F30" s="19">
        <v>0.81220000000000003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296</v>
      </c>
      <c r="B32" s="30"/>
      <c r="C32" s="30"/>
      <c r="D32" s="13"/>
      <c r="E32" s="14"/>
      <c r="F32" s="15"/>
      <c r="G32" s="15"/>
    </row>
    <row r="33" spans="1:7" x14ac:dyDescent="0.25">
      <c r="A33" s="12" t="s">
        <v>625</v>
      </c>
      <c r="B33" s="30" t="s">
        <v>626</v>
      </c>
      <c r="C33" s="30" t="s">
        <v>123</v>
      </c>
      <c r="D33" s="13">
        <v>63500000</v>
      </c>
      <c r="E33" s="14">
        <v>63163.39</v>
      </c>
      <c r="F33" s="15">
        <v>0.1148</v>
      </c>
      <c r="G33" s="15">
        <v>7.4755183616000004E-2</v>
      </c>
    </row>
    <row r="34" spans="1:7" x14ac:dyDescent="0.25">
      <c r="A34" s="12" t="s">
        <v>627</v>
      </c>
      <c r="B34" s="30" t="s">
        <v>628</v>
      </c>
      <c r="C34" s="30" t="s">
        <v>123</v>
      </c>
      <c r="D34" s="13">
        <v>13000000</v>
      </c>
      <c r="E34" s="14">
        <v>12942.36</v>
      </c>
      <c r="F34" s="15">
        <v>2.35E-2</v>
      </c>
      <c r="G34" s="15">
        <v>7.4590353999999998E-2</v>
      </c>
    </row>
    <row r="35" spans="1:7" x14ac:dyDescent="0.25">
      <c r="A35" s="16" t="s">
        <v>126</v>
      </c>
      <c r="B35" s="31"/>
      <c r="C35" s="31"/>
      <c r="D35" s="17"/>
      <c r="E35" s="18">
        <v>76105.75</v>
      </c>
      <c r="F35" s="19">
        <v>0.13830000000000001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299</v>
      </c>
      <c r="B37" s="30"/>
      <c r="C37" s="30"/>
      <c r="D37" s="13"/>
      <c r="E37" s="14"/>
      <c r="F37" s="15"/>
      <c r="G37" s="15"/>
    </row>
    <row r="38" spans="1:7" x14ac:dyDescent="0.25">
      <c r="A38" s="16" t="s">
        <v>126</v>
      </c>
      <c r="B38" s="30"/>
      <c r="C38" s="30"/>
      <c r="D38" s="13"/>
      <c r="E38" s="35" t="s">
        <v>118</v>
      </c>
      <c r="F38" s="36" t="s">
        <v>118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300</v>
      </c>
      <c r="B40" s="30"/>
      <c r="C40" s="30"/>
      <c r="D40" s="13"/>
      <c r="E40" s="14"/>
      <c r="F40" s="15"/>
      <c r="G40" s="15"/>
    </row>
    <row r="41" spans="1:7" x14ac:dyDescent="0.25">
      <c r="A41" s="16" t="s">
        <v>126</v>
      </c>
      <c r="B41" s="30"/>
      <c r="C41" s="30"/>
      <c r="D41" s="13"/>
      <c r="E41" s="35" t="s">
        <v>118</v>
      </c>
      <c r="F41" s="36" t="s">
        <v>118</v>
      </c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21" t="s">
        <v>158</v>
      </c>
      <c r="B43" s="32"/>
      <c r="C43" s="32"/>
      <c r="D43" s="22"/>
      <c r="E43" s="18">
        <v>522979.78</v>
      </c>
      <c r="F43" s="19">
        <v>0.95050000000000001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162</v>
      </c>
      <c r="B46" s="30"/>
      <c r="C46" s="30"/>
      <c r="D46" s="13"/>
      <c r="E46" s="14"/>
      <c r="F46" s="15"/>
      <c r="G46" s="15"/>
    </row>
    <row r="47" spans="1:7" x14ac:dyDescent="0.25">
      <c r="A47" s="12" t="s">
        <v>163</v>
      </c>
      <c r="B47" s="30"/>
      <c r="C47" s="30"/>
      <c r="D47" s="13"/>
      <c r="E47" s="14">
        <v>393.93</v>
      </c>
      <c r="F47" s="15">
        <v>6.9999999999999999E-4</v>
      </c>
      <c r="G47" s="15">
        <v>6.7599000000000006E-2</v>
      </c>
    </row>
    <row r="48" spans="1:7" x14ac:dyDescent="0.25">
      <c r="A48" s="16" t="s">
        <v>126</v>
      </c>
      <c r="B48" s="31"/>
      <c r="C48" s="31"/>
      <c r="D48" s="17"/>
      <c r="E48" s="18">
        <v>393.93</v>
      </c>
      <c r="F48" s="19">
        <v>6.9999999999999999E-4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21" t="s">
        <v>158</v>
      </c>
      <c r="B50" s="32"/>
      <c r="C50" s="32"/>
      <c r="D50" s="22"/>
      <c r="E50" s="18">
        <v>393.93</v>
      </c>
      <c r="F50" s="19">
        <v>6.9999999999999999E-4</v>
      </c>
      <c r="G50" s="20"/>
    </row>
    <row r="51" spans="1:7" x14ac:dyDescent="0.25">
      <c r="A51" s="12" t="s">
        <v>164</v>
      </c>
      <c r="B51" s="30"/>
      <c r="C51" s="30"/>
      <c r="D51" s="13"/>
      <c r="E51" s="14">
        <v>26729.062669499999</v>
      </c>
      <c r="F51" s="15">
        <v>4.8587999999999999E-2</v>
      </c>
      <c r="G51" s="15"/>
    </row>
    <row r="52" spans="1:7" x14ac:dyDescent="0.25">
      <c r="A52" s="12" t="s">
        <v>165</v>
      </c>
      <c r="B52" s="30"/>
      <c r="C52" s="30"/>
      <c r="D52" s="13"/>
      <c r="E52" s="14">
        <v>7.8173304999999997</v>
      </c>
      <c r="F52" s="15">
        <v>2.12E-4</v>
      </c>
      <c r="G52" s="15">
        <v>6.7599000000000006E-2</v>
      </c>
    </row>
    <row r="53" spans="1:7" x14ac:dyDescent="0.25">
      <c r="A53" s="25" t="s">
        <v>166</v>
      </c>
      <c r="B53" s="33"/>
      <c r="C53" s="33"/>
      <c r="D53" s="26"/>
      <c r="E53" s="27">
        <v>550110.59</v>
      </c>
      <c r="F53" s="28">
        <v>1</v>
      </c>
      <c r="G53" s="28"/>
    </row>
    <row r="55" spans="1:7" x14ac:dyDescent="0.25">
      <c r="A55" s="1" t="s">
        <v>168</v>
      </c>
    </row>
    <row r="58" spans="1:7" x14ac:dyDescent="0.25">
      <c r="A58" s="1" t="s">
        <v>169</v>
      </c>
    </row>
    <row r="59" spans="1:7" x14ac:dyDescent="0.25">
      <c r="A59" s="47" t="s">
        <v>170</v>
      </c>
      <c r="B59" s="34" t="s">
        <v>118</v>
      </c>
    </row>
    <row r="60" spans="1:7" x14ac:dyDescent="0.25">
      <c r="A60" t="s">
        <v>171</v>
      </c>
    </row>
    <row r="61" spans="1:7" x14ac:dyDescent="0.25">
      <c r="A61" t="s">
        <v>303</v>
      </c>
      <c r="B61" t="s">
        <v>173</v>
      </c>
      <c r="C61" t="s">
        <v>173</v>
      </c>
    </row>
    <row r="62" spans="1:7" x14ac:dyDescent="0.25">
      <c r="B62" s="48">
        <v>45230</v>
      </c>
      <c r="C62" s="48">
        <v>45260</v>
      </c>
    </row>
    <row r="63" spans="1:7" x14ac:dyDescent="0.25">
      <c r="A63" t="s">
        <v>304</v>
      </c>
      <c r="B63">
        <v>1055.8738000000001</v>
      </c>
      <c r="C63">
        <v>1064.067</v>
      </c>
      <c r="E63" s="2"/>
    </row>
    <row r="64" spans="1:7" x14ac:dyDescent="0.25">
      <c r="E64" s="2"/>
    </row>
    <row r="65" spans="1:2" x14ac:dyDescent="0.25">
      <c r="A65" t="s">
        <v>188</v>
      </c>
      <c r="B65" s="34" t="s">
        <v>118</v>
      </c>
    </row>
    <row r="66" spans="1:2" x14ac:dyDescent="0.25">
      <c r="A66" t="s">
        <v>189</v>
      </c>
      <c r="B66" s="34" t="s">
        <v>118</v>
      </c>
    </row>
    <row r="67" spans="1:2" ht="30" customHeight="1" x14ac:dyDescent="0.25">
      <c r="A67" s="47" t="s">
        <v>190</v>
      </c>
      <c r="B67" s="34" t="s">
        <v>118</v>
      </c>
    </row>
    <row r="68" spans="1:2" ht="30" customHeight="1" x14ac:dyDescent="0.25">
      <c r="A68" s="47" t="s">
        <v>191</v>
      </c>
      <c r="B68" s="34" t="s">
        <v>118</v>
      </c>
    </row>
    <row r="69" spans="1:2" x14ac:dyDescent="0.25">
      <c r="A69" t="s">
        <v>192</v>
      </c>
      <c r="B69" s="49">
        <f>+B83</f>
        <v>9.1545099672370558</v>
      </c>
    </row>
    <row r="70" spans="1:2" ht="45" customHeight="1" x14ac:dyDescent="0.25">
      <c r="A70" s="47" t="s">
        <v>193</v>
      </c>
      <c r="B70" s="34" t="s">
        <v>118</v>
      </c>
    </row>
    <row r="71" spans="1:2" ht="30" customHeight="1" x14ac:dyDescent="0.25">
      <c r="A71" s="47" t="s">
        <v>194</v>
      </c>
      <c r="B71" s="34" t="s">
        <v>118</v>
      </c>
    </row>
    <row r="72" spans="1:2" ht="30" customHeight="1" x14ac:dyDescent="0.25">
      <c r="A72" s="47" t="s">
        <v>195</v>
      </c>
      <c r="B72" s="49">
        <v>194077.71213520001</v>
      </c>
    </row>
    <row r="73" spans="1:2" x14ac:dyDescent="0.25">
      <c r="A73" t="s">
        <v>196</v>
      </c>
      <c r="B73" s="34" t="s">
        <v>118</v>
      </c>
    </row>
    <row r="74" spans="1:2" x14ac:dyDescent="0.25">
      <c r="A74" t="s">
        <v>197</v>
      </c>
      <c r="B74" s="34" t="s">
        <v>118</v>
      </c>
    </row>
    <row r="76" spans="1:2" x14ac:dyDescent="0.25">
      <c r="A76" t="s">
        <v>198</v>
      </c>
    </row>
    <row r="77" spans="1:2" ht="30" customHeight="1" x14ac:dyDescent="0.25">
      <c r="A77" s="55" t="s">
        <v>199</v>
      </c>
      <c r="B77" s="59" t="s">
        <v>629</v>
      </c>
    </row>
    <row r="78" spans="1:2" x14ac:dyDescent="0.25">
      <c r="A78" s="55" t="s">
        <v>201</v>
      </c>
      <c r="B78" s="55" t="s">
        <v>306</v>
      </c>
    </row>
    <row r="79" spans="1:2" x14ac:dyDescent="0.25">
      <c r="A79" s="55"/>
      <c r="B79" s="55"/>
    </row>
    <row r="80" spans="1:2" x14ac:dyDescent="0.25">
      <c r="A80" s="55" t="s">
        <v>203</v>
      </c>
      <c r="B80" s="56">
        <v>7.6289842594372441</v>
      </c>
    </row>
    <row r="81" spans="1:4" x14ac:dyDescent="0.25">
      <c r="A81" s="55"/>
      <c r="B81" s="55"/>
    </row>
    <row r="82" spans="1:4" x14ac:dyDescent="0.25">
      <c r="A82" s="55" t="s">
        <v>204</v>
      </c>
      <c r="B82" s="57">
        <v>6.5721999999999996</v>
      </c>
    </row>
    <row r="83" spans="1:4" x14ac:dyDescent="0.25">
      <c r="A83" s="55" t="s">
        <v>205</v>
      </c>
      <c r="B83" s="57">
        <v>9.1545099672370558</v>
      </c>
    </row>
    <row r="84" spans="1:4" x14ac:dyDescent="0.25">
      <c r="A84" s="55"/>
      <c r="B84" s="55"/>
    </row>
    <row r="85" spans="1:4" x14ac:dyDescent="0.25">
      <c r="A85" s="55" t="s">
        <v>206</v>
      </c>
      <c r="B85" s="58">
        <v>45260</v>
      </c>
    </row>
    <row r="87" spans="1:4" ht="69.95" customHeight="1" x14ac:dyDescent="0.25">
      <c r="A87" s="67" t="s">
        <v>207</v>
      </c>
      <c r="B87" s="67" t="s">
        <v>208</v>
      </c>
      <c r="C87" s="67" t="s">
        <v>5</v>
      </c>
      <c r="D87" s="67" t="s">
        <v>6</v>
      </c>
    </row>
    <row r="88" spans="1:4" ht="69.95" customHeight="1" x14ac:dyDescent="0.25">
      <c r="A88" s="67" t="s">
        <v>630</v>
      </c>
      <c r="B88" s="67"/>
      <c r="C88" s="67" t="s">
        <v>20</v>
      </c>
      <c r="D8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6"/>
  <sheetViews>
    <sheetView showGridLines="0" workbookViewId="0">
      <pane ySplit="4" topLeftCell="A42" activePane="bottomLeft" state="frozen"/>
      <selection activeCell="B84" sqref="B84"/>
      <selection pane="bottomLeft" activeCell="A49" sqref="A4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631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632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342</v>
      </c>
      <c r="B11" s="30" t="s">
        <v>343</v>
      </c>
      <c r="C11" s="30" t="s">
        <v>218</v>
      </c>
      <c r="D11" s="13">
        <v>3000000</v>
      </c>
      <c r="E11" s="14">
        <v>2979.07</v>
      </c>
      <c r="F11" s="15">
        <v>9.0800000000000006E-2</v>
      </c>
      <c r="G11" s="15">
        <v>7.6300000000000007E-2</v>
      </c>
    </row>
    <row r="12" spans="1:8" x14ac:dyDescent="0.25">
      <c r="A12" s="12" t="s">
        <v>329</v>
      </c>
      <c r="B12" s="30" t="s">
        <v>330</v>
      </c>
      <c r="C12" s="30" t="s">
        <v>331</v>
      </c>
      <c r="D12" s="13">
        <v>3000000</v>
      </c>
      <c r="E12" s="14">
        <v>2965.55</v>
      </c>
      <c r="F12" s="15">
        <v>9.0399999999999994E-2</v>
      </c>
      <c r="G12" s="15">
        <v>7.6536999999999994E-2</v>
      </c>
    </row>
    <row r="13" spans="1:8" x14ac:dyDescent="0.25">
      <c r="A13" s="12" t="s">
        <v>521</v>
      </c>
      <c r="B13" s="30" t="s">
        <v>522</v>
      </c>
      <c r="C13" s="30" t="s">
        <v>229</v>
      </c>
      <c r="D13" s="13">
        <v>2000000</v>
      </c>
      <c r="E13" s="14">
        <v>2075.8000000000002</v>
      </c>
      <c r="F13" s="15">
        <v>6.3299999999999995E-2</v>
      </c>
      <c r="G13" s="15">
        <v>7.6716000000000006E-2</v>
      </c>
    </row>
    <row r="14" spans="1:8" x14ac:dyDescent="0.25">
      <c r="A14" s="12" t="s">
        <v>356</v>
      </c>
      <c r="B14" s="30" t="s">
        <v>357</v>
      </c>
      <c r="C14" s="30" t="s">
        <v>218</v>
      </c>
      <c r="D14" s="13">
        <v>1850000</v>
      </c>
      <c r="E14" s="14">
        <v>1935.83</v>
      </c>
      <c r="F14" s="15">
        <v>5.8999999999999997E-2</v>
      </c>
      <c r="G14" s="15">
        <v>7.7439999999999995E-2</v>
      </c>
    </row>
    <row r="15" spans="1:8" x14ac:dyDescent="0.25">
      <c r="A15" s="12" t="s">
        <v>313</v>
      </c>
      <c r="B15" s="30" t="s">
        <v>314</v>
      </c>
      <c r="C15" s="30" t="s">
        <v>218</v>
      </c>
      <c r="D15" s="13">
        <v>1990000</v>
      </c>
      <c r="E15" s="14">
        <v>1928.66</v>
      </c>
      <c r="F15" s="15">
        <v>5.8799999999999998E-2</v>
      </c>
      <c r="G15" s="15">
        <v>7.6524999999999996E-2</v>
      </c>
    </row>
    <row r="16" spans="1:8" x14ac:dyDescent="0.25">
      <c r="A16" s="12" t="s">
        <v>358</v>
      </c>
      <c r="B16" s="30" t="s">
        <v>359</v>
      </c>
      <c r="C16" s="30" t="s">
        <v>360</v>
      </c>
      <c r="D16" s="13">
        <v>1900000</v>
      </c>
      <c r="E16" s="14">
        <v>1886.97</v>
      </c>
      <c r="F16" s="15">
        <v>5.7500000000000002E-2</v>
      </c>
      <c r="G16" s="15">
        <v>7.7850000000000003E-2</v>
      </c>
    </row>
    <row r="17" spans="1:7" x14ac:dyDescent="0.25">
      <c r="A17" s="12" t="s">
        <v>334</v>
      </c>
      <c r="B17" s="30" t="s">
        <v>335</v>
      </c>
      <c r="C17" s="30" t="s">
        <v>218</v>
      </c>
      <c r="D17" s="13">
        <v>1300000</v>
      </c>
      <c r="E17" s="14">
        <v>1294.56</v>
      </c>
      <c r="F17" s="15">
        <v>3.9399999999999998E-2</v>
      </c>
      <c r="G17" s="15">
        <v>7.5700000000000003E-2</v>
      </c>
    </row>
    <row r="18" spans="1:7" x14ac:dyDescent="0.25">
      <c r="A18" s="12" t="s">
        <v>443</v>
      </c>
      <c r="B18" s="30" t="s">
        <v>444</v>
      </c>
      <c r="C18" s="30" t="s">
        <v>218</v>
      </c>
      <c r="D18" s="13">
        <v>1000000</v>
      </c>
      <c r="E18" s="14">
        <v>1057.23</v>
      </c>
      <c r="F18" s="15">
        <v>3.2199999999999999E-2</v>
      </c>
      <c r="G18" s="15">
        <v>7.5899999999999995E-2</v>
      </c>
    </row>
    <row r="19" spans="1:7" x14ac:dyDescent="0.25">
      <c r="A19" s="12" t="s">
        <v>377</v>
      </c>
      <c r="B19" s="30" t="s">
        <v>378</v>
      </c>
      <c r="C19" s="30" t="s">
        <v>218</v>
      </c>
      <c r="D19" s="13">
        <v>1000000</v>
      </c>
      <c r="E19" s="14">
        <v>1029.0999999999999</v>
      </c>
      <c r="F19" s="15">
        <v>3.1399999999999997E-2</v>
      </c>
      <c r="G19" s="15">
        <v>7.5700000000000003E-2</v>
      </c>
    </row>
    <row r="20" spans="1:7" x14ac:dyDescent="0.25">
      <c r="A20" s="12" t="s">
        <v>346</v>
      </c>
      <c r="B20" s="30" t="s">
        <v>347</v>
      </c>
      <c r="C20" s="30" t="s">
        <v>215</v>
      </c>
      <c r="D20" s="13">
        <v>1000000</v>
      </c>
      <c r="E20" s="14">
        <v>1027.1099999999999</v>
      </c>
      <c r="F20" s="15">
        <v>3.1300000000000001E-2</v>
      </c>
      <c r="G20" s="15">
        <v>7.6339000000000004E-2</v>
      </c>
    </row>
    <row r="21" spans="1:7" x14ac:dyDescent="0.25">
      <c r="A21" s="12" t="s">
        <v>513</v>
      </c>
      <c r="B21" s="30" t="s">
        <v>514</v>
      </c>
      <c r="C21" s="30" t="s">
        <v>218</v>
      </c>
      <c r="D21" s="13">
        <v>1000000</v>
      </c>
      <c r="E21" s="14">
        <v>1025.3900000000001</v>
      </c>
      <c r="F21" s="15">
        <v>3.1199999999999999E-2</v>
      </c>
      <c r="G21" s="15">
        <v>7.6801999999999995E-2</v>
      </c>
    </row>
    <row r="22" spans="1:7" x14ac:dyDescent="0.25">
      <c r="A22" s="12" t="s">
        <v>367</v>
      </c>
      <c r="B22" s="30" t="s">
        <v>368</v>
      </c>
      <c r="C22" s="30" t="s">
        <v>229</v>
      </c>
      <c r="D22" s="13">
        <v>1000000</v>
      </c>
      <c r="E22" s="14">
        <v>1017.41</v>
      </c>
      <c r="F22" s="15">
        <v>3.1E-2</v>
      </c>
      <c r="G22" s="15">
        <v>7.6725000000000002E-2</v>
      </c>
    </row>
    <row r="23" spans="1:7" x14ac:dyDescent="0.25">
      <c r="A23" s="12" t="s">
        <v>431</v>
      </c>
      <c r="B23" s="30" t="s">
        <v>432</v>
      </c>
      <c r="C23" s="30" t="s">
        <v>218</v>
      </c>
      <c r="D23" s="13">
        <v>1000000</v>
      </c>
      <c r="E23" s="14">
        <v>984.76</v>
      </c>
      <c r="F23" s="15">
        <v>0.03</v>
      </c>
      <c r="G23" s="15">
        <v>7.6700000000000004E-2</v>
      </c>
    </row>
    <row r="24" spans="1:7" x14ac:dyDescent="0.25">
      <c r="A24" s="12" t="s">
        <v>315</v>
      </c>
      <c r="B24" s="30" t="s">
        <v>316</v>
      </c>
      <c r="C24" s="30" t="s">
        <v>218</v>
      </c>
      <c r="D24" s="13">
        <v>1000000</v>
      </c>
      <c r="E24" s="14">
        <v>983.89</v>
      </c>
      <c r="F24" s="15">
        <v>0.03</v>
      </c>
      <c r="G24" s="15">
        <v>7.7350000000000002E-2</v>
      </c>
    </row>
    <row r="25" spans="1:7" x14ac:dyDescent="0.25">
      <c r="A25" s="12" t="s">
        <v>327</v>
      </c>
      <c r="B25" s="30" t="s">
        <v>328</v>
      </c>
      <c r="C25" s="30" t="s">
        <v>218</v>
      </c>
      <c r="D25" s="13">
        <v>800000</v>
      </c>
      <c r="E25" s="14">
        <v>790.58</v>
      </c>
      <c r="F25" s="15">
        <v>2.41E-2</v>
      </c>
      <c r="G25" s="15">
        <v>7.7340000000000006E-2</v>
      </c>
    </row>
    <row r="26" spans="1:7" x14ac:dyDescent="0.25">
      <c r="A26" s="12" t="s">
        <v>633</v>
      </c>
      <c r="B26" s="30" t="s">
        <v>634</v>
      </c>
      <c r="C26" s="30" t="s">
        <v>360</v>
      </c>
      <c r="D26" s="13">
        <v>500000</v>
      </c>
      <c r="E26" s="14">
        <v>524.02</v>
      </c>
      <c r="F26" s="15">
        <v>1.6E-2</v>
      </c>
      <c r="G26" s="15">
        <v>7.7850000000000003E-2</v>
      </c>
    </row>
    <row r="27" spans="1:7" x14ac:dyDescent="0.25">
      <c r="A27" s="12" t="s">
        <v>635</v>
      </c>
      <c r="B27" s="30" t="s">
        <v>636</v>
      </c>
      <c r="C27" s="30" t="s">
        <v>218</v>
      </c>
      <c r="D27" s="13">
        <v>500000</v>
      </c>
      <c r="E27" s="14">
        <v>520.41999999999996</v>
      </c>
      <c r="F27" s="15">
        <v>1.5900000000000001E-2</v>
      </c>
      <c r="G27" s="15">
        <v>7.6826000000000005E-2</v>
      </c>
    </row>
    <row r="28" spans="1:7" x14ac:dyDescent="0.25">
      <c r="A28" s="12" t="s">
        <v>637</v>
      </c>
      <c r="B28" s="30" t="s">
        <v>638</v>
      </c>
      <c r="C28" s="30" t="s">
        <v>229</v>
      </c>
      <c r="D28" s="13">
        <v>500000</v>
      </c>
      <c r="E28" s="14">
        <v>518.16</v>
      </c>
      <c r="F28" s="15">
        <v>1.5800000000000002E-2</v>
      </c>
      <c r="G28" s="15">
        <v>7.6661000000000007E-2</v>
      </c>
    </row>
    <row r="29" spans="1:7" x14ac:dyDescent="0.25">
      <c r="A29" s="12" t="s">
        <v>639</v>
      </c>
      <c r="B29" s="30" t="s">
        <v>640</v>
      </c>
      <c r="C29" s="30" t="s">
        <v>218</v>
      </c>
      <c r="D29" s="13">
        <v>500000</v>
      </c>
      <c r="E29" s="14">
        <v>513.98</v>
      </c>
      <c r="F29" s="15">
        <v>1.5699999999999999E-2</v>
      </c>
      <c r="G29" s="15">
        <v>7.7365000000000003E-2</v>
      </c>
    </row>
    <row r="30" spans="1:7" x14ac:dyDescent="0.25">
      <c r="A30" s="12" t="s">
        <v>325</v>
      </c>
      <c r="B30" s="30" t="s">
        <v>326</v>
      </c>
      <c r="C30" s="30" t="s">
        <v>218</v>
      </c>
      <c r="D30" s="13">
        <v>500000</v>
      </c>
      <c r="E30" s="14">
        <v>502.72</v>
      </c>
      <c r="F30" s="15">
        <v>1.5299999999999999E-2</v>
      </c>
      <c r="G30" s="15">
        <v>7.5700000000000003E-2</v>
      </c>
    </row>
    <row r="31" spans="1:7" x14ac:dyDescent="0.25">
      <c r="A31" s="12" t="s">
        <v>641</v>
      </c>
      <c r="B31" s="30" t="s">
        <v>642</v>
      </c>
      <c r="C31" s="30" t="s">
        <v>218</v>
      </c>
      <c r="D31" s="13">
        <v>120000</v>
      </c>
      <c r="E31" s="14">
        <v>127.84</v>
      </c>
      <c r="F31" s="15">
        <v>3.8999999999999998E-3</v>
      </c>
      <c r="G31" s="15">
        <v>7.6300000000000007E-2</v>
      </c>
    </row>
    <row r="32" spans="1:7" x14ac:dyDescent="0.25">
      <c r="A32" s="12" t="s">
        <v>643</v>
      </c>
      <c r="B32" s="30" t="s">
        <v>644</v>
      </c>
      <c r="C32" s="30" t="s">
        <v>218</v>
      </c>
      <c r="D32" s="13">
        <v>10000</v>
      </c>
      <c r="E32" s="14">
        <v>10.33</v>
      </c>
      <c r="F32" s="15">
        <v>2.9999999999999997E-4</v>
      </c>
      <c r="G32" s="15">
        <v>7.9049999999999995E-2</v>
      </c>
    </row>
    <row r="33" spans="1:7" x14ac:dyDescent="0.25">
      <c r="A33" s="16" t="s">
        <v>126</v>
      </c>
      <c r="B33" s="31"/>
      <c r="C33" s="31"/>
      <c r="D33" s="17"/>
      <c r="E33" s="18">
        <v>25699.38</v>
      </c>
      <c r="F33" s="19">
        <v>0.7833</v>
      </c>
      <c r="G33" s="20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296</v>
      </c>
      <c r="B35" s="30"/>
      <c r="C35" s="30"/>
      <c r="D35" s="13"/>
      <c r="E35" s="14"/>
      <c r="F35" s="15"/>
      <c r="G35" s="15"/>
    </row>
    <row r="36" spans="1:7" x14ac:dyDescent="0.25">
      <c r="A36" s="12" t="s">
        <v>445</v>
      </c>
      <c r="B36" s="30" t="s">
        <v>446</v>
      </c>
      <c r="C36" s="30" t="s">
        <v>123</v>
      </c>
      <c r="D36" s="13">
        <v>5500000</v>
      </c>
      <c r="E36" s="14">
        <v>5453.75</v>
      </c>
      <c r="F36" s="15">
        <v>0.16619999999999999</v>
      </c>
      <c r="G36" s="15">
        <v>7.4219274469999999E-2</v>
      </c>
    </row>
    <row r="37" spans="1:7" x14ac:dyDescent="0.25">
      <c r="A37" s="16" t="s">
        <v>126</v>
      </c>
      <c r="B37" s="31"/>
      <c r="C37" s="31"/>
      <c r="D37" s="17"/>
      <c r="E37" s="18">
        <v>5453.75</v>
      </c>
      <c r="F37" s="19">
        <v>0.16619999999999999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16" t="s">
        <v>299</v>
      </c>
      <c r="B39" s="30"/>
      <c r="C39" s="30"/>
      <c r="D39" s="13"/>
      <c r="E39" s="14"/>
      <c r="F39" s="15"/>
      <c r="G39" s="15"/>
    </row>
    <row r="40" spans="1:7" x14ac:dyDescent="0.25">
      <c r="A40" s="16" t="s">
        <v>126</v>
      </c>
      <c r="B40" s="30"/>
      <c r="C40" s="30"/>
      <c r="D40" s="13"/>
      <c r="E40" s="35" t="s">
        <v>118</v>
      </c>
      <c r="F40" s="36" t="s">
        <v>118</v>
      </c>
      <c r="G40" s="15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6" t="s">
        <v>300</v>
      </c>
      <c r="B42" s="30"/>
      <c r="C42" s="30"/>
      <c r="D42" s="13"/>
      <c r="E42" s="14"/>
      <c r="F42" s="15"/>
      <c r="G42" s="15"/>
    </row>
    <row r="43" spans="1:7" x14ac:dyDescent="0.25">
      <c r="A43" s="16" t="s">
        <v>126</v>
      </c>
      <c r="B43" s="30"/>
      <c r="C43" s="30"/>
      <c r="D43" s="13"/>
      <c r="E43" s="35" t="s">
        <v>118</v>
      </c>
      <c r="F43" s="36" t="s">
        <v>118</v>
      </c>
      <c r="G43" s="15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21" t="s">
        <v>158</v>
      </c>
      <c r="B45" s="32"/>
      <c r="C45" s="32"/>
      <c r="D45" s="22"/>
      <c r="E45" s="18">
        <v>31153.13</v>
      </c>
      <c r="F45" s="19">
        <v>0.94950000000000001</v>
      </c>
      <c r="G45" s="20"/>
    </row>
    <row r="46" spans="1:7" x14ac:dyDescent="0.25">
      <c r="A46" s="12"/>
      <c r="B46" s="30"/>
      <c r="C46" s="30"/>
      <c r="D46" s="13"/>
      <c r="E46" s="14"/>
      <c r="F46" s="15"/>
      <c r="G46" s="15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16" t="s">
        <v>159</v>
      </c>
      <c r="B48" s="30"/>
      <c r="C48" s="30"/>
      <c r="D48" s="13"/>
      <c r="E48" s="14"/>
      <c r="F48" s="15"/>
      <c r="G48" s="15"/>
    </row>
    <row r="49" spans="1:7" x14ac:dyDescent="0.25">
      <c r="A49" s="12" t="s">
        <v>160</v>
      </c>
      <c r="B49" s="30" t="s">
        <v>161</v>
      </c>
      <c r="C49" s="30"/>
      <c r="D49" s="13">
        <v>888.45600000000002</v>
      </c>
      <c r="E49" s="14">
        <v>89.22</v>
      </c>
      <c r="F49" s="15">
        <v>2.7000000000000001E-3</v>
      </c>
      <c r="G49" s="15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21" t="s">
        <v>158</v>
      </c>
      <c r="B51" s="32"/>
      <c r="C51" s="32"/>
      <c r="D51" s="22"/>
      <c r="E51" s="18">
        <v>89.22</v>
      </c>
      <c r="F51" s="19">
        <v>2.7000000000000001E-3</v>
      </c>
      <c r="G51" s="20"/>
    </row>
    <row r="52" spans="1:7" x14ac:dyDescent="0.25">
      <c r="A52" s="12"/>
      <c r="B52" s="30"/>
      <c r="C52" s="30"/>
      <c r="D52" s="13"/>
      <c r="E52" s="14"/>
      <c r="F52" s="15"/>
      <c r="G52" s="15"/>
    </row>
    <row r="53" spans="1:7" x14ac:dyDescent="0.25">
      <c r="A53" s="16" t="s">
        <v>162</v>
      </c>
      <c r="B53" s="30"/>
      <c r="C53" s="30"/>
      <c r="D53" s="13"/>
      <c r="E53" s="14"/>
      <c r="F53" s="15"/>
      <c r="G53" s="15"/>
    </row>
    <row r="54" spans="1:7" x14ac:dyDescent="0.25">
      <c r="A54" s="12" t="s">
        <v>163</v>
      </c>
      <c r="B54" s="30"/>
      <c r="C54" s="30"/>
      <c r="D54" s="13"/>
      <c r="E54" s="14">
        <v>638.88</v>
      </c>
      <c r="F54" s="15">
        <v>1.95E-2</v>
      </c>
      <c r="G54" s="15">
        <v>6.7599000000000006E-2</v>
      </c>
    </row>
    <row r="55" spans="1:7" x14ac:dyDescent="0.25">
      <c r="A55" s="16" t="s">
        <v>126</v>
      </c>
      <c r="B55" s="31"/>
      <c r="C55" s="31"/>
      <c r="D55" s="17"/>
      <c r="E55" s="18">
        <v>638.88</v>
      </c>
      <c r="F55" s="19">
        <v>1.95E-2</v>
      </c>
      <c r="G55" s="20"/>
    </row>
    <row r="56" spans="1:7" x14ac:dyDescent="0.25">
      <c r="A56" s="12"/>
      <c r="B56" s="30"/>
      <c r="C56" s="30"/>
      <c r="D56" s="13"/>
      <c r="E56" s="14"/>
      <c r="F56" s="15"/>
      <c r="G56" s="15"/>
    </row>
    <row r="57" spans="1:7" x14ac:dyDescent="0.25">
      <c r="A57" s="21" t="s">
        <v>158</v>
      </c>
      <c r="B57" s="32"/>
      <c r="C57" s="32"/>
      <c r="D57" s="22"/>
      <c r="E57" s="18">
        <v>638.88</v>
      </c>
      <c r="F57" s="19">
        <v>1.95E-2</v>
      </c>
      <c r="G57" s="20"/>
    </row>
    <row r="58" spans="1:7" x14ac:dyDescent="0.25">
      <c r="A58" s="12" t="s">
        <v>164</v>
      </c>
      <c r="B58" s="30"/>
      <c r="C58" s="30"/>
      <c r="D58" s="13"/>
      <c r="E58" s="14">
        <v>949.30631470000003</v>
      </c>
      <c r="F58" s="15">
        <v>2.8927999999999999E-2</v>
      </c>
      <c r="G58" s="15"/>
    </row>
    <row r="59" spans="1:7" x14ac:dyDescent="0.25">
      <c r="A59" s="12" t="s">
        <v>165</v>
      </c>
      <c r="B59" s="30"/>
      <c r="C59" s="30"/>
      <c r="D59" s="13"/>
      <c r="E59" s="23">
        <v>-14.4463147</v>
      </c>
      <c r="F59" s="24">
        <v>-6.2799999999999998E-4</v>
      </c>
      <c r="G59" s="15">
        <v>6.7599000000000006E-2</v>
      </c>
    </row>
    <row r="60" spans="1:7" x14ac:dyDescent="0.25">
      <c r="A60" s="25" t="s">
        <v>166</v>
      </c>
      <c r="B60" s="33"/>
      <c r="C60" s="33"/>
      <c r="D60" s="26"/>
      <c r="E60" s="27">
        <v>32816.089999999997</v>
      </c>
      <c r="F60" s="28">
        <v>1</v>
      </c>
      <c r="G60" s="28"/>
    </row>
    <row r="62" spans="1:7" x14ac:dyDescent="0.25">
      <c r="A62" s="1" t="s">
        <v>168</v>
      </c>
    </row>
    <row r="65" spans="1:5" x14ac:dyDescent="0.25">
      <c r="A65" s="1" t="s">
        <v>169</v>
      </c>
    </row>
    <row r="66" spans="1:5" x14ac:dyDescent="0.25">
      <c r="A66" s="47" t="s">
        <v>170</v>
      </c>
      <c r="B66" s="34" t="s">
        <v>118</v>
      </c>
    </row>
    <row r="67" spans="1:5" x14ac:dyDescent="0.25">
      <c r="A67" t="s">
        <v>171</v>
      </c>
    </row>
    <row r="68" spans="1:5" x14ac:dyDescent="0.25">
      <c r="A68" t="s">
        <v>172</v>
      </c>
      <c r="B68" t="s">
        <v>173</v>
      </c>
      <c r="C68" t="s">
        <v>173</v>
      </c>
    </row>
    <row r="69" spans="1:5" x14ac:dyDescent="0.25">
      <c r="B69" s="48">
        <v>45230</v>
      </c>
      <c r="C69" s="48">
        <v>45260</v>
      </c>
    </row>
    <row r="70" spans="1:5" x14ac:dyDescent="0.25">
      <c r="A70" t="s">
        <v>175</v>
      </c>
      <c r="B70" t="s">
        <v>176</v>
      </c>
      <c r="C70" t="s">
        <v>176</v>
      </c>
      <c r="E70" s="2"/>
    </row>
    <row r="71" spans="1:5" x14ac:dyDescent="0.25">
      <c r="A71" t="s">
        <v>645</v>
      </c>
      <c r="B71">
        <v>14.497400000000001</v>
      </c>
      <c r="C71">
        <v>14.4954</v>
      </c>
      <c r="E71" s="2"/>
    </row>
    <row r="72" spans="1:5" x14ac:dyDescent="0.25">
      <c r="A72" t="s">
        <v>177</v>
      </c>
      <c r="B72">
        <v>22.133299999999998</v>
      </c>
      <c r="C72">
        <v>22.282699999999998</v>
      </c>
      <c r="E72" s="2"/>
    </row>
    <row r="73" spans="1:5" x14ac:dyDescent="0.25">
      <c r="A73" t="s">
        <v>178</v>
      </c>
      <c r="B73">
        <v>18.015499999999999</v>
      </c>
      <c r="C73">
        <v>18.1371</v>
      </c>
      <c r="E73" s="2"/>
    </row>
    <row r="74" spans="1:5" x14ac:dyDescent="0.25">
      <c r="A74" t="s">
        <v>646</v>
      </c>
      <c r="B74">
        <v>10.9147</v>
      </c>
      <c r="C74">
        <v>10.9053</v>
      </c>
      <c r="E74" s="2"/>
    </row>
    <row r="75" spans="1:5" x14ac:dyDescent="0.25">
      <c r="A75" t="s">
        <v>647</v>
      </c>
      <c r="B75">
        <v>10.5563</v>
      </c>
      <c r="C75">
        <v>10.5504</v>
      </c>
      <c r="E75" s="2"/>
    </row>
    <row r="76" spans="1:5" x14ac:dyDescent="0.25">
      <c r="A76" t="s">
        <v>186</v>
      </c>
      <c r="B76" t="s">
        <v>176</v>
      </c>
      <c r="C76" t="s">
        <v>176</v>
      </c>
      <c r="E76" s="2"/>
    </row>
    <row r="77" spans="1:5" x14ac:dyDescent="0.25">
      <c r="A77" t="s">
        <v>648</v>
      </c>
      <c r="B77">
        <v>14.1158</v>
      </c>
      <c r="C77">
        <v>14.113799999999999</v>
      </c>
      <c r="E77" s="2"/>
    </row>
    <row r="78" spans="1:5" x14ac:dyDescent="0.25">
      <c r="A78" t="s">
        <v>649</v>
      </c>
      <c r="B78">
        <v>21.470400000000001</v>
      </c>
      <c r="C78">
        <v>21.6097</v>
      </c>
      <c r="E78" s="2"/>
    </row>
    <row r="79" spans="1:5" x14ac:dyDescent="0.25">
      <c r="A79" t="s">
        <v>650</v>
      </c>
      <c r="B79">
        <v>17.373000000000001</v>
      </c>
      <c r="C79">
        <v>17.485800000000001</v>
      </c>
      <c r="E79" s="2"/>
    </row>
    <row r="80" spans="1:5" x14ac:dyDescent="0.25">
      <c r="A80" t="s">
        <v>651</v>
      </c>
      <c r="B80">
        <v>11.156499999999999</v>
      </c>
      <c r="C80">
        <v>11.1494</v>
      </c>
      <c r="E80" s="2"/>
    </row>
    <row r="81" spans="1:5" x14ac:dyDescent="0.25">
      <c r="A81" t="s">
        <v>652</v>
      </c>
      <c r="B81">
        <v>10.1486</v>
      </c>
      <c r="C81">
        <v>10.1456</v>
      </c>
      <c r="E81" s="2"/>
    </row>
    <row r="82" spans="1:5" x14ac:dyDescent="0.25">
      <c r="A82" t="s">
        <v>187</v>
      </c>
      <c r="E82" s="2"/>
    </row>
    <row r="84" spans="1:5" x14ac:dyDescent="0.25">
      <c r="A84" t="s">
        <v>653</v>
      </c>
    </row>
    <row r="86" spans="1:5" x14ac:dyDescent="0.25">
      <c r="A86" s="50" t="s">
        <v>654</v>
      </c>
      <c r="B86" s="50" t="s">
        <v>655</v>
      </c>
      <c r="C86" s="50" t="s">
        <v>656</v>
      </c>
      <c r="D86" s="50" t="s">
        <v>657</v>
      </c>
    </row>
    <row r="87" spans="1:5" x14ac:dyDescent="0.25">
      <c r="A87" s="50" t="s">
        <v>658</v>
      </c>
      <c r="B87" s="50"/>
      <c r="C87" s="50">
        <v>9.9843699999999994E-2</v>
      </c>
      <c r="D87" s="50">
        <v>9.9843699999999994E-2</v>
      </c>
    </row>
    <row r="88" spans="1:5" x14ac:dyDescent="0.25">
      <c r="A88" s="50" t="s">
        <v>659</v>
      </c>
      <c r="B88" s="50"/>
      <c r="C88" s="50">
        <v>8.3101900000000006E-2</v>
      </c>
      <c r="D88" s="50">
        <v>8.3101900000000006E-2</v>
      </c>
    </row>
    <row r="89" spans="1:5" x14ac:dyDescent="0.25">
      <c r="A89" s="50" t="s">
        <v>660</v>
      </c>
      <c r="B89" s="50"/>
      <c r="C89" s="50">
        <v>7.7028100000000002E-2</v>
      </c>
      <c r="D89" s="50">
        <v>7.7028100000000002E-2</v>
      </c>
    </row>
    <row r="90" spans="1:5" x14ac:dyDescent="0.25">
      <c r="A90" s="50" t="s">
        <v>661</v>
      </c>
      <c r="B90" s="50"/>
      <c r="C90" s="50">
        <v>9.3623100000000001E-2</v>
      </c>
      <c r="D90" s="50">
        <v>9.3623100000000001E-2</v>
      </c>
    </row>
    <row r="91" spans="1:5" x14ac:dyDescent="0.25">
      <c r="A91" s="50" t="s">
        <v>662</v>
      </c>
      <c r="B91" s="50"/>
      <c r="C91" s="50">
        <v>7.9590800000000003E-2</v>
      </c>
      <c r="D91" s="50">
        <v>7.9590800000000003E-2</v>
      </c>
    </row>
    <row r="92" spans="1:5" x14ac:dyDescent="0.25">
      <c r="A92" s="50" t="s">
        <v>663</v>
      </c>
      <c r="B92" s="50"/>
      <c r="C92" s="50">
        <v>6.8752400000000005E-2</v>
      </c>
      <c r="D92" s="50">
        <v>6.8752400000000005E-2</v>
      </c>
    </row>
    <row r="94" spans="1:5" x14ac:dyDescent="0.25">
      <c r="A94" t="s">
        <v>189</v>
      </c>
      <c r="B94" s="34" t="s">
        <v>118</v>
      </c>
    </row>
    <row r="95" spans="1:5" ht="30" customHeight="1" x14ac:dyDescent="0.25">
      <c r="A95" s="47" t="s">
        <v>190</v>
      </c>
      <c r="B95" s="34" t="s">
        <v>118</v>
      </c>
    </row>
    <row r="96" spans="1:5" ht="30" customHeight="1" x14ac:dyDescent="0.25">
      <c r="A96" s="47" t="s">
        <v>191</v>
      </c>
      <c r="B96" s="34" t="s">
        <v>118</v>
      </c>
    </row>
    <row r="97" spans="1:2" x14ac:dyDescent="0.25">
      <c r="A97" t="s">
        <v>192</v>
      </c>
      <c r="B97" s="49">
        <f>+B111</f>
        <v>5.552516186901796</v>
      </c>
    </row>
    <row r="98" spans="1:2" ht="45" customHeight="1" x14ac:dyDescent="0.25">
      <c r="A98" s="47" t="s">
        <v>193</v>
      </c>
      <c r="B98" s="34" t="s">
        <v>118</v>
      </c>
    </row>
    <row r="99" spans="1:2" ht="30" customHeight="1" x14ac:dyDescent="0.25">
      <c r="A99" s="47" t="s">
        <v>194</v>
      </c>
      <c r="B99" s="34" t="s">
        <v>118</v>
      </c>
    </row>
    <row r="100" spans="1:2" ht="30" customHeight="1" x14ac:dyDescent="0.25">
      <c r="A100" s="47" t="s">
        <v>195</v>
      </c>
      <c r="B100" s="34" t="s">
        <v>118</v>
      </c>
    </row>
    <row r="101" spans="1:2" x14ac:dyDescent="0.25">
      <c r="A101" t="s">
        <v>196</v>
      </c>
      <c r="B101" s="34" t="s">
        <v>118</v>
      </c>
    </row>
    <row r="102" spans="1:2" x14ac:dyDescent="0.25">
      <c r="A102" t="s">
        <v>197</v>
      </c>
      <c r="B102" s="34" t="s">
        <v>118</v>
      </c>
    </row>
    <row r="104" spans="1:2" x14ac:dyDescent="0.25">
      <c r="A104" t="s">
        <v>198</v>
      </c>
    </row>
    <row r="105" spans="1:2" ht="45" customHeight="1" x14ac:dyDescent="0.25">
      <c r="A105" s="55" t="s">
        <v>199</v>
      </c>
      <c r="B105" s="59" t="s">
        <v>664</v>
      </c>
    </row>
    <row r="106" spans="1:2" ht="30" customHeight="1" x14ac:dyDescent="0.25">
      <c r="A106" s="55" t="s">
        <v>201</v>
      </c>
      <c r="B106" s="59" t="s">
        <v>665</v>
      </c>
    </row>
    <row r="107" spans="1:2" x14ac:dyDescent="0.25">
      <c r="A107" s="55"/>
      <c r="B107" s="55"/>
    </row>
    <row r="108" spans="1:2" x14ac:dyDescent="0.25">
      <c r="A108" s="55" t="s">
        <v>203</v>
      </c>
      <c r="B108" s="56">
        <v>7.5921365584413172</v>
      </c>
    </row>
    <row r="109" spans="1:2" x14ac:dyDescent="0.25">
      <c r="A109" s="55"/>
      <c r="B109" s="55"/>
    </row>
    <row r="110" spans="1:2" x14ac:dyDescent="0.25">
      <c r="A110" s="55" t="s">
        <v>204</v>
      </c>
      <c r="B110" s="57">
        <v>4.5320999999999998</v>
      </c>
    </row>
    <row r="111" spans="1:2" x14ac:dyDescent="0.25">
      <c r="A111" s="55" t="s">
        <v>205</v>
      </c>
      <c r="B111" s="57">
        <v>5.552516186901796</v>
      </c>
    </row>
    <row r="112" spans="1:2" x14ac:dyDescent="0.25">
      <c r="A112" s="55"/>
      <c r="B112" s="55"/>
    </row>
    <row r="113" spans="1:6" x14ac:dyDescent="0.25">
      <c r="A113" s="55" t="s">
        <v>206</v>
      </c>
      <c r="B113" s="58">
        <v>45260</v>
      </c>
    </row>
    <row r="115" spans="1:6" ht="69.95" customHeight="1" x14ac:dyDescent="0.25">
      <c r="A115" s="67" t="s">
        <v>207</v>
      </c>
      <c r="B115" s="67" t="s">
        <v>208</v>
      </c>
      <c r="C115" s="67" t="s">
        <v>5</v>
      </c>
      <c r="D115" s="67" t="s">
        <v>6</v>
      </c>
      <c r="E115" s="67" t="s">
        <v>5</v>
      </c>
      <c r="F115" s="67" t="s">
        <v>6</v>
      </c>
    </row>
    <row r="116" spans="1:6" ht="69.95" customHeight="1" x14ac:dyDescent="0.25">
      <c r="A116" s="67" t="s">
        <v>666</v>
      </c>
      <c r="B116" s="67"/>
      <c r="C116" s="67" t="s">
        <v>22</v>
      </c>
      <c r="D116" s="67"/>
      <c r="E116" s="67" t="s">
        <v>23</v>
      </c>
      <c r="F116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5" activePane="bottomLeft" state="frozen"/>
      <selection activeCell="B84" sqref="B84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667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668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669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670</v>
      </c>
      <c r="B13" s="30" t="s">
        <v>671</v>
      </c>
      <c r="C13" s="30" t="s">
        <v>123</v>
      </c>
      <c r="D13" s="13">
        <v>4500000</v>
      </c>
      <c r="E13" s="14">
        <v>4515.75</v>
      </c>
      <c r="F13" s="15">
        <v>0.49980000000000002</v>
      </c>
      <c r="G13" s="15">
        <v>7.3963287683999998E-2</v>
      </c>
    </row>
    <row r="14" spans="1:8" x14ac:dyDescent="0.25">
      <c r="A14" s="16" t="s">
        <v>126</v>
      </c>
      <c r="B14" s="31"/>
      <c r="C14" s="31"/>
      <c r="D14" s="17"/>
      <c r="E14" s="18">
        <v>4515.75</v>
      </c>
      <c r="F14" s="19">
        <v>0.49980000000000002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672</v>
      </c>
      <c r="B16" s="30"/>
      <c r="C16" s="30"/>
      <c r="D16" s="13"/>
      <c r="E16" s="14"/>
      <c r="F16" s="15"/>
      <c r="G16" s="15"/>
    </row>
    <row r="17" spans="1:7" x14ac:dyDescent="0.25">
      <c r="A17" s="12" t="s">
        <v>673</v>
      </c>
      <c r="B17" s="30" t="s">
        <v>674</v>
      </c>
      <c r="C17" s="30" t="s">
        <v>123</v>
      </c>
      <c r="D17" s="13">
        <v>1500000</v>
      </c>
      <c r="E17" s="14">
        <v>1483.26</v>
      </c>
      <c r="F17" s="15">
        <v>0.16420000000000001</v>
      </c>
      <c r="G17" s="15">
        <v>7.7080730624999996E-2</v>
      </c>
    </row>
    <row r="18" spans="1:7" x14ac:dyDescent="0.25">
      <c r="A18" s="12" t="s">
        <v>675</v>
      </c>
      <c r="B18" s="30" t="s">
        <v>676</v>
      </c>
      <c r="C18" s="30" t="s">
        <v>123</v>
      </c>
      <c r="D18" s="13">
        <v>1000000</v>
      </c>
      <c r="E18" s="14">
        <v>1003.53</v>
      </c>
      <c r="F18" s="15">
        <v>0.1111</v>
      </c>
      <c r="G18" s="15">
        <v>7.7229144712E-2</v>
      </c>
    </row>
    <row r="19" spans="1:7" x14ac:dyDescent="0.25">
      <c r="A19" s="12" t="s">
        <v>677</v>
      </c>
      <c r="B19" s="30" t="s">
        <v>678</v>
      </c>
      <c r="C19" s="30" t="s">
        <v>123</v>
      </c>
      <c r="D19" s="13">
        <v>500000</v>
      </c>
      <c r="E19" s="14">
        <v>498.98</v>
      </c>
      <c r="F19" s="15">
        <v>5.5199999999999999E-2</v>
      </c>
      <c r="G19" s="15">
        <v>7.7309064225000002E-2</v>
      </c>
    </row>
    <row r="20" spans="1:7" x14ac:dyDescent="0.25">
      <c r="A20" s="12" t="s">
        <v>679</v>
      </c>
      <c r="B20" s="30" t="s">
        <v>680</v>
      </c>
      <c r="C20" s="30" t="s">
        <v>123</v>
      </c>
      <c r="D20" s="13">
        <v>500000</v>
      </c>
      <c r="E20" s="14">
        <v>498.88</v>
      </c>
      <c r="F20" s="15">
        <v>5.5199999999999999E-2</v>
      </c>
      <c r="G20" s="15">
        <v>7.7271698888999998E-2</v>
      </c>
    </row>
    <row r="21" spans="1:7" x14ac:dyDescent="0.25">
      <c r="A21" s="12" t="s">
        <v>681</v>
      </c>
      <c r="B21" s="30" t="s">
        <v>682</v>
      </c>
      <c r="C21" s="30" t="s">
        <v>123</v>
      </c>
      <c r="D21" s="13">
        <v>500000</v>
      </c>
      <c r="E21" s="14">
        <v>498.72</v>
      </c>
      <c r="F21" s="15">
        <v>5.5199999999999999E-2</v>
      </c>
      <c r="G21" s="15">
        <v>7.7486558420000004E-2</v>
      </c>
    </row>
    <row r="22" spans="1:7" x14ac:dyDescent="0.25">
      <c r="A22" s="12" t="s">
        <v>683</v>
      </c>
      <c r="B22" s="30" t="s">
        <v>684</v>
      </c>
      <c r="C22" s="30" t="s">
        <v>123</v>
      </c>
      <c r="D22" s="13">
        <v>200000</v>
      </c>
      <c r="E22" s="14">
        <v>200.36</v>
      </c>
      <c r="F22" s="15">
        <v>2.2200000000000001E-2</v>
      </c>
      <c r="G22" s="15">
        <v>7.7487596441000006E-2</v>
      </c>
    </row>
    <row r="23" spans="1:7" x14ac:dyDescent="0.25">
      <c r="A23" s="16" t="s">
        <v>126</v>
      </c>
      <c r="B23" s="31"/>
      <c r="C23" s="31"/>
      <c r="D23" s="17"/>
      <c r="E23" s="18">
        <v>4183.7299999999996</v>
      </c>
      <c r="F23" s="19">
        <v>0.46310000000000001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299</v>
      </c>
      <c r="B26" s="30"/>
      <c r="C26" s="30"/>
      <c r="D26" s="13"/>
      <c r="E26" s="14"/>
      <c r="F26" s="15"/>
      <c r="G26" s="15"/>
    </row>
    <row r="27" spans="1:7" x14ac:dyDescent="0.25">
      <c r="A27" s="16" t="s">
        <v>126</v>
      </c>
      <c r="B27" s="30"/>
      <c r="C27" s="30"/>
      <c r="D27" s="13"/>
      <c r="E27" s="35" t="s">
        <v>118</v>
      </c>
      <c r="F27" s="36" t="s">
        <v>118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16" t="s">
        <v>300</v>
      </c>
      <c r="B29" s="30"/>
      <c r="C29" s="30"/>
      <c r="D29" s="13"/>
      <c r="E29" s="14"/>
      <c r="F29" s="15"/>
      <c r="G29" s="15"/>
    </row>
    <row r="30" spans="1:7" x14ac:dyDescent="0.25">
      <c r="A30" s="16" t="s">
        <v>126</v>
      </c>
      <c r="B30" s="30"/>
      <c r="C30" s="30"/>
      <c r="D30" s="13"/>
      <c r="E30" s="35" t="s">
        <v>118</v>
      </c>
      <c r="F30" s="36" t="s">
        <v>118</v>
      </c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21" t="s">
        <v>158</v>
      </c>
      <c r="B32" s="32"/>
      <c r="C32" s="32"/>
      <c r="D32" s="22"/>
      <c r="E32" s="18">
        <v>8699.48</v>
      </c>
      <c r="F32" s="19">
        <v>0.96289999999999998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162</v>
      </c>
      <c r="B35" s="30"/>
      <c r="C35" s="30"/>
      <c r="D35" s="13"/>
      <c r="E35" s="14"/>
      <c r="F35" s="15"/>
      <c r="G35" s="15"/>
    </row>
    <row r="36" spans="1:7" x14ac:dyDescent="0.25">
      <c r="A36" s="12" t="s">
        <v>163</v>
      </c>
      <c r="B36" s="30"/>
      <c r="C36" s="30"/>
      <c r="D36" s="13"/>
      <c r="E36" s="14">
        <v>121.98</v>
      </c>
      <c r="F36" s="15">
        <v>1.35E-2</v>
      </c>
      <c r="G36" s="15">
        <v>6.7599000000000006E-2</v>
      </c>
    </row>
    <row r="37" spans="1:7" x14ac:dyDescent="0.25">
      <c r="A37" s="16" t="s">
        <v>126</v>
      </c>
      <c r="B37" s="31"/>
      <c r="C37" s="31"/>
      <c r="D37" s="17"/>
      <c r="E37" s="18">
        <v>121.98</v>
      </c>
      <c r="F37" s="19">
        <v>1.35E-2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21" t="s">
        <v>158</v>
      </c>
      <c r="B39" s="32"/>
      <c r="C39" s="32"/>
      <c r="D39" s="22"/>
      <c r="E39" s="18">
        <v>121.98</v>
      </c>
      <c r="F39" s="19">
        <v>1.35E-2</v>
      </c>
      <c r="G39" s="20"/>
    </row>
    <row r="40" spans="1:7" x14ac:dyDescent="0.25">
      <c r="A40" s="12" t="s">
        <v>164</v>
      </c>
      <c r="B40" s="30"/>
      <c r="C40" s="30"/>
      <c r="D40" s="13"/>
      <c r="E40" s="14">
        <v>213.86706280000001</v>
      </c>
      <c r="F40" s="15">
        <v>2.3671999999999999E-2</v>
      </c>
      <c r="G40" s="15"/>
    </row>
    <row r="41" spans="1:7" x14ac:dyDescent="0.25">
      <c r="A41" s="12" t="s">
        <v>165</v>
      </c>
      <c r="B41" s="30"/>
      <c r="C41" s="30"/>
      <c r="D41" s="13"/>
      <c r="E41" s="23">
        <v>-1.0070627999999999</v>
      </c>
      <c r="F41" s="24">
        <v>-7.2000000000000002E-5</v>
      </c>
      <c r="G41" s="15">
        <v>6.7599000000000006E-2</v>
      </c>
    </row>
    <row r="42" spans="1:7" x14ac:dyDescent="0.25">
      <c r="A42" s="25" t="s">
        <v>166</v>
      </c>
      <c r="B42" s="33"/>
      <c r="C42" s="33"/>
      <c r="D42" s="26"/>
      <c r="E42" s="27">
        <v>9034.32</v>
      </c>
      <c r="F42" s="28">
        <v>1</v>
      </c>
      <c r="G42" s="28"/>
    </row>
    <row r="44" spans="1:7" x14ac:dyDescent="0.25">
      <c r="A44" s="1" t="s">
        <v>168</v>
      </c>
    </row>
    <row r="47" spans="1:7" x14ac:dyDescent="0.25">
      <c r="A47" s="1" t="s">
        <v>169</v>
      </c>
    </row>
    <row r="48" spans="1:7" x14ac:dyDescent="0.25">
      <c r="A48" s="47" t="s">
        <v>170</v>
      </c>
      <c r="B48" s="34" t="s">
        <v>118</v>
      </c>
    </row>
    <row r="49" spans="1:5" x14ac:dyDescent="0.25">
      <c r="A49" t="s">
        <v>171</v>
      </c>
    </row>
    <row r="50" spans="1:5" x14ac:dyDescent="0.25">
      <c r="A50" t="s">
        <v>172</v>
      </c>
      <c r="B50" t="s">
        <v>173</v>
      </c>
      <c r="C50" t="s">
        <v>173</v>
      </c>
    </row>
    <row r="51" spans="1:5" x14ac:dyDescent="0.25">
      <c r="B51" s="48">
        <v>45230</v>
      </c>
      <c r="C51" s="48">
        <v>45260</v>
      </c>
    </row>
    <row r="52" spans="1:5" x14ac:dyDescent="0.25">
      <c r="A52" t="s">
        <v>685</v>
      </c>
      <c r="B52">
        <v>10.742000000000001</v>
      </c>
      <c r="C52">
        <v>10.8269</v>
      </c>
      <c r="E52" s="2"/>
    </row>
    <row r="53" spans="1:5" x14ac:dyDescent="0.25">
      <c r="A53" t="s">
        <v>178</v>
      </c>
      <c r="B53">
        <v>10.741300000000001</v>
      </c>
      <c r="C53">
        <v>10.8262</v>
      </c>
      <c r="E53" s="2"/>
    </row>
    <row r="54" spans="1:5" x14ac:dyDescent="0.25">
      <c r="A54" t="s">
        <v>686</v>
      </c>
      <c r="B54">
        <v>10.715</v>
      </c>
      <c r="C54">
        <v>10.797599999999999</v>
      </c>
      <c r="E54" s="2"/>
    </row>
    <row r="55" spans="1:5" x14ac:dyDescent="0.25">
      <c r="A55" t="s">
        <v>650</v>
      </c>
      <c r="B55">
        <v>10.715299999999999</v>
      </c>
      <c r="C55">
        <v>10.797800000000001</v>
      </c>
      <c r="E55" s="2"/>
    </row>
    <row r="56" spans="1:5" x14ac:dyDescent="0.25">
      <c r="E56" s="2"/>
    </row>
    <row r="57" spans="1:5" x14ac:dyDescent="0.25">
      <c r="A57" t="s">
        <v>188</v>
      </c>
      <c r="B57" s="34" t="s">
        <v>118</v>
      </c>
    </row>
    <row r="58" spans="1:5" x14ac:dyDescent="0.25">
      <c r="A58" t="s">
        <v>189</v>
      </c>
      <c r="B58" s="34" t="s">
        <v>118</v>
      </c>
    </row>
    <row r="59" spans="1:5" ht="30" customHeight="1" x14ac:dyDescent="0.25">
      <c r="A59" s="47" t="s">
        <v>190</v>
      </c>
      <c r="B59" s="34" t="s">
        <v>118</v>
      </c>
    </row>
    <row r="60" spans="1:5" ht="30" customHeight="1" x14ac:dyDescent="0.25">
      <c r="A60" s="47" t="s">
        <v>191</v>
      </c>
      <c r="B60" s="34" t="s">
        <v>118</v>
      </c>
    </row>
    <row r="61" spans="1:5" x14ac:dyDescent="0.25">
      <c r="A61" t="s">
        <v>192</v>
      </c>
      <c r="B61" s="49">
        <f>+B75</f>
        <v>3.3809024881553871</v>
      </c>
    </row>
    <row r="62" spans="1:5" ht="45" customHeight="1" x14ac:dyDescent="0.25">
      <c r="A62" s="47" t="s">
        <v>193</v>
      </c>
      <c r="B62" s="34" t="s">
        <v>118</v>
      </c>
    </row>
    <row r="63" spans="1:5" ht="30" customHeight="1" x14ac:dyDescent="0.25">
      <c r="A63" s="47" t="s">
        <v>194</v>
      </c>
      <c r="B63" s="34" t="s">
        <v>118</v>
      </c>
    </row>
    <row r="64" spans="1:5" ht="30" customHeight="1" x14ac:dyDescent="0.25">
      <c r="A64" s="47" t="s">
        <v>195</v>
      </c>
      <c r="B64" s="34" t="s">
        <v>118</v>
      </c>
    </row>
    <row r="65" spans="1:4" x14ac:dyDescent="0.25">
      <c r="A65" t="s">
        <v>196</v>
      </c>
      <c r="B65" s="34" t="s">
        <v>118</v>
      </c>
    </row>
    <row r="66" spans="1:4" x14ac:dyDescent="0.25">
      <c r="A66" t="s">
        <v>197</v>
      </c>
      <c r="B66" s="34" t="s">
        <v>118</v>
      </c>
    </row>
    <row r="68" spans="1:4" x14ac:dyDescent="0.25">
      <c r="A68" t="s">
        <v>198</v>
      </c>
    </row>
    <row r="69" spans="1:4" ht="75" customHeight="1" x14ac:dyDescent="0.25">
      <c r="A69" s="55" t="s">
        <v>199</v>
      </c>
      <c r="B69" s="59" t="s">
        <v>687</v>
      </c>
    </row>
    <row r="70" spans="1:4" ht="45" customHeight="1" x14ac:dyDescent="0.25">
      <c r="A70" s="55" t="s">
        <v>201</v>
      </c>
      <c r="B70" s="59" t="s">
        <v>688</v>
      </c>
    </row>
    <row r="71" spans="1:4" x14ac:dyDescent="0.25">
      <c r="A71" s="55"/>
      <c r="B71" s="55"/>
    </row>
    <row r="72" spans="1:4" x14ac:dyDescent="0.25">
      <c r="A72" s="55" t="s">
        <v>203</v>
      </c>
      <c r="B72" s="56">
        <v>7.54368126839117</v>
      </c>
    </row>
    <row r="73" spans="1:4" x14ac:dyDescent="0.25">
      <c r="A73" s="55"/>
      <c r="B73" s="55"/>
    </row>
    <row r="74" spans="1:4" x14ac:dyDescent="0.25">
      <c r="A74" s="55" t="s">
        <v>204</v>
      </c>
      <c r="B74" s="57">
        <v>2.9737</v>
      </c>
    </row>
    <row r="75" spans="1:4" x14ac:dyDescent="0.25">
      <c r="A75" s="55" t="s">
        <v>205</v>
      </c>
      <c r="B75" s="57">
        <v>3.3809024881553871</v>
      </c>
    </row>
    <row r="76" spans="1:4" x14ac:dyDescent="0.25">
      <c r="A76" s="55"/>
      <c r="B76" s="55"/>
    </row>
    <row r="77" spans="1:4" x14ac:dyDescent="0.25">
      <c r="A77" s="55" t="s">
        <v>206</v>
      </c>
      <c r="B77" s="58">
        <v>45260</v>
      </c>
    </row>
    <row r="79" spans="1:4" ht="69.95" customHeight="1" x14ac:dyDescent="0.25">
      <c r="A79" s="67" t="s">
        <v>207</v>
      </c>
      <c r="B79" s="67" t="s">
        <v>208</v>
      </c>
      <c r="C79" s="67" t="s">
        <v>5</v>
      </c>
      <c r="D79" s="67" t="s">
        <v>6</v>
      </c>
    </row>
    <row r="80" spans="1:4" ht="69.95" customHeight="1" x14ac:dyDescent="0.25">
      <c r="A80" s="67" t="s">
        <v>689</v>
      </c>
      <c r="B80" s="67"/>
      <c r="C80" s="67" t="s">
        <v>25</v>
      </c>
      <c r="D80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63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690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691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669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692</v>
      </c>
      <c r="B13" s="30" t="s">
        <v>693</v>
      </c>
      <c r="C13" s="30" t="s">
        <v>123</v>
      </c>
      <c r="D13" s="13">
        <v>5000000</v>
      </c>
      <c r="E13" s="14">
        <v>4962.53</v>
      </c>
      <c r="F13" s="15">
        <v>0.27429999999999999</v>
      </c>
      <c r="G13" s="15">
        <v>7.3919762601E-2</v>
      </c>
    </row>
    <row r="14" spans="1:8" x14ac:dyDescent="0.25">
      <c r="A14" s="12" t="s">
        <v>694</v>
      </c>
      <c r="B14" s="30" t="s">
        <v>695</v>
      </c>
      <c r="C14" s="30" t="s">
        <v>123</v>
      </c>
      <c r="D14" s="13">
        <v>2000000</v>
      </c>
      <c r="E14" s="14">
        <v>1992.94</v>
      </c>
      <c r="F14" s="15">
        <v>0.11020000000000001</v>
      </c>
      <c r="G14" s="15">
        <v>7.4000595599999996E-2</v>
      </c>
    </row>
    <row r="15" spans="1:8" x14ac:dyDescent="0.25">
      <c r="A15" s="12" t="s">
        <v>670</v>
      </c>
      <c r="B15" s="30" t="s">
        <v>671</v>
      </c>
      <c r="C15" s="30" t="s">
        <v>123</v>
      </c>
      <c r="D15" s="13">
        <v>1000000</v>
      </c>
      <c r="E15" s="14">
        <v>1003.5</v>
      </c>
      <c r="F15" s="15">
        <v>5.5500000000000001E-2</v>
      </c>
      <c r="G15" s="15">
        <v>7.3963287683999998E-2</v>
      </c>
    </row>
    <row r="16" spans="1:8" x14ac:dyDescent="0.25">
      <c r="A16" s="12" t="s">
        <v>696</v>
      </c>
      <c r="B16" s="30" t="s">
        <v>697</v>
      </c>
      <c r="C16" s="30" t="s">
        <v>123</v>
      </c>
      <c r="D16" s="13">
        <v>500000</v>
      </c>
      <c r="E16" s="14">
        <v>477.9</v>
      </c>
      <c r="F16" s="15">
        <v>2.64E-2</v>
      </c>
      <c r="G16" s="15">
        <v>7.4310483610000005E-2</v>
      </c>
    </row>
    <row r="17" spans="1:7" x14ac:dyDescent="0.25">
      <c r="A17" s="16" t="s">
        <v>126</v>
      </c>
      <c r="B17" s="31"/>
      <c r="C17" s="31"/>
      <c r="D17" s="17"/>
      <c r="E17" s="18">
        <v>8436.8700000000008</v>
      </c>
      <c r="F17" s="19">
        <v>0.46639999999999998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16" t="s">
        <v>672</v>
      </c>
      <c r="B19" s="30"/>
      <c r="C19" s="30"/>
      <c r="D19" s="13"/>
      <c r="E19" s="14"/>
      <c r="F19" s="15"/>
      <c r="G19" s="15"/>
    </row>
    <row r="20" spans="1:7" x14ac:dyDescent="0.25">
      <c r="A20" s="12" t="s">
        <v>698</v>
      </c>
      <c r="B20" s="30" t="s">
        <v>699</v>
      </c>
      <c r="C20" s="30" t="s">
        <v>123</v>
      </c>
      <c r="D20" s="13">
        <v>5000000</v>
      </c>
      <c r="E20" s="14">
        <v>5163.97</v>
      </c>
      <c r="F20" s="15">
        <v>0.28539999999999999</v>
      </c>
      <c r="G20" s="15">
        <v>7.7703515624999997E-2</v>
      </c>
    </row>
    <row r="21" spans="1:7" x14ac:dyDescent="0.25">
      <c r="A21" s="12" t="s">
        <v>700</v>
      </c>
      <c r="B21" s="30" t="s">
        <v>701</v>
      </c>
      <c r="C21" s="30" t="s">
        <v>123</v>
      </c>
      <c r="D21" s="13">
        <v>2000000</v>
      </c>
      <c r="E21" s="14">
        <v>2038.76</v>
      </c>
      <c r="F21" s="15">
        <v>0.11269999999999999</v>
      </c>
      <c r="G21" s="15">
        <v>7.7703515624999997E-2</v>
      </c>
    </row>
    <row r="22" spans="1:7" x14ac:dyDescent="0.25">
      <c r="A22" s="12" t="s">
        <v>702</v>
      </c>
      <c r="B22" s="30" t="s">
        <v>703</v>
      </c>
      <c r="C22" s="30" t="s">
        <v>123</v>
      </c>
      <c r="D22" s="13">
        <v>1000000</v>
      </c>
      <c r="E22" s="14">
        <v>1014.67</v>
      </c>
      <c r="F22" s="15">
        <v>5.6099999999999997E-2</v>
      </c>
      <c r="G22" s="15">
        <v>7.7523927482000002E-2</v>
      </c>
    </row>
    <row r="23" spans="1:7" x14ac:dyDescent="0.25">
      <c r="A23" s="12" t="s">
        <v>704</v>
      </c>
      <c r="B23" s="30" t="s">
        <v>705</v>
      </c>
      <c r="C23" s="30" t="s">
        <v>123</v>
      </c>
      <c r="D23" s="13">
        <v>500000</v>
      </c>
      <c r="E23" s="14">
        <v>522.87</v>
      </c>
      <c r="F23" s="15">
        <v>2.8899999999999999E-2</v>
      </c>
      <c r="G23" s="15">
        <v>7.7703515624999997E-2</v>
      </c>
    </row>
    <row r="24" spans="1:7" x14ac:dyDescent="0.25">
      <c r="A24" s="12" t="s">
        <v>706</v>
      </c>
      <c r="B24" s="30" t="s">
        <v>707</v>
      </c>
      <c r="C24" s="30" t="s">
        <v>123</v>
      </c>
      <c r="D24" s="13">
        <v>500000</v>
      </c>
      <c r="E24" s="14">
        <v>509.18</v>
      </c>
      <c r="F24" s="15">
        <v>2.81E-2</v>
      </c>
      <c r="G24" s="15">
        <v>7.8088694410000006E-2</v>
      </c>
    </row>
    <row r="25" spans="1:7" x14ac:dyDescent="0.25">
      <c r="A25" s="16" t="s">
        <v>126</v>
      </c>
      <c r="B25" s="31"/>
      <c r="C25" s="31"/>
      <c r="D25" s="17"/>
      <c r="E25" s="18">
        <v>9249.4500000000007</v>
      </c>
      <c r="F25" s="19">
        <v>0.51119999999999999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299</v>
      </c>
      <c r="B28" s="30"/>
      <c r="C28" s="30"/>
      <c r="D28" s="13"/>
      <c r="E28" s="14"/>
      <c r="F28" s="15"/>
      <c r="G28" s="15"/>
    </row>
    <row r="29" spans="1:7" x14ac:dyDescent="0.25">
      <c r="A29" s="16" t="s">
        <v>126</v>
      </c>
      <c r="B29" s="30"/>
      <c r="C29" s="30"/>
      <c r="D29" s="13"/>
      <c r="E29" s="35" t="s">
        <v>118</v>
      </c>
      <c r="F29" s="36" t="s">
        <v>118</v>
      </c>
      <c r="G29" s="15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300</v>
      </c>
      <c r="B31" s="30"/>
      <c r="C31" s="30"/>
      <c r="D31" s="13"/>
      <c r="E31" s="14"/>
      <c r="F31" s="15"/>
      <c r="G31" s="15"/>
    </row>
    <row r="32" spans="1:7" x14ac:dyDescent="0.25">
      <c r="A32" s="16" t="s">
        <v>126</v>
      </c>
      <c r="B32" s="30"/>
      <c r="C32" s="30"/>
      <c r="D32" s="13"/>
      <c r="E32" s="35" t="s">
        <v>118</v>
      </c>
      <c r="F32" s="36" t="s">
        <v>118</v>
      </c>
      <c r="G32" s="15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158</v>
      </c>
      <c r="B34" s="32"/>
      <c r="C34" s="32"/>
      <c r="D34" s="22"/>
      <c r="E34" s="18">
        <v>17686.32</v>
      </c>
      <c r="F34" s="19">
        <v>0.97760000000000002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162</v>
      </c>
      <c r="B37" s="30"/>
      <c r="C37" s="30"/>
      <c r="D37" s="13"/>
      <c r="E37" s="14"/>
      <c r="F37" s="15"/>
      <c r="G37" s="15"/>
    </row>
    <row r="38" spans="1:7" x14ac:dyDescent="0.25">
      <c r="A38" s="12" t="s">
        <v>163</v>
      </c>
      <c r="B38" s="30"/>
      <c r="C38" s="30"/>
      <c r="D38" s="13"/>
      <c r="E38" s="14">
        <v>87.98</v>
      </c>
      <c r="F38" s="15">
        <v>4.8999999999999998E-3</v>
      </c>
      <c r="G38" s="15">
        <v>6.7599000000000006E-2</v>
      </c>
    </row>
    <row r="39" spans="1:7" x14ac:dyDescent="0.25">
      <c r="A39" s="16" t="s">
        <v>126</v>
      </c>
      <c r="B39" s="31"/>
      <c r="C39" s="31"/>
      <c r="D39" s="17"/>
      <c r="E39" s="18">
        <v>87.98</v>
      </c>
      <c r="F39" s="19">
        <v>4.8999999999999998E-3</v>
      </c>
      <c r="G39" s="20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21" t="s">
        <v>158</v>
      </c>
      <c r="B41" s="32"/>
      <c r="C41" s="32"/>
      <c r="D41" s="22"/>
      <c r="E41" s="18">
        <v>87.98</v>
      </c>
      <c r="F41" s="19">
        <v>4.8999999999999998E-3</v>
      </c>
      <c r="G41" s="20"/>
    </row>
    <row r="42" spans="1:7" x14ac:dyDescent="0.25">
      <c r="A42" s="12" t="s">
        <v>164</v>
      </c>
      <c r="B42" s="30"/>
      <c r="C42" s="30"/>
      <c r="D42" s="13"/>
      <c r="E42" s="14">
        <v>321.78851689999999</v>
      </c>
      <c r="F42" s="15">
        <v>1.7786E-2</v>
      </c>
      <c r="G42" s="15"/>
    </row>
    <row r="43" spans="1:7" x14ac:dyDescent="0.25">
      <c r="A43" s="12" t="s">
        <v>165</v>
      </c>
      <c r="B43" s="30"/>
      <c r="C43" s="30"/>
      <c r="D43" s="13"/>
      <c r="E43" s="23">
        <v>-4.5485169000000001</v>
      </c>
      <c r="F43" s="24">
        <v>-2.8600000000000001E-4</v>
      </c>
      <c r="G43" s="15">
        <v>6.7599000000000006E-2</v>
      </c>
    </row>
    <row r="44" spans="1:7" x14ac:dyDescent="0.25">
      <c r="A44" s="25" t="s">
        <v>166</v>
      </c>
      <c r="B44" s="33"/>
      <c r="C44" s="33"/>
      <c r="D44" s="26"/>
      <c r="E44" s="27">
        <v>18091.54</v>
      </c>
      <c r="F44" s="28">
        <v>1</v>
      </c>
      <c r="G44" s="28"/>
    </row>
    <row r="46" spans="1:7" x14ac:dyDescent="0.25">
      <c r="A46" s="1" t="s">
        <v>168</v>
      </c>
    </row>
    <row r="49" spans="1:5" x14ac:dyDescent="0.25">
      <c r="A49" s="1" t="s">
        <v>169</v>
      </c>
    </row>
    <row r="50" spans="1:5" x14ac:dyDescent="0.25">
      <c r="A50" s="47" t="s">
        <v>170</v>
      </c>
      <c r="B50" s="34" t="s">
        <v>118</v>
      </c>
    </row>
    <row r="51" spans="1:5" x14ac:dyDescent="0.25">
      <c r="A51" t="s">
        <v>171</v>
      </c>
    </row>
    <row r="52" spans="1:5" x14ac:dyDescent="0.25">
      <c r="A52" t="s">
        <v>172</v>
      </c>
      <c r="B52" t="s">
        <v>173</v>
      </c>
      <c r="C52" t="s">
        <v>173</v>
      </c>
    </row>
    <row r="53" spans="1:5" x14ac:dyDescent="0.25">
      <c r="B53" s="48">
        <v>45230</v>
      </c>
      <c r="C53" s="48">
        <v>45260</v>
      </c>
    </row>
    <row r="54" spans="1:5" x14ac:dyDescent="0.25">
      <c r="A54" t="s">
        <v>685</v>
      </c>
      <c r="B54">
        <v>10.7172</v>
      </c>
      <c r="C54">
        <v>10.807600000000001</v>
      </c>
      <c r="E54" s="2"/>
    </row>
    <row r="55" spans="1:5" x14ac:dyDescent="0.25">
      <c r="A55" t="s">
        <v>178</v>
      </c>
      <c r="B55">
        <v>10.7174</v>
      </c>
      <c r="C55">
        <v>10.8078</v>
      </c>
      <c r="E55" s="2"/>
    </row>
    <row r="56" spans="1:5" x14ac:dyDescent="0.25">
      <c r="A56" t="s">
        <v>686</v>
      </c>
      <c r="B56">
        <v>10.69</v>
      </c>
      <c r="C56">
        <v>10.7781</v>
      </c>
      <c r="E56" s="2"/>
    </row>
    <row r="57" spans="1:5" x14ac:dyDescent="0.25">
      <c r="A57" t="s">
        <v>650</v>
      </c>
      <c r="B57">
        <v>10.690099999999999</v>
      </c>
      <c r="C57">
        <v>10.7781</v>
      </c>
      <c r="E57" s="2"/>
    </row>
    <row r="58" spans="1:5" x14ac:dyDescent="0.25">
      <c r="E58" s="2"/>
    </row>
    <row r="59" spans="1:5" x14ac:dyDescent="0.25">
      <c r="A59" t="s">
        <v>188</v>
      </c>
      <c r="B59" s="34" t="s">
        <v>118</v>
      </c>
    </row>
    <row r="60" spans="1:5" x14ac:dyDescent="0.25">
      <c r="A60" t="s">
        <v>189</v>
      </c>
      <c r="B60" s="34" t="s">
        <v>118</v>
      </c>
    </row>
    <row r="61" spans="1:5" ht="30" customHeight="1" x14ac:dyDescent="0.25">
      <c r="A61" s="47" t="s">
        <v>190</v>
      </c>
      <c r="B61" s="34" t="s">
        <v>118</v>
      </c>
    </row>
    <row r="62" spans="1:5" ht="30" customHeight="1" x14ac:dyDescent="0.25">
      <c r="A62" s="47" t="s">
        <v>191</v>
      </c>
      <c r="B62" s="34" t="s">
        <v>118</v>
      </c>
    </row>
    <row r="63" spans="1:5" x14ac:dyDescent="0.25">
      <c r="A63" t="s">
        <v>192</v>
      </c>
      <c r="B63" s="49">
        <f>+B77</f>
        <v>4.3895362946375389</v>
      </c>
    </row>
    <row r="64" spans="1:5" ht="45" customHeight="1" x14ac:dyDescent="0.25">
      <c r="A64" s="47" t="s">
        <v>193</v>
      </c>
      <c r="B64" s="34" t="s">
        <v>118</v>
      </c>
    </row>
    <row r="65" spans="1:2" ht="30" customHeight="1" x14ac:dyDescent="0.25">
      <c r="A65" s="47" t="s">
        <v>194</v>
      </c>
      <c r="B65" s="34" t="s">
        <v>118</v>
      </c>
    </row>
    <row r="66" spans="1:2" ht="30" customHeight="1" x14ac:dyDescent="0.25">
      <c r="A66" s="47" t="s">
        <v>195</v>
      </c>
      <c r="B66" s="34" t="s">
        <v>118</v>
      </c>
    </row>
    <row r="67" spans="1:2" x14ac:dyDescent="0.25">
      <c r="A67" t="s">
        <v>196</v>
      </c>
      <c r="B67" s="34" t="s">
        <v>118</v>
      </c>
    </row>
    <row r="68" spans="1:2" x14ac:dyDescent="0.25">
      <c r="A68" t="s">
        <v>197</v>
      </c>
      <c r="B68" s="34" t="s">
        <v>118</v>
      </c>
    </row>
    <row r="70" spans="1:2" x14ac:dyDescent="0.25">
      <c r="A70" t="s">
        <v>198</v>
      </c>
    </row>
    <row r="71" spans="1:2" ht="75" customHeight="1" x14ac:dyDescent="0.25">
      <c r="A71" s="55" t="s">
        <v>199</v>
      </c>
      <c r="B71" s="59" t="s">
        <v>708</v>
      </c>
    </row>
    <row r="72" spans="1:2" ht="45" customHeight="1" x14ac:dyDescent="0.25">
      <c r="A72" s="55" t="s">
        <v>201</v>
      </c>
      <c r="B72" s="59" t="s">
        <v>709</v>
      </c>
    </row>
    <row r="73" spans="1:2" x14ac:dyDescent="0.25">
      <c r="A73" s="55"/>
      <c r="B73" s="55"/>
    </row>
    <row r="74" spans="1:2" x14ac:dyDescent="0.25">
      <c r="A74" s="55" t="s">
        <v>203</v>
      </c>
      <c r="B74" s="56">
        <v>7.5876500595279008</v>
      </c>
    </row>
    <row r="75" spans="1:2" x14ac:dyDescent="0.25">
      <c r="A75" s="55"/>
      <c r="B75" s="55"/>
    </row>
    <row r="76" spans="1:2" x14ac:dyDescent="0.25">
      <c r="A76" s="55" t="s">
        <v>204</v>
      </c>
      <c r="B76" s="57">
        <v>3.7330999999999999</v>
      </c>
    </row>
    <row r="77" spans="1:2" x14ac:dyDescent="0.25">
      <c r="A77" s="55" t="s">
        <v>205</v>
      </c>
      <c r="B77" s="57">
        <v>4.3895362946375389</v>
      </c>
    </row>
    <row r="78" spans="1:2" x14ac:dyDescent="0.25">
      <c r="A78" s="55"/>
      <c r="B78" s="55"/>
    </row>
    <row r="79" spans="1:2" x14ac:dyDescent="0.25">
      <c r="A79" s="55" t="s">
        <v>206</v>
      </c>
      <c r="B79" s="58">
        <v>45260</v>
      </c>
    </row>
    <row r="81" spans="1:4" ht="69.95" customHeight="1" x14ac:dyDescent="0.25">
      <c r="A81" s="67" t="s">
        <v>207</v>
      </c>
      <c r="B81" s="67" t="s">
        <v>208</v>
      </c>
      <c r="C81" s="67" t="s">
        <v>5</v>
      </c>
      <c r="D81" s="67" t="s">
        <v>6</v>
      </c>
    </row>
    <row r="82" spans="1:4" ht="69.95" customHeight="1" x14ac:dyDescent="0.25">
      <c r="A82" s="67" t="s">
        <v>710</v>
      </c>
      <c r="B82" s="67"/>
      <c r="C82" s="67" t="s">
        <v>27</v>
      </c>
      <c r="D82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5"/>
  <sheetViews>
    <sheetView showGridLines="0" workbookViewId="0">
      <pane ySplit="4" topLeftCell="A66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711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712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669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713</v>
      </c>
      <c r="B13" s="30" t="s">
        <v>714</v>
      </c>
      <c r="C13" s="30" t="s">
        <v>123</v>
      </c>
      <c r="D13" s="13">
        <v>23500000</v>
      </c>
      <c r="E13" s="14">
        <v>23549.21</v>
      </c>
      <c r="F13" s="15">
        <v>0.2913</v>
      </c>
      <c r="G13" s="15">
        <v>7.5203086399999994E-2</v>
      </c>
    </row>
    <row r="14" spans="1:8" x14ac:dyDescent="0.25">
      <c r="A14" s="12" t="s">
        <v>715</v>
      </c>
      <c r="B14" s="30" t="s">
        <v>716</v>
      </c>
      <c r="C14" s="30" t="s">
        <v>123</v>
      </c>
      <c r="D14" s="13">
        <v>14500000</v>
      </c>
      <c r="E14" s="14">
        <v>14673.25</v>
      </c>
      <c r="F14" s="15">
        <v>0.18149999999999999</v>
      </c>
      <c r="G14" s="15">
        <v>7.5279819848999993E-2</v>
      </c>
    </row>
    <row r="15" spans="1:8" x14ac:dyDescent="0.25">
      <c r="A15" s="16" t="s">
        <v>126</v>
      </c>
      <c r="B15" s="31"/>
      <c r="C15" s="31"/>
      <c r="D15" s="17"/>
      <c r="E15" s="18">
        <v>38222.46</v>
      </c>
      <c r="F15" s="19">
        <v>0.4728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672</v>
      </c>
      <c r="B17" s="30"/>
      <c r="C17" s="30"/>
      <c r="D17" s="13"/>
      <c r="E17" s="14"/>
      <c r="F17" s="15"/>
      <c r="G17" s="15"/>
    </row>
    <row r="18" spans="1:7" x14ac:dyDescent="0.25">
      <c r="A18" s="12" t="s">
        <v>717</v>
      </c>
      <c r="B18" s="30" t="s">
        <v>718</v>
      </c>
      <c r="C18" s="30" t="s">
        <v>123</v>
      </c>
      <c r="D18" s="13">
        <v>12000000</v>
      </c>
      <c r="E18" s="14">
        <v>12112.9</v>
      </c>
      <c r="F18" s="15">
        <v>0.14979999999999999</v>
      </c>
      <c r="G18" s="15">
        <v>7.8692037201000001E-2</v>
      </c>
    </row>
    <row r="19" spans="1:7" x14ac:dyDescent="0.25">
      <c r="A19" s="12" t="s">
        <v>719</v>
      </c>
      <c r="B19" s="30" t="s">
        <v>720</v>
      </c>
      <c r="C19" s="30" t="s">
        <v>123</v>
      </c>
      <c r="D19" s="13">
        <v>5000000</v>
      </c>
      <c r="E19" s="14">
        <v>5125.2700000000004</v>
      </c>
      <c r="F19" s="15">
        <v>6.3399999999999998E-2</v>
      </c>
      <c r="G19" s="15">
        <v>7.8629722040999994E-2</v>
      </c>
    </row>
    <row r="20" spans="1:7" x14ac:dyDescent="0.25">
      <c r="A20" s="12" t="s">
        <v>721</v>
      </c>
      <c r="B20" s="30" t="s">
        <v>722</v>
      </c>
      <c r="C20" s="30" t="s">
        <v>123</v>
      </c>
      <c r="D20" s="13">
        <v>5000000</v>
      </c>
      <c r="E20" s="14">
        <v>5068.03</v>
      </c>
      <c r="F20" s="15">
        <v>6.2700000000000006E-2</v>
      </c>
      <c r="G20" s="15">
        <v>7.8692037201000001E-2</v>
      </c>
    </row>
    <row r="21" spans="1:7" x14ac:dyDescent="0.25">
      <c r="A21" s="12" t="s">
        <v>723</v>
      </c>
      <c r="B21" s="30" t="s">
        <v>724</v>
      </c>
      <c r="C21" s="30" t="s">
        <v>123</v>
      </c>
      <c r="D21" s="13">
        <v>5000000</v>
      </c>
      <c r="E21" s="14">
        <v>5001.6099999999997</v>
      </c>
      <c r="F21" s="15">
        <v>6.1899999999999997E-2</v>
      </c>
      <c r="G21" s="15">
        <v>7.8949625625000006E-2</v>
      </c>
    </row>
    <row r="22" spans="1:7" x14ac:dyDescent="0.25">
      <c r="A22" s="12" t="s">
        <v>725</v>
      </c>
      <c r="B22" s="30" t="s">
        <v>726</v>
      </c>
      <c r="C22" s="30" t="s">
        <v>123</v>
      </c>
      <c r="D22" s="13">
        <v>4323700</v>
      </c>
      <c r="E22" s="14">
        <v>4337.1499999999996</v>
      </c>
      <c r="F22" s="15">
        <v>5.3600000000000002E-2</v>
      </c>
      <c r="G22" s="15">
        <v>7.8482250000000003E-2</v>
      </c>
    </row>
    <row r="23" spans="1:7" x14ac:dyDescent="0.25">
      <c r="A23" s="12" t="s">
        <v>727</v>
      </c>
      <c r="B23" s="30" t="s">
        <v>728</v>
      </c>
      <c r="C23" s="30" t="s">
        <v>123</v>
      </c>
      <c r="D23" s="13">
        <v>3107800</v>
      </c>
      <c r="E23" s="14">
        <v>3108.88</v>
      </c>
      <c r="F23" s="15">
        <v>3.85E-2</v>
      </c>
      <c r="G23" s="15">
        <v>7.8629722040999994E-2</v>
      </c>
    </row>
    <row r="24" spans="1:7" x14ac:dyDescent="0.25">
      <c r="A24" s="12" t="s">
        <v>729</v>
      </c>
      <c r="B24" s="30" t="s">
        <v>730</v>
      </c>
      <c r="C24" s="30" t="s">
        <v>123</v>
      </c>
      <c r="D24" s="13">
        <v>3000000</v>
      </c>
      <c r="E24" s="14">
        <v>3026.06</v>
      </c>
      <c r="F24" s="15">
        <v>3.7400000000000003E-2</v>
      </c>
      <c r="G24" s="15">
        <v>7.8692037201000001E-2</v>
      </c>
    </row>
    <row r="25" spans="1:7" x14ac:dyDescent="0.25">
      <c r="A25" s="12" t="s">
        <v>731</v>
      </c>
      <c r="B25" s="30" t="s">
        <v>732</v>
      </c>
      <c r="C25" s="30" t="s">
        <v>123</v>
      </c>
      <c r="D25" s="13">
        <v>1000000</v>
      </c>
      <c r="E25" s="14">
        <v>981.13</v>
      </c>
      <c r="F25" s="15">
        <v>1.21E-2</v>
      </c>
      <c r="G25" s="15">
        <v>7.8449018255999994E-2</v>
      </c>
    </row>
    <row r="26" spans="1:7" x14ac:dyDescent="0.25">
      <c r="A26" s="12" t="s">
        <v>733</v>
      </c>
      <c r="B26" s="30" t="s">
        <v>734</v>
      </c>
      <c r="C26" s="30" t="s">
        <v>123</v>
      </c>
      <c r="D26" s="13">
        <v>500000</v>
      </c>
      <c r="E26" s="14">
        <v>510.15</v>
      </c>
      <c r="F26" s="15">
        <v>6.3E-3</v>
      </c>
      <c r="G26" s="15">
        <v>7.8629722040999994E-2</v>
      </c>
    </row>
    <row r="27" spans="1:7" x14ac:dyDescent="0.25">
      <c r="A27" s="12" t="s">
        <v>735</v>
      </c>
      <c r="B27" s="30" t="s">
        <v>736</v>
      </c>
      <c r="C27" s="30" t="s">
        <v>123</v>
      </c>
      <c r="D27" s="13">
        <v>500000</v>
      </c>
      <c r="E27" s="14">
        <v>508.7</v>
      </c>
      <c r="F27" s="15">
        <v>6.3E-3</v>
      </c>
      <c r="G27" s="15">
        <v>7.8692037201000001E-2</v>
      </c>
    </row>
    <row r="28" spans="1:7" x14ac:dyDescent="0.25">
      <c r="A28" s="16" t="s">
        <v>126</v>
      </c>
      <c r="B28" s="31"/>
      <c r="C28" s="31"/>
      <c r="D28" s="17"/>
      <c r="E28" s="18">
        <v>39779.879999999997</v>
      </c>
      <c r="F28" s="19">
        <v>0.49199999999999999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299</v>
      </c>
      <c r="B31" s="30"/>
      <c r="C31" s="30"/>
      <c r="D31" s="13"/>
      <c r="E31" s="14"/>
      <c r="F31" s="15"/>
      <c r="G31" s="15"/>
    </row>
    <row r="32" spans="1:7" x14ac:dyDescent="0.25">
      <c r="A32" s="16" t="s">
        <v>126</v>
      </c>
      <c r="B32" s="30"/>
      <c r="C32" s="30"/>
      <c r="D32" s="13"/>
      <c r="E32" s="35" t="s">
        <v>118</v>
      </c>
      <c r="F32" s="36" t="s">
        <v>118</v>
      </c>
      <c r="G32" s="15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6" t="s">
        <v>300</v>
      </c>
      <c r="B34" s="30"/>
      <c r="C34" s="30"/>
      <c r="D34" s="13"/>
      <c r="E34" s="14"/>
      <c r="F34" s="15"/>
      <c r="G34" s="15"/>
    </row>
    <row r="35" spans="1:7" x14ac:dyDescent="0.25">
      <c r="A35" s="16" t="s">
        <v>126</v>
      </c>
      <c r="B35" s="30"/>
      <c r="C35" s="30"/>
      <c r="D35" s="13"/>
      <c r="E35" s="35" t="s">
        <v>118</v>
      </c>
      <c r="F35" s="36" t="s">
        <v>118</v>
      </c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21" t="s">
        <v>158</v>
      </c>
      <c r="B37" s="32"/>
      <c r="C37" s="32"/>
      <c r="D37" s="22"/>
      <c r="E37" s="18">
        <v>78002.34</v>
      </c>
      <c r="F37" s="19">
        <v>0.96479999999999999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162</v>
      </c>
      <c r="B40" s="30"/>
      <c r="C40" s="30"/>
      <c r="D40" s="13"/>
      <c r="E40" s="14"/>
      <c r="F40" s="15"/>
      <c r="G40" s="15"/>
    </row>
    <row r="41" spans="1:7" x14ac:dyDescent="0.25">
      <c r="A41" s="12" t="s">
        <v>163</v>
      </c>
      <c r="B41" s="30"/>
      <c r="C41" s="30"/>
      <c r="D41" s="13"/>
      <c r="E41" s="14">
        <v>1091.8</v>
      </c>
      <c r="F41" s="15">
        <v>1.35E-2</v>
      </c>
      <c r="G41" s="15">
        <v>6.7599000000000006E-2</v>
      </c>
    </row>
    <row r="42" spans="1:7" x14ac:dyDescent="0.25">
      <c r="A42" s="16" t="s">
        <v>126</v>
      </c>
      <c r="B42" s="31"/>
      <c r="C42" s="31"/>
      <c r="D42" s="17"/>
      <c r="E42" s="18">
        <v>1091.8</v>
      </c>
      <c r="F42" s="19">
        <v>1.35E-2</v>
      </c>
      <c r="G42" s="20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21" t="s">
        <v>158</v>
      </c>
      <c r="B44" s="32"/>
      <c r="C44" s="32"/>
      <c r="D44" s="22"/>
      <c r="E44" s="18">
        <v>1091.8</v>
      </c>
      <c r="F44" s="19">
        <v>1.35E-2</v>
      </c>
      <c r="G44" s="20"/>
    </row>
    <row r="45" spans="1:7" x14ac:dyDescent="0.25">
      <c r="A45" s="12" t="s">
        <v>164</v>
      </c>
      <c r="B45" s="30"/>
      <c r="C45" s="30"/>
      <c r="D45" s="13"/>
      <c r="E45" s="14">
        <v>1492.7410388999999</v>
      </c>
      <c r="F45" s="15">
        <v>1.8463E-2</v>
      </c>
      <c r="G45" s="15"/>
    </row>
    <row r="46" spans="1:7" x14ac:dyDescent="0.25">
      <c r="A46" s="12" t="s">
        <v>165</v>
      </c>
      <c r="B46" s="30"/>
      <c r="C46" s="30"/>
      <c r="D46" s="13"/>
      <c r="E46" s="14">
        <v>262.89896110000001</v>
      </c>
      <c r="F46" s="15">
        <v>3.2369999999999999E-3</v>
      </c>
      <c r="G46" s="15">
        <v>6.7599000000000006E-2</v>
      </c>
    </row>
    <row r="47" spans="1:7" x14ac:dyDescent="0.25">
      <c r="A47" s="25" t="s">
        <v>166</v>
      </c>
      <c r="B47" s="33"/>
      <c r="C47" s="33"/>
      <c r="D47" s="26"/>
      <c r="E47" s="27">
        <v>80849.78</v>
      </c>
      <c r="F47" s="28">
        <v>1</v>
      </c>
      <c r="G47" s="28"/>
    </row>
    <row r="49" spans="1:5" x14ac:dyDescent="0.25">
      <c r="A49" s="1" t="s">
        <v>168</v>
      </c>
    </row>
    <row r="52" spans="1:5" x14ac:dyDescent="0.25">
      <c r="A52" s="1" t="s">
        <v>169</v>
      </c>
    </row>
    <row r="53" spans="1:5" x14ac:dyDescent="0.25">
      <c r="A53" s="47" t="s">
        <v>170</v>
      </c>
      <c r="B53" s="34" t="s">
        <v>118</v>
      </c>
    </row>
    <row r="54" spans="1:5" x14ac:dyDescent="0.25">
      <c r="A54" t="s">
        <v>171</v>
      </c>
    </row>
    <row r="55" spans="1:5" x14ac:dyDescent="0.25">
      <c r="A55" t="s">
        <v>172</v>
      </c>
      <c r="B55" t="s">
        <v>173</v>
      </c>
      <c r="C55" t="s">
        <v>173</v>
      </c>
    </row>
    <row r="56" spans="1:5" x14ac:dyDescent="0.25">
      <c r="B56" s="48">
        <v>45230</v>
      </c>
      <c r="C56" s="48">
        <v>45260</v>
      </c>
    </row>
    <row r="57" spans="1:5" x14ac:dyDescent="0.25">
      <c r="A57" t="s">
        <v>685</v>
      </c>
      <c r="B57">
        <v>10.849500000000001</v>
      </c>
      <c r="C57">
        <v>10.9489</v>
      </c>
      <c r="E57" s="2"/>
    </row>
    <row r="58" spans="1:5" x14ac:dyDescent="0.25">
      <c r="A58" t="s">
        <v>178</v>
      </c>
      <c r="B58">
        <v>10.849399999999999</v>
      </c>
      <c r="C58">
        <v>10.9488</v>
      </c>
      <c r="E58" s="2"/>
    </row>
    <row r="59" spans="1:5" x14ac:dyDescent="0.25">
      <c r="A59" t="s">
        <v>686</v>
      </c>
      <c r="B59">
        <v>10.817299999999999</v>
      </c>
      <c r="C59">
        <v>10.914</v>
      </c>
      <c r="E59" s="2"/>
    </row>
    <row r="60" spans="1:5" x14ac:dyDescent="0.25">
      <c r="A60" t="s">
        <v>650</v>
      </c>
      <c r="B60">
        <v>10.817299999999999</v>
      </c>
      <c r="C60">
        <v>10.914</v>
      </c>
      <c r="E60" s="2"/>
    </row>
    <row r="61" spans="1:5" x14ac:dyDescent="0.25">
      <c r="E61" s="2"/>
    </row>
    <row r="62" spans="1:5" x14ac:dyDescent="0.25">
      <c r="A62" t="s">
        <v>188</v>
      </c>
      <c r="B62" s="34" t="s">
        <v>118</v>
      </c>
    </row>
    <row r="63" spans="1:5" x14ac:dyDescent="0.25">
      <c r="A63" t="s">
        <v>189</v>
      </c>
      <c r="B63" s="34" t="s">
        <v>118</v>
      </c>
    </row>
    <row r="64" spans="1:5" ht="30" customHeight="1" x14ac:dyDescent="0.25">
      <c r="A64" s="47" t="s">
        <v>190</v>
      </c>
      <c r="B64" s="34" t="s">
        <v>118</v>
      </c>
    </row>
    <row r="65" spans="1:2" ht="30" customHeight="1" x14ac:dyDescent="0.25">
      <c r="A65" s="47" t="s">
        <v>191</v>
      </c>
      <c r="B65" s="34" t="s">
        <v>118</v>
      </c>
    </row>
    <row r="66" spans="1:2" x14ac:dyDescent="0.25">
      <c r="A66" t="s">
        <v>192</v>
      </c>
      <c r="B66" s="49">
        <f>+B80</f>
        <v>12.633436926623579</v>
      </c>
    </row>
    <row r="67" spans="1:2" ht="45" customHeight="1" x14ac:dyDescent="0.25">
      <c r="A67" s="47" t="s">
        <v>193</v>
      </c>
      <c r="B67" s="34" t="s">
        <v>118</v>
      </c>
    </row>
    <row r="68" spans="1:2" ht="30" customHeight="1" x14ac:dyDescent="0.25">
      <c r="A68" s="47" t="s">
        <v>194</v>
      </c>
      <c r="B68" s="34" t="s">
        <v>118</v>
      </c>
    </row>
    <row r="69" spans="1:2" ht="30" customHeight="1" x14ac:dyDescent="0.25">
      <c r="A69" s="47" t="s">
        <v>195</v>
      </c>
      <c r="B69" s="34" t="s">
        <v>118</v>
      </c>
    </row>
    <row r="70" spans="1:2" x14ac:dyDescent="0.25">
      <c r="A70" t="s">
        <v>196</v>
      </c>
      <c r="B70" s="34" t="s">
        <v>118</v>
      </c>
    </row>
    <row r="71" spans="1:2" x14ac:dyDescent="0.25">
      <c r="A71" t="s">
        <v>197</v>
      </c>
      <c r="B71" s="34" t="s">
        <v>118</v>
      </c>
    </row>
    <row r="73" spans="1:2" x14ac:dyDescent="0.25">
      <c r="A73" t="s">
        <v>198</v>
      </c>
    </row>
    <row r="74" spans="1:2" ht="75" customHeight="1" x14ac:dyDescent="0.25">
      <c r="A74" s="55" t="s">
        <v>199</v>
      </c>
      <c r="B74" s="59" t="s">
        <v>737</v>
      </c>
    </row>
    <row r="75" spans="1:2" ht="45" customHeight="1" x14ac:dyDescent="0.25">
      <c r="A75" s="55" t="s">
        <v>201</v>
      </c>
      <c r="B75" s="59" t="s">
        <v>738</v>
      </c>
    </row>
    <row r="76" spans="1:2" x14ac:dyDescent="0.25">
      <c r="A76" s="55"/>
      <c r="B76" s="55"/>
    </row>
    <row r="77" spans="1:2" x14ac:dyDescent="0.25">
      <c r="A77" s="55" t="s">
        <v>203</v>
      </c>
      <c r="B77" s="56">
        <v>7.6829350906333094</v>
      </c>
    </row>
    <row r="78" spans="1:2" x14ac:dyDescent="0.25">
      <c r="A78" s="55"/>
      <c r="B78" s="55"/>
    </row>
    <row r="79" spans="1:2" x14ac:dyDescent="0.25">
      <c r="A79" s="55" t="s">
        <v>204</v>
      </c>
      <c r="B79" s="57">
        <v>8.1190999999999995</v>
      </c>
    </row>
    <row r="80" spans="1:2" x14ac:dyDescent="0.25">
      <c r="A80" s="55" t="s">
        <v>205</v>
      </c>
      <c r="B80" s="57">
        <v>12.633436926623579</v>
      </c>
    </row>
    <row r="81" spans="1:4" x14ac:dyDescent="0.25">
      <c r="A81" s="55"/>
      <c r="B81" s="55"/>
    </row>
    <row r="82" spans="1:4" x14ac:dyDescent="0.25">
      <c r="A82" s="55" t="s">
        <v>206</v>
      </c>
      <c r="B82" s="58">
        <v>45260</v>
      </c>
    </row>
    <row r="84" spans="1:4" ht="69.95" customHeight="1" x14ac:dyDescent="0.25">
      <c r="A84" s="67" t="s">
        <v>207</v>
      </c>
      <c r="B84" s="67" t="s">
        <v>208</v>
      </c>
      <c r="C84" s="67" t="s">
        <v>5</v>
      </c>
      <c r="D84" s="67" t="s">
        <v>6</v>
      </c>
    </row>
    <row r="85" spans="1:4" ht="69.95" customHeight="1" x14ac:dyDescent="0.25">
      <c r="A85" s="67" t="s">
        <v>739</v>
      </c>
      <c r="B85" s="67"/>
      <c r="C85" s="67" t="s">
        <v>29</v>
      </c>
      <c r="D8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6"/>
  <sheetViews>
    <sheetView showGridLines="0" workbookViewId="0">
      <pane ySplit="4" topLeftCell="A86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740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741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742</v>
      </c>
      <c r="B11" s="30" t="s">
        <v>743</v>
      </c>
      <c r="C11" s="30" t="s">
        <v>218</v>
      </c>
      <c r="D11" s="13">
        <v>6000000</v>
      </c>
      <c r="E11" s="14">
        <v>5955.4</v>
      </c>
      <c r="F11" s="15">
        <v>7.17E-2</v>
      </c>
      <c r="G11" s="15">
        <v>7.6899999999999996E-2</v>
      </c>
    </row>
    <row r="12" spans="1:8" x14ac:dyDescent="0.25">
      <c r="A12" s="12" t="s">
        <v>744</v>
      </c>
      <c r="B12" s="30" t="s">
        <v>745</v>
      </c>
      <c r="C12" s="30" t="s">
        <v>218</v>
      </c>
      <c r="D12" s="13">
        <v>6000000</v>
      </c>
      <c r="E12" s="14">
        <v>5802.36</v>
      </c>
      <c r="F12" s="15">
        <v>6.9900000000000004E-2</v>
      </c>
      <c r="G12" s="15">
        <v>7.8566999999999998E-2</v>
      </c>
    </row>
    <row r="13" spans="1:8" x14ac:dyDescent="0.25">
      <c r="A13" s="12" t="s">
        <v>746</v>
      </c>
      <c r="B13" s="30" t="s">
        <v>747</v>
      </c>
      <c r="C13" s="30" t="s">
        <v>229</v>
      </c>
      <c r="D13" s="13">
        <v>5500000</v>
      </c>
      <c r="E13" s="14">
        <v>5445.18</v>
      </c>
      <c r="F13" s="15">
        <v>6.5600000000000006E-2</v>
      </c>
      <c r="G13" s="15">
        <v>7.8700000000000006E-2</v>
      </c>
    </row>
    <row r="14" spans="1:8" x14ac:dyDescent="0.25">
      <c r="A14" s="12" t="s">
        <v>748</v>
      </c>
      <c r="B14" s="30" t="s">
        <v>749</v>
      </c>
      <c r="C14" s="30" t="s">
        <v>218</v>
      </c>
      <c r="D14" s="13">
        <v>5000000</v>
      </c>
      <c r="E14" s="14">
        <v>5025.43</v>
      </c>
      <c r="F14" s="15">
        <v>6.0499999999999998E-2</v>
      </c>
      <c r="G14" s="15">
        <v>7.8E-2</v>
      </c>
    </row>
    <row r="15" spans="1:8" x14ac:dyDescent="0.25">
      <c r="A15" s="12" t="s">
        <v>750</v>
      </c>
      <c r="B15" s="30" t="s">
        <v>751</v>
      </c>
      <c r="C15" s="30" t="s">
        <v>218</v>
      </c>
      <c r="D15" s="13">
        <v>4000000</v>
      </c>
      <c r="E15" s="14">
        <v>3978.48</v>
      </c>
      <c r="F15" s="15">
        <v>4.7899999999999998E-2</v>
      </c>
      <c r="G15" s="15">
        <v>7.6700000000000004E-2</v>
      </c>
    </row>
    <row r="16" spans="1:8" x14ac:dyDescent="0.25">
      <c r="A16" s="12" t="s">
        <v>752</v>
      </c>
      <c r="B16" s="30" t="s">
        <v>753</v>
      </c>
      <c r="C16" s="30" t="s">
        <v>218</v>
      </c>
      <c r="D16" s="13">
        <v>4000000</v>
      </c>
      <c r="E16" s="14">
        <v>3914.34</v>
      </c>
      <c r="F16" s="15">
        <v>4.7100000000000003E-2</v>
      </c>
      <c r="G16" s="15">
        <v>7.8E-2</v>
      </c>
    </row>
    <row r="17" spans="1:7" x14ac:dyDescent="0.25">
      <c r="A17" s="12" t="s">
        <v>754</v>
      </c>
      <c r="B17" s="30" t="s">
        <v>755</v>
      </c>
      <c r="C17" s="30" t="s">
        <v>229</v>
      </c>
      <c r="D17" s="13">
        <v>2500000</v>
      </c>
      <c r="E17" s="14">
        <v>2487.88</v>
      </c>
      <c r="F17" s="15">
        <v>0.03</v>
      </c>
      <c r="G17" s="15">
        <v>7.7700000000000005E-2</v>
      </c>
    </row>
    <row r="18" spans="1:7" x14ac:dyDescent="0.25">
      <c r="A18" s="12" t="s">
        <v>756</v>
      </c>
      <c r="B18" s="30" t="s">
        <v>757</v>
      </c>
      <c r="C18" s="30" t="s">
        <v>229</v>
      </c>
      <c r="D18" s="13">
        <v>2500000</v>
      </c>
      <c r="E18" s="14">
        <v>2471.9</v>
      </c>
      <c r="F18" s="15">
        <v>2.98E-2</v>
      </c>
      <c r="G18" s="15">
        <v>7.8589999999999993E-2</v>
      </c>
    </row>
    <row r="19" spans="1:7" x14ac:dyDescent="0.25">
      <c r="A19" s="12" t="s">
        <v>758</v>
      </c>
      <c r="B19" s="30" t="s">
        <v>759</v>
      </c>
      <c r="C19" s="30" t="s">
        <v>218</v>
      </c>
      <c r="D19" s="13">
        <v>2000000</v>
      </c>
      <c r="E19" s="14">
        <v>1983.58</v>
      </c>
      <c r="F19" s="15">
        <v>2.3900000000000001E-2</v>
      </c>
      <c r="G19" s="15">
        <v>7.6300000000000007E-2</v>
      </c>
    </row>
    <row r="20" spans="1:7" x14ac:dyDescent="0.25">
      <c r="A20" s="12" t="s">
        <v>760</v>
      </c>
      <c r="B20" s="30" t="s">
        <v>761</v>
      </c>
      <c r="C20" s="30" t="s">
        <v>218</v>
      </c>
      <c r="D20" s="13">
        <v>2000000</v>
      </c>
      <c r="E20" s="14">
        <v>1981.88</v>
      </c>
      <c r="F20" s="15">
        <v>2.3900000000000001E-2</v>
      </c>
      <c r="G20" s="15">
        <v>7.7950000000000005E-2</v>
      </c>
    </row>
    <row r="21" spans="1:7" x14ac:dyDescent="0.25">
      <c r="A21" s="12" t="s">
        <v>762</v>
      </c>
      <c r="B21" s="30" t="s">
        <v>763</v>
      </c>
      <c r="C21" s="30" t="s">
        <v>218</v>
      </c>
      <c r="D21" s="13">
        <v>1000000</v>
      </c>
      <c r="E21" s="14">
        <v>990.13</v>
      </c>
      <c r="F21" s="15">
        <v>1.1900000000000001E-2</v>
      </c>
      <c r="G21" s="15">
        <v>7.8600000000000003E-2</v>
      </c>
    </row>
    <row r="22" spans="1:7" x14ac:dyDescent="0.25">
      <c r="A22" s="12" t="s">
        <v>764</v>
      </c>
      <c r="B22" s="30" t="s">
        <v>765</v>
      </c>
      <c r="C22" s="30" t="s">
        <v>218</v>
      </c>
      <c r="D22" s="13">
        <v>500000</v>
      </c>
      <c r="E22" s="14">
        <v>506.56</v>
      </c>
      <c r="F22" s="15">
        <v>6.1000000000000004E-3</v>
      </c>
      <c r="G22" s="15">
        <v>7.8E-2</v>
      </c>
    </row>
    <row r="23" spans="1:7" x14ac:dyDescent="0.25">
      <c r="A23" s="12" t="s">
        <v>766</v>
      </c>
      <c r="B23" s="30" t="s">
        <v>767</v>
      </c>
      <c r="C23" s="30" t="s">
        <v>218</v>
      </c>
      <c r="D23" s="13">
        <v>500000</v>
      </c>
      <c r="E23" s="14">
        <v>504.18</v>
      </c>
      <c r="F23" s="15">
        <v>6.1000000000000004E-3</v>
      </c>
      <c r="G23" s="15">
        <v>7.7249999999999999E-2</v>
      </c>
    </row>
    <row r="24" spans="1:7" x14ac:dyDescent="0.25">
      <c r="A24" s="12" t="s">
        <v>768</v>
      </c>
      <c r="B24" s="30" t="s">
        <v>769</v>
      </c>
      <c r="C24" s="30" t="s">
        <v>229</v>
      </c>
      <c r="D24" s="13">
        <v>500000</v>
      </c>
      <c r="E24" s="14">
        <v>494.34</v>
      </c>
      <c r="F24" s="15">
        <v>6.0000000000000001E-3</v>
      </c>
      <c r="G24" s="15">
        <v>7.8700000000000006E-2</v>
      </c>
    </row>
    <row r="25" spans="1:7" x14ac:dyDescent="0.25">
      <c r="A25" s="16" t="s">
        <v>126</v>
      </c>
      <c r="B25" s="31"/>
      <c r="C25" s="31"/>
      <c r="D25" s="17"/>
      <c r="E25" s="18">
        <v>41541.64</v>
      </c>
      <c r="F25" s="19">
        <v>0.50039999999999996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296</v>
      </c>
      <c r="B27" s="30"/>
      <c r="C27" s="30"/>
      <c r="D27" s="13"/>
      <c r="E27" s="14"/>
      <c r="F27" s="15"/>
      <c r="G27" s="15"/>
    </row>
    <row r="28" spans="1:7" x14ac:dyDescent="0.25">
      <c r="A28" s="12" t="s">
        <v>770</v>
      </c>
      <c r="B28" s="30" t="s">
        <v>771</v>
      </c>
      <c r="C28" s="30" t="s">
        <v>123</v>
      </c>
      <c r="D28" s="13">
        <v>500000</v>
      </c>
      <c r="E28" s="14">
        <v>485.61</v>
      </c>
      <c r="F28" s="15">
        <v>5.7999999999999996E-3</v>
      </c>
      <c r="G28" s="15">
        <v>7.3575738225000006E-2</v>
      </c>
    </row>
    <row r="29" spans="1:7" x14ac:dyDescent="0.25">
      <c r="A29" s="16" t="s">
        <v>126</v>
      </c>
      <c r="B29" s="31"/>
      <c r="C29" s="31"/>
      <c r="D29" s="17"/>
      <c r="E29" s="18">
        <v>485.61</v>
      </c>
      <c r="F29" s="19">
        <v>5.7999999999999996E-3</v>
      </c>
      <c r="G29" s="20"/>
    </row>
    <row r="30" spans="1:7" x14ac:dyDescent="0.25">
      <c r="A30" s="16" t="s">
        <v>672</v>
      </c>
      <c r="B30" s="30"/>
      <c r="C30" s="30"/>
      <c r="D30" s="13"/>
      <c r="E30" s="14"/>
      <c r="F30" s="15"/>
      <c r="G30" s="15"/>
    </row>
    <row r="31" spans="1:7" x14ac:dyDescent="0.25">
      <c r="A31" s="12" t="s">
        <v>772</v>
      </c>
      <c r="B31" s="30" t="s">
        <v>773</v>
      </c>
      <c r="C31" s="30" t="s">
        <v>123</v>
      </c>
      <c r="D31" s="13">
        <v>7000000</v>
      </c>
      <c r="E31" s="14">
        <v>7055.12</v>
      </c>
      <c r="F31" s="15">
        <v>8.5000000000000006E-2</v>
      </c>
      <c r="G31" s="15">
        <v>7.6432187656000003E-2</v>
      </c>
    </row>
    <row r="32" spans="1:7" x14ac:dyDescent="0.25">
      <c r="A32" s="12" t="s">
        <v>774</v>
      </c>
      <c r="B32" s="30" t="s">
        <v>775</v>
      </c>
      <c r="C32" s="30" t="s">
        <v>123</v>
      </c>
      <c r="D32" s="13">
        <v>5000000</v>
      </c>
      <c r="E32" s="14">
        <v>5054.3599999999997</v>
      </c>
      <c r="F32" s="15">
        <v>6.0900000000000003E-2</v>
      </c>
      <c r="G32" s="15">
        <v>7.5835700625000002E-2</v>
      </c>
    </row>
    <row r="33" spans="1:7" x14ac:dyDescent="0.25">
      <c r="A33" s="12" t="s">
        <v>776</v>
      </c>
      <c r="B33" s="30" t="s">
        <v>777</v>
      </c>
      <c r="C33" s="30" t="s">
        <v>123</v>
      </c>
      <c r="D33" s="13">
        <v>2500000</v>
      </c>
      <c r="E33" s="14">
        <v>2529.21</v>
      </c>
      <c r="F33" s="15">
        <v>3.0499999999999999E-2</v>
      </c>
      <c r="G33" s="15">
        <v>7.6796385344000004E-2</v>
      </c>
    </row>
    <row r="34" spans="1:7" x14ac:dyDescent="0.25">
      <c r="A34" s="12" t="s">
        <v>778</v>
      </c>
      <c r="B34" s="30" t="s">
        <v>779</v>
      </c>
      <c r="C34" s="30" t="s">
        <v>123</v>
      </c>
      <c r="D34" s="13">
        <v>2500000</v>
      </c>
      <c r="E34" s="14">
        <v>2528.4899999999998</v>
      </c>
      <c r="F34" s="15">
        <v>3.0499999999999999E-2</v>
      </c>
      <c r="G34" s="15">
        <v>7.6885628361000005E-2</v>
      </c>
    </row>
    <row r="35" spans="1:7" x14ac:dyDescent="0.25">
      <c r="A35" s="12" t="s">
        <v>780</v>
      </c>
      <c r="B35" s="30" t="s">
        <v>781</v>
      </c>
      <c r="C35" s="30" t="s">
        <v>123</v>
      </c>
      <c r="D35" s="13">
        <v>2500000</v>
      </c>
      <c r="E35" s="14">
        <v>2527.4899999999998</v>
      </c>
      <c r="F35" s="15">
        <v>3.04E-2</v>
      </c>
      <c r="G35" s="15">
        <v>7.6986290619999995E-2</v>
      </c>
    </row>
    <row r="36" spans="1:7" x14ac:dyDescent="0.25">
      <c r="A36" s="12" t="s">
        <v>782</v>
      </c>
      <c r="B36" s="30" t="s">
        <v>783</v>
      </c>
      <c r="C36" s="30" t="s">
        <v>123</v>
      </c>
      <c r="D36" s="13">
        <v>2500000</v>
      </c>
      <c r="E36" s="14">
        <v>2526.38</v>
      </c>
      <c r="F36" s="15">
        <v>3.04E-2</v>
      </c>
      <c r="G36" s="15">
        <v>7.6165563455999993E-2</v>
      </c>
    </row>
    <row r="37" spans="1:7" x14ac:dyDescent="0.25">
      <c r="A37" s="12" t="s">
        <v>784</v>
      </c>
      <c r="B37" s="30" t="s">
        <v>785</v>
      </c>
      <c r="C37" s="30" t="s">
        <v>123</v>
      </c>
      <c r="D37" s="13">
        <v>2500000</v>
      </c>
      <c r="E37" s="14">
        <v>2521.0300000000002</v>
      </c>
      <c r="F37" s="15">
        <v>3.04E-2</v>
      </c>
      <c r="G37" s="15">
        <v>7.6432187656000003E-2</v>
      </c>
    </row>
    <row r="38" spans="1:7" x14ac:dyDescent="0.25">
      <c r="A38" s="12" t="s">
        <v>786</v>
      </c>
      <c r="B38" s="30" t="s">
        <v>787</v>
      </c>
      <c r="C38" s="30" t="s">
        <v>123</v>
      </c>
      <c r="D38" s="13">
        <v>2500000</v>
      </c>
      <c r="E38" s="14">
        <v>2515.2800000000002</v>
      </c>
      <c r="F38" s="15">
        <v>3.0300000000000001E-2</v>
      </c>
      <c r="G38" s="15">
        <v>7.5731980625E-2</v>
      </c>
    </row>
    <row r="39" spans="1:7" x14ac:dyDescent="0.25">
      <c r="A39" s="12" t="s">
        <v>788</v>
      </c>
      <c r="B39" s="30" t="s">
        <v>789</v>
      </c>
      <c r="C39" s="30" t="s">
        <v>123</v>
      </c>
      <c r="D39" s="13">
        <v>2000000</v>
      </c>
      <c r="E39" s="14">
        <v>2021.34</v>
      </c>
      <c r="F39" s="15">
        <v>2.4299999999999999E-2</v>
      </c>
      <c r="G39" s="15">
        <v>7.5979879730000005E-2</v>
      </c>
    </row>
    <row r="40" spans="1:7" x14ac:dyDescent="0.25">
      <c r="A40" s="12" t="s">
        <v>790</v>
      </c>
      <c r="B40" s="30" t="s">
        <v>791</v>
      </c>
      <c r="C40" s="30" t="s">
        <v>123</v>
      </c>
      <c r="D40" s="13">
        <v>2000000</v>
      </c>
      <c r="E40" s="14">
        <v>2020.87</v>
      </c>
      <c r="F40" s="15">
        <v>2.4299999999999999E-2</v>
      </c>
      <c r="G40" s="15">
        <v>7.6015148032000004E-2</v>
      </c>
    </row>
    <row r="41" spans="1:7" x14ac:dyDescent="0.25">
      <c r="A41" s="12" t="s">
        <v>792</v>
      </c>
      <c r="B41" s="30" t="s">
        <v>793</v>
      </c>
      <c r="C41" s="30" t="s">
        <v>123</v>
      </c>
      <c r="D41" s="13">
        <v>2000000</v>
      </c>
      <c r="E41" s="14">
        <v>2015.41</v>
      </c>
      <c r="F41" s="15">
        <v>2.4299999999999999E-2</v>
      </c>
      <c r="G41" s="15">
        <v>7.6432187656000003E-2</v>
      </c>
    </row>
    <row r="42" spans="1:7" x14ac:dyDescent="0.25">
      <c r="A42" s="12" t="s">
        <v>794</v>
      </c>
      <c r="B42" s="30" t="s">
        <v>795</v>
      </c>
      <c r="C42" s="30" t="s">
        <v>123</v>
      </c>
      <c r="D42" s="13">
        <v>1000000</v>
      </c>
      <c r="E42" s="14">
        <v>1012.55</v>
      </c>
      <c r="F42" s="15">
        <v>1.2200000000000001E-2</v>
      </c>
      <c r="G42" s="15">
        <v>7.6555655183999996E-2</v>
      </c>
    </row>
    <row r="43" spans="1:7" x14ac:dyDescent="0.25">
      <c r="A43" s="12" t="s">
        <v>796</v>
      </c>
      <c r="B43" s="30" t="s">
        <v>797</v>
      </c>
      <c r="C43" s="30" t="s">
        <v>123</v>
      </c>
      <c r="D43" s="13">
        <v>1000000</v>
      </c>
      <c r="E43" s="14">
        <v>1011.37</v>
      </c>
      <c r="F43" s="15">
        <v>1.2200000000000001E-2</v>
      </c>
      <c r="G43" s="15">
        <v>7.5835700625000002E-2</v>
      </c>
    </row>
    <row r="44" spans="1:7" x14ac:dyDescent="0.25">
      <c r="A44" s="12" t="s">
        <v>798</v>
      </c>
      <c r="B44" s="30" t="s">
        <v>799</v>
      </c>
      <c r="C44" s="30" t="s">
        <v>123</v>
      </c>
      <c r="D44" s="13">
        <v>1000000</v>
      </c>
      <c r="E44" s="14">
        <v>1010.6</v>
      </c>
      <c r="F44" s="15">
        <v>1.2200000000000001E-2</v>
      </c>
      <c r="G44" s="15">
        <v>7.6535941405999994E-2</v>
      </c>
    </row>
    <row r="45" spans="1:7" x14ac:dyDescent="0.25">
      <c r="A45" s="12" t="s">
        <v>800</v>
      </c>
      <c r="B45" s="30" t="s">
        <v>801</v>
      </c>
      <c r="C45" s="30" t="s">
        <v>123</v>
      </c>
      <c r="D45" s="13">
        <v>1000000</v>
      </c>
      <c r="E45" s="14">
        <v>980.16</v>
      </c>
      <c r="F45" s="15">
        <v>1.18E-2</v>
      </c>
      <c r="G45" s="15">
        <v>7.5524555625000003E-2</v>
      </c>
    </row>
    <row r="46" spans="1:7" x14ac:dyDescent="0.25">
      <c r="A46" s="12" t="s">
        <v>802</v>
      </c>
      <c r="B46" s="30" t="s">
        <v>803</v>
      </c>
      <c r="C46" s="30" t="s">
        <v>123</v>
      </c>
      <c r="D46" s="13">
        <v>500000</v>
      </c>
      <c r="E46" s="14">
        <v>505.81</v>
      </c>
      <c r="F46" s="15">
        <v>6.1000000000000004E-3</v>
      </c>
      <c r="G46" s="15">
        <v>7.6535941405999994E-2</v>
      </c>
    </row>
    <row r="47" spans="1:7" x14ac:dyDescent="0.25">
      <c r="A47" s="12" t="s">
        <v>804</v>
      </c>
      <c r="B47" s="30" t="s">
        <v>805</v>
      </c>
      <c r="C47" s="30" t="s">
        <v>123</v>
      </c>
      <c r="D47" s="13">
        <v>500000</v>
      </c>
      <c r="E47" s="14">
        <v>505.55</v>
      </c>
      <c r="F47" s="15">
        <v>6.1000000000000004E-3</v>
      </c>
      <c r="G47" s="15">
        <v>7.6986290619999995E-2</v>
      </c>
    </row>
    <row r="48" spans="1:7" x14ac:dyDescent="0.25">
      <c r="A48" s="12" t="s">
        <v>806</v>
      </c>
      <c r="B48" s="30" t="s">
        <v>807</v>
      </c>
      <c r="C48" s="30" t="s">
        <v>123</v>
      </c>
      <c r="D48" s="13">
        <v>500000</v>
      </c>
      <c r="E48" s="14">
        <v>504.29</v>
      </c>
      <c r="F48" s="15">
        <v>6.1000000000000004E-3</v>
      </c>
      <c r="G48" s="15">
        <v>7.6432187656000003E-2</v>
      </c>
    </row>
    <row r="49" spans="1:7" x14ac:dyDescent="0.25">
      <c r="A49" s="16" t="s">
        <v>126</v>
      </c>
      <c r="B49" s="31"/>
      <c r="C49" s="31"/>
      <c r="D49" s="17"/>
      <c r="E49" s="18">
        <v>38845.31</v>
      </c>
      <c r="F49" s="19">
        <v>0.46800000000000003</v>
      </c>
      <c r="G49" s="20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16" t="s">
        <v>299</v>
      </c>
      <c r="B52" s="30"/>
      <c r="C52" s="30"/>
      <c r="D52" s="13"/>
      <c r="E52" s="14"/>
      <c r="F52" s="15"/>
      <c r="G52" s="15"/>
    </row>
    <row r="53" spans="1:7" x14ac:dyDescent="0.25">
      <c r="A53" s="16" t="s">
        <v>126</v>
      </c>
      <c r="B53" s="30"/>
      <c r="C53" s="30"/>
      <c r="D53" s="13"/>
      <c r="E53" s="35" t="s">
        <v>118</v>
      </c>
      <c r="F53" s="36" t="s">
        <v>118</v>
      </c>
      <c r="G53" s="15"/>
    </row>
    <row r="54" spans="1:7" x14ac:dyDescent="0.25">
      <c r="A54" s="12"/>
      <c r="B54" s="30"/>
      <c r="C54" s="30"/>
      <c r="D54" s="13"/>
      <c r="E54" s="14"/>
      <c r="F54" s="15"/>
      <c r="G54" s="15"/>
    </row>
    <row r="55" spans="1:7" x14ac:dyDescent="0.25">
      <c r="A55" s="16" t="s">
        <v>300</v>
      </c>
      <c r="B55" s="30"/>
      <c r="C55" s="30"/>
      <c r="D55" s="13"/>
      <c r="E55" s="14"/>
      <c r="F55" s="15"/>
      <c r="G55" s="15"/>
    </row>
    <row r="56" spans="1:7" x14ac:dyDescent="0.25">
      <c r="A56" s="16" t="s">
        <v>126</v>
      </c>
      <c r="B56" s="30"/>
      <c r="C56" s="30"/>
      <c r="D56" s="13"/>
      <c r="E56" s="35" t="s">
        <v>118</v>
      </c>
      <c r="F56" s="36" t="s">
        <v>118</v>
      </c>
      <c r="G56" s="15"/>
    </row>
    <row r="57" spans="1:7" x14ac:dyDescent="0.25">
      <c r="A57" s="12"/>
      <c r="B57" s="30"/>
      <c r="C57" s="30"/>
      <c r="D57" s="13"/>
      <c r="E57" s="14"/>
      <c r="F57" s="15"/>
      <c r="G57" s="15"/>
    </row>
    <row r="58" spans="1:7" x14ac:dyDescent="0.25">
      <c r="A58" s="21" t="s">
        <v>158</v>
      </c>
      <c r="B58" s="32"/>
      <c r="C58" s="32"/>
      <c r="D58" s="22"/>
      <c r="E58" s="18">
        <v>80872.56</v>
      </c>
      <c r="F58" s="19">
        <v>0.97419999999999995</v>
      </c>
      <c r="G58" s="20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12"/>
      <c r="B60" s="30"/>
      <c r="C60" s="30"/>
      <c r="D60" s="13"/>
      <c r="E60" s="14"/>
      <c r="F60" s="15"/>
      <c r="G60" s="15"/>
    </row>
    <row r="61" spans="1:7" x14ac:dyDescent="0.25">
      <c r="A61" s="16" t="s">
        <v>162</v>
      </c>
      <c r="B61" s="30"/>
      <c r="C61" s="30"/>
      <c r="D61" s="13"/>
      <c r="E61" s="14"/>
      <c r="F61" s="15"/>
      <c r="G61" s="15"/>
    </row>
    <row r="62" spans="1:7" x14ac:dyDescent="0.25">
      <c r="A62" s="12" t="s">
        <v>163</v>
      </c>
      <c r="B62" s="30"/>
      <c r="C62" s="30"/>
      <c r="D62" s="13"/>
      <c r="E62" s="14">
        <v>380.93</v>
      </c>
      <c r="F62" s="15">
        <v>4.5999999999999999E-3</v>
      </c>
      <c r="G62" s="15">
        <v>6.7599000000000006E-2</v>
      </c>
    </row>
    <row r="63" spans="1:7" x14ac:dyDescent="0.25">
      <c r="A63" s="16" t="s">
        <v>126</v>
      </c>
      <c r="B63" s="31"/>
      <c r="C63" s="31"/>
      <c r="D63" s="17"/>
      <c r="E63" s="18">
        <v>380.93</v>
      </c>
      <c r="F63" s="19">
        <v>4.5999999999999999E-3</v>
      </c>
      <c r="G63" s="20"/>
    </row>
    <row r="64" spans="1:7" x14ac:dyDescent="0.25">
      <c r="A64" s="12"/>
      <c r="B64" s="30"/>
      <c r="C64" s="30"/>
      <c r="D64" s="13"/>
      <c r="E64" s="14"/>
      <c r="F64" s="15"/>
      <c r="G64" s="15"/>
    </row>
    <row r="65" spans="1:7" x14ac:dyDescent="0.25">
      <c r="A65" s="21" t="s">
        <v>158</v>
      </c>
      <c r="B65" s="32"/>
      <c r="C65" s="32"/>
      <c r="D65" s="22"/>
      <c r="E65" s="18">
        <v>380.93</v>
      </c>
      <c r="F65" s="19">
        <v>4.5999999999999999E-3</v>
      </c>
      <c r="G65" s="20"/>
    </row>
    <row r="66" spans="1:7" x14ac:dyDescent="0.25">
      <c r="A66" s="12" t="s">
        <v>164</v>
      </c>
      <c r="B66" s="30"/>
      <c r="C66" s="30"/>
      <c r="D66" s="13"/>
      <c r="E66" s="14">
        <v>1774.8773137000001</v>
      </c>
      <c r="F66" s="15">
        <v>2.1375000000000002E-2</v>
      </c>
      <c r="G66" s="15"/>
    </row>
    <row r="67" spans="1:7" x14ac:dyDescent="0.25">
      <c r="A67" s="12" t="s">
        <v>165</v>
      </c>
      <c r="B67" s="30"/>
      <c r="C67" s="30"/>
      <c r="D67" s="13"/>
      <c r="E67" s="14">
        <v>6.0526863000000004</v>
      </c>
      <c r="F67" s="24">
        <v>-1.75E-4</v>
      </c>
      <c r="G67" s="15">
        <v>6.7599000000000006E-2</v>
      </c>
    </row>
    <row r="68" spans="1:7" x14ac:dyDescent="0.25">
      <c r="A68" s="25" t="s">
        <v>166</v>
      </c>
      <c r="B68" s="33"/>
      <c r="C68" s="33"/>
      <c r="D68" s="26"/>
      <c r="E68" s="27">
        <v>83034.42</v>
      </c>
      <c r="F68" s="28">
        <v>1</v>
      </c>
      <c r="G68" s="28"/>
    </row>
    <row r="70" spans="1:7" x14ac:dyDescent="0.25">
      <c r="A70" s="1" t="s">
        <v>168</v>
      </c>
    </row>
    <row r="73" spans="1:7" x14ac:dyDescent="0.25">
      <c r="A73" s="1" t="s">
        <v>169</v>
      </c>
    </row>
    <row r="74" spans="1:7" x14ac:dyDescent="0.25">
      <c r="A74" s="47" t="s">
        <v>170</v>
      </c>
      <c r="B74" s="34" t="s">
        <v>118</v>
      </c>
    </row>
    <row r="75" spans="1:7" x14ac:dyDescent="0.25">
      <c r="A75" t="s">
        <v>171</v>
      </c>
    </row>
    <row r="76" spans="1:7" x14ac:dyDescent="0.25">
      <c r="A76" t="s">
        <v>172</v>
      </c>
      <c r="B76" t="s">
        <v>173</v>
      </c>
      <c r="C76" t="s">
        <v>173</v>
      </c>
    </row>
    <row r="77" spans="1:7" x14ac:dyDescent="0.25">
      <c r="B77" s="48">
        <v>45230</v>
      </c>
      <c r="C77" s="48">
        <v>45260</v>
      </c>
    </row>
    <row r="78" spans="1:7" x14ac:dyDescent="0.25">
      <c r="A78" t="s">
        <v>685</v>
      </c>
      <c r="B78">
        <v>10.761799999999999</v>
      </c>
      <c r="C78">
        <v>10.8261</v>
      </c>
      <c r="E78" s="2"/>
    </row>
    <row r="79" spans="1:7" x14ac:dyDescent="0.25">
      <c r="A79" t="s">
        <v>178</v>
      </c>
      <c r="B79">
        <v>10.7623</v>
      </c>
      <c r="C79">
        <v>10.826599999999999</v>
      </c>
      <c r="E79" s="2"/>
    </row>
    <row r="80" spans="1:7" x14ac:dyDescent="0.25">
      <c r="A80" t="s">
        <v>686</v>
      </c>
      <c r="B80">
        <v>10.727600000000001</v>
      </c>
      <c r="C80">
        <v>10.79</v>
      </c>
      <c r="E80" s="2"/>
    </row>
    <row r="81" spans="1:5" x14ac:dyDescent="0.25">
      <c r="A81" t="s">
        <v>650</v>
      </c>
      <c r="B81">
        <v>10.728</v>
      </c>
      <c r="C81">
        <v>10.7904</v>
      </c>
      <c r="E81" s="2"/>
    </row>
    <row r="82" spans="1:5" x14ac:dyDescent="0.25">
      <c r="E82" s="2"/>
    </row>
    <row r="83" spans="1:5" x14ac:dyDescent="0.25">
      <c r="A83" t="s">
        <v>188</v>
      </c>
      <c r="B83" s="34" t="s">
        <v>118</v>
      </c>
    </row>
    <row r="84" spans="1:5" x14ac:dyDescent="0.25">
      <c r="A84" t="s">
        <v>189</v>
      </c>
      <c r="B84" s="34" t="s">
        <v>118</v>
      </c>
    </row>
    <row r="85" spans="1:5" ht="30" customHeight="1" x14ac:dyDescent="0.25">
      <c r="A85" s="47" t="s">
        <v>190</v>
      </c>
      <c r="B85" s="34" t="s">
        <v>118</v>
      </c>
    </row>
    <row r="86" spans="1:5" ht="30" customHeight="1" x14ac:dyDescent="0.25">
      <c r="A86" s="47" t="s">
        <v>191</v>
      </c>
      <c r="B86" s="34" t="s">
        <v>118</v>
      </c>
    </row>
    <row r="87" spans="1:5" x14ac:dyDescent="0.25">
      <c r="A87" t="s">
        <v>192</v>
      </c>
      <c r="B87" s="49">
        <f>+B101</f>
        <v>1.6734754789676709</v>
      </c>
    </row>
    <row r="88" spans="1:5" ht="45" customHeight="1" x14ac:dyDescent="0.25">
      <c r="A88" s="47" t="s">
        <v>193</v>
      </c>
      <c r="B88" s="34" t="s">
        <v>118</v>
      </c>
    </row>
    <row r="89" spans="1:5" ht="30" customHeight="1" x14ac:dyDescent="0.25">
      <c r="A89" s="47" t="s">
        <v>194</v>
      </c>
      <c r="B89" s="34" t="s">
        <v>118</v>
      </c>
    </row>
    <row r="90" spans="1:5" ht="30" customHeight="1" x14ac:dyDescent="0.25">
      <c r="A90" s="47" t="s">
        <v>195</v>
      </c>
      <c r="B90" s="34" t="s">
        <v>118</v>
      </c>
    </row>
    <row r="91" spans="1:5" x14ac:dyDescent="0.25">
      <c r="A91" t="s">
        <v>196</v>
      </c>
      <c r="B91" s="34" t="s">
        <v>118</v>
      </c>
    </row>
    <row r="92" spans="1:5" x14ac:dyDescent="0.25">
      <c r="A92" t="s">
        <v>197</v>
      </c>
      <c r="B92" s="34" t="s">
        <v>118</v>
      </c>
    </row>
    <row r="94" spans="1:5" x14ac:dyDescent="0.25">
      <c r="A94" t="s">
        <v>198</v>
      </c>
    </row>
    <row r="95" spans="1:5" ht="45" customHeight="1" x14ac:dyDescent="0.25">
      <c r="A95" s="55" t="s">
        <v>199</v>
      </c>
      <c r="B95" s="59" t="s">
        <v>808</v>
      </c>
    </row>
    <row r="96" spans="1:5" ht="45" customHeight="1" x14ac:dyDescent="0.25">
      <c r="A96" s="55" t="s">
        <v>201</v>
      </c>
      <c r="B96" s="59" t="s">
        <v>809</v>
      </c>
    </row>
    <row r="97" spans="1:4" x14ac:dyDescent="0.25">
      <c r="A97" s="55"/>
      <c r="B97" s="55"/>
    </row>
    <row r="98" spans="1:4" x14ac:dyDescent="0.25">
      <c r="A98" s="55" t="s">
        <v>203</v>
      </c>
      <c r="B98" s="56">
        <v>7.70267461538843</v>
      </c>
    </row>
    <row r="99" spans="1:4" x14ac:dyDescent="0.25">
      <c r="A99" s="55"/>
      <c r="B99" s="55"/>
    </row>
    <row r="100" spans="1:4" x14ac:dyDescent="0.25">
      <c r="A100" s="55" t="s">
        <v>204</v>
      </c>
      <c r="B100" s="57">
        <v>1.5863</v>
      </c>
    </row>
    <row r="101" spans="1:4" x14ac:dyDescent="0.25">
      <c r="A101" s="55" t="s">
        <v>205</v>
      </c>
      <c r="B101" s="57">
        <v>1.6734754789676709</v>
      </c>
    </row>
    <row r="102" spans="1:4" x14ac:dyDescent="0.25">
      <c r="A102" s="55"/>
      <c r="B102" s="55"/>
    </row>
    <row r="103" spans="1:4" x14ac:dyDescent="0.25">
      <c r="A103" s="55" t="s">
        <v>206</v>
      </c>
      <c r="B103" s="58">
        <v>45260</v>
      </c>
    </row>
    <row r="105" spans="1:4" ht="69.95" customHeight="1" x14ac:dyDescent="0.25">
      <c r="A105" s="67" t="s">
        <v>207</v>
      </c>
      <c r="B105" s="67" t="s">
        <v>208</v>
      </c>
      <c r="C105" s="67" t="s">
        <v>5</v>
      </c>
      <c r="D105" s="67" t="s">
        <v>6</v>
      </c>
    </row>
    <row r="106" spans="1:4" ht="69.95" customHeight="1" x14ac:dyDescent="0.25">
      <c r="A106" s="67" t="s">
        <v>810</v>
      </c>
      <c r="B106" s="67"/>
      <c r="C106" s="67" t="s">
        <v>31</v>
      </c>
      <c r="D106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8"/>
  <sheetViews>
    <sheetView showGridLines="0" workbookViewId="0">
      <pane ySplit="4" topLeftCell="A59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811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812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669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670</v>
      </c>
      <c r="B13" s="30" t="s">
        <v>671</v>
      </c>
      <c r="C13" s="30" t="s">
        <v>123</v>
      </c>
      <c r="D13" s="13">
        <v>5000000</v>
      </c>
      <c r="E13" s="14">
        <v>5017.51</v>
      </c>
      <c r="F13" s="15">
        <v>0.32179999999999997</v>
      </c>
      <c r="G13" s="15">
        <v>7.3963287683999998E-2</v>
      </c>
    </row>
    <row r="14" spans="1:8" x14ac:dyDescent="0.25">
      <c r="A14" s="12" t="s">
        <v>297</v>
      </c>
      <c r="B14" s="30" t="s">
        <v>298</v>
      </c>
      <c r="C14" s="30" t="s">
        <v>123</v>
      </c>
      <c r="D14" s="13">
        <v>4000000</v>
      </c>
      <c r="E14" s="14">
        <v>3988</v>
      </c>
      <c r="F14" s="15">
        <v>0.25569999999999998</v>
      </c>
      <c r="G14" s="15">
        <v>7.2898212864E-2</v>
      </c>
    </row>
    <row r="15" spans="1:8" x14ac:dyDescent="0.25">
      <c r="A15" s="12" t="s">
        <v>692</v>
      </c>
      <c r="B15" s="30" t="s">
        <v>693</v>
      </c>
      <c r="C15" s="30" t="s">
        <v>123</v>
      </c>
      <c r="D15" s="13">
        <v>500000</v>
      </c>
      <c r="E15" s="14">
        <v>496.25</v>
      </c>
      <c r="F15" s="15">
        <v>3.1800000000000002E-2</v>
      </c>
      <c r="G15" s="15">
        <v>7.3919762601E-2</v>
      </c>
    </row>
    <row r="16" spans="1:8" x14ac:dyDescent="0.25">
      <c r="A16" s="16" t="s">
        <v>126</v>
      </c>
      <c r="B16" s="31"/>
      <c r="C16" s="31"/>
      <c r="D16" s="17"/>
      <c r="E16" s="18">
        <v>9501.76</v>
      </c>
      <c r="F16" s="19">
        <v>0.60929999999999995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672</v>
      </c>
      <c r="B18" s="30"/>
      <c r="C18" s="30"/>
      <c r="D18" s="13"/>
      <c r="E18" s="14"/>
      <c r="F18" s="15"/>
      <c r="G18" s="15"/>
    </row>
    <row r="19" spans="1:7" x14ac:dyDescent="0.25">
      <c r="A19" s="12" t="s">
        <v>813</v>
      </c>
      <c r="B19" s="30" t="s">
        <v>814</v>
      </c>
      <c r="C19" s="30" t="s">
        <v>123</v>
      </c>
      <c r="D19" s="13">
        <v>3000000</v>
      </c>
      <c r="E19" s="14">
        <v>3000.39</v>
      </c>
      <c r="F19" s="15">
        <v>0.19239999999999999</v>
      </c>
      <c r="G19" s="15">
        <v>7.7229144712E-2</v>
      </c>
    </row>
    <row r="20" spans="1:7" x14ac:dyDescent="0.25">
      <c r="A20" s="12" t="s">
        <v>815</v>
      </c>
      <c r="B20" s="30" t="s">
        <v>816</v>
      </c>
      <c r="C20" s="30" t="s">
        <v>123</v>
      </c>
      <c r="D20" s="13">
        <v>2500000</v>
      </c>
      <c r="E20" s="14">
        <v>2500.62</v>
      </c>
      <c r="F20" s="15">
        <v>0.16039999999999999</v>
      </c>
      <c r="G20" s="15">
        <v>7.7185553500000004E-2</v>
      </c>
    </row>
    <row r="21" spans="1:7" x14ac:dyDescent="0.25">
      <c r="A21" s="16" t="s">
        <v>126</v>
      </c>
      <c r="B21" s="31"/>
      <c r="C21" s="31"/>
      <c r="D21" s="17"/>
      <c r="E21" s="18">
        <v>5501.01</v>
      </c>
      <c r="F21" s="19">
        <v>0.3528</v>
      </c>
      <c r="G21" s="20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12"/>
      <c r="B23" s="30"/>
      <c r="C23" s="30"/>
      <c r="D23" s="13"/>
      <c r="E23" s="14"/>
      <c r="F23" s="15"/>
      <c r="G23" s="15"/>
    </row>
    <row r="24" spans="1:7" x14ac:dyDescent="0.25">
      <c r="A24" s="16" t="s">
        <v>299</v>
      </c>
      <c r="B24" s="30"/>
      <c r="C24" s="30"/>
      <c r="D24" s="13"/>
      <c r="E24" s="14"/>
      <c r="F24" s="15"/>
      <c r="G24" s="15"/>
    </row>
    <row r="25" spans="1:7" x14ac:dyDescent="0.25">
      <c r="A25" s="16" t="s">
        <v>126</v>
      </c>
      <c r="B25" s="30"/>
      <c r="C25" s="30"/>
      <c r="D25" s="13"/>
      <c r="E25" s="35" t="s">
        <v>118</v>
      </c>
      <c r="F25" s="36" t="s">
        <v>118</v>
      </c>
      <c r="G25" s="15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300</v>
      </c>
      <c r="B27" s="30"/>
      <c r="C27" s="30"/>
      <c r="D27" s="13"/>
      <c r="E27" s="14"/>
      <c r="F27" s="15"/>
      <c r="G27" s="15"/>
    </row>
    <row r="28" spans="1:7" x14ac:dyDescent="0.25">
      <c r="A28" s="16" t="s">
        <v>126</v>
      </c>
      <c r="B28" s="30"/>
      <c r="C28" s="30"/>
      <c r="D28" s="13"/>
      <c r="E28" s="35" t="s">
        <v>118</v>
      </c>
      <c r="F28" s="36" t="s">
        <v>118</v>
      </c>
      <c r="G28" s="15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21" t="s">
        <v>158</v>
      </c>
      <c r="B30" s="32"/>
      <c r="C30" s="32"/>
      <c r="D30" s="22"/>
      <c r="E30" s="18">
        <v>15002.77</v>
      </c>
      <c r="F30" s="19">
        <v>0.96209999999999996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16" t="s">
        <v>162</v>
      </c>
      <c r="B33" s="30"/>
      <c r="C33" s="30"/>
      <c r="D33" s="13"/>
      <c r="E33" s="14"/>
      <c r="F33" s="15"/>
      <c r="G33" s="15"/>
    </row>
    <row r="34" spans="1:7" x14ac:dyDescent="0.25">
      <c r="A34" s="12" t="s">
        <v>163</v>
      </c>
      <c r="B34" s="30"/>
      <c r="C34" s="30"/>
      <c r="D34" s="13"/>
      <c r="E34" s="14">
        <v>196.96</v>
      </c>
      <c r="F34" s="15">
        <v>1.26E-2</v>
      </c>
      <c r="G34" s="15">
        <v>6.7599000000000006E-2</v>
      </c>
    </row>
    <row r="35" spans="1:7" x14ac:dyDescent="0.25">
      <c r="A35" s="16" t="s">
        <v>126</v>
      </c>
      <c r="B35" s="31"/>
      <c r="C35" s="31"/>
      <c r="D35" s="17"/>
      <c r="E35" s="18">
        <v>196.96</v>
      </c>
      <c r="F35" s="19">
        <v>1.26E-2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21" t="s">
        <v>158</v>
      </c>
      <c r="B37" s="32"/>
      <c r="C37" s="32"/>
      <c r="D37" s="22"/>
      <c r="E37" s="18">
        <v>196.96</v>
      </c>
      <c r="F37" s="19">
        <v>1.26E-2</v>
      </c>
      <c r="G37" s="20"/>
    </row>
    <row r="38" spans="1:7" x14ac:dyDescent="0.25">
      <c r="A38" s="12" t="s">
        <v>164</v>
      </c>
      <c r="B38" s="30"/>
      <c r="C38" s="30"/>
      <c r="D38" s="13"/>
      <c r="E38" s="14">
        <v>396.32814480000002</v>
      </c>
      <c r="F38" s="15">
        <v>2.5415E-2</v>
      </c>
      <c r="G38" s="15"/>
    </row>
    <row r="39" spans="1:7" x14ac:dyDescent="0.25">
      <c r="A39" s="12" t="s">
        <v>165</v>
      </c>
      <c r="B39" s="30"/>
      <c r="C39" s="30"/>
      <c r="D39" s="13"/>
      <c r="E39" s="23">
        <v>-2.0281448000000002</v>
      </c>
      <c r="F39" s="24">
        <v>-1.15E-4</v>
      </c>
      <c r="G39" s="15">
        <v>6.7599000000000006E-2</v>
      </c>
    </row>
    <row r="40" spans="1:7" x14ac:dyDescent="0.25">
      <c r="A40" s="25" t="s">
        <v>166</v>
      </c>
      <c r="B40" s="33"/>
      <c r="C40" s="33"/>
      <c r="D40" s="26"/>
      <c r="E40" s="27">
        <v>15594.03</v>
      </c>
      <c r="F40" s="28">
        <v>1</v>
      </c>
      <c r="G40" s="28"/>
    </row>
    <row r="42" spans="1:7" x14ac:dyDescent="0.25">
      <c r="A42" s="1" t="s">
        <v>168</v>
      </c>
    </row>
    <row r="45" spans="1:7" x14ac:dyDescent="0.25">
      <c r="A45" s="1" t="s">
        <v>169</v>
      </c>
    </row>
    <row r="46" spans="1:7" x14ac:dyDescent="0.25">
      <c r="A46" s="47" t="s">
        <v>170</v>
      </c>
      <c r="B46" s="34" t="s">
        <v>118</v>
      </c>
    </row>
    <row r="47" spans="1:7" x14ac:dyDescent="0.25">
      <c r="A47" t="s">
        <v>171</v>
      </c>
    </row>
    <row r="48" spans="1:7" x14ac:dyDescent="0.25">
      <c r="A48" t="s">
        <v>172</v>
      </c>
      <c r="B48" t="s">
        <v>173</v>
      </c>
      <c r="C48" t="s">
        <v>173</v>
      </c>
    </row>
    <row r="49" spans="1:5" x14ac:dyDescent="0.25">
      <c r="B49" s="48">
        <v>45230</v>
      </c>
      <c r="C49" s="48">
        <v>45260</v>
      </c>
    </row>
    <row r="50" spans="1:5" x14ac:dyDescent="0.25">
      <c r="A50" t="s">
        <v>685</v>
      </c>
      <c r="B50">
        <v>10.5032</v>
      </c>
      <c r="C50">
        <v>10.580500000000001</v>
      </c>
      <c r="E50" s="2"/>
    </row>
    <row r="51" spans="1:5" x14ac:dyDescent="0.25">
      <c r="A51" t="s">
        <v>178</v>
      </c>
      <c r="B51">
        <v>10.503299999999999</v>
      </c>
      <c r="C51">
        <v>10.5806</v>
      </c>
      <c r="E51" s="2"/>
    </row>
    <row r="52" spans="1:5" x14ac:dyDescent="0.25">
      <c r="A52" t="s">
        <v>686</v>
      </c>
      <c r="B52">
        <v>10.4688</v>
      </c>
      <c r="C52">
        <v>10.542</v>
      </c>
      <c r="E52" s="2"/>
    </row>
    <row r="53" spans="1:5" x14ac:dyDescent="0.25">
      <c r="A53" t="s">
        <v>650</v>
      </c>
      <c r="B53">
        <v>10.4695</v>
      </c>
      <c r="C53">
        <v>10.5427</v>
      </c>
      <c r="E53" s="2"/>
    </row>
    <row r="54" spans="1:5" x14ac:dyDescent="0.25">
      <c r="E54" s="2"/>
    </row>
    <row r="55" spans="1:5" x14ac:dyDescent="0.25">
      <c r="A55" t="s">
        <v>188</v>
      </c>
      <c r="B55" s="34" t="s">
        <v>118</v>
      </c>
    </row>
    <row r="56" spans="1:5" x14ac:dyDescent="0.25">
      <c r="A56" t="s">
        <v>189</v>
      </c>
      <c r="B56" s="34" t="s">
        <v>118</v>
      </c>
    </row>
    <row r="57" spans="1:5" ht="30" customHeight="1" x14ac:dyDescent="0.25">
      <c r="A57" s="47" t="s">
        <v>190</v>
      </c>
      <c r="B57" s="34" t="s">
        <v>118</v>
      </c>
    </row>
    <row r="58" spans="1:5" ht="30" customHeight="1" x14ac:dyDescent="0.25">
      <c r="A58" s="47" t="s">
        <v>191</v>
      </c>
      <c r="B58" s="34" t="s">
        <v>118</v>
      </c>
    </row>
    <row r="59" spans="1:5" x14ac:dyDescent="0.25">
      <c r="A59" t="s">
        <v>192</v>
      </c>
      <c r="B59" s="49">
        <f>+B73</f>
        <v>2.77531709521406</v>
      </c>
    </row>
    <row r="60" spans="1:5" ht="45" customHeight="1" x14ac:dyDescent="0.25">
      <c r="A60" s="47" t="s">
        <v>193</v>
      </c>
      <c r="B60" s="34" t="s">
        <v>118</v>
      </c>
    </row>
    <row r="61" spans="1:5" ht="30" customHeight="1" x14ac:dyDescent="0.25">
      <c r="A61" s="47" t="s">
        <v>194</v>
      </c>
      <c r="B61" s="34" t="s">
        <v>118</v>
      </c>
    </row>
    <row r="62" spans="1:5" ht="30" customHeight="1" x14ac:dyDescent="0.25">
      <c r="A62" s="47" t="s">
        <v>195</v>
      </c>
      <c r="B62" s="34" t="s">
        <v>118</v>
      </c>
    </row>
    <row r="63" spans="1:5" x14ac:dyDescent="0.25">
      <c r="A63" t="s">
        <v>196</v>
      </c>
      <c r="B63" s="34" t="s">
        <v>118</v>
      </c>
    </row>
    <row r="64" spans="1:5" x14ac:dyDescent="0.25">
      <c r="A64" t="s">
        <v>197</v>
      </c>
      <c r="B64" s="34" t="s">
        <v>118</v>
      </c>
    </row>
    <row r="66" spans="1:4" x14ac:dyDescent="0.25">
      <c r="A66" t="s">
        <v>198</v>
      </c>
    </row>
    <row r="67" spans="1:4" ht="90" customHeight="1" x14ac:dyDescent="0.25">
      <c r="A67" s="55" t="s">
        <v>199</v>
      </c>
      <c r="B67" s="59" t="s">
        <v>817</v>
      </c>
    </row>
    <row r="68" spans="1:4" ht="45" customHeight="1" x14ac:dyDescent="0.25">
      <c r="A68" s="55" t="s">
        <v>201</v>
      </c>
      <c r="B68" s="59" t="s">
        <v>808</v>
      </c>
    </row>
    <row r="69" spans="1:4" x14ac:dyDescent="0.25">
      <c r="A69" s="55"/>
      <c r="B69" s="55"/>
    </row>
    <row r="70" spans="1:4" x14ac:dyDescent="0.25">
      <c r="A70" s="55" t="s">
        <v>203</v>
      </c>
      <c r="B70" s="56">
        <v>7.4782229122233064</v>
      </c>
    </row>
    <row r="71" spans="1:4" x14ac:dyDescent="0.25">
      <c r="A71" s="55"/>
      <c r="B71" s="55"/>
    </row>
    <row r="72" spans="1:4" x14ac:dyDescent="0.25">
      <c r="A72" s="55" t="s">
        <v>204</v>
      </c>
      <c r="B72" s="57">
        <v>2.4565999999999999</v>
      </c>
    </row>
    <row r="73" spans="1:4" x14ac:dyDescent="0.25">
      <c r="A73" s="55" t="s">
        <v>205</v>
      </c>
      <c r="B73" s="57">
        <v>2.77531709521406</v>
      </c>
    </row>
    <row r="74" spans="1:4" x14ac:dyDescent="0.25">
      <c r="A74" s="55"/>
      <c r="B74" s="55"/>
    </row>
    <row r="75" spans="1:4" x14ac:dyDescent="0.25">
      <c r="A75" s="55" t="s">
        <v>206</v>
      </c>
      <c r="B75" s="58">
        <v>45260</v>
      </c>
    </row>
    <row r="77" spans="1:4" ht="69.95" customHeight="1" x14ac:dyDescent="0.25">
      <c r="A77" s="67" t="s">
        <v>207</v>
      </c>
      <c r="B77" s="67" t="s">
        <v>208</v>
      </c>
      <c r="C77" s="67" t="s">
        <v>5</v>
      </c>
      <c r="D77" s="67" t="s">
        <v>6</v>
      </c>
    </row>
    <row r="78" spans="1:4" ht="69.95" customHeight="1" x14ac:dyDescent="0.25">
      <c r="A78" s="67" t="s">
        <v>818</v>
      </c>
      <c r="B78" s="67"/>
      <c r="C78" s="67" t="s">
        <v>33</v>
      </c>
      <c r="D7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1"/>
  <sheetViews>
    <sheetView showGridLines="0" workbookViewId="0">
      <pane ySplit="4" topLeftCell="A42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819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820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821</v>
      </c>
      <c r="B10" s="30"/>
      <c r="C10" s="30"/>
      <c r="D10" s="13"/>
      <c r="E10" s="14"/>
      <c r="F10" s="15"/>
      <c r="G10" s="15"/>
    </row>
    <row r="11" spans="1:8" x14ac:dyDescent="0.25">
      <c r="A11" s="12" t="s">
        <v>822</v>
      </c>
      <c r="B11" s="30" t="s">
        <v>823</v>
      </c>
      <c r="C11" s="30"/>
      <c r="D11" s="13">
        <v>41904686</v>
      </c>
      <c r="E11" s="14">
        <v>489128.26</v>
      </c>
      <c r="F11" s="15">
        <v>0.99399999999999999</v>
      </c>
      <c r="G11" s="15"/>
    </row>
    <row r="12" spans="1:8" x14ac:dyDescent="0.25">
      <c r="A12" s="16" t="s">
        <v>126</v>
      </c>
      <c r="B12" s="31"/>
      <c r="C12" s="31"/>
      <c r="D12" s="17"/>
      <c r="E12" s="18">
        <v>489128.26</v>
      </c>
      <c r="F12" s="19">
        <v>0.99399999999999999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158</v>
      </c>
      <c r="B14" s="32"/>
      <c r="C14" s="32"/>
      <c r="D14" s="22"/>
      <c r="E14" s="18">
        <v>489128.26</v>
      </c>
      <c r="F14" s="19">
        <v>0.99399999999999999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162</v>
      </c>
      <c r="B16" s="30"/>
      <c r="C16" s="30"/>
      <c r="D16" s="13"/>
      <c r="E16" s="14"/>
      <c r="F16" s="15"/>
      <c r="G16" s="15"/>
    </row>
    <row r="17" spans="1:7" x14ac:dyDescent="0.25">
      <c r="A17" s="12" t="s">
        <v>163</v>
      </c>
      <c r="B17" s="30"/>
      <c r="C17" s="30"/>
      <c r="D17" s="13"/>
      <c r="E17" s="14">
        <v>2950.45</v>
      </c>
      <c r="F17" s="15">
        <v>6.0000000000000001E-3</v>
      </c>
      <c r="G17" s="15">
        <v>6.7599000000000006E-2</v>
      </c>
    </row>
    <row r="18" spans="1:7" x14ac:dyDescent="0.25">
      <c r="A18" s="16" t="s">
        <v>126</v>
      </c>
      <c r="B18" s="31"/>
      <c r="C18" s="31"/>
      <c r="D18" s="17"/>
      <c r="E18" s="18">
        <v>2950.45</v>
      </c>
      <c r="F18" s="19">
        <v>6.0000000000000001E-3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158</v>
      </c>
      <c r="B20" s="32"/>
      <c r="C20" s="32"/>
      <c r="D20" s="22"/>
      <c r="E20" s="18">
        <v>2950.45</v>
      </c>
      <c r="F20" s="19">
        <v>6.0000000000000001E-3</v>
      </c>
      <c r="G20" s="20"/>
    </row>
    <row r="21" spans="1:7" x14ac:dyDescent="0.25">
      <c r="A21" s="12" t="s">
        <v>164</v>
      </c>
      <c r="B21" s="30"/>
      <c r="C21" s="30"/>
      <c r="D21" s="13"/>
      <c r="E21" s="14">
        <v>0.54643209999999998</v>
      </c>
      <c r="F21" s="15">
        <v>9.9999999999999995E-7</v>
      </c>
      <c r="G21" s="15"/>
    </row>
    <row r="22" spans="1:7" x14ac:dyDescent="0.25">
      <c r="A22" s="12" t="s">
        <v>165</v>
      </c>
      <c r="B22" s="30"/>
      <c r="C22" s="30"/>
      <c r="D22" s="13"/>
      <c r="E22" s="23">
        <v>-22.076432100000002</v>
      </c>
      <c r="F22" s="24">
        <v>-9.9999999999999995E-7</v>
      </c>
      <c r="G22" s="15">
        <v>6.7599000000000006E-2</v>
      </c>
    </row>
    <row r="23" spans="1:7" x14ac:dyDescent="0.25">
      <c r="A23" s="25" t="s">
        <v>166</v>
      </c>
      <c r="B23" s="33"/>
      <c r="C23" s="33"/>
      <c r="D23" s="26"/>
      <c r="E23" s="27">
        <v>492057.18</v>
      </c>
      <c r="F23" s="28">
        <v>1</v>
      </c>
      <c r="G23" s="28"/>
    </row>
    <row r="28" spans="1:7" x14ac:dyDescent="0.25">
      <c r="A28" s="1" t="s">
        <v>169</v>
      </c>
    </row>
    <row r="29" spans="1:7" x14ac:dyDescent="0.25">
      <c r="A29" s="47" t="s">
        <v>170</v>
      </c>
      <c r="B29" s="34" t="s">
        <v>118</v>
      </c>
    </row>
    <row r="30" spans="1:7" x14ac:dyDescent="0.25">
      <c r="A30" t="s">
        <v>171</v>
      </c>
    </row>
    <row r="31" spans="1:7" x14ac:dyDescent="0.25">
      <c r="A31" t="s">
        <v>172</v>
      </c>
      <c r="B31" t="s">
        <v>173</v>
      </c>
      <c r="C31" t="s">
        <v>173</v>
      </c>
    </row>
    <row r="32" spans="1:7" x14ac:dyDescent="0.25">
      <c r="B32" s="48">
        <v>45230</v>
      </c>
      <c r="C32" s="48">
        <v>45260</v>
      </c>
    </row>
    <row r="33" spans="1:5" x14ac:dyDescent="0.25">
      <c r="A33" t="s">
        <v>177</v>
      </c>
      <c r="B33">
        <v>11.5756</v>
      </c>
      <c r="C33">
        <v>11.6447</v>
      </c>
      <c r="E33" s="2"/>
    </row>
    <row r="34" spans="1:5" x14ac:dyDescent="0.25">
      <c r="A34" t="s">
        <v>178</v>
      </c>
      <c r="B34">
        <v>11.5756</v>
      </c>
      <c r="C34">
        <v>11.6447</v>
      </c>
      <c r="E34" s="2"/>
    </row>
    <row r="35" spans="1:5" x14ac:dyDescent="0.25">
      <c r="A35" t="s">
        <v>649</v>
      </c>
      <c r="B35">
        <v>11.5756</v>
      </c>
      <c r="C35">
        <v>11.6447</v>
      </c>
      <c r="E35" s="2"/>
    </row>
    <row r="36" spans="1:5" x14ac:dyDescent="0.25">
      <c r="A36" t="s">
        <v>650</v>
      </c>
      <c r="B36">
        <v>11.5756</v>
      </c>
      <c r="C36">
        <v>11.6447</v>
      </c>
      <c r="E36" s="2"/>
    </row>
    <row r="37" spans="1:5" x14ac:dyDescent="0.25">
      <c r="E37" s="2"/>
    </row>
    <row r="38" spans="1:5" x14ac:dyDescent="0.25">
      <c r="A38" t="s">
        <v>188</v>
      </c>
      <c r="B38" s="34" t="s">
        <v>118</v>
      </c>
    </row>
    <row r="39" spans="1:5" x14ac:dyDescent="0.25">
      <c r="A39" t="s">
        <v>189</v>
      </c>
      <c r="B39" s="34" t="s">
        <v>118</v>
      </c>
    </row>
    <row r="40" spans="1:5" ht="30" customHeight="1" x14ac:dyDescent="0.25">
      <c r="A40" s="47" t="s">
        <v>190</v>
      </c>
      <c r="B40" s="34" t="s">
        <v>118</v>
      </c>
    </row>
    <row r="41" spans="1:5" ht="30" customHeight="1" x14ac:dyDescent="0.25">
      <c r="A41" s="47" t="s">
        <v>191</v>
      </c>
      <c r="B41" s="34" t="s">
        <v>118</v>
      </c>
    </row>
    <row r="42" spans="1:5" x14ac:dyDescent="0.25">
      <c r="A42" t="s">
        <v>192</v>
      </c>
      <c r="B42" s="49">
        <f>+B56</f>
        <v>1.2567745508773629</v>
      </c>
    </row>
    <row r="43" spans="1:5" ht="45" customHeight="1" x14ac:dyDescent="0.25">
      <c r="A43" s="47" t="s">
        <v>193</v>
      </c>
      <c r="B43" s="34" t="s">
        <v>118</v>
      </c>
    </row>
    <row r="44" spans="1:5" ht="30" customHeight="1" x14ac:dyDescent="0.25">
      <c r="A44" s="47" t="s">
        <v>194</v>
      </c>
      <c r="B44" s="34" t="s">
        <v>118</v>
      </c>
    </row>
    <row r="45" spans="1:5" ht="30" customHeight="1" x14ac:dyDescent="0.25">
      <c r="A45" s="47" t="s">
        <v>195</v>
      </c>
      <c r="B45" s="34" t="s">
        <v>118</v>
      </c>
    </row>
    <row r="46" spans="1:5" x14ac:dyDescent="0.25">
      <c r="A46" t="s">
        <v>196</v>
      </c>
      <c r="B46" s="34" t="s">
        <v>118</v>
      </c>
    </row>
    <row r="47" spans="1:5" x14ac:dyDescent="0.25">
      <c r="A47" t="s">
        <v>197</v>
      </c>
      <c r="B47" s="34" t="s">
        <v>118</v>
      </c>
    </row>
    <row r="49" spans="1:4" x14ac:dyDescent="0.25">
      <c r="A49" t="s">
        <v>198</v>
      </c>
    </row>
    <row r="50" spans="1:4" ht="30" customHeight="1" x14ac:dyDescent="0.25">
      <c r="A50" s="55" t="s">
        <v>199</v>
      </c>
      <c r="B50" s="59" t="s">
        <v>824</v>
      </c>
    </row>
    <row r="51" spans="1:4" ht="45" customHeight="1" x14ac:dyDescent="0.25">
      <c r="A51" s="55" t="s">
        <v>201</v>
      </c>
      <c r="B51" s="59" t="s">
        <v>825</v>
      </c>
    </row>
    <row r="52" spans="1:4" x14ac:dyDescent="0.25">
      <c r="A52" s="55"/>
      <c r="B52" s="55"/>
    </row>
    <row r="53" spans="1:4" x14ac:dyDescent="0.25">
      <c r="A53" s="55" t="s">
        <v>203</v>
      </c>
      <c r="B53" s="56">
        <v>7.7452005791843188</v>
      </c>
    </row>
    <row r="54" spans="1:4" x14ac:dyDescent="0.25">
      <c r="A54" s="55"/>
      <c r="B54" s="55"/>
    </row>
    <row r="55" spans="1:4" x14ac:dyDescent="0.25">
      <c r="A55" s="55" t="s">
        <v>204</v>
      </c>
      <c r="B55" s="57">
        <v>0</v>
      </c>
    </row>
    <row r="56" spans="1:4" x14ac:dyDescent="0.25">
      <c r="A56" s="55" t="s">
        <v>205</v>
      </c>
      <c r="B56" s="57">
        <v>1.2567745508773629</v>
      </c>
    </row>
    <row r="57" spans="1:4" x14ac:dyDescent="0.25">
      <c r="A57" s="55"/>
      <c r="B57" s="55"/>
    </row>
    <row r="58" spans="1:4" x14ac:dyDescent="0.25">
      <c r="A58" s="55" t="s">
        <v>206</v>
      </c>
      <c r="B58" s="58">
        <v>45260</v>
      </c>
    </row>
    <row r="60" spans="1:4" ht="69.95" customHeight="1" x14ac:dyDescent="0.25">
      <c r="A60" s="67" t="s">
        <v>207</v>
      </c>
      <c r="B60" s="67" t="s">
        <v>208</v>
      </c>
      <c r="C60" s="67" t="s">
        <v>5</v>
      </c>
      <c r="D60" s="67" t="s">
        <v>6</v>
      </c>
    </row>
    <row r="61" spans="1:4" ht="69.95" customHeight="1" x14ac:dyDescent="0.25">
      <c r="A61" s="67" t="s">
        <v>824</v>
      </c>
      <c r="B61" s="67"/>
      <c r="C61" s="67" t="s">
        <v>11</v>
      </c>
      <c r="D61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1"/>
  <sheetViews>
    <sheetView showGridLines="0" workbookViewId="0">
      <pane ySplit="4" topLeftCell="A42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826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827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821</v>
      </c>
      <c r="B10" s="30"/>
      <c r="C10" s="30"/>
      <c r="D10" s="13"/>
      <c r="E10" s="14"/>
      <c r="F10" s="15"/>
      <c r="G10" s="15"/>
    </row>
    <row r="11" spans="1:8" x14ac:dyDescent="0.25">
      <c r="A11" s="12" t="s">
        <v>828</v>
      </c>
      <c r="B11" s="30" t="s">
        <v>829</v>
      </c>
      <c r="C11" s="30"/>
      <c r="D11" s="13">
        <v>50701505.002099998</v>
      </c>
      <c r="E11" s="14">
        <v>664686.59</v>
      </c>
      <c r="F11" s="15">
        <v>0.99950000000000006</v>
      </c>
      <c r="G11" s="15"/>
    </row>
    <row r="12" spans="1:8" x14ac:dyDescent="0.25">
      <c r="A12" s="16" t="s">
        <v>126</v>
      </c>
      <c r="B12" s="31"/>
      <c r="C12" s="31"/>
      <c r="D12" s="17"/>
      <c r="E12" s="18">
        <v>664686.59</v>
      </c>
      <c r="F12" s="19">
        <v>0.99950000000000006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158</v>
      </c>
      <c r="B14" s="32"/>
      <c r="C14" s="32"/>
      <c r="D14" s="22"/>
      <c r="E14" s="18">
        <v>664686.59</v>
      </c>
      <c r="F14" s="19">
        <v>0.99950000000000006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162</v>
      </c>
      <c r="B16" s="30"/>
      <c r="C16" s="30"/>
      <c r="D16" s="13"/>
      <c r="E16" s="14"/>
      <c r="F16" s="15"/>
      <c r="G16" s="15"/>
    </row>
    <row r="17" spans="1:7" x14ac:dyDescent="0.25">
      <c r="A17" s="12" t="s">
        <v>163</v>
      </c>
      <c r="B17" s="30"/>
      <c r="C17" s="30"/>
      <c r="D17" s="13"/>
      <c r="E17" s="14">
        <v>764.86</v>
      </c>
      <c r="F17" s="15">
        <v>1.1999999999999999E-3</v>
      </c>
      <c r="G17" s="15">
        <v>6.7599000000000006E-2</v>
      </c>
    </row>
    <row r="18" spans="1:7" x14ac:dyDescent="0.25">
      <c r="A18" s="16" t="s">
        <v>126</v>
      </c>
      <c r="B18" s="31"/>
      <c r="C18" s="31"/>
      <c r="D18" s="17"/>
      <c r="E18" s="18">
        <v>764.86</v>
      </c>
      <c r="F18" s="19">
        <v>1.1999999999999999E-3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158</v>
      </c>
      <c r="B20" s="32"/>
      <c r="C20" s="32"/>
      <c r="D20" s="22"/>
      <c r="E20" s="18">
        <v>764.86</v>
      </c>
      <c r="F20" s="19">
        <v>1.1999999999999999E-3</v>
      </c>
      <c r="G20" s="20"/>
    </row>
    <row r="21" spans="1:7" x14ac:dyDescent="0.25">
      <c r="A21" s="12" t="s">
        <v>164</v>
      </c>
      <c r="B21" s="30"/>
      <c r="C21" s="30"/>
      <c r="D21" s="13"/>
      <c r="E21" s="14">
        <v>0.1416539</v>
      </c>
      <c r="F21" s="15">
        <v>0</v>
      </c>
      <c r="G21" s="15"/>
    </row>
    <row r="22" spans="1:7" x14ac:dyDescent="0.25">
      <c r="A22" s="12" t="s">
        <v>165</v>
      </c>
      <c r="B22" s="30"/>
      <c r="C22" s="30"/>
      <c r="D22" s="13"/>
      <c r="E22" s="23">
        <v>-438.61165390000002</v>
      </c>
      <c r="F22" s="24">
        <v>-6.9999999999999999E-4</v>
      </c>
      <c r="G22" s="15">
        <v>6.7599000000000006E-2</v>
      </c>
    </row>
    <row r="23" spans="1:7" x14ac:dyDescent="0.25">
      <c r="A23" s="25" t="s">
        <v>166</v>
      </c>
      <c r="B23" s="33"/>
      <c r="C23" s="33"/>
      <c r="D23" s="26"/>
      <c r="E23" s="27">
        <v>665012.98</v>
      </c>
      <c r="F23" s="28">
        <v>1</v>
      </c>
      <c r="G23" s="28"/>
    </row>
    <row r="28" spans="1:7" x14ac:dyDescent="0.25">
      <c r="A28" s="1" t="s">
        <v>169</v>
      </c>
    </row>
    <row r="29" spans="1:7" x14ac:dyDescent="0.25">
      <c r="A29" s="47" t="s">
        <v>170</v>
      </c>
      <c r="B29" s="34" t="s">
        <v>118</v>
      </c>
    </row>
    <row r="30" spans="1:7" x14ac:dyDescent="0.25">
      <c r="A30" t="s">
        <v>171</v>
      </c>
    </row>
    <row r="31" spans="1:7" x14ac:dyDescent="0.25">
      <c r="A31" t="s">
        <v>172</v>
      </c>
      <c r="B31" t="s">
        <v>173</v>
      </c>
      <c r="C31" t="s">
        <v>173</v>
      </c>
    </row>
    <row r="32" spans="1:7" x14ac:dyDescent="0.25">
      <c r="B32" s="48">
        <v>45230</v>
      </c>
      <c r="C32" s="48">
        <v>45260</v>
      </c>
    </row>
    <row r="33" spans="1:5" x14ac:dyDescent="0.25">
      <c r="A33" t="s">
        <v>177</v>
      </c>
      <c r="B33">
        <v>12.963100000000001</v>
      </c>
      <c r="C33">
        <v>13.0791</v>
      </c>
      <c r="E33" s="2"/>
    </row>
    <row r="34" spans="1:5" x14ac:dyDescent="0.25">
      <c r="A34" t="s">
        <v>178</v>
      </c>
      <c r="B34">
        <v>12.963100000000001</v>
      </c>
      <c r="C34">
        <v>13.0791</v>
      </c>
      <c r="E34" s="2"/>
    </row>
    <row r="35" spans="1:5" x14ac:dyDescent="0.25">
      <c r="A35" t="s">
        <v>649</v>
      </c>
      <c r="B35">
        <v>12.963100000000001</v>
      </c>
      <c r="C35">
        <v>13.0791</v>
      </c>
      <c r="E35" s="2"/>
    </row>
    <row r="36" spans="1:5" x14ac:dyDescent="0.25">
      <c r="A36" t="s">
        <v>650</v>
      </c>
      <c r="B36">
        <v>12.963100000000001</v>
      </c>
      <c r="C36">
        <v>13.0791</v>
      </c>
      <c r="E36" s="2"/>
    </row>
    <row r="37" spans="1:5" x14ac:dyDescent="0.25">
      <c r="E37" s="2"/>
    </row>
    <row r="38" spans="1:5" x14ac:dyDescent="0.25">
      <c r="A38" t="s">
        <v>188</v>
      </c>
      <c r="B38" s="34" t="s">
        <v>118</v>
      </c>
    </row>
    <row r="39" spans="1:5" x14ac:dyDescent="0.25">
      <c r="A39" t="s">
        <v>189</v>
      </c>
      <c r="B39" s="34" t="s">
        <v>118</v>
      </c>
    </row>
    <row r="40" spans="1:5" ht="30" customHeight="1" x14ac:dyDescent="0.25">
      <c r="A40" s="47" t="s">
        <v>190</v>
      </c>
      <c r="B40" s="34" t="s">
        <v>118</v>
      </c>
    </row>
    <row r="41" spans="1:5" ht="30" customHeight="1" x14ac:dyDescent="0.25">
      <c r="A41" s="47" t="s">
        <v>191</v>
      </c>
      <c r="B41" s="34" t="s">
        <v>118</v>
      </c>
    </row>
    <row r="42" spans="1:5" x14ac:dyDescent="0.25">
      <c r="A42" t="s">
        <v>192</v>
      </c>
      <c r="B42" s="49">
        <f>+B56</f>
        <v>5.9671041264752489</v>
      </c>
    </row>
    <row r="43" spans="1:5" ht="45" customHeight="1" x14ac:dyDescent="0.25">
      <c r="A43" s="47" t="s">
        <v>193</v>
      </c>
      <c r="B43" s="34" t="s">
        <v>118</v>
      </c>
    </row>
    <row r="44" spans="1:5" ht="30" customHeight="1" x14ac:dyDescent="0.25">
      <c r="A44" s="47" t="s">
        <v>194</v>
      </c>
      <c r="B44" s="34" t="s">
        <v>118</v>
      </c>
    </row>
    <row r="45" spans="1:5" ht="30" customHeight="1" x14ac:dyDescent="0.25">
      <c r="A45" s="47" t="s">
        <v>195</v>
      </c>
      <c r="B45" s="34" t="s">
        <v>118</v>
      </c>
    </row>
    <row r="46" spans="1:5" x14ac:dyDescent="0.25">
      <c r="A46" t="s">
        <v>196</v>
      </c>
      <c r="B46" s="34" t="s">
        <v>118</v>
      </c>
    </row>
    <row r="47" spans="1:5" x14ac:dyDescent="0.25">
      <c r="A47" t="s">
        <v>197</v>
      </c>
      <c r="B47" s="34" t="s">
        <v>118</v>
      </c>
    </row>
    <row r="49" spans="1:4" x14ac:dyDescent="0.25">
      <c r="A49" t="s">
        <v>198</v>
      </c>
    </row>
    <row r="50" spans="1:4" ht="30" customHeight="1" x14ac:dyDescent="0.25">
      <c r="A50" s="55" t="s">
        <v>199</v>
      </c>
      <c r="B50" s="59" t="s">
        <v>830</v>
      </c>
    </row>
    <row r="51" spans="1:4" ht="45" customHeight="1" x14ac:dyDescent="0.25">
      <c r="A51" s="55" t="s">
        <v>201</v>
      </c>
      <c r="B51" s="59" t="s">
        <v>825</v>
      </c>
    </row>
    <row r="52" spans="1:4" x14ac:dyDescent="0.25">
      <c r="A52" s="55"/>
      <c r="B52" s="55"/>
    </row>
    <row r="53" spans="1:4" x14ac:dyDescent="0.25">
      <c r="A53" s="55" t="s">
        <v>203</v>
      </c>
      <c r="B53" s="56">
        <v>7.631272167808949</v>
      </c>
    </row>
    <row r="54" spans="1:4" x14ac:dyDescent="0.25">
      <c r="A54" s="55"/>
      <c r="B54" s="55"/>
    </row>
    <row r="55" spans="1:4" x14ac:dyDescent="0.25">
      <c r="A55" s="55" t="s">
        <v>204</v>
      </c>
      <c r="B55" s="57">
        <v>0</v>
      </c>
    </row>
    <row r="56" spans="1:4" x14ac:dyDescent="0.25">
      <c r="A56" s="55" t="s">
        <v>205</v>
      </c>
      <c r="B56" s="57">
        <v>5.9671041264752489</v>
      </c>
    </row>
    <row r="57" spans="1:4" x14ac:dyDescent="0.25">
      <c r="A57" s="55"/>
      <c r="B57" s="55"/>
    </row>
    <row r="58" spans="1:4" x14ac:dyDescent="0.25">
      <c r="A58" s="55" t="s">
        <v>206</v>
      </c>
      <c r="B58" s="58">
        <v>45260</v>
      </c>
    </row>
    <row r="60" spans="1:4" ht="69.95" customHeight="1" x14ac:dyDescent="0.25">
      <c r="A60" s="67" t="s">
        <v>207</v>
      </c>
      <c r="B60" s="67" t="s">
        <v>208</v>
      </c>
      <c r="C60" s="67" t="s">
        <v>5</v>
      </c>
      <c r="D60" s="67" t="s">
        <v>6</v>
      </c>
    </row>
    <row r="61" spans="1:4" ht="69.95" customHeight="1" x14ac:dyDescent="0.25">
      <c r="A61" s="67" t="s">
        <v>830</v>
      </c>
      <c r="B61" s="67"/>
      <c r="C61" s="67" t="s">
        <v>14</v>
      </c>
      <c r="D61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77"/>
  <sheetViews>
    <sheetView showGridLines="0" workbookViewId="0">
      <pane ySplit="4" topLeftCell="A58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831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832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669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531</v>
      </c>
      <c r="B13" s="30" t="s">
        <v>532</v>
      </c>
      <c r="C13" s="30" t="s">
        <v>123</v>
      </c>
      <c r="D13" s="13">
        <v>11000000</v>
      </c>
      <c r="E13" s="14">
        <v>10934.58</v>
      </c>
      <c r="F13" s="15">
        <v>2.47E-2</v>
      </c>
      <c r="G13" s="15">
        <v>7.4186108469999998E-2</v>
      </c>
    </row>
    <row r="14" spans="1:8" x14ac:dyDescent="0.25">
      <c r="A14" s="16" t="s">
        <v>126</v>
      </c>
      <c r="B14" s="31"/>
      <c r="C14" s="31"/>
      <c r="D14" s="17"/>
      <c r="E14" s="18">
        <v>10934.58</v>
      </c>
      <c r="F14" s="19">
        <v>2.47E-2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299</v>
      </c>
      <c r="B17" s="30"/>
      <c r="C17" s="30"/>
      <c r="D17" s="13"/>
      <c r="E17" s="14"/>
      <c r="F17" s="15"/>
      <c r="G17" s="15"/>
    </row>
    <row r="18" spans="1:7" x14ac:dyDescent="0.25">
      <c r="A18" s="16" t="s">
        <v>126</v>
      </c>
      <c r="B18" s="30"/>
      <c r="C18" s="30"/>
      <c r="D18" s="13"/>
      <c r="E18" s="35" t="s">
        <v>118</v>
      </c>
      <c r="F18" s="36" t="s">
        <v>118</v>
      </c>
      <c r="G18" s="15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16" t="s">
        <v>300</v>
      </c>
      <c r="B20" s="30"/>
      <c r="C20" s="30"/>
      <c r="D20" s="13"/>
      <c r="E20" s="14"/>
      <c r="F20" s="15"/>
      <c r="G20" s="15"/>
    </row>
    <row r="21" spans="1:7" x14ac:dyDescent="0.25">
      <c r="A21" s="16" t="s">
        <v>126</v>
      </c>
      <c r="B21" s="30"/>
      <c r="C21" s="30"/>
      <c r="D21" s="13"/>
      <c r="E21" s="35" t="s">
        <v>118</v>
      </c>
      <c r="F21" s="36" t="s">
        <v>118</v>
      </c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21" t="s">
        <v>158</v>
      </c>
      <c r="B23" s="32"/>
      <c r="C23" s="32"/>
      <c r="D23" s="22"/>
      <c r="E23" s="18">
        <v>10934.58</v>
      </c>
      <c r="F23" s="19">
        <v>2.47E-2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821</v>
      </c>
      <c r="B26" s="30"/>
      <c r="C26" s="30"/>
      <c r="D26" s="13"/>
      <c r="E26" s="14"/>
      <c r="F26" s="15"/>
      <c r="G26" s="15"/>
    </row>
    <row r="27" spans="1:7" x14ac:dyDescent="0.25">
      <c r="A27" s="12" t="s">
        <v>833</v>
      </c>
      <c r="B27" s="30" t="s">
        <v>834</v>
      </c>
      <c r="C27" s="30"/>
      <c r="D27" s="13">
        <v>36776865</v>
      </c>
      <c r="E27" s="14">
        <v>429351.51</v>
      </c>
      <c r="F27" s="15">
        <v>0.97130000000000005</v>
      </c>
      <c r="G27" s="15"/>
    </row>
    <row r="28" spans="1:7" x14ac:dyDescent="0.25">
      <c r="A28" s="16" t="s">
        <v>126</v>
      </c>
      <c r="B28" s="31"/>
      <c r="C28" s="31"/>
      <c r="D28" s="17"/>
      <c r="E28" s="18">
        <v>429351.51</v>
      </c>
      <c r="F28" s="19">
        <v>0.97130000000000005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21" t="s">
        <v>158</v>
      </c>
      <c r="B30" s="32"/>
      <c r="C30" s="32"/>
      <c r="D30" s="22"/>
      <c r="E30" s="18">
        <v>429351.51</v>
      </c>
      <c r="F30" s="19">
        <v>0.97130000000000005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162</v>
      </c>
      <c r="B32" s="30"/>
      <c r="C32" s="30"/>
      <c r="D32" s="13"/>
      <c r="E32" s="14"/>
      <c r="F32" s="15"/>
      <c r="G32" s="15"/>
    </row>
    <row r="33" spans="1:7" x14ac:dyDescent="0.25">
      <c r="A33" s="12" t="s">
        <v>163</v>
      </c>
      <c r="B33" s="30"/>
      <c r="C33" s="30"/>
      <c r="D33" s="13"/>
      <c r="E33" s="14">
        <v>1200.78</v>
      </c>
      <c r="F33" s="15">
        <v>2.7000000000000001E-3</v>
      </c>
      <c r="G33" s="15">
        <v>6.7599000000000006E-2</v>
      </c>
    </row>
    <row r="34" spans="1:7" x14ac:dyDescent="0.25">
      <c r="A34" s="16" t="s">
        <v>126</v>
      </c>
      <c r="B34" s="31"/>
      <c r="C34" s="31"/>
      <c r="D34" s="17"/>
      <c r="E34" s="18">
        <v>1200.78</v>
      </c>
      <c r="F34" s="19">
        <v>2.7000000000000001E-3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158</v>
      </c>
      <c r="B36" s="32"/>
      <c r="C36" s="32"/>
      <c r="D36" s="22"/>
      <c r="E36" s="18">
        <v>1200.78</v>
      </c>
      <c r="F36" s="19">
        <v>2.7000000000000001E-3</v>
      </c>
      <c r="G36" s="20"/>
    </row>
    <row r="37" spans="1:7" x14ac:dyDescent="0.25">
      <c r="A37" s="12" t="s">
        <v>164</v>
      </c>
      <c r="B37" s="30"/>
      <c r="C37" s="30"/>
      <c r="D37" s="13"/>
      <c r="E37" s="14">
        <v>96.619054000000006</v>
      </c>
      <c r="F37" s="15">
        <v>2.1800000000000001E-4</v>
      </c>
      <c r="G37" s="15"/>
    </row>
    <row r="38" spans="1:7" x14ac:dyDescent="0.25">
      <c r="A38" s="12" t="s">
        <v>165</v>
      </c>
      <c r="B38" s="30"/>
      <c r="C38" s="30"/>
      <c r="D38" s="13"/>
      <c r="E38" s="14">
        <v>459.85094600000002</v>
      </c>
      <c r="F38" s="15">
        <v>1.0820000000000001E-3</v>
      </c>
      <c r="G38" s="15">
        <v>6.7599000000000006E-2</v>
      </c>
    </row>
    <row r="39" spans="1:7" x14ac:dyDescent="0.25">
      <c r="A39" s="25" t="s">
        <v>166</v>
      </c>
      <c r="B39" s="33"/>
      <c r="C39" s="33"/>
      <c r="D39" s="26"/>
      <c r="E39" s="27">
        <v>442043.34</v>
      </c>
      <c r="F39" s="28">
        <v>1</v>
      </c>
      <c r="G39" s="28"/>
    </row>
    <row r="41" spans="1:7" x14ac:dyDescent="0.25">
      <c r="A41" s="1" t="s">
        <v>168</v>
      </c>
    </row>
    <row r="44" spans="1:7" x14ac:dyDescent="0.25">
      <c r="A44" s="1" t="s">
        <v>169</v>
      </c>
    </row>
    <row r="45" spans="1:7" x14ac:dyDescent="0.25">
      <c r="A45" s="47" t="s">
        <v>170</v>
      </c>
      <c r="B45" s="34" t="s">
        <v>118</v>
      </c>
    </row>
    <row r="46" spans="1:7" x14ac:dyDescent="0.25">
      <c r="A46" t="s">
        <v>171</v>
      </c>
    </row>
    <row r="47" spans="1:7" x14ac:dyDescent="0.25">
      <c r="A47" t="s">
        <v>172</v>
      </c>
      <c r="B47" t="s">
        <v>173</v>
      </c>
      <c r="C47" t="s">
        <v>173</v>
      </c>
    </row>
    <row r="48" spans="1:7" x14ac:dyDescent="0.25">
      <c r="B48" s="48">
        <v>45230</v>
      </c>
      <c r="C48" s="48">
        <v>45260</v>
      </c>
    </row>
    <row r="49" spans="1:5" x14ac:dyDescent="0.25">
      <c r="A49" t="s">
        <v>177</v>
      </c>
      <c r="B49">
        <v>11.563499999999999</v>
      </c>
      <c r="C49">
        <v>11.6516</v>
      </c>
      <c r="E49" s="2"/>
    </row>
    <row r="50" spans="1:5" x14ac:dyDescent="0.25">
      <c r="A50" t="s">
        <v>178</v>
      </c>
      <c r="B50">
        <v>11.563499999999999</v>
      </c>
      <c r="C50">
        <v>11.6516</v>
      </c>
      <c r="E50" s="2"/>
    </row>
    <row r="51" spans="1:5" x14ac:dyDescent="0.25">
      <c r="A51" t="s">
        <v>649</v>
      </c>
      <c r="B51">
        <v>11.563499999999999</v>
      </c>
      <c r="C51">
        <v>11.6516</v>
      </c>
      <c r="E51" s="2"/>
    </row>
    <row r="52" spans="1:5" x14ac:dyDescent="0.25">
      <c r="A52" t="s">
        <v>650</v>
      </c>
      <c r="B52">
        <v>11.563499999999999</v>
      </c>
      <c r="C52">
        <v>11.6516</v>
      </c>
      <c r="E52" s="2"/>
    </row>
    <row r="53" spans="1:5" x14ac:dyDescent="0.25">
      <c r="E53" s="2"/>
    </row>
    <row r="54" spans="1:5" x14ac:dyDescent="0.25">
      <c r="A54" t="s">
        <v>188</v>
      </c>
      <c r="B54" s="34" t="s">
        <v>118</v>
      </c>
    </row>
    <row r="55" spans="1:5" x14ac:dyDescent="0.25">
      <c r="A55" t="s">
        <v>189</v>
      </c>
      <c r="B55" s="34" t="s">
        <v>118</v>
      </c>
    </row>
    <row r="56" spans="1:5" ht="30" customHeight="1" x14ac:dyDescent="0.25">
      <c r="A56" s="47" t="s">
        <v>190</v>
      </c>
      <c r="B56" s="34" t="s">
        <v>118</v>
      </c>
    </row>
    <row r="57" spans="1:5" ht="30" customHeight="1" x14ac:dyDescent="0.25">
      <c r="A57" s="47" t="s">
        <v>191</v>
      </c>
      <c r="B57" s="34" t="s">
        <v>118</v>
      </c>
    </row>
    <row r="58" spans="1:5" x14ac:dyDescent="0.25">
      <c r="A58" t="s">
        <v>192</v>
      </c>
      <c r="B58" s="49">
        <f>+B72</f>
        <v>7.0210271450428374</v>
      </c>
    </row>
    <row r="59" spans="1:5" ht="45" customHeight="1" x14ac:dyDescent="0.25">
      <c r="A59" s="47" t="s">
        <v>193</v>
      </c>
      <c r="B59" s="34" t="s">
        <v>118</v>
      </c>
    </row>
    <row r="60" spans="1:5" ht="30" customHeight="1" x14ac:dyDescent="0.25">
      <c r="A60" s="47" t="s">
        <v>194</v>
      </c>
      <c r="B60" s="34" t="s">
        <v>118</v>
      </c>
    </row>
    <row r="61" spans="1:5" ht="30" customHeight="1" x14ac:dyDescent="0.25">
      <c r="A61" s="47" t="s">
        <v>195</v>
      </c>
      <c r="B61" s="34" t="s">
        <v>118</v>
      </c>
    </row>
    <row r="62" spans="1:5" x14ac:dyDescent="0.25">
      <c r="A62" t="s">
        <v>196</v>
      </c>
      <c r="B62" s="34" t="s">
        <v>118</v>
      </c>
    </row>
    <row r="63" spans="1:5" x14ac:dyDescent="0.25">
      <c r="A63" t="s">
        <v>197</v>
      </c>
      <c r="B63" s="34" t="s">
        <v>118</v>
      </c>
    </row>
    <row r="65" spans="1:4" x14ac:dyDescent="0.25">
      <c r="A65" t="s">
        <v>198</v>
      </c>
    </row>
    <row r="66" spans="1:4" ht="30" customHeight="1" x14ac:dyDescent="0.25">
      <c r="A66" s="55" t="s">
        <v>199</v>
      </c>
      <c r="B66" s="59" t="s">
        <v>835</v>
      </c>
    </row>
    <row r="67" spans="1:4" ht="45" customHeight="1" x14ac:dyDescent="0.25">
      <c r="A67" s="55" t="s">
        <v>201</v>
      </c>
      <c r="B67" s="59" t="s">
        <v>825</v>
      </c>
    </row>
    <row r="68" spans="1:4" x14ac:dyDescent="0.25">
      <c r="A68" s="55"/>
      <c r="B68" s="55"/>
    </row>
    <row r="69" spans="1:4" x14ac:dyDescent="0.25">
      <c r="A69" s="55" t="s">
        <v>203</v>
      </c>
      <c r="B69" s="56">
        <v>7.6340203985859576</v>
      </c>
    </row>
    <row r="70" spans="1:4" x14ac:dyDescent="0.25">
      <c r="A70" s="55"/>
      <c r="B70" s="55"/>
    </row>
    <row r="71" spans="1:4" x14ac:dyDescent="0.25">
      <c r="A71" s="55" t="s">
        <v>204</v>
      </c>
      <c r="B71" s="57">
        <v>0.1293</v>
      </c>
    </row>
    <row r="72" spans="1:4" x14ac:dyDescent="0.25">
      <c r="A72" s="55" t="s">
        <v>205</v>
      </c>
      <c r="B72" s="57">
        <v>7.0210271450428374</v>
      </c>
    </row>
    <row r="73" spans="1:4" x14ac:dyDescent="0.25">
      <c r="A73" s="55"/>
      <c r="B73" s="55"/>
    </row>
    <row r="74" spans="1:4" x14ac:dyDescent="0.25">
      <c r="A74" s="55" t="s">
        <v>206</v>
      </c>
      <c r="B74" s="58">
        <v>45260</v>
      </c>
    </row>
    <row r="76" spans="1:4" ht="69.95" customHeight="1" x14ac:dyDescent="0.25">
      <c r="A76" s="67" t="s">
        <v>207</v>
      </c>
      <c r="B76" s="67" t="s">
        <v>208</v>
      </c>
      <c r="C76" s="67" t="s">
        <v>5</v>
      </c>
      <c r="D76" s="67" t="s">
        <v>6</v>
      </c>
    </row>
    <row r="77" spans="1:4" ht="69.95" customHeight="1" x14ac:dyDescent="0.25">
      <c r="A77" s="67" t="s">
        <v>835</v>
      </c>
      <c r="B77" s="67"/>
      <c r="C77" s="67" t="s">
        <v>16</v>
      </c>
      <c r="D77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1"/>
  <sheetViews>
    <sheetView showGridLines="0" workbookViewId="0">
      <pane ySplit="4" topLeftCell="A42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836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837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821</v>
      </c>
      <c r="B10" s="30"/>
      <c r="C10" s="30"/>
      <c r="D10" s="13"/>
      <c r="E10" s="14"/>
      <c r="F10" s="15"/>
      <c r="G10" s="15"/>
    </row>
    <row r="11" spans="1:8" x14ac:dyDescent="0.25">
      <c r="A11" s="12" t="s">
        <v>838</v>
      </c>
      <c r="B11" s="30" t="s">
        <v>839</v>
      </c>
      <c r="C11" s="30"/>
      <c r="D11" s="13">
        <v>38152060</v>
      </c>
      <c r="E11" s="14">
        <v>419108.01</v>
      </c>
      <c r="F11" s="15">
        <v>0.99709999999999999</v>
      </c>
      <c r="G11" s="15"/>
    </row>
    <row r="12" spans="1:8" x14ac:dyDescent="0.25">
      <c r="A12" s="16" t="s">
        <v>126</v>
      </c>
      <c r="B12" s="31"/>
      <c r="C12" s="31"/>
      <c r="D12" s="17"/>
      <c r="E12" s="18">
        <v>419108.01</v>
      </c>
      <c r="F12" s="19">
        <v>0.99709999999999999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158</v>
      </c>
      <c r="B14" s="32"/>
      <c r="C14" s="32"/>
      <c r="D14" s="22"/>
      <c r="E14" s="18">
        <v>419108.01</v>
      </c>
      <c r="F14" s="19">
        <v>0.99709999999999999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162</v>
      </c>
      <c r="B16" s="30"/>
      <c r="C16" s="30"/>
      <c r="D16" s="13"/>
      <c r="E16" s="14"/>
      <c r="F16" s="15"/>
      <c r="G16" s="15"/>
    </row>
    <row r="17" spans="1:7" x14ac:dyDescent="0.25">
      <c r="A17" s="12" t="s">
        <v>163</v>
      </c>
      <c r="B17" s="30"/>
      <c r="C17" s="30"/>
      <c r="D17" s="13"/>
      <c r="E17" s="14">
        <v>1236.77</v>
      </c>
      <c r="F17" s="15">
        <v>2.8999999999999998E-3</v>
      </c>
      <c r="G17" s="15">
        <v>6.7599000000000006E-2</v>
      </c>
    </row>
    <row r="18" spans="1:7" x14ac:dyDescent="0.25">
      <c r="A18" s="16" t="s">
        <v>126</v>
      </c>
      <c r="B18" s="31"/>
      <c r="C18" s="31"/>
      <c r="D18" s="17"/>
      <c r="E18" s="18">
        <v>1236.77</v>
      </c>
      <c r="F18" s="19">
        <v>2.8999999999999998E-3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158</v>
      </c>
      <c r="B20" s="32"/>
      <c r="C20" s="32"/>
      <c r="D20" s="22"/>
      <c r="E20" s="18">
        <v>1236.77</v>
      </c>
      <c r="F20" s="19">
        <v>2.8999999999999998E-3</v>
      </c>
      <c r="G20" s="20"/>
    </row>
    <row r="21" spans="1:7" x14ac:dyDescent="0.25">
      <c r="A21" s="12" t="s">
        <v>164</v>
      </c>
      <c r="B21" s="30"/>
      <c r="C21" s="30"/>
      <c r="D21" s="13"/>
      <c r="E21" s="14">
        <v>0.22905339999999999</v>
      </c>
      <c r="F21" s="15">
        <v>0</v>
      </c>
      <c r="G21" s="15"/>
    </row>
    <row r="22" spans="1:7" x14ac:dyDescent="0.25">
      <c r="A22" s="12" t="s">
        <v>165</v>
      </c>
      <c r="B22" s="30"/>
      <c r="C22" s="30"/>
      <c r="D22" s="13"/>
      <c r="E22" s="23">
        <v>-1.4790534</v>
      </c>
      <c r="F22" s="15">
        <v>0</v>
      </c>
      <c r="G22" s="15">
        <v>6.7599000000000006E-2</v>
      </c>
    </row>
    <row r="23" spans="1:7" x14ac:dyDescent="0.25">
      <c r="A23" s="25" t="s">
        <v>166</v>
      </c>
      <c r="B23" s="33"/>
      <c r="C23" s="33"/>
      <c r="D23" s="26"/>
      <c r="E23" s="27">
        <v>420343.53</v>
      </c>
      <c r="F23" s="28">
        <v>1</v>
      </c>
      <c r="G23" s="28"/>
    </row>
    <row r="28" spans="1:7" x14ac:dyDescent="0.25">
      <c r="A28" s="1" t="s">
        <v>169</v>
      </c>
    </row>
    <row r="29" spans="1:7" x14ac:dyDescent="0.25">
      <c r="A29" s="47" t="s">
        <v>170</v>
      </c>
      <c r="B29" s="34" t="s">
        <v>118</v>
      </c>
    </row>
    <row r="30" spans="1:7" x14ac:dyDescent="0.25">
      <c r="A30" t="s">
        <v>171</v>
      </c>
    </row>
    <row r="31" spans="1:7" x14ac:dyDescent="0.25">
      <c r="A31" t="s">
        <v>172</v>
      </c>
      <c r="B31" t="s">
        <v>173</v>
      </c>
      <c r="C31" t="s">
        <v>173</v>
      </c>
    </row>
    <row r="32" spans="1:7" x14ac:dyDescent="0.25">
      <c r="B32" s="48">
        <v>45230</v>
      </c>
      <c r="C32" s="48">
        <v>45260</v>
      </c>
    </row>
    <row r="33" spans="1:5" x14ac:dyDescent="0.25">
      <c r="A33" t="s">
        <v>177</v>
      </c>
      <c r="B33">
        <v>10.8834</v>
      </c>
      <c r="C33">
        <v>10.9681</v>
      </c>
      <c r="E33" s="2"/>
    </row>
    <row r="34" spans="1:5" x14ac:dyDescent="0.25">
      <c r="A34" t="s">
        <v>178</v>
      </c>
      <c r="B34">
        <v>10.8834</v>
      </c>
      <c r="C34">
        <v>10.9681</v>
      </c>
      <c r="E34" s="2"/>
    </row>
    <row r="35" spans="1:5" x14ac:dyDescent="0.25">
      <c r="A35" t="s">
        <v>649</v>
      </c>
      <c r="B35">
        <v>10.8834</v>
      </c>
      <c r="C35">
        <v>10.9681</v>
      </c>
      <c r="E35" s="2"/>
    </row>
    <row r="36" spans="1:5" x14ac:dyDescent="0.25">
      <c r="A36" t="s">
        <v>650</v>
      </c>
      <c r="B36">
        <v>10.8834</v>
      </c>
      <c r="C36">
        <v>10.9681</v>
      </c>
      <c r="E36" s="2"/>
    </row>
    <row r="37" spans="1:5" x14ac:dyDescent="0.25">
      <c r="E37" s="2"/>
    </row>
    <row r="38" spans="1:5" x14ac:dyDescent="0.25">
      <c r="A38" t="s">
        <v>188</v>
      </c>
      <c r="B38" s="34" t="s">
        <v>118</v>
      </c>
    </row>
    <row r="39" spans="1:5" x14ac:dyDescent="0.25">
      <c r="A39" t="s">
        <v>189</v>
      </c>
      <c r="B39" s="34" t="s">
        <v>118</v>
      </c>
    </row>
    <row r="40" spans="1:5" ht="30" customHeight="1" x14ac:dyDescent="0.25">
      <c r="A40" s="47" t="s">
        <v>190</v>
      </c>
      <c r="B40" s="34" t="s">
        <v>118</v>
      </c>
    </row>
    <row r="41" spans="1:5" ht="30" customHeight="1" x14ac:dyDescent="0.25">
      <c r="A41" s="47" t="s">
        <v>191</v>
      </c>
      <c r="B41" s="34" t="s">
        <v>118</v>
      </c>
    </row>
    <row r="42" spans="1:5" x14ac:dyDescent="0.25">
      <c r="A42" t="s">
        <v>192</v>
      </c>
      <c r="B42" s="49">
        <f>+B56</f>
        <v>8.2406309843858789</v>
      </c>
    </row>
    <row r="43" spans="1:5" ht="45" customHeight="1" x14ac:dyDescent="0.25">
      <c r="A43" s="47" t="s">
        <v>193</v>
      </c>
      <c r="B43" s="34" t="s">
        <v>118</v>
      </c>
    </row>
    <row r="44" spans="1:5" ht="30" customHeight="1" x14ac:dyDescent="0.25">
      <c r="A44" s="47" t="s">
        <v>194</v>
      </c>
      <c r="B44" s="34" t="s">
        <v>118</v>
      </c>
    </row>
    <row r="45" spans="1:5" ht="30" customHeight="1" x14ac:dyDescent="0.25">
      <c r="A45" s="47" t="s">
        <v>195</v>
      </c>
      <c r="B45" s="34" t="s">
        <v>118</v>
      </c>
    </row>
    <row r="46" spans="1:5" x14ac:dyDescent="0.25">
      <c r="A46" t="s">
        <v>196</v>
      </c>
      <c r="B46" s="34" t="s">
        <v>118</v>
      </c>
    </row>
    <row r="47" spans="1:5" x14ac:dyDescent="0.25">
      <c r="A47" t="s">
        <v>197</v>
      </c>
      <c r="B47" s="34" t="s">
        <v>118</v>
      </c>
    </row>
    <row r="49" spans="1:4" x14ac:dyDescent="0.25">
      <c r="A49" t="s">
        <v>198</v>
      </c>
    </row>
    <row r="50" spans="1:4" ht="30" customHeight="1" x14ac:dyDescent="0.25">
      <c r="A50" s="55" t="s">
        <v>199</v>
      </c>
      <c r="B50" s="59" t="s">
        <v>840</v>
      </c>
    </row>
    <row r="51" spans="1:4" ht="45" customHeight="1" x14ac:dyDescent="0.25">
      <c r="A51" s="55" t="s">
        <v>201</v>
      </c>
      <c r="B51" s="59" t="s">
        <v>825</v>
      </c>
    </row>
    <row r="52" spans="1:4" x14ac:dyDescent="0.25">
      <c r="A52" s="55"/>
      <c r="B52" s="55"/>
    </row>
    <row r="53" spans="1:4" x14ac:dyDescent="0.25">
      <c r="A53" s="55" t="s">
        <v>203</v>
      </c>
      <c r="B53" s="56">
        <v>7.6268445641273868</v>
      </c>
    </row>
    <row r="54" spans="1:4" x14ac:dyDescent="0.25">
      <c r="A54" s="55"/>
      <c r="B54" s="55"/>
    </row>
    <row r="55" spans="1:4" x14ac:dyDescent="0.25">
      <c r="A55" s="55" t="s">
        <v>204</v>
      </c>
      <c r="B55" s="57">
        <v>0</v>
      </c>
    </row>
    <row r="56" spans="1:4" x14ac:dyDescent="0.25">
      <c r="A56" s="55" t="s">
        <v>205</v>
      </c>
      <c r="B56" s="57">
        <v>8.2406309843858789</v>
      </c>
    </row>
    <row r="57" spans="1:4" x14ac:dyDescent="0.25">
      <c r="A57" s="55"/>
      <c r="B57" s="55"/>
    </row>
    <row r="58" spans="1:4" x14ac:dyDescent="0.25">
      <c r="A58" s="55" t="s">
        <v>206</v>
      </c>
      <c r="B58" s="58">
        <v>45260</v>
      </c>
    </row>
    <row r="60" spans="1:4" ht="69.95" customHeight="1" x14ac:dyDescent="0.25">
      <c r="A60" s="67" t="s">
        <v>207</v>
      </c>
      <c r="B60" s="67" t="s">
        <v>208</v>
      </c>
      <c r="C60" s="67" t="s">
        <v>5</v>
      </c>
      <c r="D60" s="67" t="s">
        <v>6</v>
      </c>
    </row>
    <row r="61" spans="1:4" ht="69.95" customHeight="1" x14ac:dyDescent="0.25">
      <c r="A61" s="67" t="s">
        <v>841</v>
      </c>
      <c r="B61" s="67"/>
      <c r="C61" s="67" t="s">
        <v>18</v>
      </c>
      <c r="D61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7"/>
  <sheetViews>
    <sheetView showGridLines="0" workbookViewId="0">
      <pane ySplit="4" topLeftCell="A56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842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843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669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627</v>
      </c>
      <c r="B13" s="30" t="s">
        <v>628</v>
      </c>
      <c r="C13" s="30" t="s">
        <v>123</v>
      </c>
      <c r="D13" s="13">
        <v>1000000</v>
      </c>
      <c r="E13" s="14">
        <v>995.57</v>
      </c>
      <c r="F13" s="15">
        <v>5.1000000000000004E-3</v>
      </c>
      <c r="G13" s="15">
        <v>7.4590353999999998E-2</v>
      </c>
    </row>
    <row r="14" spans="1:8" x14ac:dyDescent="0.25">
      <c r="A14" s="16" t="s">
        <v>126</v>
      </c>
      <c r="B14" s="31"/>
      <c r="C14" s="31"/>
      <c r="D14" s="17"/>
      <c r="E14" s="18">
        <v>995.57</v>
      </c>
      <c r="F14" s="19">
        <v>5.1000000000000004E-3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299</v>
      </c>
      <c r="B17" s="30"/>
      <c r="C17" s="30"/>
      <c r="D17" s="13"/>
      <c r="E17" s="14"/>
      <c r="F17" s="15"/>
      <c r="G17" s="15"/>
    </row>
    <row r="18" spans="1:7" x14ac:dyDescent="0.25">
      <c r="A18" s="16" t="s">
        <v>126</v>
      </c>
      <c r="B18" s="30"/>
      <c r="C18" s="30"/>
      <c r="D18" s="13"/>
      <c r="E18" s="35" t="s">
        <v>118</v>
      </c>
      <c r="F18" s="36" t="s">
        <v>118</v>
      </c>
      <c r="G18" s="15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16" t="s">
        <v>300</v>
      </c>
      <c r="B20" s="30"/>
      <c r="C20" s="30"/>
      <c r="D20" s="13"/>
      <c r="E20" s="14"/>
      <c r="F20" s="15"/>
      <c r="G20" s="15"/>
    </row>
    <row r="21" spans="1:7" x14ac:dyDescent="0.25">
      <c r="A21" s="16" t="s">
        <v>126</v>
      </c>
      <c r="B21" s="30"/>
      <c r="C21" s="30"/>
      <c r="D21" s="13"/>
      <c r="E21" s="35" t="s">
        <v>118</v>
      </c>
      <c r="F21" s="36" t="s">
        <v>118</v>
      </c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21" t="s">
        <v>158</v>
      </c>
      <c r="B23" s="32"/>
      <c r="C23" s="32"/>
      <c r="D23" s="22"/>
      <c r="E23" s="18">
        <v>995.57</v>
      </c>
      <c r="F23" s="19">
        <v>5.1000000000000004E-3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821</v>
      </c>
      <c r="B26" s="30"/>
      <c r="C26" s="30"/>
      <c r="D26" s="13"/>
      <c r="E26" s="14"/>
      <c r="F26" s="15"/>
      <c r="G26" s="15"/>
    </row>
    <row r="27" spans="1:7" x14ac:dyDescent="0.25">
      <c r="A27" s="12" t="s">
        <v>844</v>
      </c>
      <c r="B27" s="30" t="s">
        <v>845</v>
      </c>
      <c r="C27" s="30"/>
      <c r="D27" s="13">
        <v>18220522</v>
      </c>
      <c r="E27" s="14">
        <v>194077.71</v>
      </c>
      <c r="F27" s="15">
        <v>0.99270000000000003</v>
      </c>
      <c r="G27" s="15"/>
    </row>
    <row r="28" spans="1:7" x14ac:dyDescent="0.25">
      <c r="A28" s="16" t="s">
        <v>126</v>
      </c>
      <c r="B28" s="31"/>
      <c r="C28" s="31"/>
      <c r="D28" s="17"/>
      <c r="E28" s="18">
        <v>194077.71</v>
      </c>
      <c r="F28" s="19">
        <v>0.99270000000000003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21" t="s">
        <v>158</v>
      </c>
      <c r="B30" s="32"/>
      <c r="C30" s="32"/>
      <c r="D30" s="22"/>
      <c r="E30" s="18">
        <v>194077.71</v>
      </c>
      <c r="F30" s="19">
        <v>0.99270000000000003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162</v>
      </c>
      <c r="B32" s="30"/>
      <c r="C32" s="30"/>
      <c r="D32" s="13"/>
      <c r="E32" s="14"/>
      <c r="F32" s="15"/>
      <c r="G32" s="15"/>
    </row>
    <row r="33" spans="1:7" x14ac:dyDescent="0.25">
      <c r="A33" s="12" t="s">
        <v>163</v>
      </c>
      <c r="B33" s="30"/>
      <c r="C33" s="30"/>
      <c r="D33" s="13"/>
      <c r="E33" s="14">
        <v>1174.78</v>
      </c>
      <c r="F33" s="15">
        <v>6.0000000000000001E-3</v>
      </c>
      <c r="G33" s="15">
        <v>6.7599000000000006E-2</v>
      </c>
    </row>
    <row r="34" spans="1:7" x14ac:dyDescent="0.25">
      <c r="A34" s="16" t="s">
        <v>126</v>
      </c>
      <c r="B34" s="31"/>
      <c r="C34" s="31"/>
      <c r="D34" s="17"/>
      <c r="E34" s="18">
        <v>1174.78</v>
      </c>
      <c r="F34" s="19">
        <v>6.0000000000000001E-3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158</v>
      </c>
      <c r="B36" s="32"/>
      <c r="C36" s="32"/>
      <c r="D36" s="22"/>
      <c r="E36" s="18">
        <v>1174.78</v>
      </c>
      <c r="F36" s="19">
        <v>6.0000000000000001E-3</v>
      </c>
      <c r="G36" s="20"/>
    </row>
    <row r="37" spans="1:7" x14ac:dyDescent="0.25">
      <c r="A37" s="12" t="s">
        <v>164</v>
      </c>
      <c r="B37" s="30"/>
      <c r="C37" s="30"/>
      <c r="D37" s="13"/>
      <c r="E37" s="14">
        <v>23.409239599999999</v>
      </c>
      <c r="F37" s="15">
        <v>1.1900000000000001E-4</v>
      </c>
      <c r="G37" s="15"/>
    </row>
    <row r="38" spans="1:7" x14ac:dyDescent="0.25">
      <c r="A38" s="12" t="s">
        <v>165</v>
      </c>
      <c r="B38" s="30"/>
      <c r="C38" s="30"/>
      <c r="D38" s="13"/>
      <c r="E38" s="23">
        <v>-764.15923959999998</v>
      </c>
      <c r="F38" s="24">
        <v>-3.9189999999999997E-3</v>
      </c>
      <c r="G38" s="15">
        <v>6.7599000000000006E-2</v>
      </c>
    </row>
    <row r="39" spans="1:7" x14ac:dyDescent="0.25">
      <c r="A39" s="25" t="s">
        <v>166</v>
      </c>
      <c r="B39" s="33"/>
      <c r="C39" s="33"/>
      <c r="D39" s="26"/>
      <c r="E39" s="27">
        <v>195507.31</v>
      </c>
      <c r="F39" s="28">
        <v>1</v>
      </c>
      <c r="G39" s="28"/>
    </row>
    <row r="41" spans="1:7" x14ac:dyDescent="0.25">
      <c r="A41" s="1" t="s">
        <v>168</v>
      </c>
    </row>
    <row r="44" spans="1:7" x14ac:dyDescent="0.25">
      <c r="A44" s="1" t="s">
        <v>169</v>
      </c>
    </row>
    <row r="45" spans="1:7" x14ac:dyDescent="0.25">
      <c r="A45" s="47" t="s">
        <v>170</v>
      </c>
      <c r="B45" s="34" t="s">
        <v>118</v>
      </c>
    </row>
    <row r="46" spans="1:7" x14ac:dyDescent="0.25">
      <c r="A46" t="s">
        <v>171</v>
      </c>
    </row>
    <row r="47" spans="1:7" x14ac:dyDescent="0.25">
      <c r="A47" t="s">
        <v>172</v>
      </c>
      <c r="B47" t="s">
        <v>173</v>
      </c>
      <c r="C47" t="s">
        <v>173</v>
      </c>
    </row>
    <row r="48" spans="1:7" x14ac:dyDescent="0.25">
      <c r="B48" s="48">
        <v>45230</v>
      </c>
      <c r="C48" s="48">
        <v>45260</v>
      </c>
    </row>
    <row r="49" spans="1:5" x14ac:dyDescent="0.25">
      <c r="A49" t="s">
        <v>685</v>
      </c>
      <c r="B49">
        <v>10.5741</v>
      </c>
      <c r="C49">
        <v>10.682499999999999</v>
      </c>
      <c r="E49" s="2"/>
    </row>
    <row r="50" spans="1:5" x14ac:dyDescent="0.25">
      <c r="A50" t="s">
        <v>178</v>
      </c>
      <c r="B50">
        <v>10.5741</v>
      </c>
      <c r="C50">
        <v>10.682499999999999</v>
      </c>
      <c r="E50" s="2"/>
    </row>
    <row r="51" spans="1:5" x14ac:dyDescent="0.25">
      <c r="A51" t="s">
        <v>686</v>
      </c>
      <c r="B51">
        <v>10.5741</v>
      </c>
      <c r="C51">
        <v>10.682499999999999</v>
      </c>
      <c r="E51" s="2"/>
    </row>
    <row r="52" spans="1:5" x14ac:dyDescent="0.25">
      <c r="A52" t="s">
        <v>650</v>
      </c>
      <c r="B52">
        <v>10.5741</v>
      </c>
      <c r="C52">
        <v>10.682499999999999</v>
      </c>
      <c r="E52" s="2"/>
    </row>
    <row r="53" spans="1:5" x14ac:dyDescent="0.25">
      <c r="E53" s="2"/>
    </row>
    <row r="54" spans="1:5" x14ac:dyDescent="0.25">
      <c r="A54" t="s">
        <v>188</v>
      </c>
      <c r="B54" s="34" t="s">
        <v>118</v>
      </c>
    </row>
    <row r="55" spans="1:5" x14ac:dyDescent="0.25">
      <c r="A55" t="s">
        <v>189</v>
      </c>
      <c r="B55" s="34" t="s">
        <v>118</v>
      </c>
    </row>
    <row r="56" spans="1:5" ht="30" customHeight="1" x14ac:dyDescent="0.25">
      <c r="A56" s="47" t="s">
        <v>190</v>
      </c>
      <c r="B56" s="34" t="s">
        <v>118</v>
      </c>
    </row>
    <row r="57" spans="1:5" ht="30" customHeight="1" x14ac:dyDescent="0.25">
      <c r="A57" s="47" t="s">
        <v>191</v>
      </c>
      <c r="B57" s="34" t="s">
        <v>118</v>
      </c>
    </row>
    <row r="58" spans="1:5" x14ac:dyDescent="0.25">
      <c r="A58" t="s">
        <v>192</v>
      </c>
      <c r="B58" s="49">
        <f>+B72</f>
        <v>9.135456249609998</v>
      </c>
    </row>
    <row r="59" spans="1:5" ht="45" customHeight="1" x14ac:dyDescent="0.25">
      <c r="A59" s="47" t="s">
        <v>193</v>
      </c>
      <c r="B59" s="34" t="s">
        <v>118</v>
      </c>
    </row>
    <row r="60" spans="1:5" ht="30" customHeight="1" x14ac:dyDescent="0.25">
      <c r="A60" s="47" t="s">
        <v>194</v>
      </c>
      <c r="B60" s="34" t="s">
        <v>118</v>
      </c>
    </row>
    <row r="61" spans="1:5" ht="30" customHeight="1" x14ac:dyDescent="0.25">
      <c r="A61" s="47" t="s">
        <v>195</v>
      </c>
      <c r="B61" s="34" t="s">
        <v>118</v>
      </c>
    </row>
    <row r="62" spans="1:5" x14ac:dyDescent="0.25">
      <c r="A62" t="s">
        <v>196</v>
      </c>
      <c r="B62" s="34" t="s">
        <v>118</v>
      </c>
    </row>
    <row r="63" spans="1:5" x14ac:dyDescent="0.25">
      <c r="A63" t="s">
        <v>197</v>
      </c>
      <c r="B63" s="34" t="s">
        <v>118</v>
      </c>
    </row>
    <row r="65" spans="1:4" x14ac:dyDescent="0.25">
      <c r="A65" t="s">
        <v>198</v>
      </c>
    </row>
    <row r="66" spans="1:4" ht="30" customHeight="1" x14ac:dyDescent="0.25">
      <c r="A66" s="55" t="s">
        <v>199</v>
      </c>
      <c r="B66" s="59" t="s">
        <v>846</v>
      </c>
    </row>
    <row r="67" spans="1:4" ht="45" customHeight="1" x14ac:dyDescent="0.25">
      <c r="A67" s="55" t="s">
        <v>201</v>
      </c>
      <c r="B67" s="59" t="s">
        <v>825</v>
      </c>
    </row>
    <row r="68" spans="1:4" x14ac:dyDescent="0.25">
      <c r="A68" s="55"/>
      <c r="B68" s="55"/>
    </row>
    <row r="69" spans="1:4" x14ac:dyDescent="0.25">
      <c r="A69" s="55" t="s">
        <v>203</v>
      </c>
      <c r="B69" s="56">
        <v>7.6068365807445391</v>
      </c>
    </row>
    <row r="70" spans="1:4" x14ac:dyDescent="0.25">
      <c r="A70" s="55"/>
      <c r="B70" s="55"/>
    </row>
    <row r="71" spans="1:4" x14ac:dyDescent="0.25">
      <c r="A71" s="55" t="s">
        <v>204</v>
      </c>
      <c r="B71" s="57">
        <v>3.49E-2</v>
      </c>
    </row>
    <row r="72" spans="1:4" x14ac:dyDescent="0.25">
      <c r="A72" s="55" t="s">
        <v>205</v>
      </c>
      <c r="B72" s="57">
        <v>9.135456249609998</v>
      </c>
    </row>
    <row r="73" spans="1:4" x14ac:dyDescent="0.25">
      <c r="A73" s="55"/>
      <c r="B73" s="55"/>
    </row>
    <row r="74" spans="1:4" x14ac:dyDescent="0.25">
      <c r="A74" s="55" t="s">
        <v>206</v>
      </c>
      <c r="B74" s="58">
        <v>45260</v>
      </c>
    </row>
    <row r="76" spans="1:4" ht="69.95" customHeight="1" x14ac:dyDescent="0.25">
      <c r="A76" s="67" t="s">
        <v>207</v>
      </c>
      <c r="B76" s="67" t="s">
        <v>208</v>
      </c>
      <c r="C76" s="67" t="s">
        <v>5</v>
      </c>
      <c r="D76" s="67" t="s">
        <v>6</v>
      </c>
    </row>
    <row r="77" spans="1:4" ht="69.95" customHeight="1" x14ac:dyDescent="0.25">
      <c r="A77" s="67" t="s">
        <v>847</v>
      </c>
      <c r="B77" s="67"/>
      <c r="C77" s="67" t="s">
        <v>20</v>
      </c>
      <c r="D77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5"/>
  <sheetViews>
    <sheetView showGridLines="0" workbookViewId="0">
      <pane ySplit="4" topLeftCell="A76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848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849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211</v>
      </c>
      <c r="B8" s="30"/>
      <c r="C8" s="30"/>
      <c r="D8" s="13"/>
      <c r="E8" s="14"/>
      <c r="F8" s="15"/>
      <c r="G8" s="15"/>
    </row>
    <row r="9" spans="1:8" x14ac:dyDescent="0.25">
      <c r="A9" s="16" t="s">
        <v>669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296</v>
      </c>
      <c r="B12" s="30"/>
      <c r="C12" s="30"/>
      <c r="D12" s="13"/>
      <c r="E12" s="14"/>
      <c r="F12" s="15"/>
      <c r="G12" s="15"/>
    </row>
    <row r="13" spans="1:8" x14ac:dyDescent="0.25">
      <c r="A13" s="12" t="s">
        <v>850</v>
      </c>
      <c r="B13" s="30" t="s">
        <v>851</v>
      </c>
      <c r="C13" s="30" t="s">
        <v>123</v>
      </c>
      <c r="D13" s="13">
        <v>7500000</v>
      </c>
      <c r="E13" s="14">
        <v>7357.78</v>
      </c>
      <c r="F13" s="15">
        <v>0.5474</v>
      </c>
      <c r="G13" s="15">
        <v>7.5384555056000002E-2</v>
      </c>
    </row>
    <row r="14" spans="1:8" x14ac:dyDescent="0.25">
      <c r="A14" s="12" t="s">
        <v>852</v>
      </c>
      <c r="B14" s="30" t="s">
        <v>853</v>
      </c>
      <c r="C14" s="30" t="s">
        <v>123</v>
      </c>
      <c r="D14" s="13">
        <v>5500000</v>
      </c>
      <c r="E14" s="14">
        <v>5461.69</v>
      </c>
      <c r="F14" s="15">
        <v>0.40629999999999999</v>
      </c>
      <c r="G14" s="15">
        <v>7.4115632419999994E-2</v>
      </c>
    </row>
    <row r="15" spans="1:8" x14ac:dyDescent="0.25">
      <c r="A15" s="16" t="s">
        <v>126</v>
      </c>
      <c r="B15" s="31"/>
      <c r="C15" s="31"/>
      <c r="D15" s="17"/>
      <c r="E15" s="18">
        <v>12819.47</v>
      </c>
      <c r="F15" s="19">
        <v>0.95369999999999999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672</v>
      </c>
      <c r="B17" s="30"/>
      <c r="C17" s="30"/>
      <c r="D17" s="13"/>
      <c r="E17" s="14"/>
      <c r="F17" s="15"/>
      <c r="G17" s="15"/>
    </row>
    <row r="18" spans="1:7" x14ac:dyDescent="0.25">
      <c r="A18" s="12" t="s">
        <v>854</v>
      </c>
      <c r="B18" s="30" t="s">
        <v>855</v>
      </c>
      <c r="C18" s="30" t="s">
        <v>123</v>
      </c>
      <c r="D18" s="13">
        <v>9100</v>
      </c>
      <c r="E18" s="14">
        <v>9.39</v>
      </c>
      <c r="F18" s="15">
        <v>6.9999999999999999E-4</v>
      </c>
      <c r="G18" s="15">
        <v>7.7651609999999996E-2</v>
      </c>
    </row>
    <row r="19" spans="1:7" x14ac:dyDescent="0.25">
      <c r="A19" s="16" t="s">
        <v>126</v>
      </c>
      <c r="B19" s="31"/>
      <c r="C19" s="31"/>
      <c r="D19" s="17"/>
      <c r="E19" s="18">
        <v>9.39</v>
      </c>
      <c r="F19" s="19">
        <v>6.9999999999999999E-4</v>
      </c>
      <c r="G19" s="20"/>
    </row>
    <row r="20" spans="1:7" x14ac:dyDescent="0.25">
      <c r="A20" s="12"/>
      <c r="B20" s="30"/>
      <c r="C20" s="30"/>
      <c r="D20" s="13"/>
      <c r="E20" s="14"/>
      <c r="F20" s="15"/>
      <c r="G20" s="15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16" t="s">
        <v>299</v>
      </c>
      <c r="B22" s="30"/>
      <c r="C22" s="30"/>
      <c r="D22" s="13"/>
      <c r="E22" s="14"/>
      <c r="F22" s="15"/>
      <c r="G22" s="15"/>
    </row>
    <row r="23" spans="1:7" x14ac:dyDescent="0.25">
      <c r="A23" s="16" t="s">
        <v>126</v>
      </c>
      <c r="B23" s="30"/>
      <c r="C23" s="30"/>
      <c r="D23" s="13"/>
      <c r="E23" s="35" t="s">
        <v>118</v>
      </c>
      <c r="F23" s="36" t="s">
        <v>118</v>
      </c>
      <c r="G23" s="15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6" t="s">
        <v>300</v>
      </c>
      <c r="B25" s="30"/>
      <c r="C25" s="30"/>
      <c r="D25" s="13"/>
      <c r="E25" s="14"/>
      <c r="F25" s="15"/>
      <c r="G25" s="15"/>
    </row>
    <row r="26" spans="1:7" x14ac:dyDescent="0.25">
      <c r="A26" s="16" t="s">
        <v>126</v>
      </c>
      <c r="B26" s="30"/>
      <c r="C26" s="30"/>
      <c r="D26" s="13"/>
      <c r="E26" s="35" t="s">
        <v>118</v>
      </c>
      <c r="F26" s="36" t="s">
        <v>118</v>
      </c>
      <c r="G26" s="15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21" t="s">
        <v>158</v>
      </c>
      <c r="B28" s="32"/>
      <c r="C28" s="32"/>
      <c r="D28" s="22"/>
      <c r="E28" s="18">
        <v>12828.86</v>
      </c>
      <c r="F28" s="19">
        <v>0.95440000000000003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162</v>
      </c>
      <c r="B31" s="30"/>
      <c r="C31" s="30"/>
      <c r="D31" s="13"/>
      <c r="E31" s="14"/>
      <c r="F31" s="15"/>
      <c r="G31" s="15"/>
    </row>
    <row r="32" spans="1:7" x14ac:dyDescent="0.25">
      <c r="A32" s="12" t="s">
        <v>163</v>
      </c>
      <c r="B32" s="30"/>
      <c r="C32" s="30"/>
      <c r="D32" s="13"/>
      <c r="E32" s="14">
        <v>322.94</v>
      </c>
      <c r="F32" s="15">
        <v>2.4E-2</v>
      </c>
      <c r="G32" s="15">
        <v>6.7599000000000006E-2</v>
      </c>
    </row>
    <row r="33" spans="1:7" x14ac:dyDescent="0.25">
      <c r="A33" s="16" t="s">
        <v>126</v>
      </c>
      <c r="B33" s="31"/>
      <c r="C33" s="31"/>
      <c r="D33" s="17"/>
      <c r="E33" s="18">
        <v>322.94</v>
      </c>
      <c r="F33" s="19">
        <v>2.4E-2</v>
      </c>
      <c r="G33" s="20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21" t="s">
        <v>158</v>
      </c>
      <c r="B35" s="32"/>
      <c r="C35" s="32"/>
      <c r="D35" s="22"/>
      <c r="E35" s="18">
        <v>322.94</v>
      </c>
      <c r="F35" s="19">
        <v>2.4E-2</v>
      </c>
      <c r="G35" s="20"/>
    </row>
    <row r="36" spans="1:7" x14ac:dyDescent="0.25">
      <c r="A36" s="12" t="s">
        <v>164</v>
      </c>
      <c r="B36" s="30"/>
      <c r="C36" s="30"/>
      <c r="D36" s="13"/>
      <c r="E36" s="14">
        <v>307.60281639999999</v>
      </c>
      <c r="F36" s="15">
        <v>2.2884999999999999E-2</v>
      </c>
      <c r="G36" s="15"/>
    </row>
    <row r="37" spans="1:7" x14ac:dyDescent="0.25">
      <c r="A37" s="12" t="s">
        <v>165</v>
      </c>
      <c r="B37" s="30"/>
      <c r="C37" s="30"/>
      <c r="D37" s="13"/>
      <c r="E37" s="23">
        <v>-18.222816399999999</v>
      </c>
      <c r="F37" s="24">
        <v>-1.2849999999999999E-3</v>
      </c>
      <c r="G37" s="15">
        <v>6.7599000000000006E-2</v>
      </c>
    </row>
    <row r="38" spans="1:7" x14ac:dyDescent="0.25">
      <c r="A38" s="25" t="s">
        <v>166</v>
      </c>
      <c r="B38" s="33"/>
      <c r="C38" s="33"/>
      <c r="D38" s="26"/>
      <c r="E38" s="27">
        <v>13441.18</v>
      </c>
      <c r="F38" s="28">
        <v>1</v>
      </c>
      <c r="G38" s="28"/>
    </row>
    <row r="40" spans="1:7" x14ac:dyDescent="0.25">
      <c r="A40" s="1" t="s">
        <v>168</v>
      </c>
    </row>
    <row r="43" spans="1:7" x14ac:dyDescent="0.25">
      <c r="A43" s="1" t="s">
        <v>169</v>
      </c>
    </row>
    <row r="44" spans="1:7" x14ac:dyDescent="0.25">
      <c r="A44" s="47" t="s">
        <v>170</v>
      </c>
      <c r="B44" s="34" t="s">
        <v>118</v>
      </c>
    </row>
    <row r="45" spans="1:7" x14ac:dyDescent="0.25">
      <c r="A45" t="s">
        <v>171</v>
      </c>
    </row>
    <row r="46" spans="1:7" x14ac:dyDescent="0.25">
      <c r="A46" t="s">
        <v>172</v>
      </c>
      <c r="B46" t="s">
        <v>173</v>
      </c>
      <c r="C46" t="s">
        <v>173</v>
      </c>
    </row>
    <row r="47" spans="1:7" x14ac:dyDescent="0.25">
      <c r="B47" s="48">
        <v>45230</v>
      </c>
      <c r="C47" s="48">
        <v>45260</v>
      </c>
    </row>
    <row r="48" spans="1:7" x14ac:dyDescent="0.25">
      <c r="A48" t="s">
        <v>174</v>
      </c>
      <c r="B48" t="s">
        <v>176</v>
      </c>
      <c r="C48" t="s">
        <v>176</v>
      </c>
      <c r="E48" s="2"/>
    </row>
    <row r="49" spans="1:5" x14ac:dyDescent="0.25">
      <c r="A49" t="s">
        <v>175</v>
      </c>
      <c r="B49" t="s">
        <v>176</v>
      </c>
      <c r="C49" t="s">
        <v>176</v>
      </c>
      <c r="E49" s="2"/>
    </row>
    <row r="50" spans="1:5" x14ac:dyDescent="0.25">
      <c r="A50" t="s">
        <v>645</v>
      </c>
      <c r="B50" t="s">
        <v>176</v>
      </c>
      <c r="C50" t="s">
        <v>176</v>
      </c>
      <c r="E50" s="2"/>
    </row>
    <row r="51" spans="1:5" x14ac:dyDescent="0.25">
      <c r="A51" t="s">
        <v>177</v>
      </c>
      <c r="B51">
        <v>22.2179</v>
      </c>
      <c r="C51">
        <v>22.442399999999999</v>
      </c>
      <c r="E51" s="2"/>
    </row>
    <row r="52" spans="1:5" x14ac:dyDescent="0.25">
      <c r="A52" t="s">
        <v>178</v>
      </c>
      <c r="B52">
        <v>22.1294</v>
      </c>
      <c r="C52">
        <v>22.352900000000002</v>
      </c>
      <c r="E52" s="2"/>
    </row>
    <row r="53" spans="1:5" x14ac:dyDescent="0.25">
      <c r="A53" t="s">
        <v>646</v>
      </c>
      <c r="B53">
        <v>16.538799999999998</v>
      </c>
      <c r="C53">
        <v>16.614999999999998</v>
      </c>
      <c r="E53" s="2"/>
    </row>
    <row r="54" spans="1:5" x14ac:dyDescent="0.25">
      <c r="A54" t="s">
        <v>647</v>
      </c>
      <c r="B54">
        <v>15.736599999999999</v>
      </c>
      <c r="C54">
        <v>15.6836</v>
      </c>
      <c r="E54" s="2"/>
    </row>
    <row r="55" spans="1:5" x14ac:dyDescent="0.25">
      <c r="A55" t="s">
        <v>182</v>
      </c>
      <c r="B55">
        <v>21.123200000000001</v>
      </c>
      <c r="C55">
        <v>21.3248</v>
      </c>
      <c r="E55" s="2"/>
    </row>
    <row r="56" spans="1:5" x14ac:dyDescent="0.25">
      <c r="A56" t="s">
        <v>186</v>
      </c>
      <c r="B56" t="s">
        <v>176</v>
      </c>
      <c r="C56" t="s">
        <v>176</v>
      </c>
      <c r="E56" s="2"/>
    </row>
    <row r="57" spans="1:5" x14ac:dyDescent="0.25">
      <c r="A57" t="s">
        <v>648</v>
      </c>
      <c r="B57">
        <v>21.032</v>
      </c>
      <c r="C57">
        <v>20.999600000000001</v>
      </c>
      <c r="E57" s="2"/>
    </row>
    <row r="58" spans="1:5" x14ac:dyDescent="0.25">
      <c r="A58" t="s">
        <v>649</v>
      </c>
      <c r="B58">
        <v>21.113900000000001</v>
      </c>
      <c r="C58">
        <v>21.3155</v>
      </c>
      <c r="E58" s="2"/>
    </row>
    <row r="59" spans="1:5" x14ac:dyDescent="0.25">
      <c r="A59" t="s">
        <v>650</v>
      </c>
      <c r="B59">
        <v>21.127800000000001</v>
      </c>
      <c r="C59">
        <v>21.329499999999999</v>
      </c>
      <c r="E59" s="2"/>
    </row>
    <row r="60" spans="1:5" x14ac:dyDescent="0.25">
      <c r="A60" t="s">
        <v>651</v>
      </c>
      <c r="B60">
        <v>10.3057</v>
      </c>
      <c r="C60">
        <v>10.271800000000001</v>
      </c>
      <c r="E60" s="2"/>
    </row>
    <row r="61" spans="1:5" x14ac:dyDescent="0.25">
      <c r="A61" t="s">
        <v>652</v>
      </c>
      <c r="B61">
        <v>10.226800000000001</v>
      </c>
      <c r="C61">
        <v>10.289</v>
      </c>
      <c r="E61" s="2"/>
    </row>
    <row r="62" spans="1:5" x14ac:dyDescent="0.25">
      <c r="A62" t="s">
        <v>187</v>
      </c>
      <c r="E62" s="2"/>
    </row>
    <row r="64" spans="1:5" x14ac:dyDescent="0.25">
      <c r="A64" t="s">
        <v>653</v>
      </c>
    </row>
    <row r="66" spans="1:4" x14ac:dyDescent="0.25">
      <c r="A66" s="50" t="s">
        <v>654</v>
      </c>
      <c r="B66" s="50" t="s">
        <v>655</v>
      </c>
      <c r="C66" s="50" t="s">
        <v>656</v>
      </c>
      <c r="D66" s="50" t="s">
        <v>657</v>
      </c>
    </row>
    <row r="67" spans="1:4" x14ac:dyDescent="0.25">
      <c r="A67" s="50" t="s">
        <v>659</v>
      </c>
      <c r="B67" s="50"/>
      <c r="C67" s="50">
        <v>9.0955400000000006E-2</v>
      </c>
      <c r="D67" s="50">
        <v>9.0955400000000006E-2</v>
      </c>
    </row>
    <row r="68" spans="1:4" x14ac:dyDescent="0.25">
      <c r="A68" s="50" t="s">
        <v>660</v>
      </c>
      <c r="B68" s="50"/>
      <c r="C68" s="50">
        <v>0.21128240000000001</v>
      </c>
      <c r="D68" s="50">
        <v>0.21128240000000001</v>
      </c>
    </row>
    <row r="69" spans="1:4" x14ac:dyDescent="0.25">
      <c r="A69" s="50" t="s">
        <v>661</v>
      </c>
      <c r="B69" s="50"/>
      <c r="C69" s="50">
        <v>0.2333375</v>
      </c>
      <c r="D69" s="50">
        <v>0.2333375</v>
      </c>
    </row>
    <row r="70" spans="1:4" x14ac:dyDescent="0.25">
      <c r="A70" s="50" t="s">
        <v>662</v>
      </c>
      <c r="B70" s="50"/>
      <c r="C70" s="50">
        <v>0.1325847</v>
      </c>
      <c r="D70" s="50">
        <v>0.1325847</v>
      </c>
    </row>
    <row r="71" spans="1:4" x14ac:dyDescent="0.25">
      <c r="A71" s="50" t="s">
        <v>663</v>
      </c>
      <c r="B71" s="50"/>
      <c r="C71" s="50">
        <v>3.5405699999999998E-2</v>
      </c>
      <c r="D71" s="50">
        <v>3.5405699999999998E-2</v>
      </c>
    </row>
    <row r="73" spans="1:4" x14ac:dyDescent="0.25">
      <c r="A73" t="s">
        <v>189</v>
      </c>
      <c r="B73" s="34" t="s">
        <v>118</v>
      </c>
    </row>
    <row r="74" spans="1:4" ht="30" customHeight="1" x14ac:dyDescent="0.25">
      <c r="A74" s="47" t="s">
        <v>190</v>
      </c>
      <c r="B74" s="34" t="s">
        <v>118</v>
      </c>
    </row>
    <row r="75" spans="1:4" ht="30" customHeight="1" x14ac:dyDescent="0.25">
      <c r="A75" s="47" t="s">
        <v>191</v>
      </c>
      <c r="B75" s="34" t="s">
        <v>118</v>
      </c>
    </row>
    <row r="76" spans="1:4" x14ac:dyDescent="0.25">
      <c r="A76" t="s">
        <v>192</v>
      </c>
      <c r="B76" s="49">
        <f>+B90</f>
        <v>11.70162184892922</v>
      </c>
    </row>
    <row r="77" spans="1:4" ht="45" customHeight="1" x14ac:dyDescent="0.25">
      <c r="A77" s="47" t="s">
        <v>193</v>
      </c>
      <c r="B77" s="34" t="s">
        <v>118</v>
      </c>
    </row>
    <row r="78" spans="1:4" ht="30" customHeight="1" x14ac:dyDescent="0.25">
      <c r="A78" s="47" t="s">
        <v>194</v>
      </c>
      <c r="B78" s="34" t="s">
        <v>118</v>
      </c>
    </row>
    <row r="79" spans="1:4" ht="30" customHeight="1" x14ac:dyDescent="0.25">
      <c r="A79" s="47" t="s">
        <v>195</v>
      </c>
      <c r="B79" s="34" t="s">
        <v>118</v>
      </c>
    </row>
    <row r="80" spans="1:4" x14ac:dyDescent="0.25">
      <c r="A80" t="s">
        <v>196</v>
      </c>
      <c r="B80" s="34" t="s">
        <v>118</v>
      </c>
    </row>
    <row r="81" spans="1:6" x14ac:dyDescent="0.25">
      <c r="A81" t="s">
        <v>197</v>
      </c>
      <c r="B81" s="34" t="s">
        <v>118</v>
      </c>
    </row>
    <row r="83" spans="1:6" x14ac:dyDescent="0.25">
      <c r="A83" t="s">
        <v>198</v>
      </c>
    </row>
    <row r="84" spans="1:6" ht="45" customHeight="1" x14ac:dyDescent="0.25">
      <c r="A84" s="55" t="s">
        <v>199</v>
      </c>
      <c r="B84" s="59" t="s">
        <v>856</v>
      </c>
    </row>
    <row r="85" spans="1:6" x14ac:dyDescent="0.25">
      <c r="A85" s="55" t="s">
        <v>201</v>
      </c>
      <c r="B85" s="59" t="s">
        <v>857</v>
      </c>
    </row>
    <row r="86" spans="1:6" x14ac:dyDescent="0.25">
      <c r="A86" s="55"/>
      <c r="B86" s="55"/>
    </row>
    <row r="87" spans="1:6" x14ac:dyDescent="0.25">
      <c r="A87" s="55" t="s">
        <v>203</v>
      </c>
      <c r="B87" s="56">
        <v>7.4685181645523473</v>
      </c>
    </row>
    <row r="88" spans="1:6" x14ac:dyDescent="0.25">
      <c r="A88" s="55"/>
      <c r="B88" s="55"/>
    </row>
    <row r="89" spans="1:6" x14ac:dyDescent="0.25">
      <c r="A89" s="55" t="s">
        <v>204</v>
      </c>
      <c r="B89" s="57">
        <v>7.7626999999999997</v>
      </c>
    </row>
    <row r="90" spans="1:6" x14ac:dyDescent="0.25">
      <c r="A90" s="55" t="s">
        <v>205</v>
      </c>
      <c r="B90" s="39">
        <v>11.70162184892922</v>
      </c>
    </row>
    <row r="91" spans="1:6" x14ac:dyDescent="0.25">
      <c r="A91" s="55"/>
      <c r="B91" s="55"/>
    </row>
    <row r="92" spans="1:6" x14ac:dyDescent="0.25">
      <c r="A92" s="55" t="s">
        <v>206</v>
      </c>
      <c r="B92" s="58">
        <v>45260</v>
      </c>
    </row>
    <row r="94" spans="1:6" ht="69.95" customHeight="1" x14ac:dyDescent="0.25">
      <c r="A94" s="67" t="s">
        <v>207</v>
      </c>
      <c r="B94" s="67" t="s">
        <v>208</v>
      </c>
      <c r="C94" s="67" t="s">
        <v>5</v>
      </c>
      <c r="D94" s="67" t="s">
        <v>6</v>
      </c>
      <c r="E94" s="67" t="s">
        <v>5</v>
      </c>
      <c r="F94" s="67" t="s">
        <v>6</v>
      </c>
    </row>
    <row r="95" spans="1:6" ht="69.95" customHeight="1" x14ac:dyDescent="0.25">
      <c r="A95" s="67" t="s">
        <v>856</v>
      </c>
      <c r="B95" s="67"/>
      <c r="C95" s="67" t="s">
        <v>40</v>
      </c>
      <c r="D95" s="67"/>
      <c r="E95" s="67" t="s">
        <v>41</v>
      </c>
      <c r="F9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2"/>
  <sheetViews>
    <sheetView showGridLines="0" workbookViewId="0">
      <pane ySplit="4" topLeftCell="A103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858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859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860</v>
      </c>
      <c r="B11" s="30" t="s">
        <v>861</v>
      </c>
      <c r="C11" s="30" t="s">
        <v>218</v>
      </c>
      <c r="D11" s="13">
        <v>21000000</v>
      </c>
      <c r="E11" s="14">
        <v>20116.93</v>
      </c>
      <c r="F11" s="15">
        <v>6.0900000000000003E-2</v>
      </c>
      <c r="G11" s="15">
        <v>7.6499999999999999E-2</v>
      </c>
    </row>
    <row r="12" spans="1:8" x14ac:dyDescent="0.25">
      <c r="A12" s="12" t="s">
        <v>862</v>
      </c>
      <c r="B12" s="30" t="s">
        <v>863</v>
      </c>
      <c r="C12" s="30" t="s">
        <v>218</v>
      </c>
      <c r="D12" s="13">
        <v>20000000</v>
      </c>
      <c r="E12" s="14">
        <v>19817.96</v>
      </c>
      <c r="F12" s="15">
        <v>0.06</v>
      </c>
      <c r="G12" s="15">
        <v>7.6999999999999999E-2</v>
      </c>
    </row>
    <row r="13" spans="1:8" x14ac:dyDescent="0.25">
      <c r="A13" s="12" t="s">
        <v>864</v>
      </c>
      <c r="B13" s="30" t="s">
        <v>865</v>
      </c>
      <c r="C13" s="30" t="s">
        <v>218</v>
      </c>
      <c r="D13" s="13">
        <v>19500000</v>
      </c>
      <c r="E13" s="14">
        <v>19552.59</v>
      </c>
      <c r="F13" s="15">
        <v>5.9200000000000003E-2</v>
      </c>
      <c r="G13" s="15">
        <v>7.7424999999999994E-2</v>
      </c>
    </row>
    <row r="14" spans="1:8" x14ac:dyDescent="0.25">
      <c r="A14" s="12" t="s">
        <v>866</v>
      </c>
      <c r="B14" s="30" t="s">
        <v>867</v>
      </c>
      <c r="C14" s="30" t="s">
        <v>218</v>
      </c>
      <c r="D14" s="13">
        <v>16000000</v>
      </c>
      <c r="E14" s="14">
        <v>15775.34</v>
      </c>
      <c r="F14" s="15">
        <v>4.7699999999999999E-2</v>
      </c>
      <c r="G14" s="15">
        <v>7.8349000000000002E-2</v>
      </c>
    </row>
    <row r="15" spans="1:8" x14ac:dyDescent="0.25">
      <c r="A15" s="12" t="s">
        <v>868</v>
      </c>
      <c r="B15" s="30" t="s">
        <v>869</v>
      </c>
      <c r="C15" s="30" t="s">
        <v>218</v>
      </c>
      <c r="D15" s="13">
        <v>15000000</v>
      </c>
      <c r="E15" s="14">
        <v>15026.03</v>
      </c>
      <c r="F15" s="15">
        <v>4.5499999999999999E-2</v>
      </c>
      <c r="G15" s="15">
        <v>7.8376000000000001E-2</v>
      </c>
    </row>
    <row r="16" spans="1:8" x14ac:dyDescent="0.25">
      <c r="A16" s="12" t="s">
        <v>870</v>
      </c>
      <c r="B16" s="30" t="s">
        <v>871</v>
      </c>
      <c r="C16" s="30" t="s">
        <v>218</v>
      </c>
      <c r="D16" s="13">
        <v>11000000</v>
      </c>
      <c r="E16" s="14">
        <v>11042.81</v>
      </c>
      <c r="F16" s="15">
        <v>3.3399999999999999E-2</v>
      </c>
      <c r="G16" s="15">
        <v>7.7299999999999994E-2</v>
      </c>
    </row>
    <row r="17" spans="1:7" x14ac:dyDescent="0.25">
      <c r="A17" s="12" t="s">
        <v>872</v>
      </c>
      <c r="B17" s="30" t="s">
        <v>873</v>
      </c>
      <c r="C17" s="30" t="s">
        <v>218</v>
      </c>
      <c r="D17" s="13">
        <v>10500000</v>
      </c>
      <c r="E17" s="14">
        <v>10496.77</v>
      </c>
      <c r="F17" s="15">
        <v>3.1800000000000002E-2</v>
      </c>
      <c r="G17" s="15">
        <v>7.8100000000000003E-2</v>
      </c>
    </row>
    <row r="18" spans="1:7" x14ac:dyDescent="0.25">
      <c r="A18" s="12" t="s">
        <v>874</v>
      </c>
      <c r="B18" s="30" t="s">
        <v>875</v>
      </c>
      <c r="C18" s="30" t="s">
        <v>218</v>
      </c>
      <c r="D18" s="13">
        <v>9200000</v>
      </c>
      <c r="E18" s="14">
        <v>9224.77</v>
      </c>
      <c r="F18" s="15">
        <v>2.7900000000000001E-2</v>
      </c>
      <c r="G18" s="15">
        <v>7.8340000000000007E-2</v>
      </c>
    </row>
    <row r="19" spans="1:7" x14ac:dyDescent="0.25">
      <c r="A19" s="12" t="s">
        <v>876</v>
      </c>
      <c r="B19" s="30" t="s">
        <v>877</v>
      </c>
      <c r="C19" s="30" t="s">
        <v>218</v>
      </c>
      <c r="D19" s="13">
        <v>4000000</v>
      </c>
      <c r="E19" s="14">
        <v>3964.88</v>
      </c>
      <c r="F19" s="15">
        <v>1.2E-2</v>
      </c>
      <c r="G19" s="15">
        <v>7.8640000000000002E-2</v>
      </c>
    </row>
    <row r="20" spans="1:7" x14ac:dyDescent="0.25">
      <c r="A20" s="12" t="s">
        <v>878</v>
      </c>
      <c r="B20" s="30" t="s">
        <v>879</v>
      </c>
      <c r="C20" s="30" t="s">
        <v>218</v>
      </c>
      <c r="D20" s="13">
        <v>3000000</v>
      </c>
      <c r="E20" s="14">
        <v>2962.52</v>
      </c>
      <c r="F20" s="15">
        <v>8.9999999999999993E-3</v>
      </c>
      <c r="G20" s="15">
        <v>7.6950000000000005E-2</v>
      </c>
    </row>
    <row r="21" spans="1:7" x14ac:dyDescent="0.25">
      <c r="A21" s="12" t="s">
        <v>880</v>
      </c>
      <c r="B21" s="30" t="s">
        <v>881</v>
      </c>
      <c r="C21" s="30" t="s">
        <v>215</v>
      </c>
      <c r="D21" s="13">
        <v>3000000</v>
      </c>
      <c r="E21" s="14">
        <v>2951.44</v>
      </c>
      <c r="F21" s="15">
        <v>8.8999999999999999E-3</v>
      </c>
      <c r="G21" s="15">
        <v>7.7049999999999993E-2</v>
      </c>
    </row>
    <row r="22" spans="1:7" x14ac:dyDescent="0.25">
      <c r="A22" s="12" t="s">
        <v>882</v>
      </c>
      <c r="B22" s="30" t="s">
        <v>883</v>
      </c>
      <c r="C22" s="30" t="s">
        <v>218</v>
      </c>
      <c r="D22" s="13">
        <v>2700000</v>
      </c>
      <c r="E22" s="14">
        <v>2747.66</v>
      </c>
      <c r="F22" s="15">
        <v>8.3000000000000001E-3</v>
      </c>
      <c r="G22" s="15">
        <v>7.6638999999999999E-2</v>
      </c>
    </row>
    <row r="23" spans="1:7" x14ac:dyDescent="0.25">
      <c r="A23" s="12" t="s">
        <v>884</v>
      </c>
      <c r="B23" s="30" t="s">
        <v>885</v>
      </c>
      <c r="C23" s="30" t="s">
        <v>218</v>
      </c>
      <c r="D23" s="13">
        <v>2500000</v>
      </c>
      <c r="E23" s="14">
        <v>2571.6799999999998</v>
      </c>
      <c r="F23" s="15">
        <v>7.7999999999999996E-3</v>
      </c>
      <c r="G23" s="15">
        <v>7.6899999999999996E-2</v>
      </c>
    </row>
    <row r="24" spans="1:7" x14ac:dyDescent="0.25">
      <c r="A24" s="12" t="s">
        <v>886</v>
      </c>
      <c r="B24" s="30" t="s">
        <v>887</v>
      </c>
      <c r="C24" s="30" t="s">
        <v>218</v>
      </c>
      <c r="D24" s="13">
        <v>2500000</v>
      </c>
      <c r="E24" s="14">
        <v>2478.54</v>
      </c>
      <c r="F24" s="15">
        <v>7.4999999999999997E-3</v>
      </c>
      <c r="G24" s="15">
        <v>7.8640000000000002E-2</v>
      </c>
    </row>
    <row r="25" spans="1:7" x14ac:dyDescent="0.25">
      <c r="A25" s="12" t="s">
        <v>888</v>
      </c>
      <c r="B25" s="30" t="s">
        <v>889</v>
      </c>
      <c r="C25" s="30" t="s">
        <v>229</v>
      </c>
      <c r="D25" s="13">
        <v>2060000</v>
      </c>
      <c r="E25" s="14">
        <v>2146.14</v>
      </c>
      <c r="F25" s="15">
        <v>6.4999999999999997E-3</v>
      </c>
      <c r="G25" s="15">
        <v>7.7299999999999994E-2</v>
      </c>
    </row>
    <row r="26" spans="1:7" x14ac:dyDescent="0.25">
      <c r="A26" s="12" t="s">
        <v>890</v>
      </c>
      <c r="B26" s="30" t="s">
        <v>891</v>
      </c>
      <c r="C26" s="30" t="s">
        <v>229</v>
      </c>
      <c r="D26" s="13">
        <v>2000000</v>
      </c>
      <c r="E26" s="14">
        <v>1991.38</v>
      </c>
      <c r="F26" s="15">
        <v>6.0000000000000001E-3</v>
      </c>
      <c r="G26" s="15">
        <v>7.6600000000000001E-2</v>
      </c>
    </row>
    <row r="27" spans="1:7" x14ac:dyDescent="0.25">
      <c r="A27" s="12" t="s">
        <v>892</v>
      </c>
      <c r="B27" s="30" t="s">
        <v>893</v>
      </c>
      <c r="C27" s="30" t="s">
        <v>218</v>
      </c>
      <c r="D27" s="13">
        <v>500000</v>
      </c>
      <c r="E27" s="14">
        <v>517.85</v>
      </c>
      <c r="F27" s="15">
        <v>1.6000000000000001E-3</v>
      </c>
      <c r="G27" s="15">
        <v>7.6658000000000004E-2</v>
      </c>
    </row>
    <row r="28" spans="1:7" x14ac:dyDescent="0.25">
      <c r="A28" s="12" t="s">
        <v>894</v>
      </c>
      <c r="B28" s="30" t="s">
        <v>895</v>
      </c>
      <c r="C28" s="30" t="s">
        <v>218</v>
      </c>
      <c r="D28" s="13">
        <v>500000</v>
      </c>
      <c r="E28" s="14">
        <v>478.21</v>
      </c>
      <c r="F28" s="15">
        <v>1.4E-3</v>
      </c>
      <c r="G28" s="15">
        <v>7.6450000000000004E-2</v>
      </c>
    </row>
    <row r="29" spans="1:7" x14ac:dyDescent="0.25">
      <c r="A29" s="16" t="s">
        <v>126</v>
      </c>
      <c r="B29" s="31"/>
      <c r="C29" s="31"/>
      <c r="D29" s="17"/>
      <c r="E29" s="18">
        <v>143863.5</v>
      </c>
      <c r="F29" s="19">
        <v>0.43540000000000001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296</v>
      </c>
      <c r="B31" s="30"/>
      <c r="C31" s="30"/>
      <c r="D31" s="13"/>
      <c r="E31" s="14"/>
      <c r="F31" s="15"/>
      <c r="G31" s="15"/>
    </row>
    <row r="32" spans="1:7" x14ac:dyDescent="0.25">
      <c r="A32" s="12" t="s">
        <v>896</v>
      </c>
      <c r="B32" s="30" t="s">
        <v>897</v>
      </c>
      <c r="C32" s="30" t="s">
        <v>123</v>
      </c>
      <c r="D32" s="13">
        <v>11000000</v>
      </c>
      <c r="E32" s="14">
        <v>10563.51</v>
      </c>
      <c r="F32" s="15">
        <v>3.2000000000000001E-2</v>
      </c>
      <c r="G32" s="15">
        <v>7.3857585441000004E-2</v>
      </c>
    </row>
    <row r="33" spans="1:7" x14ac:dyDescent="0.25">
      <c r="A33" s="16" t="s">
        <v>126</v>
      </c>
      <c r="B33" s="31"/>
      <c r="C33" s="31"/>
      <c r="D33" s="17"/>
      <c r="E33" s="18">
        <v>10563.51</v>
      </c>
      <c r="F33" s="19">
        <v>3.2000000000000001E-2</v>
      </c>
      <c r="G33" s="20"/>
    </row>
    <row r="34" spans="1:7" x14ac:dyDescent="0.25">
      <c r="A34" s="16" t="s">
        <v>672</v>
      </c>
      <c r="B34" s="30"/>
      <c r="C34" s="30"/>
      <c r="D34" s="13"/>
      <c r="E34" s="14"/>
      <c r="F34" s="15"/>
      <c r="G34" s="15"/>
    </row>
    <row r="35" spans="1:7" x14ac:dyDescent="0.25">
      <c r="A35" s="12" t="s">
        <v>898</v>
      </c>
      <c r="B35" s="30" t="s">
        <v>899</v>
      </c>
      <c r="C35" s="30" t="s">
        <v>123</v>
      </c>
      <c r="D35" s="13">
        <v>23000000</v>
      </c>
      <c r="E35" s="14">
        <v>22344.48</v>
      </c>
      <c r="F35" s="15">
        <v>6.7599999999999993E-2</v>
      </c>
      <c r="G35" s="15">
        <v>7.7021575411999998E-2</v>
      </c>
    </row>
    <row r="36" spans="1:7" x14ac:dyDescent="0.25">
      <c r="A36" s="12" t="s">
        <v>900</v>
      </c>
      <c r="B36" s="30" t="s">
        <v>901</v>
      </c>
      <c r="C36" s="30" t="s">
        <v>123</v>
      </c>
      <c r="D36" s="13">
        <v>10500000</v>
      </c>
      <c r="E36" s="14">
        <v>10543.39</v>
      </c>
      <c r="F36" s="15">
        <v>3.1899999999999998E-2</v>
      </c>
      <c r="G36" s="15">
        <v>7.7730507044000002E-2</v>
      </c>
    </row>
    <row r="37" spans="1:7" x14ac:dyDescent="0.25">
      <c r="A37" s="12" t="s">
        <v>902</v>
      </c>
      <c r="B37" s="30" t="s">
        <v>903</v>
      </c>
      <c r="C37" s="30" t="s">
        <v>123</v>
      </c>
      <c r="D37" s="13">
        <v>10000000</v>
      </c>
      <c r="E37" s="14">
        <v>9886.7199999999993</v>
      </c>
      <c r="F37" s="15">
        <v>2.9899999999999999E-2</v>
      </c>
      <c r="G37" s="15">
        <v>7.7506280900000002E-2</v>
      </c>
    </row>
    <row r="38" spans="1:7" x14ac:dyDescent="0.25">
      <c r="A38" s="12" t="s">
        <v>904</v>
      </c>
      <c r="B38" s="30" t="s">
        <v>905</v>
      </c>
      <c r="C38" s="30" t="s">
        <v>123</v>
      </c>
      <c r="D38" s="13">
        <v>9500000</v>
      </c>
      <c r="E38" s="14">
        <v>9551.3700000000008</v>
      </c>
      <c r="F38" s="15">
        <v>2.8899999999999999E-2</v>
      </c>
      <c r="G38" s="15">
        <v>7.7494862600000006E-2</v>
      </c>
    </row>
    <row r="39" spans="1:7" x14ac:dyDescent="0.25">
      <c r="A39" s="12" t="s">
        <v>906</v>
      </c>
      <c r="B39" s="30" t="s">
        <v>907</v>
      </c>
      <c r="C39" s="30" t="s">
        <v>123</v>
      </c>
      <c r="D39" s="13">
        <v>9000000</v>
      </c>
      <c r="E39" s="14">
        <v>9071.85</v>
      </c>
      <c r="F39" s="15">
        <v>2.7400000000000001E-2</v>
      </c>
      <c r="G39" s="15">
        <v>7.7184515625000005E-2</v>
      </c>
    </row>
    <row r="40" spans="1:7" x14ac:dyDescent="0.25">
      <c r="A40" s="12" t="s">
        <v>908</v>
      </c>
      <c r="B40" s="30" t="s">
        <v>909</v>
      </c>
      <c r="C40" s="30" t="s">
        <v>123</v>
      </c>
      <c r="D40" s="13">
        <v>7500000</v>
      </c>
      <c r="E40" s="14">
        <v>7653.35</v>
      </c>
      <c r="F40" s="15">
        <v>2.3199999999999998E-2</v>
      </c>
      <c r="G40" s="15">
        <v>7.7466836120999999E-2</v>
      </c>
    </row>
    <row r="41" spans="1:7" x14ac:dyDescent="0.25">
      <c r="A41" s="12" t="s">
        <v>910</v>
      </c>
      <c r="B41" s="30" t="s">
        <v>911</v>
      </c>
      <c r="C41" s="30" t="s">
        <v>123</v>
      </c>
      <c r="D41" s="13">
        <v>7500000</v>
      </c>
      <c r="E41" s="14">
        <v>7535.84</v>
      </c>
      <c r="F41" s="15">
        <v>2.2800000000000001E-2</v>
      </c>
      <c r="G41" s="15">
        <v>7.7185553500000004E-2</v>
      </c>
    </row>
    <row r="42" spans="1:7" x14ac:dyDescent="0.25">
      <c r="A42" s="12" t="s">
        <v>912</v>
      </c>
      <c r="B42" s="30" t="s">
        <v>913</v>
      </c>
      <c r="C42" s="30" t="s">
        <v>123</v>
      </c>
      <c r="D42" s="13">
        <v>6500000</v>
      </c>
      <c r="E42" s="14">
        <v>6554.13</v>
      </c>
      <c r="F42" s="15">
        <v>1.9800000000000002E-2</v>
      </c>
      <c r="G42" s="15">
        <v>7.7678600769000003E-2</v>
      </c>
    </row>
    <row r="43" spans="1:7" x14ac:dyDescent="0.25">
      <c r="A43" s="12" t="s">
        <v>914</v>
      </c>
      <c r="B43" s="30" t="s">
        <v>915</v>
      </c>
      <c r="C43" s="30" t="s">
        <v>123</v>
      </c>
      <c r="D43" s="13">
        <v>6000000</v>
      </c>
      <c r="E43" s="14">
        <v>6025.64</v>
      </c>
      <c r="F43" s="15">
        <v>1.8200000000000001E-2</v>
      </c>
      <c r="G43" s="15">
        <v>7.7678600769000003E-2</v>
      </c>
    </row>
    <row r="44" spans="1:7" x14ac:dyDescent="0.25">
      <c r="A44" s="12" t="s">
        <v>813</v>
      </c>
      <c r="B44" s="30" t="s">
        <v>814</v>
      </c>
      <c r="C44" s="30" t="s">
        <v>123</v>
      </c>
      <c r="D44" s="13">
        <v>6000000</v>
      </c>
      <c r="E44" s="14">
        <v>6000.77</v>
      </c>
      <c r="F44" s="15">
        <v>1.8200000000000001E-2</v>
      </c>
      <c r="G44" s="15">
        <v>7.7229144712E-2</v>
      </c>
    </row>
    <row r="45" spans="1:7" x14ac:dyDescent="0.25">
      <c r="A45" s="12" t="s">
        <v>916</v>
      </c>
      <c r="B45" s="30" t="s">
        <v>917</v>
      </c>
      <c r="C45" s="30" t="s">
        <v>123</v>
      </c>
      <c r="D45" s="13">
        <v>5500000</v>
      </c>
      <c r="E45" s="14">
        <v>5505.22</v>
      </c>
      <c r="F45" s="15">
        <v>1.67E-2</v>
      </c>
      <c r="G45" s="15">
        <v>7.7132622499999998E-2</v>
      </c>
    </row>
    <row r="46" spans="1:7" x14ac:dyDescent="0.25">
      <c r="A46" s="12" t="s">
        <v>918</v>
      </c>
      <c r="B46" s="30" t="s">
        <v>919</v>
      </c>
      <c r="C46" s="30" t="s">
        <v>123</v>
      </c>
      <c r="D46" s="13">
        <v>5500000</v>
      </c>
      <c r="E46" s="14">
        <v>5497.48</v>
      </c>
      <c r="F46" s="15">
        <v>1.66E-2</v>
      </c>
      <c r="G46" s="15">
        <v>7.7446076000999994E-2</v>
      </c>
    </row>
    <row r="47" spans="1:7" x14ac:dyDescent="0.25">
      <c r="A47" s="12" t="s">
        <v>920</v>
      </c>
      <c r="B47" s="30" t="s">
        <v>921</v>
      </c>
      <c r="C47" s="30" t="s">
        <v>123</v>
      </c>
      <c r="D47" s="13">
        <v>5000000</v>
      </c>
      <c r="E47" s="14">
        <v>5023.1899999999996</v>
      </c>
      <c r="F47" s="15">
        <v>1.52E-2</v>
      </c>
      <c r="G47" s="15">
        <v>7.7132622499999998E-2</v>
      </c>
    </row>
    <row r="48" spans="1:7" x14ac:dyDescent="0.25">
      <c r="A48" s="12" t="s">
        <v>922</v>
      </c>
      <c r="B48" s="30" t="s">
        <v>923</v>
      </c>
      <c r="C48" s="30" t="s">
        <v>123</v>
      </c>
      <c r="D48" s="13">
        <v>5000000</v>
      </c>
      <c r="E48" s="14">
        <v>5004.3500000000004</v>
      </c>
      <c r="F48" s="15">
        <v>1.5100000000000001E-2</v>
      </c>
      <c r="G48" s="15">
        <v>7.7489672484000002E-2</v>
      </c>
    </row>
    <row r="49" spans="1:7" x14ac:dyDescent="0.25">
      <c r="A49" s="12" t="s">
        <v>924</v>
      </c>
      <c r="B49" s="30" t="s">
        <v>925</v>
      </c>
      <c r="C49" s="30" t="s">
        <v>123</v>
      </c>
      <c r="D49" s="13">
        <v>5000000</v>
      </c>
      <c r="E49" s="14">
        <v>5004.17</v>
      </c>
      <c r="F49" s="15">
        <v>1.5100000000000001E-2</v>
      </c>
      <c r="G49" s="15">
        <v>7.6769405624999995E-2</v>
      </c>
    </row>
    <row r="50" spans="1:7" x14ac:dyDescent="0.25">
      <c r="A50" s="12" t="s">
        <v>926</v>
      </c>
      <c r="B50" s="30" t="s">
        <v>927</v>
      </c>
      <c r="C50" s="30" t="s">
        <v>123</v>
      </c>
      <c r="D50" s="13">
        <v>5000000</v>
      </c>
      <c r="E50" s="14">
        <v>5001.0200000000004</v>
      </c>
      <c r="F50" s="15">
        <v>1.5100000000000001E-2</v>
      </c>
      <c r="G50" s="15">
        <v>7.7408708288999997E-2</v>
      </c>
    </row>
    <row r="51" spans="1:7" x14ac:dyDescent="0.25">
      <c r="A51" s="12" t="s">
        <v>928</v>
      </c>
      <c r="B51" s="30" t="s">
        <v>929</v>
      </c>
      <c r="C51" s="30" t="s">
        <v>123</v>
      </c>
      <c r="D51" s="13">
        <v>5000000</v>
      </c>
      <c r="E51" s="14">
        <v>4997.13</v>
      </c>
      <c r="F51" s="15">
        <v>1.5100000000000001E-2</v>
      </c>
      <c r="G51" s="15">
        <v>7.7489672484000002E-2</v>
      </c>
    </row>
    <row r="52" spans="1:7" x14ac:dyDescent="0.25">
      <c r="A52" s="12" t="s">
        <v>930</v>
      </c>
      <c r="B52" s="30" t="s">
        <v>931</v>
      </c>
      <c r="C52" s="30" t="s">
        <v>123</v>
      </c>
      <c r="D52" s="13">
        <v>5000000</v>
      </c>
      <c r="E52" s="14">
        <v>4981.16</v>
      </c>
      <c r="F52" s="15">
        <v>1.5100000000000001E-2</v>
      </c>
      <c r="G52" s="15">
        <v>7.6743463905999995E-2</v>
      </c>
    </row>
    <row r="53" spans="1:7" x14ac:dyDescent="0.25">
      <c r="A53" s="12" t="s">
        <v>932</v>
      </c>
      <c r="B53" s="30" t="s">
        <v>933</v>
      </c>
      <c r="C53" s="30" t="s">
        <v>123</v>
      </c>
      <c r="D53" s="13">
        <v>4500000</v>
      </c>
      <c r="E53" s="14">
        <v>4494.49</v>
      </c>
      <c r="F53" s="15">
        <v>1.3599999999999999E-2</v>
      </c>
      <c r="G53" s="15">
        <v>7.7730507044000002E-2</v>
      </c>
    </row>
    <row r="54" spans="1:7" x14ac:dyDescent="0.25">
      <c r="A54" s="12" t="s">
        <v>934</v>
      </c>
      <c r="B54" s="30" t="s">
        <v>935</v>
      </c>
      <c r="C54" s="30" t="s">
        <v>123</v>
      </c>
      <c r="D54" s="13">
        <v>4500000</v>
      </c>
      <c r="E54" s="14">
        <v>4387.16</v>
      </c>
      <c r="F54" s="15">
        <v>1.3299999999999999E-2</v>
      </c>
      <c r="G54" s="15">
        <v>7.7287267699999995E-2</v>
      </c>
    </row>
    <row r="55" spans="1:7" x14ac:dyDescent="0.25">
      <c r="A55" s="12" t="s">
        <v>936</v>
      </c>
      <c r="B55" s="30" t="s">
        <v>937</v>
      </c>
      <c r="C55" s="30" t="s">
        <v>123</v>
      </c>
      <c r="D55" s="13">
        <v>4000000</v>
      </c>
      <c r="E55" s="14">
        <v>4000.31</v>
      </c>
      <c r="F55" s="15">
        <v>1.21E-2</v>
      </c>
      <c r="G55" s="15">
        <v>7.7558183025000005E-2</v>
      </c>
    </row>
    <row r="56" spans="1:7" x14ac:dyDescent="0.25">
      <c r="A56" s="12" t="s">
        <v>938</v>
      </c>
      <c r="B56" s="30" t="s">
        <v>939</v>
      </c>
      <c r="C56" s="30" t="s">
        <v>123</v>
      </c>
      <c r="D56" s="13">
        <v>2500000</v>
      </c>
      <c r="E56" s="14">
        <v>2519.6</v>
      </c>
      <c r="F56" s="15">
        <v>7.6E-3</v>
      </c>
      <c r="G56" s="15">
        <v>7.7132622499999998E-2</v>
      </c>
    </row>
    <row r="57" spans="1:7" x14ac:dyDescent="0.25">
      <c r="A57" s="12" t="s">
        <v>940</v>
      </c>
      <c r="B57" s="30" t="s">
        <v>941</v>
      </c>
      <c r="C57" s="30" t="s">
        <v>123</v>
      </c>
      <c r="D57" s="13">
        <v>2500000</v>
      </c>
      <c r="E57" s="14">
        <v>2500.69</v>
      </c>
      <c r="F57" s="15">
        <v>7.6E-3</v>
      </c>
      <c r="G57" s="15">
        <v>7.7185553500000004E-2</v>
      </c>
    </row>
    <row r="58" spans="1:7" x14ac:dyDescent="0.25">
      <c r="A58" s="12" t="s">
        <v>942</v>
      </c>
      <c r="B58" s="30" t="s">
        <v>943</v>
      </c>
      <c r="C58" s="30" t="s">
        <v>123</v>
      </c>
      <c r="D58" s="13">
        <v>2500000</v>
      </c>
      <c r="E58" s="14">
        <v>2470.0100000000002</v>
      </c>
      <c r="F58" s="15">
        <v>7.4999999999999997E-3</v>
      </c>
      <c r="G58" s="15">
        <v>7.7507318929999999E-2</v>
      </c>
    </row>
    <row r="59" spans="1:7" x14ac:dyDescent="0.25">
      <c r="A59" s="12" t="s">
        <v>944</v>
      </c>
      <c r="B59" s="30" t="s">
        <v>945</v>
      </c>
      <c r="C59" s="30" t="s">
        <v>123</v>
      </c>
      <c r="D59" s="13">
        <v>2500000</v>
      </c>
      <c r="E59" s="14">
        <v>2469.06</v>
      </c>
      <c r="F59" s="15">
        <v>7.4999999999999997E-3</v>
      </c>
      <c r="G59" s="15">
        <v>7.7442962000000004E-2</v>
      </c>
    </row>
    <row r="60" spans="1:7" x14ac:dyDescent="0.25">
      <c r="A60" s="12" t="s">
        <v>946</v>
      </c>
      <c r="B60" s="30" t="s">
        <v>947</v>
      </c>
      <c r="C60" s="30" t="s">
        <v>123</v>
      </c>
      <c r="D60" s="13">
        <v>2000000</v>
      </c>
      <c r="E60" s="14">
        <v>2002.57</v>
      </c>
      <c r="F60" s="15">
        <v>6.1000000000000004E-3</v>
      </c>
      <c r="G60" s="15">
        <v>7.7132622499999998E-2</v>
      </c>
    </row>
    <row r="61" spans="1:7" x14ac:dyDescent="0.25">
      <c r="A61" s="12" t="s">
        <v>673</v>
      </c>
      <c r="B61" s="30" t="s">
        <v>674</v>
      </c>
      <c r="C61" s="30" t="s">
        <v>123</v>
      </c>
      <c r="D61" s="13">
        <v>2000000</v>
      </c>
      <c r="E61" s="14">
        <v>1977.68</v>
      </c>
      <c r="F61" s="15">
        <v>6.0000000000000001E-3</v>
      </c>
      <c r="G61" s="15">
        <v>7.7080730624999996E-2</v>
      </c>
    </row>
    <row r="62" spans="1:7" x14ac:dyDescent="0.25">
      <c r="A62" s="12" t="s">
        <v>948</v>
      </c>
      <c r="B62" s="30" t="s">
        <v>949</v>
      </c>
      <c r="C62" s="30" t="s">
        <v>123</v>
      </c>
      <c r="D62" s="13">
        <v>2000000</v>
      </c>
      <c r="E62" s="14">
        <v>1977.26</v>
      </c>
      <c r="F62" s="15">
        <v>6.0000000000000001E-3</v>
      </c>
      <c r="G62" s="15">
        <v>7.7626695743999996E-2</v>
      </c>
    </row>
    <row r="63" spans="1:7" x14ac:dyDescent="0.25">
      <c r="A63" s="12" t="s">
        <v>950</v>
      </c>
      <c r="B63" s="30" t="s">
        <v>951</v>
      </c>
      <c r="C63" s="30" t="s">
        <v>123</v>
      </c>
      <c r="D63" s="13">
        <v>1500000</v>
      </c>
      <c r="E63" s="14">
        <v>1481.37</v>
      </c>
      <c r="F63" s="15">
        <v>4.4999999999999997E-3</v>
      </c>
      <c r="G63" s="15">
        <v>7.7356809764000001E-2</v>
      </c>
    </row>
    <row r="64" spans="1:7" x14ac:dyDescent="0.25">
      <c r="A64" s="12" t="s">
        <v>952</v>
      </c>
      <c r="B64" s="30" t="s">
        <v>953</v>
      </c>
      <c r="C64" s="30" t="s">
        <v>123</v>
      </c>
      <c r="D64" s="13">
        <v>1000000</v>
      </c>
      <c r="E64" s="14">
        <v>1000.34</v>
      </c>
      <c r="F64" s="15">
        <v>3.0000000000000001E-3</v>
      </c>
      <c r="G64" s="15">
        <v>7.7678600769000003E-2</v>
      </c>
    </row>
    <row r="65" spans="1:7" x14ac:dyDescent="0.25">
      <c r="A65" s="16" t="s">
        <v>126</v>
      </c>
      <c r="B65" s="31"/>
      <c r="C65" s="31"/>
      <c r="D65" s="17"/>
      <c r="E65" s="18">
        <v>167461.79999999999</v>
      </c>
      <c r="F65" s="19">
        <v>0.50670000000000004</v>
      </c>
      <c r="G65" s="20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6" t="s">
        <v>299</v>
      </c>
      <c r="B68" s="30"/>
      <c r="C68" s="30"/>
      <c r="D68" s="13"/>
      <c r="E68" s="14"/>
      <c r="F68" s="15"/>
      <c r="G68" s="15"/>
    </row>
    <row r="69" spans="1:7" x14ac:dyDescent="0.25">
      <c r="A69" s="16" t="s">
        <v>126</v>
      </c>
      <c r="B69" s="30"/>
      <c r="C69" s="30"/>
      <c r="D69" s="13"/>
      <c r="E69" s="35" t="s">
        <v>118</v>
      </c>
      <c r="F69" s="36" t="s">
        <v>118</v>
      </c>
      <c r="G69" s="15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16" t="s">
        <v>300</v>
      </c>
      <c r="B71" s="30"/>
      <c r="C71" s="30"/>
      <c r="D71" s="13"/>
      <c r="E71" s="14"/>
      <c r="F71" s="15"/>
      <c r="G71" s="15"/>
    </row>
    <row r="72" spans="1:7" x14ac:dyDescent="0.25">
      <c r="A72" s="16" t="s">
        <v>126</v>
      </c>
      <c r="B72" s="30"/>
      <c r="C72" s="30"/>
      <c r="D72" s="13"/>
      <c r="E72" s="35" t="s">
        <v>118</v>
      </c>
      <c r="F72" s="36" t="s">
        <v>118</v>
      </c>
      <c r="G72" s="15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21" t="s">
        <v>158</v>
      </c>
      <c r="B74" s="32"/>
      <c r="C74" s="32"/>
      <c r="D74" s="22"/>
      <c r="E74" s="18">
        <v>321888.81</v>
      </c>
      <c r="F74" s="19">
        <v>0.97409999999999997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162</v>
      </c>
      <c r="B77" s="30"/>
      <c r="C77" s="30"/>
      <c r="D77" s="13"/>
      <c r="E77" s="14"/>
      <c r="F77" s="15"/>
      <c r="G77" s="15"/>
    </row>
    <row r="78" spans="1:7" x14ac:dyDescent="0.25">
      <c r="A78" s="12" t="s">
        <v>163</v>
      </c>
      <c r="B78" s="30"/>
      <c r="C78" s="30"/>
      <c r="D78" s="13"/>
      <c r="E78" s="14">
        <v>1046.81</v>
      </c>
      <c r="F78" s="15">
        <v>3.2000000000000002E-3</v>
      </c>
      <c r="G78" s="15">
        <v>6.7599000000000006E-2</v>
      </c>
    </row>
    <row r="79" spans="1:7" x14ac:dyDescent="0.25">
      <c r="A79" s="16" t="s">
        <v>126</v>
      </c>
      <c r="B79" s="31"/>
      <c r="C79" s="31"/>
      <c r="D79" s="17"/>
      <c r="E79" s="18">
        <v>1046.81</v>
      </c>
      <c r="F79" s="19">
        <v>3.2000000000000002E-3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158</v>
      </c>
      <c r="B81" s="32"/>
      <c r="C81" s="32"/>
      <c r="D81" s="22"/>
      <c r="E81" s="18">
        <v>1046.81</v>
      </c>
      <c r="F81" s="19">
        <v>3.2000000000000002E-3</v>
      </c>
      <c r="G81" s="20"/>
    </row>
    <row r="82" spans="1:7" x14ac:dyDescent="0.25">
      <c r="A82" s="12" t="s">
        <v>164</v>
      </c>
      <c r="B82" s="30"/>
      <c r="C82" s="30"/>
      <c r="D82" s="13"/>
      <c r="E82" s="14">
        <v>7670.4759961999998</v>
      </c>
      <c r="F82" s="15">
        <v>2.3206999999999998E-2</v>
      </c>
      <c r="G82" s="15"/>
    </row>
    <row r="83" spans="1:7" x14ac:dyDescent="0.25">
      <c r="A83" s="12" t="s">
        <v>165</v>
      </c>
      <c r="B83" s="30"/>
      <c r="C83" s="30"/>
      <c r="D83" s="13"/>
      <c r="E83" s="23">
        <v>-86.1759962</v>
      </c>
      <c r="F83" s="24">
        <v>-5.0699999999999996E-4</v>
      </c>
      <c r="G83" s="15">
        <v>6.7599000000000006E-2</v>
      </c>
    </row>
    <row r="84" spans="1:7" x14ac:dyDescent="0.25">
      <c r="A84" s="25" t="s">
        <v>166</v>
      </c>
      <c r="B84" s="33"/>
      <c r="C84" s="33"/>
      <c r="D84" s="26"/>
      <c r="E84" s="27">
        <v>330519.92</v>
      </c>
      <c r="F84" s="28">
        <v>1</v>
      </c>
      <c r="G84" s="28"/>
    </row>
    <row r="86" spans="1:7" x14ac:dyDescent="0.25">
      <c r="A86" s="1" t="s">
        <v>168</v>
      </c>
    </row>
    <row r="89" spans="1:7" x14ac:dyDescent="0.25">
      <c r="A89" s="1" t="s">
        <v>169</v>
      </c>
    </row>
    <row r="90" spans="1:7" x14ac:dyDescent="0.25">
      <c r="A90" s="47" t="s">
        <v>170</v>
      </c>
      <c r="B90" s="34" t="s">
        <v>118</v>
      </c>
    </row>
    <row r="91" spans="1:7" x14ac:dyDescent="0.25">
      <c r="A91" t="s">
        <v>171</v>
      </c>
    </row>
    <row r="92" spans="1:7" x14ac:dyDescent="0.25">
      <c r="A92" t="s">
        <v>172</v>
      </c>
      <c r="B92" t="s">
        <v>173</v>
      </c>
      <c r="C92" t="s">
        <v>173</v>
      </c>
    </row>
    <row r="93" spans="1:7" x14ac:dyDescent="0.25">
      <c r="B93" s="48">
        <v>45230</v>
      </c>
      <c r="C93" s="48">
        <v>45260</v>
      </c>
    </row>
    <row r="94" spans="1:7" x14ac:dyDescent="0.25">
      <c r="A94" t="s">
        <v>177</v>
      </c>
      <c r="B94">
        <v>10.866300000000001</v>
      </c>
      <c r="C94">
        <v>10.9367</v>
      </c>
      <c r="E94" s="2"/>
    </row>
    <row r="95" spans="1:7" x14ac:dyDescent="0.25">
      <c r="A95" t="s">
        <v>178</v>
      </c>
      <c r="B95">
        <v>10.865</v>
      </c>
      <c r="C95">
        <v>10.935499999999999</v>
      </c>
      <c r="E95" s="2"/>
    </row>
    <row r="96" spans="1:7" x14ac:dyDescent="0.25">
      <c r="A96" t="s">
        <v>649</v>
      </c>
      <c r="B96">
        <v>10.826000000000001</v>
      </c>
      <c r="C96">
        <v>10.894299999999999</v>
      </c>
      <c r="E96" s="2"/>
    </row>
    <row r="97" spans="1:5" x14ac:dyDescent="0.25">
      <c r="A97" t="s">
        <v>650</v>
      </c>
      <c r="B97">
        <v>10.826599999999999</v>
      </c>
      <c r="C97">
        <v>10.8949</v>
      </c>
      <c r="E97" s="2"/>
    </row>
    <row r="98" spans="1:5" x14ac:dyDescent="0.25">
      <c r="E98" s="2"/>
    </row>
    <row r="99" spans="1:5" x14ac:dyDescent="0.25">
      <c r="A99" t="s">
        <v>188</v>
      </c>
      <c r="B99" s="34" t="s">
        <v>118</v>
      </c>
    </row>
    <row r="100" spans="1:5" x14ac:dyDescent="0.25">
      <c r="A100" t="s">
        <v>189</v>
      </c>
      <c r="B100" s="34" t="s">
        <v>118</v>
      </c>
    </row>
    <row r="101" spans="1:5" ht="30" customHeight="1" x14ac:dyDescent="0.25">
      <c r="A101" s="47" t="s">
        <v>190</v>
      </c>
      <c r="B101" s="34" t="s">
        <v>118</v>
      </c>
    </row>
    <row r="102" spans="1:5" ht="30" customHeight="1" x14ac:dyDescent="0.25">
      <c r="A102" s="47" t="s">
        <v>191</v>
      </c>
      <c r="B102" s="34" t="s">
        <v>118</v>
      </c>
    </row>
    <row r="103" spans="1:5" x14ac:dyDescent="0.25">
      <c r="A103" t="s">
        <v>192</v>
      </c>
      <c r="B103" s="49">
        <f>+B117</f>
        <v>3.1732110670294582</v>
      </c>
    </row>
    <row r="104" spans="1:5" ht="45" customHeight="1" x14ac:dyDescent="0.25">
      <c r="A104" s="47" t="s">
        <v>193</v>
      </c>
      <c r="B104" s="34" t="s">
        <v>118</v>
      </c>
    </row>
    <row r="105" spans="1:5" ht="30" customHeight="1" x14ac:dyDescent="0.25">
      <c r="A105" s="47" t="s">
        <v>194</v>
      </c>
      <c r="B105" s="34" t="s">
        <v>118</v>
      </c>
    </row>
    <row r="106" spans="1:5" ht="30" customHeight="1" x14ac:dyDescent="0.25">
      <c r="A106" s="47" t="s">
        <v>195</v>
      </c>
      <c r="B106" s="34" t="s">
        <v>118</v>
      </c>
    </row>
    <row r="107" spans="1:5" x14ac:dyDescent="0.25">
      <c r="A107" t="s">
        <v>196</v>
      </c>
      <c r="B107" s="34" t="s">
        <v>118</v>
      </c>
    </row>
    <row r="108" spans="1:5" x14ac:dyDescent="0.25">
      <c r="A108" t="s">
        <v>197</v>
      </c>
      <c r="B108" s="34" t="s">
        <v>118</v>
      </c>
    </row>
    <row r="110" spans="1:5" x14ac:dyDescent="0.25">
      <c r="A110" t="s">
        <v>198</v>
      </c>
    </row>
    <row r="111" spans="1:5" ht="60" customHeight="1" x14ac:dyDescent="0.25">
      <c r="A111" s="55" t="s">
        <v>199</v>
      </c>
      <c r="B111" s="59" t="s">
        <v>954</v>
      </c>
    </row>
    <row r="112" spans="1:5" ht="45" customHeight="1" x14ac:dyDescent="0.25">
      <c r="A112" s="55" t="s">
        <v>201</v>
      </c>
      <c r="B112" s="59" t="s">
        <v>955</v>
      </c>
    </row>
    <row r="113" spans="1:4" x14ac:dyDescent="0.25">
      <c r="A113" s="55"/>
      <c r="B113" s="55"/>
    </row>
    <row r="114" spans="1:4" x14ac:dyDescent="0.25">
      <c r="A114" s="55" t="s">
        <v>203</v>
      </c>
      <c r="B114" s="56">
        <v>7.7278269243402562</v>
      </c>
    </row>
    <row r="115" spans="1:4" x14ac:dyDescent="0.25">
      <c r="A115" s="55"/>
      <c r="B115" s="55"/>
    </row>
    <row r="116" spans="1:4" x14ac:dyDescent="0.25">
      <c r="A116" s="55" t="s">
        <v>204</v>
      </c>
      <c r="B116" s="57">
        <v>2.8357999999999999</v>
      </c>
    </row>
    <row r="117" spans="1:4" x14ac:dyDescent="0.25">
      <c r="A117" s="55" t="s">
        <v>205</v>
      </c>
      <c r="B117" s="57">
        <v>3.1732110670294582</v>
      </c>
    </row>
    <row r="118" spans="1:4" x14ac:dyDescent="0.25">
      <c r="A118" s="55"/>
      <c r="B118" s="55"/>
    </row>
    <row r="119" spans="1:4" x14ac:dyDescent="0.25">
      <c r="A119" s="55" t="s">
        <v>206</v>
      </c>
      <c r="B119" s="58">
        <v>45260</v>
      </c>
    </row>
    <row r="121" spans="1:4" ht="69.95" customHeight="1" x14ac:dyDescent="0.25">
      <c r="A121" s="67" t="s">
        <v>207</v>
      </c>
      <c r="B121" s="67" t="s">
        <v>208</v>
      </c>
      <c r="C121" s="67" t="s">
        <v>5</v>
      </c>
      <c r="D121" s="67" t="s">
        <v>6</v>
      </c>
    </row>
    <row r="122" spans="1:4" ht="69.95" customHeight="1" x14ac:dyDescent="0.25">
      <c r="A122" s="67" t="s">
        <v>956</v>
      </c>
      <c r="B122" s="67"/>
      <c r="C122" s="67" t="s">
        <v>43</v>
      </c>
      <c r="D122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3"/>
  <sheetViews>
    <sheetView showGridLines="0" workbookViewId="0">
      <pane ySplit="4" topLeftCell="A134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957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958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211</v>
      </c>
      <c r="B9" s="30"/>
      <c r="C9" s="30"/>
      <c r="D9" s="13"/>
      <c r="E9" s="14"/>
      <c r="F9" s="15"/>
      <c r="G9" s="15"/>
    </row>
    <row r="10" spans="1:8" x14ac:dyDescent="0.25">
      <c r="A10" s="16" t="s">
        <v>212</v>
      </c>
      <c r="B10" s="30"/>
      <c r="C10" s="30"/>
      <c r="D10" s="13"/>
      <c r="E10" s="14"/>
      <c r="F10" s="15"/>
      <c r="G10" s="15"/>
    </row>
    <row r="11" spans="1:8" x14ac:dyDescent="0.25">
      <c r="A11" s="12" t="s">
        <v>959</v>
      </c>
      <c r="B11" s="30" t="s">
        <v>960</v>
      </c>
      <c r="C11" s="30" t="s">
        <v>218</v>
      </c>
      <c r="D11" s="13">
        <v>110000000</v>
      </c>
      <c r="E11" s="14">
        <v>109048.06</v>
      </c>
      <c r="F11" s="15">
        <v>0.10829999999999999</v>
      </c>
      <c r="G11" s="15">
        <v>7.8299999999999995E-2</v>
      </c>
    </row>
    <row r="12" spans="1:8" x14ac:dyDescent="0.25">
      <c r="A12" s="12" t="s">
        <v>961</v>
      </c>
      <c r="B12" s="30" t="s">
        <v>962</v>
      </c>
      <c r="C12" s="30" t="s">
        <v>218</v>
      </c>
      <c r="D12" s="13">
        <v>60500000</v>
      </c>
      <c r="E12" s="14">
        <v>60221.34</v>
      </c>
      <c r="F12" s="15">
        <v>5.9799999999999999E-2</v>
      </c>
      <c r="G12" s="15">
        <v>7.8200000000000006E-2</v>
      </c>
    </row>
    <row r="13" spans="1:8" x14ac:dyDescent="0.25">
      <c r="A13" s="12" t="s">
        <v>963</v>
      </c>
      <c r="B13" s="30" t="s">
        <v>964</v>
      </c>
      <c r="C13" s="30" t="s">
        <v>229</v>
      </c>
      <c r="D13" s="13">
        <v>52500000</v>
      </c>
      <c r="E13" s="14">
        <v>52205.9</v>
      </c>
      <c r="F13" s="15">
        <v>5.1799999999999999E-2</v>
      </c>
      <c r="G13" s="15">
        <v>7.85E-2</v>
      </c>
    </row>
    <row r="14" spans="1:8" x14ac:dyDescent="0.25">
      <c r="A14" s="12" t="s">
        <v>965</v>
      </c>
      <c r="B14" s="30" t="s">
        <v>966</v>
      </c>
      <c r="C14" s="30" t="s">
        <v>218</v>
      </c>
      <c r="D14" s="13">
        <v>51500000</v>
      </c>
      <c r="E14" s="14">
        <v>50881.120000000003</v>
      </c>
      <c r="F14" s="15">
        <v>5.0500000000000003E-2</v>
      </c>
      <c r="G14" s="15">
        <v>7.6899999999999996E-2</v>
      </c>
    </row>
    <row r="15" spans="1:8" x14ac:dyDescent="0.25">
      <c r="A15" s="12" t="s">
        <v>967</v>
      </c>
      <c r="B15" s="30" t="s">
        <v>968</v>
      </c>
      <c r="C15" s="30" t="s">
        <v>229</v>
      </c>
      <c r="D15" s="13">
        <v>47500000</v>
      </c>
      <c r="E15" s="14">
        <v>46913.33</v>
      </c>
      <c r="F15" s="15">
        <v>4.6600000000000003E-2</v>
      </c>
      <c r="G15" s="15">
        <v>7.85E-2</v>
      </c>
    </row>
    <row r="16" spans="1:8" x14ac:dyDescent="0.25">
      <c r="A16" s="12" t="s">
        <v>969</v>
      </c>
      <c r="B16" s="30" t="s">
        <v>970</v>
      </c>
      <c r="C16" s="30" t="s">
        <v>218</v>
      </c>
      <c r="D16" s="13">
        <v>21300000</v>
      </c>
      <c r="E16" s="14">
        <v>21142.85</v>
      </c>
      <c r="F16" s="15">
        <v>2.1000000000000001E-2</v>
      </c>
      <c r="G16" s="15">
        <v>7.6707999999999998E-2</v>
      </c>
    </row>
    <row r="17" spans="1:7" x14ac:dyDescent="0.25">
      <c r="A17" s="12" t="s">
        <v>971</v>
      </c>
      <c r="B17" s="30" t="s">
        <v>972</v>
      </c>
      <c r="C17" s="30" t="s">
        <v>218</v>
      </c>
      <c r="D17" s="13">
        <v>19000000</v>
      </c>
      <c r="E17" s="14">
        <v>18312.05</v>
      </c>
      <c r="F17" s="15">
        <v>1.8200000000000001E-2</v>
      </c>
      <c r="G17" s="15">
        <v>7.8039999999999998E-2</v>
      </c>
    </row>
    <row r="18" spans="1:7" x14ac:dyDescent="0.25">
      <c r="A18" s="12" t="s">
        <v>973</v>
      </c>
      <c r="B18" s="30" t="s">
        <v>974</v>
      </c>
      <c r="C18" s="30" t="s">
        <v>229</v>
      </c>
      <c r="D18" s="13">
        <v>17500000</v>
      </c>
      <c r="E18" s="14">
        <v>17428.97</v>
      </c>
      <c r="F18" s="15">
        <v>1.7299999999999999E-2</v>
      </c>
      <c r="G18" s="15">
        <v>7.7249999999999999E-2</v>
      </c>
    </row>
    <row r="19" spans="1:7" x14ac:dyDescent="0.25">
      <c r="A19" s="12" t="s">
        <v>975</v>
      </c>
      <c r="B19" s="30" t="s">
        <v>976</v>
      </c>
      <c r="C19" s="30" t="s">
        <v>218</v>
      </c>
      <c r="D19" s="13">
        <v>15500000</v>
      </c>
      <c r="E19" s="14">
        <v>14944.82</v>
      </c>
      <c r="F19" s="15">
        <v>1.4800000000000001E-2</v>
      </c>
      <c r="G19" s="15">
        <v>7.8E-2</v>
      </c>
    </row>
    <row r="20" spans="1:7" x14ac:dyDescent="0.25">
      <c r="A20" s="12" t="s">
        <v>977</v>
      </c>
      <c r="B20" s="30" t="s">
        <v>978</v>
      </c>
      <c r="C20" s="30" t="s">
        <v>218</v>
      </c>
      <c r="D20" s="13">
        <v>15000000</v>
      </c>
      <c r="E20" s="14">
        <v>14911.79</v>
      </c>
      <c r="F20" s="15">
        <v>1.4800000000000001E-2</v>
      </c>
      <c r="G20" s="15">
        <v>7.8299999999999995E-2</v>
      </c>
    </row>
    <row r="21" spans="1:7" x14ac:dyDescent="0.25">
      <c r="A21" s="12" t="s">
        <v>979</v>
      </c>
      <c r="B21" s="30" t="s">
        <v>980</v>
      </c>
      <c r="C21" s="30" t="s">
        <v>218</v>
      </c>
      <c r="D21" s="13">
        <v>11200000</v>
      </c>
      <c r="E21" s="14">
        <v>11557.72</v>
      </c>
      <c r="F21" s="15">
        <v>1.15E-2</v>
      </c>
      <c r="G21" s="15">
        <v>7.6733999999999997E-2</v>
      </c>
    </row>
    <row r="22" spans="1:7" x14ac:dyDescent="0.25">
      <c r="A22" s="12" t="s">
        <v>981</v>
      </c>
      <c r="B22" s="30" t="s">
        <v>982</v>
      </c>
      <c r="C22" s="30" t="s">
        <v>229</v>
      </c>
      <c r="D22" s="13">
        <v>11000000</v>
      </c>
      <c r="E22" s="14">
        <v>10838.56</v>
      </c>
      <c r="F22" s="15">
        <v>1.0800000000000001E-2</v>
      </c>
      <c r="G22" s="15">
        <v>7.85E-2</v>
      </c>
    </row>
    <row r="23" spans="1:7" x14ac:dyDescent="0.25">
      <c r="A23" s="12" t="s">
        <v>983</v>
      </c>
      <c r="B23" s="30" t="s">
        <v>984</v>
      </c>
      <c r="C23" s="30" t="s">
        <v>215</v>
      </c>
      <c r="D23" s="13">
        <v>11000000</v>
      </c>
      <c r="E23" s="14">
        <v>10676.22</v>
      </c>
      <c r="F23" s="15">
        <v>1.06E-2</v>
      </c>
      <c r="G23" s="15">
        <v>7.7599000000000001E-2</v>
      </c>
    </row>
    <row r="24" spans="1:7" x14ac:dyDescent="0.25">
      <c r="A24" s="12" t="s">
        <v>985</v>
      </c>
      <c r="B24" s="30" t="s">
        <v>986</v>
      </c>
      <c r="C24" s="30" t="s">
        <v>218</v>
      </c>
      <c r="D24" s="13">
        <v>10500000</v>
      </c>
      <c r="E24" s="14">
        <v>10110.43</v>
      </c>
      <c r="F24" s="15">
        <v>0.01</v>
      </c>
      <c r="G24" s="15">
        <v>7.8E-2</v>
      </c>
    </row>
    <row r="25" spans="1:7" x14ac:dyDescent="0.25">
      <c r="A25" s="12" t="s">
        <v>987</v>
      </c>
      <c r="B25" s="30" t="s">
        <v>988</v>
      </c>
      <c r="C25" s="30" t="s">
        <v>218</v>
      </c>
      <c r="D25" s="13">
        <v>10000000</v>
      </c>
      <c r="E25" s="14">
        <v>10087.02</v>
      </c>
      <c r="F25" s="15">
        <v>0.01</v>
      </c>
      <c r="G25" s="15">
        <v>7.6950000000000005E-2</v>
      </c>
    </row>
    <row r="26" spans="1:7" x14ac:dyDescent="0.25">
      <c r="A26" s="12" t="s">
        <v>989</v>
      </c>
      <c r="B26" s="30" t="s">
        <v>990</v>
      </c>
      <c r="C26" s="30" t="s">
        <v>218</v>
      </c>
      <c r="D26" s="13">
        <v>10000000</v>
      </c>
      <c r="E26" s="14">
        <v>9933.2099999999991</v>
      </c>
      <c r="F26" s="15">
        <v>9.9000000000000008E-3</v>
      </c>
      <c r="G26" s="15">
        <v>7.8600000000000003E-2</v>
      </c>
    </row>
    <row r="27" spans="1:7" x14ac:dyDescent="0.25">
      <c r="A27" s="12" t="s">
        <v>991</v>
      </c>
      <c r="B27" s="30" t="s">
        <v>992</v>
      </c>
      <c r="C27" s="30" t="s">
        <v>215</v>
      </c>
      <c r="D27" s="13">
        <v>7600000</v>
      </c>
      <c r="E27" s="14">
        <v>7513.66</v>
      </c>
      <c r="F27" s="15">
        <v>7.4999999999999997E-3</v>
      </c>
      <c r="G27" s="15">
        <v>7.6899999999999996E-2</v>
      </c>
    </row>
    <row r="28" spans="1:7" x14ac:dyDescent="0.25">
      <c r="A28" s="12" t="s">
        <v>993</v>
      </c>
      <c r="B28" s="30" t="s">
        <v>994</v>
      </c>
      <c r="C28" s="30" t="s">
        <v>218</v>
      </c>
      <c r="D28" s="13">
        <v>6000000</v>
      </c>
      <c r="E28" s="14">
        <v>6194.9</v>
      </c>
      <c r="F28" s="15">
        <v>6.1000000000000004E-3</v>
      </c>
      <c r="G28" s="15">
        <v>7.6774999999999996E-2</v>
      </c>
    </row>
    <row r="29" spans="1:7" x14ac:dyDescent="0.25">
      <c r="A29" s="12" t="s">
        <v>995</v>
      </c>
      <c r="B29" s="30" t="s">
        <v>996</v>
      </c>
      <c r="C29" s="30" t="s">
        <v>218</v>
      </c>
      <c r="D29" s="13">
        <v>6000000</v>
      </c>
      <c r="E29" s="14">
        <v>6036.2</v>
      </c>
      <c r="F29" s="15">
        <v>6.0000000000000001E-3</v>
      </c>
      <c r="G29" s="15">
        <v>7.6999999999999999E-2</v>
      </c>
    </row>
    <row r="30" spans="1:7" x14ac:dyDescent="0.25">
      <c r="A30" s="12" t="s">
        <v>997</v>
      </c>
      <c r="B30" s="30" t="s">
        <v>998</v>
      </c>
      <c r="C30" s="30" t="s">
        <v>218</v>
      </c>
      <c r="D30" s="13">
        <v>5000000</v>
      </c>
      <c r="E30" s="14">
        <v>5056.17</v>
      </c>
      <c r="F30" s="15">
        <v>5.0000000000000001E-3</v>
      </c>
      <c r="G30" s="15">
        <v>7.7001E-2</v>
      </c>
    </row>
    <row r="31" spans="1:7" x14ac:dyDescent="0.25">
      <c r="A31" s="12" t="s">
        <v>999</v>
      </c>
      <c r="B31" s="30" t="s">
        <v>1000</v>
      </c>
      <c r="C31" s="30" t="s">
        <v>218</v>
      </c>
      <c r="D31" s="13">
        <v>5000000</v>
      </c>
      <c r="E31" s="14">
        <v>4976.6400000000003</v>
      </c>
      <c r="F31" s="15">
        <v>4.8999999999999998E-3</v>
      </c>
      <c r="G31" s="15">
        <v>7.8039999999999998E-2</v>
      </c>
    </row>
    <row r="32" spans="1:7" x14ac:dyDescent="0.25">
      <c r="A32" s="12" t="s">
        <v>1001</v>
      </c>
      <c r="B32" s="30" t="s">
        <v>1002</v>
      </c>
      <c r="C32" s="30" t="s">
        <v>215</v>
      </c>
      <c r="D32" s="13">
        <v>4000000</v>
      </c>
      <c r="E32" s="14">
        <v>3933.38</v>
      </c>
      <c r="F32" s="15">
        <v>3.8999999999999998E-3</v>
      </c>
      <c r="G32" s="15">
        <v>7.6898999999999995E-2</v>
      </c>
    </row>
    <row r="33" spans="1:7" x14ac:dyDescent="0.25">
      <c r="A33" s="12" t="s">
        <v>1003</v>
      </c>
      <c r="B33" s="30" t="s">
        <v>1004</v>
      </c>
      <c r="C33" s="30" t="s">
        <v>229</v>
      </c>
      <c r="D33" s="13">
        <v>3300000</v>
      </c>
      <c r="E33" s="14">
        <v>3280.17</v>
      </c>
      <c r="F33" s="15">
        <v>3.3E-3</v>
      </c>
      <c r="G33" s="15">
        <v>7.6899999999999996E-2</v>
      </c>
    </row>
    <row r="34" spans="1:7" x14ac:dyDescent="0.25">
      <c r="A34" s="12" t="s">
        <v>1005</v>
      </c>
      <c r="B34" s="30" t="s">
        <v>1006</v>
      </c>
      <c r="C34" s="30" t="s">
        <v>218</v>
      </c>
      <c r="D34" s="13">
        <v>2700000</v>
      </c>
      <c r="E34" s="14">
        <v>2734.16</v>
      </c>
      <c r="F34" s="15">
        <v>2.7000000000000001E-3</v>
      </c>
      <c r="G34" s="15">
        <v>7.6674999999999993E-2</v>
      </c>
    </row>
    <row r="35" spans="1:7" x14ac:dyDescent="0.25">
      <c r="A35" s="12" t="s">
        <v>1007</v>
      </c>
      <c r="B35" s="30" t="s">
        <v>1008</v>
      </c>
      <c r="C35" s="30" t="s">
        <v>218</v>
      </c>
      <c r="D35" s="13">
        <v>2500000</v>
      </c>
      <c r="E35" s="14">
        <v>2580.59</v>
      </c>
      <c r="F35" s="15">
        <v>2.5999999999999999E-3</v>
      </c>
      <c r="G35" s="15">
        <v>7.6924999999999993E-2</v>
      </c>
    </row>
    <row r="36" spans="1:7" x14ac:dyDescent="0.25">
      <c r="A36" s="12" t="s">
        <v>1009</v>
      </c>
      <c r="B36" s="30" t="s">
        <v>1010</v>
      </c>
      <c r="C36" s="30" t="s">
        <v>218</v>
      </c>
      <c r="D36" s="13">
        <v>2500000</v>
      </c>
      <c r="E36" s="14">
        <v>2486.88</v>
      </c>
      <c r="F36" s="15">
        <v>2.5000000000000001E-3</v>
      </c>
      <c r="G36" s="15">
        <v>7.85E-2</v>
      </c>
    </row>
    <row r="37" spans="1:7" x14ac:dyDescent="0.25">
      <c r="A37" s="12" t="s">
        <v>1011</v>
      </c>
      <c r="B37" s="30" t="s">
        <v>1012</v>
      </c>
      <c r="C37" s="30" t="s">
        <v>218</v>
      </c>
      <c r="D37" s="13">
        <v>2000000</v>
      </c>
      <c r="E37" s="14">
        <v>2017.08</v>
      </c>
      <c r="F37" s="15">
        <v>2E-3</v>
      </c>
      <c r="G37" s="15">
        <v>7.7149999999999996E-2</v>
      </c>
    </row>
    <row r="38" spans="1:7" x14ac:dyDescent="0.25">
      <c r="A38" s="12" t="s">
        <v>1013</v>
      </c>
      <c r="B38" s="30" t="s">
        <v>1014</v>
      </c>
      <c r="C38" s="30" t="s">
        <v>218</v>
      </c>
      <c r="D38" s="13">
        <v>1500000</v>
      </c>
      <c r="E38" s="14">
        <v>1448.98</v>
      </c>
      <c r="F38" s="15">
        <v>1.4E-3</v>
      </c>
      <c r="G38" s="15">
        <v>7.7725000000000002E-2</v>
      </c>
    </row>
    <row r="39" spans="1:7" x14ac:dyDescent="0.25">
      <c r="A39" s="12" t="s">
        <v>1015</v>
      </c>
      <c r="B39" s="30" t="s">
        <v>1016</v>
      </c>
      <c r="C39" s="30" t="s">
        <v>229</v>
      </c>
      <c r="D39" s="13">
        <v>1109000</v>
      </c>
      <c r="E39" s="14">
        <v>1133.55</v>
      </c>
      <c r="F39" s="15">
        <v>1.1000000000000001E-3</v>
      </c>
      <c r="G39" s="15">
        <v>7.6899999999999996E-2</v>
      </c>
    </row>
    <row r="40" spans="1:7" x14ac:dyDescent="0.25">
      <c r="A40" s="12" t="s">
        <v>1017</v>
      </c>
      <c r="B40" s="30" t="s">
        <v>1018</v>
      </c>
      <c r="C40" s="30" t="s">
        <v>229</v>
      </c>
      <c r="D40" s="13">
        <v>1000000</v>
      </c>
      <c r="E40" s="14">
        <v>1020.78</v>
      </c>
      <c r="F40" s="15">
        <v>1E-3</v>
      </c>
      <c r="G40" s="15">
        <v>7.6899999999999996E-2</v>
      </c>
    </row>
    <row r="41" spans="1:7" x14ac:dyDescent="0.25">
      <c r="A41" s="12" t="s">
        <v>1019</v>
      </c>
      <c r="B41" s="30" t="s">
        <v>1020</v>
      </c>
      <c r="C41" s="30" t="s">
        <v>218</v>
      </c>
      <c r="D41" s="13">
        <v>500000</v>
      </c>
      <c r="E41" s="14">
        <v>514.21</v>
      </c>
      <c r="F41" s="15">
        <v>5.0000000000000001E-4</v>
      </c>
      <c r="G41" s="15">
        <v>7.6999999999999999E-2</v>
      </c>
    </row>
    <row r="42" spans="1:7" x14ac:dyDescent="0.25">
      <c r="A42" s="12" t="s">
        <v>1021</v>
      </c>
      <c r="B42" s="30" t="s">
        <v>1022</v>
      </c>
      <c r="C42" s="30" t="s">
        <v>218</v>
      </c>
      <c r="D42" s="13">
        <v>500000</v>
      </c>
      <c r="E42" s="14">
        <v>480.27</v>
      </c>
      <c r="F42" s="15">
        <v>5.0000000000000001E-4</v>
      </c>
      <c r="G42" s="15">
        <v>7.6499999999999999E-2</v>
      </c>
    </row>
    <row r="43" spans="1:7" x14ac:dyDescent="0.25">
      <c r="A43" s="16" t="s">
        <v>126</v>
      </c>
      <c r="B43" s="31"/>
      <c r="C43" s="31"/>
      <c r="D43" s="17"/>
      <c r="E43" s="18">
        <v>520621.01</v>
      </c>
      <c r="F43" s="19">
        <v>0.51690000000000003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6" t="s">
        <v>296</v>
      </c>
      <c r="B45" s="30"/>
      <c r="C45" s="30"/>
      <c r="D45" s="13"/>
      <c r="E45" s="14"/>
      <c r="F45" s="15"/>
      <c r="G45" s="15"/>
    </row>
    <row r="46" spans="1:7" x14ac:dyDescent="0.25">
      <c r="A46" s="12" t="s">
        <v>1023</v>
      </c>
      <c r="B46" s="30" t="s">
        <v>1024</v>
      </c>
      <c r="C46" s="30" t="s">
        <v>123</v>
      </c>
      <c r="D46" s="13">
        <v>3500000</v>
      </c>
      <c r="E46" s="14">
        <v>3377.59</v>
      </c>
      <c r="F46" s="15">
        <v>3.3999999999999998E-3</v>
      </c>
      <c r="G46" s="15">
        <v>7.3940488720999994E-2</v>
      </c>
    </row>
    <row r="47" spans="1:7" x14ac:dyDescent="0.25">
      <c r="A47" s="16" t="s">
        <v>126</v>
      </c>
      <c r="B47" s="31"/>
      <c r="C47" s="31"/>
      <c r="D47" s="17"/>
      <c r="E47" s="18">
        <v>3377.59</v>
      </c>
      <c r="F47" s="19">
        <v>3.3999999999999998E-3</v>
      </c>
      <c r="G47" s="20"/>
    </row>
    <row r="48" spans="1:7" x14ac:dyDescent="0.25">
      <c r="A48" s="16" t="s">
        <v>672</v>
      </c>
      <c r="B48" s="30"/>
      <c r="C48" s="30"/>
      <c r="D48" s="13"/>
      <c r="E48" s="14"/>
      <c r="F48" s="15"/>
      <c r="G48" s="15"/>
    </row>
    <row r="49" spans="1:7" x14ac:dyDescent="0.25">
      <c r="A49" s="12" t="s">
        <v>1025</v>
      </c>
      <c r="B49" s="30" t="s">
        <v>1026</v>
      </c>
      <c r="C49" s="30" t="s">
        <v>123</v>
      </c>
      <c r="D49" s="13">
        <v>33500000</v>
      </c>
      <c r="E49" s="14">
        <v>34058.65</v>
      </c>
      <c r="F49" s="15">
        <v>3.3799999999999997E-2</v>
      </c>
      <c r="G49" s="15">
        <v>7.6604421620000002E-2</v>
      </c>
    </row>
    <row r="50" spans="1:7" x14ac:dyDescent="0.25">
      <c r="A50" s="12" t="s">
        <v>1027</v>
      </c>
      <c r="B50" s="30" t="s">
        <v>1028</v>
      </c>
      <c r="C50" s="30" t="s">
        <v>123</v>
      </c>
      <c r="D50" s="13">
        <v>30000000</v>
      </c>
      <c r="E50" s="14">
        <v>29165.88</v>
      </c>
      <c r="F50" s="15">
        <v>2.9000000000000001E-2</v>
      </c>
      <c r="G50" s="15">
        <v>7.6368900323999997E-2</v>
      </c>
    </row>
    <row r="51" spans="1:7" x14ac:dyDescent="0.25">
      <c r="A51" s="12" t="s">
        <v>1029</v>
      </c>
      <c r="B51" s="30" t="s">
        <v>1030</v>
      </c>
      <c r="C51" s="30" t="s">
        <v>123</v>
      </c>
      <c r="D51" s="13">
        <v>26500000</v>
      </c>
      <c r="E51" s="14">
        <v>27029.95</v>
      </c>
      <c r="F51" s="15">
        <v>2.6800000000000001E-2</v>
      </c>
      <c r="G51" s="15">
        <v>7.6682242688999994E-2</v>
      </c>
    </row>
    <row r="52" spans="1:7" x14ac:dyDescent="0.25">
      <c r="A52" s="12" t="s">
        <v>1031</v>
      </c>
      <c r="B52" s="30" t="s">
        <v>1032</v>
      </c>
      <c r="C52" s="30" t="s">
        <v>123</v>
      </c>
      <c r="D52" s="13">
        <v>24500000</v>
      </c>
      <c r="E52" s="14">
        <v>24965.65</v>
      </c>
      <c r="F52" s="15">
        <v>2.4799999999999999E-2</v>
      </c>
      <c r="G52" s="15">
        <v>7.7164796090000001E-2</v>
      </c>
    </row>
    <row r="53" spans="1:7" x14ac:dyDescent="0.25">
      <c r="A53" s="12" t="s">
        <v>1033</v>
      </c>
      <c r="B53" s="30" t="s">
        <v>1034</v>
      </c>
      <c r="C53" s="30" t="s">
        <v>123</v>
      </c>
      <c r="D53" s="13">
        <v>22500000</v>
      </c>
      <c r="E53" s="14">
        <v>22846.12</v>
      </c>
      <c r="F53" s="15">
        <v>2.2700000000000001E-2</v>
      </c>
      <c r="G53" s="15">
        <v>7.6604421620000002E-2</v>
      </c>
    </row>
    <row r="54" spans="1:7" x14ac:dyDescent="0.25">
      <c r="A54" s="12" t="s">
        <v>1035</v>
      </c>
      <c r="B54" s="30" t="s">
        <v>1036</v>
      </c>
      <c r="C54" s="30" t="s">
        <v>123</v>
      </c>
      <c r="D54" s="13">
        <v>20500000</v>
      </c>
      <c r="E54" s="14">
        <v>20918.86</v>
      </c>
      <c r="F54" s="15">
        <v>2.0799999999999999E-2</v>
      </c>
      <c r="G54" s="15">
        <v>7.6669791129000006E-2</v>
      </c>
    </row>
    <row r="55" spans="1:7" x14ac:dyDescent="0.25">
      <c r="A55" s="12" t="s">
        <v>1037</v>
      </c>
      <c r="B55" s="30" t="s">
        <v>1038</v>
      </c>
      <c r="C55" s="30" t="s">
        <v>123</v>
      </c>
      <c r="D55" s="13">
        <v>20500000</v>
      </c>
      <c r="E55" s="14">
        <v>20839.28</v>
      </c>
      <c r="F55" s="15">
        <v>2.07E-2</v>
      </c>
      <c r="G55" s="15">
        <v>7.6669791129000006E-2</v>
      </c>
    </row>
    <row r="56" spans="1:7" x14ac:dyDescent="0.25">
      <c r="A56" s="12" t="s">
        <v>1039</v>
      </c>
      <c r="B56" s="30" t="s">
        <v>1040</v>
      </c>
      <c r="C56" s="30" t="s">
        <v>123</v>
      </c>
      <c r="D56" s="13">
        <v>19500000</v>
      </c>
      <c r="E56" s="14">
        <v>19949.22</v>
      </c>
      <c r="F56" s="15">
        <v>1.9800000000000002E-2</v>
      </c>
      <c r="G56" s="15">
        <v>7.6604421620000002E-2</v>
      </c>
    </row>
    <row r="57" spans="1:7" x14ac:dyDescent="0.25">
      <c r="A57" s="12" t="s">
        <v>1041</v>
      </c>
      <c r="B57" s="30" t="s">
        <v>1042</v>
      </c>
      <c r="C57" s="30" t="s">
        <v>123</v>
      </c>
      <c r="D57" s="13">
        <v>17500000</v>
      </c>
      <c r="E57" s="14">
        <v>17751.63</v>
      </c>
      <c r="F57" s="15">
        <v>1.7600000000000001E-2</v>
      </c>
      <c r="G57" s="15">
        <v>7.6874213349999998E-2</v>
      </c>
    </row>
    <row r="58" spans="1:7" x14ac:dyDescent="0.25">
      <c r="A58" s="12" t="s">
        <v>1043</v>
      </c>
      <c r="B58" s="30" t="s">
        <v>1044</v>
      </c>
      <c r="C58" s="30" t="s">
        <v>123</v>
      </c>
      <c r="D58" s="13">
        <v>15500000</v>
      </c>
      <c r="E58" s="14">
        <v>15881.02</v>
      </c>
      <c r="F58" s="15">
        <v>1.5800000000000002E-2</v>
      </c>
      <c r="G58" s="15">
        <v>7.6740350920999997E-2</v>
      </c>
    </row>
    <row r="59" spans="1:7" x14ac:dyDescent="0.25">
      <c r="A59" s="12" t="s">
        <v>1045</v>
      </c>
      <c r="B59" s="30" t="s">
        <v>1046</v>
      </c>
      <c r="C59" s="30" t="s">
        <v>123</v>
      </c>
      <c r="D59" s="13">
        <v>14500000</v>
      </c>
      <c r="E59" s="14">
        <v>14804.17</v>
      </c>
      <c r="F59" s="15">
        <v>1.47E-2</v>
      </c>
      <c r="G59" s="15">
        <v>7.6807799942000002E-2</v>
      </c>
    </row>
    <row r="60" spans="1:7" x14ac:dyDescent="0.25">
      <c r="A60" s="12" t="s">
        <v>1047</v>
      </c>
      <c r="B60" s="30" t="s">
        <v>1048</v>
      </c>
      <c r="C60" s="30" t="s">
        <v>123</v>
      </c>
      <c r="D60" s="13">
        <v>14000000</v>
      </c>
      <c r="E60" s="14">
        <v>14232.55</v>
      </c>
      <c r="F60" s="15">
        <v>1.41E-2</v>
      </c>
      <c r="G60" s="15">
        <v>7.6740350920999997E-2</v>
      </c>
    </row>
    <row r="61" spans="1:7" x14ac:dyDescent="0.25">
      <c r="A61" s="12" t="s">
        <v>1049</v>
      </c>
      <c r="B61" s="30" t="s">
        <v>1050</v>
      </c>
      <c r="C61" s="30" t="s">
        <v>123</v>
      </c>
      <c r="D61" s="13">
        <v>11500000</v>
      </c>
      <c r="E61" s="14">
        <v>11711.37</v>
      </c>
      <c r="F61" s="15">
        <v>1.1599999999999999E-2</v>
      </c>
      <c r="G61" s="15">
        <v>7.6874213349999998E-2</v>
      </c>
    </row>
    <row r="62" spans="1:7" x14ac:dyDescent="0.25">
      <c r="A62" s="12" t="s">
        <v>1051</v>
      </c>
      <c r="B62" s="30" t="s">
        <v>1052</v>
      </c>
      <c r="C62" s="30" t="s">
        <v>123</v>
      </c>
      <c r="D62" s="13">
        <v>10500000</v>
      </c>
      <c r="E62" s="14">
        <v>10780.11</v>
      </c>
      <c r="F62" s="15">
        <v>1.0699999999999999E-2</v>
      </c>
      <c r="G62" s="15">
        <v>7.6904307599999999E-2</v>
      </c>
    </row>
    <row r="63" spans="1:7" x14ac:dyDescent="0.25">
      <c r="A63" s="12" t="s">
        <v>1053</v>
      </c>
      <c r="B63" s="30" t="s">
        <v>1054</v>
      </c>
      <c r="C63" s="30" t="s">
        <v>123</v>
      </c>
      <c r="D63" s="13">
        <v>10500000</v>
      </c>
      <c r="E63" s="14">
        <v>10719.18</v>
      </c>
      <c r="F63" s="15">
        <v>1.06E-2</v>
      </c>
      <c r="G63" s="15">
        <v>7.7164796090000001E-2</v>
      </c>
    </row>
    <row r="64" spans="1:7" x14ac:dyDescent="0.25">
      <c r="A64" s="12" t="s">
        <v>1055</v>
      </c>
      <c r="B64" s="30" t="s">
        <v>1056</v>
      </c>
      <c r="C64" s="30" t="s">
        <v>123</v>
      </c>
      <c r="D64" s="13">
        <v>9500000</v>
      </c>
      <c r="E64" s="14">
        <v>9652.2999999999993</v>
      </c>
      <c r="F64" s="15">
        <v>9.5999999999999992E-3</v>
      </c>
      <c r="G64" s="15">
        <v>7.7044407056000005E-2</v>
      </c>
    </row>
    <row r="65" spans="1:7" x14ac:dyDescent="0.25">
      <c r="A65" s="12" t="s">
        <v>1057</v>
      </c>
      <c r="B65" s="30" t="s">
        <v>1058</v>
      </c>
      <c r="C65" s="30" t="s">
        <v>123</v>
      </c>
      <c r="D65" s="13">
        <v>9500000</v>
      </c>
      <c r="E65" s="14">
        <v>9634.76</v>
      </c>
      <c r="F65" s="15">
        <v>9.5999999999999992E-3</v>
      </c>
      <c r="G65" s="15">
        <v>7.6669791129000006E-2</v>
      </c>
    </row>
    <row r="66" spans="1:7" x14ac:dyDescent="0.25">
      <c r="A66" s="12" t="s">
        <v>1059</v>
      </c>
      <c r="B66" s="30" t="s">
        <v>1060</v>
      </c>
      <c r="C66" s="30" t="s">
        <v>123</v>
      </c>
      <c r="D66" s="13">
        <v>9000000</v>
      </c>
      <c r="E66" s="14">
        <v>9170.77</v>
      </c>
      <c r="F66" s="15">
        <v>9.1000000000000004E-3</v>
      </c>
      <c r="G66" s="15">
        <v>7.6669791129000006E-2</v>
      </c>
    </row>
    <row r="67" spans="1:7" x14ac:dyDescent="0.25">
      <c r="A67" s="12" t="s">
        <v>1061</v>
      </c>
      <c r="B67" s="30" t="s">
        <v>1062</v>
      </c>
      <c r="C67" s="30" t="s">
        <v>123</v>
      </c>
      <c r="D67" s="13">
        <v>8000000</v>
      </c>
      <c r="E67" s="14">
        <v>8183.06</v>
      </c>
      <c r="F67" s="15">
        <v>8.0999999999999996E-3</v>
      </c>
      <c r="G67" s="15">
        <v>7.6682242688999994E-2</v>
      </c>
    </row>
    <row r="68" spans="1:7" x14ac:dyDescent="0.25">
      <c r="A68" s="12" t="s">
        <v>1063</v>
      </c>
      <c r="B68" s="30" t="s">
        <v>1064</v>
      </c>
      <c r="C68" s="30" t="s">
        <v>123</v>
      </c>
      <c r="D68" s="13">
        <v>7500000</v>
      </c>
      <c r="E68" s="14">
        <v>7674.83</v>
      </c>
      <c r="F68" s="15">
        <v>7.6E-3</v>
      </c>
      <c r="G68" s="15">
        <v>7.6670828755999995E-2</v>
      </c>
    </row>
    <row r="69" spans="1:7" x14ac:dyDescent="0.25">
      <c r="A69" s="12" t="s">
        <v>1065</v>
      </c>
      <c r="B69" s="30" t="s">
        <v>1066</v>
      </c>
      <c r="C69" s="30" t="s">
        <v>123</v>
      </c>
      <c r="D69" s="13">
        <v>7500000</v>
      </c>
      <c r="E69" s="14">
        <v>7609.72</v>
      </c>
      <c r="F69" s="15">
        <v>7.6E-3</v>
      </c>
      <c r="G69" s="15">
        <v>7.6740350920999997E-2</v>
      </c>
    </row>
    <row r="70" spans="1:7" x14ac:dyDescent="0.25">
      <c r="A70" s="12" t="s">
        <v>1067</v>
      </c>
      <c r="B70" s="30" t="s">
        <v>1068</v>
      </c>
      <c r="C70" s="30" t="s">
        <v>123</v>
      </c>
      <c r="D70" s="13">
        <v>7500000</v>
      </c>
      <c r="E70" s="14">
        <v>7607.34</v>
      </c>
      <c r="F70" s="15">
        <v>7.6E-3</v>
      </c>
      <c r="G70" s="15">
        <v>7.6807799942000002E-2</v>
      </c>
    </row>
    <row r="71" spans="1:7" x14ac:dyDescent="0.25">
      <c r="A71" s="12" t="s">
        <v>1069</v>
      </c>
      <c r="B71" s="30" t="s">
        <v>1070</v>
      </c>
      <c r="C71" s="30" t="s">
        <v>123</v>
      </c>
      <c r="D71" s="13">
        <v>7219500</v>
      </c>
      <c r="E71" s="14">
        <v>7291.05</v>
      </c>
      <c r="F71" s="15">
        <v>7.1999999999999998E-3</v>
      </c>
      <c r="G71" s="15">
        <v>7.6742426244000003E-2</v>
      </c>
    </row>
    <row r="72" spans="1:7" x14ac:dyDescent="0.25">
      <c r="A72" s="12" t="s">
        <v>1071</v>
      </c>
      <c r="B72" s="30" t="s">
        <v>1072</v>
      </c>
      <c r="C72" s="30" t="s">
        <v>123</v>
      </c>
      <c r="D72" s="13">
        <v>7000000</v>
      </c>
      <c r="E72" s="14">
        <v>7145.47</v>
      </c>
      <c r="F72" s="15">
        <v>7.1000000000000004E-3</v>
      </c>
      <c r="G72" s="15">
        <v>7.6904307599999999E-2</v>
      </c>
    </row>
    <row r="73" spans="1:7" x14ac:dyDescent="0.25">
      <c r="A73" s="12" t="s">
        <v>1073</v>
      </c>
      <c r="B73" s="30" t="s">
        <v>1074</v>
      </c>
      <c r="C73" s="30" t="s">
        <v>123</v>
      </c>
      <c r="D73" s="13">
        <v>7000000</v>
      </c>
      <c r="E73" s="14">
        <v>7103.8</v>
      </c>
      <c r="F73" s="15">
        <v>7.1000000000000004E-3</v>
      </c>
      <c r="G73" s="15">
        <v>7.7044407056000005E-2</v>
      </c>
    </row>
    <row r="74" spans="1:7" x14ac:dyDescent="0.25">
      <c r="A74" s="12" t="s">
        <v>1075</v>
      </c>
      <c r="B74" s="30" t="s">
        <v>1076</v>
      </c>
      <c r="C74" s="30" t="s">
        <v>123</v>
      </c>
      <c r="D74" s="13">
        <v>6500000</v>
      </c>
      <c r="E74" s="14">
        <v>6665.05</v>
      </c>
      <c r="F74" s="15">
        <v>6.6E-3</v>
      </c>
      <c r="G74" s="15">
        <v>7.7044407056000005E-2</v>
      </c>
    </row>
    <row r="75" spans="1:7" x14ac:dyDescent="0.25">
      <c r="A75" s="12" t="s">
        <v>1077</v>
      </c>
      <c r="B75" s="30" t="s">
        <v>1078</v>
      </c>
      <c r="C75" s="30" t="s">
        <v>123</v>
      </c>
      <c r="D75" s="13">
        <v>6500000</v>
      </c>
      <c r="E75" s="14">
        <v>6622.95</v>
      </c>
      <c r="F75" s="15">
        <v>6.6E-3</v>
      </c>
      <c r="G75" s="15">
        <v>7.6904307599999999E-2</v>
      </c>
    </row>
    <row r="76" spans="1:7" x14ac:dyDescent="0.25">
      <c r="A76" s="12" t="s">
        <v>1079</v>
      </c>
      <c r="B76" s="30" t="s">
        <v>1080</v>
      </c>
      <c r="C76" s="30" t="s">
        <v>123</v>
      </c>
      <c r="D76" s="13">
        <v>6000000</v>
      </c>
      <c r="E76" s="14">
        <v>6114.25</v>
      </c>
      <c r="F76" s="15">
        <v>6.1000000000000004E-3</v>
      </c>
      <c r="G76" s="15">
        <v>7.7044407056000005E-2</v>
      </c>
    </row>
    <row r="77" spans="1:7" x14ac:dyDescent="0.25">
      <c r="A77" s="12" t="s">
        <v>1081</v>
      </c>
      <c r="B77" s="30" t="s">
        <v>1082</v>
      </c>
      <c r="C77" s="30" t="s">
        <v>123</v>
      </c>
      <c r="D77" s="13">
        <v>5000000</v>
      </c>
      <c r="E77" s="14">
        <v>5118.22</v>
      </c>
      <c r="F77" s="15">
        <v>5.1000000000000004E-3</v>
      </c>
      <c r="G77" s="15">
        <v>7.6807799942000002E-2</v>
      </c>
    </row>
    <row r="78" spans="1:7" x14ac:dyDescent="0.25">
      <c r="A78" s="12" t="s">
        <v>1083</v>
      </c>
      <c r="B78" s="30" t="s">
        <v>1084</v>
      </c>
      <c r="C78" s="30" t="s">
        <v>123</v>
      </c>
      <c r="D78" s="13">
        <v>5000000</v>
      </c>
      <c r="E78" s="14">
        <v>5082.47</v>
      </c>
      <c r="F78" s="15">
        <v>5.0000000000000001E-3</v>
      </c>
      <c r="G78" s="15">
        <v>7.6904307599999999E-2</v>
      </c>
    </row>
    <row r="79" spans="1:7" x14ac:dyDescent="0.25">
      <c r="A79" s="12" t="s">
        <v>1085</v>
      </c>
      <c r="B79" s="30" t="s">
        <v>1086</v>
      </c>
      <c r="C79" s="30" t="s">
        <v>123</v>
      </c>
      <c r="D79" s="13">
        <v>5000000</v>
      </c>
      <c r="E79" s="14">
        <v>5081.59</v>
      </c>
      <c r="F79" s="15">
        <v>5.0000000000000001E-3</v>
      </c>
      <c r="G79" s="15">
        <v>7.6792234596E-2</v>
      </c>
    </row>
    <row r="80" spans="1:7" x14ac:dyDescent="0.25">
      <c r="A80" s="12" t="s">
        <v>1087</v>
      </c>
      <c r="B80" s="30" t="s">
        <v>1088</v>
      </c>
      <c r="C80" s="30" t="s">
        <v>123</v>
      </c>
      <c r="D80" s="13">
        <v>5000000</v>
      </c>
      <c r="E80" s="14">
        <v>5080.68</v>
      </c>
      <c r="F80" s="15">
        <v>5.0000000000000001E-3</v>
      </c>
      <c r="G80" s="15">
        <v>7.6682242688999994E-2</v>
      </c>
    </row>
    <row r="81" spans="1:7" x14ac:dyDescent="0.25">
      <c r="A81" s="12" t="s">
        <v>1089</v>
      </c>
      <c r="B81" s="30" t="s">
        <v>1090</v>
      </c>
      <c r="C81" s="30" t="s">
        <v>123</v>
      </c>
      <c r="D81" s="13">
        <v>4500000</v>
      </c>
      <c r="E81" s="14">
        <v>4612.28</v>
      </c>
      <c r="F81" s="15">
        <v>4.5999999999999999E-3</v>
      </c>
      <c r="G81" s="15">
        <v>7.7164796090000001E-2</v>
      </c>
    </row>
    <row r="82" spans="1:7" x14ac:dyDescent="0.25">
      <c r="A82" s="12" t="s">
        <v>1091</v>
      </c>
      <c r="B82" s="30" t="s">
        <v>1092</v>
      </c>
      <c r="C82" s="30" t="s">
        <v>123</v>
      </c>
      <c r="D82" s="13">
        <v>3500000</v>
      </c>
      <c r="E82" s="14">
        <v>3571.52</v>
      </c>
      <c r="F82" s="15">
        <v>3.5000000000000001E-3</v>
      </c>
      <c r="G82" s="15">
        <v>7.6874213349999998E-2</v>
      </c>
    </row>
    <row r="83" spans="1:7" x14ac:dyDescent="0.25">
      <c r="A83" s="12" t="s">
        <v>1093</v>
      </c>
      <c r="B83" s="30" t="s">
        <v>1094</v>
      </c>
      <c r="C83" s="30" t="s">
        <v>123</v>
      </c>
      <c r="D83" s="13">
        <v>3000000</v>
      </c>
      <c r="E83" s="14">
        <v>3055.66</v>
      </c>
      <c r="F83" s="15">
        <v>3.0000000000000001E-3</v>
      </c>
      <c r="G83" s="15">
        <v>7.6682242688999994E-2</v>
      </c>
    </row>
    <row r="84" spans="1:7" x14ac:dyDescent="0.25">
      <c r="A84" s="12" t="s">
        <v>1095</v>
      </c>
      <c r="B84" s="30" t="s">
        <v>1096</v>
      </c>
      <c r="C84" s="30" t="s">
        <v>123</v>
      </c>
      <c r="D84" s="13">
        <v>3000000</v>
      </c>
      <c r="E84" s="14">
        <v>3048.49</v>
      </c>
      <c r="F84" s="15">
        <v>3.0000000000000001E-3</v>
      </c>
      <c r="G84" s="15">
        <v>7.6874213349999998E-2</v>
      </c>
    </row>
    <row r="85" spans="1:7" x14ac:dyDescent="0.25">
      <c r="A85" s="12" t="s">
        <v>1097</v>
      </c>
      <c r="B85" s="30" t="s">
        <v>1098</v>
      </c>
      <c r="C85" s="30" t="s">
        <v>123</v>
      </c>
      <c r="D85" s="13">
        <v>2500000</v>
      </c>
      <c r="E85" s="14">
        <v>2541.21</v>
      </c>
      <c r="F85" s="15">
        <v>2.5000000000000001E-3</v>
      </c>
      <c r="G85" s="15">
        <v>7.6807799942000002E-2</v>
      </c>
    </row>
    <row r="86" spans="1:7" x14ac:dyDescent="0.25">
      <c r="A86" s="12" t="s">
        <v>1099</v>
      </c>
      <c r="B86" s="30" t="s">
        <v>1100</v>
      </c>
      <c r="C86" s="30" t="s">
        <v>123</v>
      </c>
      <c r="D86" s="13">
        <v>2500000</v>
      </c>
      <c r="E86" s="14">
        <v>2528.86</v>
      </c>
      <c r="F86" s="15">
        <v>2.5000000000000001E-3</v>
      </c>
      <c r="G86" s="15">
        <v>7.6535941405999994E-2</v>
      </c>
    </row>
    <row r="87" spans="1:7" x14ac:dyDescent="0.25">
      <c r="A87" s="12" t="s">
        <v>1101</v>
      </c>
      <c r="B87" s="30" t="s">
        <v>1102</v>
      </c>
      <c r="C87" s="30" t="s">
        <v>123</v>
      </c>
      <c r="D87" s="13">
        <v>2500000</v>
      </c>
      <c r="E87" s="14">
        <v>2517.71</v>
      </c>
      <c r="F87" s="15">
        <v>2.5000000000000001E-3</v>
      </c>
      <c r="G87" s="15">
        <v>7.7015348642000006E-2</v>
      </c>
    </row>
    <row r="88" spans="1:7" x14ac:dyDescent="0.25">
      <c r="A88" s="12" t="s">
        <v>1103</v>
      </c>
      <c r="B88" s="30" t="s">
        <v>1104</v>
      </c>
      <c r="C88" s="30" t="s">
        <v>123</v>
      </c>
      <c r="D88" s="13">
        <v>2000000</v>
      </c>
      <c r="E88" s="14">
        <v>2027.56</v>
      </c>
      <c r="F88" s="15">
        <v>2E-3</v>
      </c>
      <c r="G88" s="15">
        <v>7.6682242688999994E-2</v>
      </c>
    </row>
    <row r="89" spans="1:7" x14ac:dyDescent="0.25">
      <c r="A89" s="12" t="s">
        <v>1105</v>
      </c>
      <c r="B89" s="30" t="s">
        <v>1106</v>
      </c>
      <c r="C89" s="30" t="s">
        <v>123</v>
      </c>
      <c r="D89" s="13">
        <v>1500000</v>
      </c>
      <c r="E89" s="14">
        <v>1521.46</v>
      </c>
      <c r="F89" s="15">
        <v>1.5E-3</v>
      </c>
      <c r="G89" s="15">
        <v>7.6604421620000002E-2</v>
      </c>
    </row>
    <row r="90" spans="1:7" x14ac:dyDescent="0.25">
      <c r="A90" s="12" t="s">
        <v>1107</v>
      </c>
      <c r="B90" s="30" t="s">
        <v>1108</v>
      </c>
      <c r="C90" s="30" t="s">
        <v>123</v>
      </c>
      <c r="D90" s="13">
        <v>1000000</v>
      </c>
      <c r="E90" s="14">
        <v>1018.36</v>
      </c>
      <c r="F90" s="15">
        <v>1E-3</v>
      </c>
      <c r="G90" s="15">
        <v>7.6680167423999995E-2</v>
      </c>
    </row>
    <row r="91" spans="1:7" x14ac:dyDescent="0.25">
      <c r="A91" s="12" t="s">
        <v>1109</v>
      </c>
      <c r="B91" s="30" t="s">
        <v>1110</v>
      </c>
      <c r="C91" s="30" t="s">
        <v>123</v>
      </c>
      <c r="D91" s="13">
        <v>500000</v>
      </c>
      <c r="E91" s="14">
        <v>505.77</v>
      </c>
      <c r="F91" s="15">
        <v>5.0000000000000001E-4</v>
      </c>
      <c r="G91" s="15">
        <v>7.6704033091999996E-2</v>
      </c>
    </row>
    <row r="92" spans="1:7" x14ac:dyDescent="0.25">
      <c r="A92" s="12" t="s">
        <v>1111</v>
      </c>
      <c r="B92" s="30" t="s">
        <v>1112</v>
      </c>
      <c r="C92" s="30" t="s">
        <v>123</v>
      </c>
      <c r="D92" s="13">
        <v>500000</v>
      </c>
      <c r="E92" s="14">
        <v>505.7</v>
      </c>
      <c r="F92" s="15">
        <v>5.0000000000000001E-4</v>
      </c>
      <c r="G92" s="15">
        <v>7.6770443300000005E-2</v>
      </c>
    </row>
    <row r="93" spans="1:7" x14ac:dyDescent="0.25">
      <c r="A93" s="12" t="s">
        <v>1113</v>
      </c>
      <c r="B93" s="30" t="s">
        <v>1114</v>
      </c>
      <c r="C93" s="30" t="s">
        <v>123</v>
      </c>
      <c r="D93" s="13">
        <v>500000</v>
      </c>
      <c r="E93" s="14">
        <v>504.66</v>
      </c>
      <c r="F93" s="15">
        <v>5.0000000000000001E-4</v>
      </c>
      <c r="G93" s="15">
        <v>7.6651113923999994E-2</v>
      </c>
    </row>
    <row r="94" spans="1:7" x14ac:dyDescent="0.25">
      <c r="A94" s="12" t="s">
        <v>1115</v>
      </c>
      <c r="B94" s="30" t="s">
        <v>1116</v>
      </c>
      <c r="C94" s="30" t="s">
        <v>123</v>
      </c>
      <c r="D94" s="13">
        <v>500000</v>
      </c>
      <c r="E94" s="14">
        <v>504.57</v>
      </c>
      <c r="F94" s="15">
        <v>5.0000000000000001E-4</v>
      </c>
      <c r="G94" s="15">
        <v>7.6742426244000003E-2</v>
      </c>
    </row>
    <row r="95" spans="1:7" x14ac:dyDescent="0.25">
      <c r="A95" s="12" t="s">
        <v>1117</v>
      </c>
      <c r="B95" s="30" t="s">
        <v>1118</v>
      </c>
      <c r="C95" s="30" t="s">
        <v>123</v>
      </c>
      <c r="D95" s="13">
        <v>500000</v>
      </c>
      <c r="E95" s="14">
        <v>491.01</v>
      </c>
      <c r="F95" s="15">
        <v>5.0000000000000001E-4</v>
      </c>
      <c r="G95" s="15">
        <v>7.6728936679999998E-2</v>
      </c>
    </row>
    <row r="96" spans="1:7" x14ac:dyDescent="0.25">
      <c r="A96" s="16" t="s">
        <v>126</v>
      </c>
      <c r="B96" s="31"/>
      <c r="C96" s="31"/>
      <c r="D96" s="17"/>
      <c r="E96" s="18">
        <v>445446.77</v>
      </c>
      <c r="F96" s="19">
        <v>0.44209999999999999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2"/>
      <c r="B98" s="30"/>
      <c r="C98" s="30"/>
      <c r="D98" s="13"/>
      <c r="E98" s="14"/>
      <c r="F98" s="15"/>
      <c r="G98" s="15"/>
    </row>
    <row r="99" spans="1:7" x14ac:dyDescent="0.25">
      <c r="A99" s="16" t="s">
        <v>299</v>
      </c>
      <c r="B99" s="30"/>
      <c r="C99" s="30"/>
      <c r="D99" s="13"/>
      <c r="E99" s="14"/>
      <c r="F99" s="15"/>
      <c r="G99" s="15"/>
    </row>
    <row r="100" spans="1:7" x14ac:dyDescent="0.25">
      <c r="A100" s="16" t="s">
        <v>126</v>
      </c>
      <c r="B100" s="30"/>
      <c r="C100" s="30"/>
      <c r="D100" s="13"/>
      <c r="E100" s="35" t="s">
        <v>118</v>
      </c>
      <c r="F100" s="36" t="s">
        <v>118</v>
      </c>
      <c r="G100" s="15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16" t="s">
        <v>300</v>
      </c>
      <c r="B102" s="30"/>
      <c r="C102" s="30"/>
      <c r="D102" s="13"/>
      <c r="E102" s="14"/>
      <c r="F102" s="15"/>
      <c r="G102" s="15"/>
    </row>
    <row r="103" spans="1:7" x14ac:dyDescent="0.25">
      <c r="A103" s="16" t="s">
        <v>126</v>
      </c>
      <c r="B103" s="30"/>
      <c r="C103" s="30"/>
      <c r="D103" s="13"/>
      <c r="E103" s="35" t="s">
        <v>118</v>
      </c>
      <c r="F103" s="36" t="s">
        <v>118</v>
      </c>
      <c r="G103" s="15"/>
    </row>
    <row r="104" spans="1:7" x14ac:dyDescent="0.25">
      <c r="A104" s="12"/>
      <c r="B104" s="30"/>
      <c r="C104" s="30"/>
      <c r="D104" s="13"/>
      <c r="E104" s="14"/>
      <c r="F104" s="15"/>
      <c r="G104" s="15"/>
    </row>
    <row r="105" spans="1:7" x14ac:dyDescent="0.25">
      <c r="A105" s="21" t="s">
        <v>158</v>
      </c>
      <c r="B105" s="32"/>
      <c r="C105" s="32"/>
      <c r="D105" s="22"/>
      <c r="E105" s="18">
        <v>969445.37</v>
      </c>
      <c r="F105" s="19">
        <v>0.96240000000000003</v>
      </c>
      <c r="G105" s="20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16" t="s">
        <v>162</v>
      </c>
      <c r="B108" s="30"/>
      <c r="C108" s="30"/>
      <c r="D108" s="13"/>
      <c r="E108" s="14"/>
      <c r="F108" s="15"/>
      <c r="G108" s="15"/>
    </row>
    <row r="109" spans="1:7" x14ac:dyDescent="0.25">
      <c r="A109" s="12" t="s">
        <v>163</v>
      </c>
      <c r="B109" s="30"/>
      <c r="C109" s="30"/>
      <c r="D109" s="13"/>
      <c r="E109" s="14">
        <v>26</v>
      </c>
      <c r="F109" s="15">
        <v>0</v>
      </c>
      <c r="G109" s="15">
        <v>6.7599000000000006E-2</v>
      </c>
    </row>
    <row r="110" spans="1:7" x14ac:dyDescent="0.25">
      <c r="A110" s="16" t="s">
        <v>126</v>
      </c>
      <c r="B110" s="31"/>
      <c r="C110" s="31"/>
      <c r="D110" s="17"/>
      <c r="E110" s="18">
        <v>26</v>
      </c>
      <c r="F110" s="19">
        <v>0</v>
      </c>
      <c r="G110" s="20"/>
    </row>
    <row r="111" spans="1:7" x14ac:dyDescent="0.25">
      <c r="A111" s="12"/>
      <c r="B111" s="30"/>
      <c r="C111" s="30"/>
      <c r="D111" s="13"/>
      <c r="E111" s="14"/>
      <c r="F111" s="15"/>
      <c r="G111" s="15"/>
    </row>
    <row r="112" spans="1:7" x14ac:dyDescent="0.25">
      <c r="A112" s="21" t="s">
        <v>158</v>
      </c>
      <c r="B112" s="32"/>
      <c r="C112" s="32"/>
      <c r="D112" s="22"/>
      <c r="E112" s="18">
        <v>26</v>
      </c>
      <c r="F112" s="19">
        <v>0</v>
      </c>
      <c r="G112" s="20"/>
    </row>
    <row r="113" spans="1:7" x14ac:dyDescent="0.25">
      <c r="A113" s="12" t="s">
        <v>164</v>
      </c>
      <c r="B113" s="30"/>
      <c r="C113" s="30"/>
      <c r="D113" s="13"/>
      <c r="E113" s="14">
        <v>38108.829167199998</v>
      </c>
      <c r="F113" s="15">
        <v>3.7829000000000002E-2</v>
      </c>
      <c r="G113" s="15"/>
    </row>
    <row r="114" spans="1:7" x14ac:dyDescent="0.25">
      <c r="A114" s="12" t="s">
        <v>165</v>
      </c>
      <c r="B114" s="30"/>
      <c r="C114" s="30"/>
      <c r="D114" s="13"/>
      <c r="E114" s="23">
        <v>-208.1691672</v>
      </c>
      <c r="F114" s="24">
        <v>-2.2900000000000001E-4</v>
      </c>
      <c r="G114" s="15">
        <v>6.7599000000000006E-2</v>
      </c>
    </row>
    <row r="115" spans="1:7" x14ac:dyDescent="0.25">
      <c r="A115" s="25" t="s">
        <v>166</v>
      </c>
      <c r="B115" s="33"/>
      <c r="C115" s="33"/>
      <c r="D115" s="26"/>
      <c r="E115" s="27">
        <v>1007372.03</v>
      </c>
      <c r="F115" s="28">
        <v>1</v>
      </c>
      <c r="G115" s="28"/>
    </row>
    <row r="117" spans="1:7" x14ac:dyDescent="0.25">
      <c r="A117" s="1" t="s">
        <v>168</v>
      </c>
    </row>
    <row r="120" spans="1:7" x14ac:dyDescent="0.25">
      <c r="A120" s="1" t="s">
        <v>169</v>
      </c>
    </row>
    <row r="121" spans="1:7" x14ac:dyDescent="0.25">
      <c r="A121" s="47" t="s">
        <v>170</v>
      </c>
      <c r="B121" s="34" t="s">
        <v>118</v>
      </c>
    </row>
    <row r="122" spans="1:7" x14ac:dyDescent="0.25">
      <c r="A122" t="s">
        <v>171</v>
      </c>
    </row>
    <row r="123" spans="1:7" x14ac:dyDescent="0.25">
      <c r="A123" t="s">
        <v>172</v>
      </c>
      <c r="B123" t="s">
        <v>173</v>
      </c>
      <c r="C123" t="s">
        <v>173</v>
      </c>
    </row>
    <row r="124" spans="1:7" x14ac:dyDescent="0.25">
      <c r="B124" s="48">
        <v>45230</v>
      </c>
      <c r="C124" s="48">
        <v>45260</v>
      </c>
    </row>
    <row r="125" spans="1:7" x14ac:dyDescent="0.25">
      <c r="A125" t="s">
        <v>177</v>
      </c>
      <c r="B125">
        <v>11.4857</v>
      </c>
      <c r="C125">
        <v>11.558</v>
      </c>
      <c r="E125" s="2"/>
    </row>
    <row r="126" spans="1:7" x14ac:dyDescent="0.25">
      <c r="A126" t="s">
        <v>178</v>
      </c>
      <c r="B126">
        <v>11.4863</v>
      </c>
      <c r="C126">
        <v>11.5587</v>
      </c>
      <c r="E126" s="2"/>
    </row>
    <row r="127" spans="1:7" x14ac:dyDescent="0.25">
      <c r="A127" t="s">
        <v>649</v>
      </c>
      <c r="B127">
        <v>11.4345</v>
      </c>
      <c r="C127">
        <v>11.5047</v>
      </c>
      <c r="E127" s="2"/>
    </row>
    <row r="128" spans="1:7" x14ac:dyDescent="0.25">
      <c r="A128" t="s">
        <v>650</v>
      </c>
      <c r="B128">
        <v>11.435600000000001</v>
      </c>
      <c r="C128">
        <v>11.505800000000001</v>
      </c>
      <c r="E128" s="2"/>
    </row>
    <row r="129" spans="1:5" x14ac:dyDescent="0.25">
      <c r="E129" s="2"/>
    </row>
    <row r="130" spans="1:5" x14ac:dyDescent="0.25">
      <c r="A130" t="s">
        <v>188</v>
      </c>
      <c r="B130" s="34" t="s">
        <v>118</v>
      </c>
    </row>
    <row r="131" spans="1:5" x14ac:dyDescent="0.25">
      <c r="A131" t="s">
        <v>189</v>
      </c>
      <c r="B131" s="34" t="s">
        <v>118</v>
      </c>
    </row>
    <row r="132" spans="1:5" ht="30" customHeight="1" x14ac:dyDescent="0.25">
      <c r="A132" s="47" t="s">
        <v>190</v>
      </c>
      <c r="B132" s="34" t="s">
        <v>118</v>
      </c>
    </row>
    <row r="133" spans="1:5" ht="30" customHeight="1" x14ac:dyDescent="0.25">
      <c r="A133" s="47" t="s">
        <v>191</v>
      </c>
      <c r="B133" s="34" t="s">
        <v>118</v>
      </c>
    </row>
    <row r="134" spans="1:5" x14ac:dyDescent="0.25">
      <c r="A134" t="s">
        <v>192</v>
      </c>
      <c r="B134" s="49">
        <f>+B148</f>
        <v>2.201230153680962</v>
      </c>
    </row>
    <row r="135" spans="1:5" ht="45" customHeight="1" x14ac:dyDescent="0.25">
      <c r="A135" s="47" t="s">
        <v>193</v>
      </c>
      <c r="B135" s="34" t="s">
        <v>118</v>
      </c>
    </row>
    <row r="136" spans="1:5" ht="30" customHeight="1" x14ac:dyDescent="0.25">
      <c r="A136" s="47" t="s">
        <v>194</v>
      </c>
      <c r="B136" s="34" t="s">
        <v>118</v>
      </c>
    </row>
    <row r="137" spans="1:5" ht="30" customHeight="1" x14ac:dyDescent="0.25">
      <c r="A137" s="47" t="s">
        <v>195</v>
      </c>
      <c r="B137" s="34" t="s">
        <v>118</v>
      </c>
    </row>
    <row r="138" spans="1:5" x14ac:dyDescent="0.25">
      <c r="A138" t="s">
        <v>196</v>
      </c>
      <c r="B138" s="34" t="s">
        <v>118</v>
      </c>
    </row>
    <row r="139" spans="1:5" x14ac:dyDescent="0.25">
      <c r="A139" t="s">
        <v>197</v>
      </c>
      <c r="B139" s="34" t="s">
        <v>118</v>
      </c>
    </row>
    <row r="141" spans="1:5" x14ac:dyDescent="0.25">
      <c r="A141" t="s">
        <v>198</v>
      </c>
    </row>
    <row r="142" spans="1:5" ht="60" customHeight="1" x14ac:dyDescent="0.25">
      <c r="A142" s="55" t="s">
        <v>199</v>
      </c>
      <c r="B142" s="59" t="s">
        <v>1119</v>
      </c>
    </row>
    <row r="143" spans="1:5" ht="45" customHeight="1" x14ac:dyDescent="0.25">
      <c r="A143" s="55" t="s">
        <v>201</v>
      </c>
      <c r="B143" s="59" t="s">
        <v>1120</v>
      </c>
    </row>
    <row r="144" spans="1:5" x14ac:dyDescent="0.25">
      <c r="A144" s="55"/>
      <c r="B144" s="55"/>
    </row>
    <row r="145" spans="1:4" x14ac:dyDescent="0.25">
      <c r="A145" s="55" t="s">
        <v>203</v>
      </c>
      <c r="B145" s="56">
        <v>7.7368962709458922</v>
      </c>
    </row>
    <row r="146" spans="1:4" x14ac:dyDescent="0.25">
      <c r="A146" s="55"/>
      <c r="B146" s="55"/>
    </row>
    <row r="147" spans="1:4" x14ac:dyDescent="0.25">
      <c r="A147" s="55" t="s">
        <v>204</v>
      </c>
      <c r="B147" s="57">
        <v>2.0081000000000002</v>
      </c>
    </row>
    <row r="148" spans="1:4" x14ac:dyDescent="0.25">
      <c r="A148" s="55" t="s">
        <v>205</v>
      </c>
      <c r="B148" s="57">
        <v>2.201230153680962</v>
      </c>
    </row>
    <row r="149" spans="1:4" x14ac:dyDescent="0.25">
      <c r="A149" s="55"/>
      <c r="B149" s="55"/>
    </row>
    <row r="150" spans="1:4" x14ac:dyDescent="0.25">
      <c r="A150" s="55" t="s">
        <v>206</v>
      </c>
      <c r="B150" s="58">
        <v>45260</v>
      </c>
    </row>
    <row r="152" spans="1:4" ht="69.95" customHeight="1" x14ac:dyDescent="0.25">
      <c r="A152" s="67" t="s">
        <v>207</v>
      </c>
      <c r="B152" s="67" t="s">
        <v>208</v>
      </c>
      <c r="C152" s="67" t="s">
        <v>5</v>
      </c>
      <c r="D152" s="67" t="s">
        <v>6</v>
      </c>
    </row>
    <row r="153" spans="1:4" ht="69.95" customHeight="1" x14ac:dyDescent="0.25">
      <c r="A153" s="67" t="s">
        <v>1121</v>
      </c>
      <c r="B153" s="67"/>
      <c r="C153" s="67" t="s">
        <v>45</v>
      </c>
      <c r="D153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8"/>
  <sheetViews>
    <sheetView showGridLines="0" workbookViewId="0">
      <pane ySplit="4" topLeftCell="A58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1122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1123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162</v>
      </c>
      <c r="B10" s="30"/>
      <c r="C10" s="30"/>
      <c r="D10" s="13"/>
      <c r="E10" s="14"/>
      <c r="F10" s="15"/>
      <c r="G10" s="15"/>
    </row>
    <row r="11" spans="1:8" x14ac:dyDescent="0.25">
      <c r="A11" s="12" t="s">
        <v>1124</v>
      </c>
      <c r="B11" s="30"/>
      <c r="C11" s="30"/>
      <c r="D11" s="13"/>
      <c r="E11" s="14">
        <v>40183.300000000003</v>
      </c>
      <c r="F11" s="15">
        <v>0.92559999999999998</v>
      </c>
      <c r="G11" s="15">
        <v>6.8099999999999994E-2</v>
      </c>
    </row>
    <row r="12" spans="1:8" x14ac:dyDescent="0.25">
      <c r="A12" s="12" t="s">
        <v>163</v>
      </c>
      <c r="B12" s="30"/>
      <c r="C12" s="30"/>
      <c r="D12" s="13"/>
      <c r="E12" s="14">
        <v>3296.39</v>
      </c>
      <c r="F12" s="15">
        <v>7.5899999999999995E-2</v>
      </c>
      <c r="G12" s="15">
        <v>6.7599000000000006E-2</v>
      </c>
    </row>
    <row r="13" spans="1:8" x14ac:dyDescent="0.25">
      <c r="A13" s="16" t="s">
        <v>126</v>
      </c>
      <c r="B13" s="31"/>
      <c r="C13" s="31"/>
      <c r="D13" s="17"/>
      <c r="E13" s="18">
        <v>43479.69</v>
      </c>
      <c r="F13" s="19">
        <v>1.0015000000000001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21" t="s">
        <v>158</v>
      </c>
      <c r="B15" s="32"/>
      <c r="C15" s="32"/>
      <c r="D15" s="22"/>
      <c r="E15" s="18">
        <v>43479.69</v>
      </c>
      <c r="F15" s="19">
        <v>1.0015000000000001</v>
      </c>
      <c r="G15" s="20"/>
    </row>
    <row r="16" spans="1:8" x14ac:dyDescent="0.25">
      <c r="A16" s="12" t="s">
        <v>164</v>
      </c>
      <c r="B16" s="30"/>
      <c r="C16" s="30"/>
      <c r="D16" s="13"/>
      <c r="E16" s="14">
        <v>8.1077134999999991</v>
      </c>
      <c r="F16" s="15">
        <v>1.8599999999999999E-4</v>
      </c>
      <c r="G16" s="15"/>
    </row>
    <row r="17" spans="1:7" x14ac:dyDescent="0.25">
      <c r="A17" s="12" t="s">
        <v>165</v>
      </c>
      <c r="B17" s="30"/>
      <c r="C17" s="30"/>
      <c r="D17" s="13"/>
      <c r="E17" s="23">
        <v>-72.277713500000004</v>
      </c>
      <c r="F17" s="24">
        <v>-1.686E-3</v>
      </c>
      <c r="G17" s="15">
        <v>6.7599000000000006E-2</v>
      </c>
    </row>
    <row r="18" spans="1:7" x14ac:dyDescent="0.25">
      <c r="A18" s="25" t="s">
        <v>166</v>
      </c>
      <c r="B18" s="33"/>
      <c r="C18" s="33"/>
      <c r="D18" s="26"/>
      <c r="E18" s="27">
        <v>43415.519999999997</v>
      </c>
      <c r="F18" s="28">
        <v>1</v>
      </c>
      <c r="G18" s="28"/>
    </row>
    <row r="23" spans="1:7" x14ac:dyDescent="0.25">
      <c r="A23" s="1" t="s">
        <v>169</v>
      </c>
    </row>
    <row r="24" spans="1:7" x14ac:dyDescent="0.25">
      <c r="A24" s="47" t="s">
        <v>170</v>
      </c>
      <c r="B24" s="34" t="s">
        <v>118</v>
      </c>
    </row>
    <row r="25" spans="1:7" x14ac:dyDescent="0.25">
      <c r="A25" t="s">
        <v>171</v>
      </c>
    </row>
    <row r="26" spans="1:7" x14ac:dyDescent="0.25">
      <c r="A26" t="s">
        <v>303</v>
      </c>
      <c r="B26" t="s">
        <v>173</v>
      </c>
      <c r="C26" t="s">
        <v>173</v>
      </c>
    </row>
    <row r="27" spans="1:7" x14ac:dyDescent="0.25">
      <c r="B27" s="48">
        <v>45230</v>
      </c>
      <c r="C27" s="48">
        <v>45260</v>
      </c>
    </row>
    <row r="28" spans="1:7" x14ac:dyDescent="0.25">
      <c r="A28" t="s">
        <v>174</v>
      </c>
      <c r="B28">
        <v>1206.7729999999999</v>
      </c>
      <c r="C28">
        <v>1213.4183</v>
      </c>
      <c r="E28" s="2"/>
    </row>
    <row r="29" spans="1:7" x14ac:dyDescent="0.25">
      <c r="A29" t="s">
        <v>1125</v>
      </c>
      <c r="B29">
        <v>1000.0376</v>
      </c>
      <c r="C29">
        <v>1000.0381</v>
      </c>
      <c r="E29" s="2"/>
    </row>
    <row r="30" spans="1:7" x14ac:dyDescent="0.25">
      <c r="A30" t="s">
        <v>645</v>
      </c>
      <c r="B30" t="s">
        <v>176</v>
      </c>
      <c r="C30" t="s">
        <v>176</v>
      </c>
      <c r="E30" s="2"/>
    </row>
    <row r="31" spans="1:7" x14ac:dyDescent="0.25">
      <c r="A31" t="s">
        <v>177</v>
      </c>
      <c r="B31">
        <v>1206.3427999999999</v>
      </c>
      <c r="C31">
        <v>1212.9866</v>
      </c>
      <c r="E31" s="2"/>
    </row>
    <row r="32" spans="1:7" x14ac:dyDescent="0.25">
      <c r="A32" t="s">
        <v>646</v>
      </c>
      <c r="B32">
        <v>1058.6463000000001</v>
      </c>
      <c r="C32">
        <v>1058.4636</v>
      </c>
      <c r="E32" s="2"/>
    </row>
    <row r="33" spans="1:5" x14ac:dyDescent="0.25">
      <c r="A33" t="s">
        <v>647</v>
      </c>
      <c r="B33" t="s">
        <v>176</v>
      </c>
      <c r="C33" t="s">
        <v>176</v>
      </c>
      <c r="E33" s="2"/>
    </row>
    <row r="34" spans="1:5" x14ac:dyDescent="0.25">
      <c r="A34" t="s">
        <v>1126</v>
      </c>
      <c r="B34">
        <v>1203.4203</v>
      </c>
      <c r="C34">
        <v>1209.9973</v>
      </c>
      <c r="E34" s="2"/>
    </row>
    <row r="35" spans="1:5" x14ac:dyDescent="0.25">
      <c r="A35" t="s">
        <v>1127</v>
      </c>
      <c r="B35">
        <v>1008.1669000000001</v>
      </c>
      <c r="C35">
        <v>1008.1728000000001</v>
      </c>
      <c r="E35" s="2"/>
    </row>
    <row r="36" spans="1:5" x14ac:dyDescent="0.25">
      <c r="A36" t="s">
        <v>648</v>
      </c>
      <c r="B36">
        <v>1095.6144999999999</v>
      </c>
      <c r="C36">
        <v>1095.4072000000001</v>
      </c>
      <c r="E36" s="2"/>
    </row>
    <row r="37" spans="1:5" x14ac:dyDescent="0.25">
      <c r="A37" t="s">
        <v>649</v>
      </c>
      <c r="B37">
        <v>1203.4194</v>
      </c>
      <c r="C37">
        <v>1209.9964</v>
      </c>
      <c r="E37" s="2"/>
    </row>
    <row r="38" spans="1:5" x14ac:dyDescent="0.25">
      <c r="A38" t="s">
        <v>651</v>
      </c>
      <c r="B38">
        <v>1005.5411</v>
      </c>
      <c r="C38">
        <v>1005.3266</v>
      </c>
      <c r="E38" s="2"/>
    </row>
    <row r="39" spans="1:5" x14ac:dyDescent="0.25">
      <c r="A39" t="s">
        <v>652</v>
      </c>
      <c r="B39">
        <v>1016.3324</v>
      </c>
      <c r="C39">
        <v>1016.7003</v>
      </c>
      <c r="E39" s="2"/>
    </row>
    <row r="40" spans="1:5" x14ac:dyDescent="0.25">
      <c r="A40" t="s">
        <v>1128</v>
      </c>
      <c r="B40">
        <v>1103.7384</v>
      </c>
      <c r="C40">
        <v>1109.8171</v>
      </c>
      <c r="E40" s="2"/>
    </row>
    <row r="41" spans="1:5" x14ac:dyDescent="0.25">
      <c r="A41" t="s">
        <v>1129</v>
      </c>
      <c r="B41">
        <v>1000</v>
      </c>
      <c r="C41">
        <v>1000</v>
      </c>
      <c r="E41" s="2"/>
    </row>
    <row r="42" spans="1:5" x14ac:dyDescent="0.25">
      <c r="A42" t="s">
        <v>1130</v>
      </c>
      <c r="B42">
        <v>1103.7372</v>
      </c>
      <c r="C42">
        <v>1109.8158000000001</v>
      </c>
      <c r="E42" s="2"/>
    </row>
    <row r="43" spans="1:5" x14ac:dyDescent="0.25">
      <c r="A43" t="s">
        <v>1131</v>
      </c>
      <c r="B43">
        <v>1000</v>
      </c>
      <c r="C43">
        <v>1000</v>
      </c>
      <c r="E43" s="2"/>
    </row>
    <row r="44" spans="1:5" x14ac:dyDescent="0.25">
      <c r="A44" t="s">
        <v>187</v>
      </c>
      <c r="E44" s="2"/>
    </row>
    <row r="46" spans="1:5" x14ac:dyDescent="0.25">
      <c r="A46" t="s">
        <v>653</v>
      </c>
    </row>
    <row r="48" spans="1:5" x14ac:dyDescent="0.25">
      <c r="A48" s="50" t="s">
        <v>654</v>
      </c>
      <c r="B48" s="50" t="s">
        <v>655</v>
      </c>
      <c r="C48" s="50" t="s">
        <v>656</v>
      </c>
      <c r="D48" s="50" t="s">
        <v>657</v>
      </c>
    </row>
    <row r="49" spans="1:4" x14ac:dyDescent="0.25">
      <c r="A49" s="50" t="s">
        <v>1132</v>
      </c>
      <c r="B49" s="50"/>
      <c r="C49" s="50">
        <v>5.4865199999999996</v>
      </c>
      <c r="D49" s="50">
        <v>5.4865199999999996</v>
      </c>
    </row>
    <row r="50" spans="1:4" x14ac:dyDescent="0.25">
      <c r="A50" s="50" t="s">
        <v>1133</v>
      </c>
      <c r="B50" s="50"/>
      <c r="C50" s="50">
        <v>5.9886134000000002</v>
      </c>
      <c r="D50" s="50">
        <v>5.9886134000000002</v>
      </c>
    </row>
    <row r="51" spans="1:4" x14ac:dyDescent="0.25">
      <c r="A51" s="50" t="s">
        <v>1134</v>
      </c>
      <c r="B51" s="50"/>
      <c r="C51" s="50">
        <v>5.4747890000000003</v>
      </c>
      <c r="D51" s="50">
        <v>5.4747890000000003</v>
      </c>
    </row>
    <row r="52" spans="1:4" x14ac:dyDescent="0.25">
      <c r="A52" s="50" t="s">
        <v>1135</v>
      </c>
      <c r="B52" s="50"/>
      <c r="C52" s="50">
        <v>6.3134214999999996</v>
      </c>
      <c r="D52" s="50">
        <v>6.3134214999999996</v>
      </c>
    </row>
    <row r="53" spans="1:4" x14ac:dyDescent="0.25">
      <c r="A53" s="50" t="s">
        <v>1136</v>
      </c>
      <c r="B53" s="50"/>
      <c r="C53" s="50">
        <v>5.7894478999999999</v>
      </c>
      <c r="D53" s="50">
        <v>5.7894478999999999</v>
      </c>
    </row>
    <row r="54" spans="1:4" x14ac:dyDescent="0.25">
      <c r="A54" s="50" t="s">
        <v>1137</v>
      </c>
      <c r="B54" s="50"/>
      <c r="C54" s="50">
        <v>5.1426964000000002</v>
      </c>
      <c r="D54" s="50">
        <v>5.1426964000000002</v>
      </c>
    </row>
    <row r="56" spans="1:4" x14ac:dyDescent="0.25">
      <c r="A56" t="s">
        <v>189</v>
      </c>
      <c r="B56" s="34" t="s">
        <v>118</v>
      </c>
    </row>
    <row r="57" spans="1:4" ht="30" customHeight="1" x14ac:dyDescent="0.25">
      <c r="A57" s="47" t="s">
        <v>190</v>
      </c>
      <c r="B57" s="49">
        <v>40183.300555600013</v>
      </c>
    </row>
    <row r="58" spans="1:4" ht="30" customHeight="1" x14ac:dyDescent="0.25">
      <c r="A58" s="47" t="s">
        <v>191</v>
      </c>
      <c r="B58" s="34" t="s">
        <v>118</v>
      </c>
    </row>
    <row r="59" spans="1:4" x14ac:dyDescent="0.25">
      <c r="A59" t="s">
        <v>192</v>
      </c>
      <c r="B59" s="49" t="s">
        <v>118</v>
      </c>
    </row>
    <row r="60" spans="1:4" ht="45" customHeight="1" x14ac:dyDescent="0.25">
      <c r="A60" s="47" t="s">
        <v>193</v>
      </c>
      <c r="B60" s="34" t="s">
        <v>118</v>
      </c>
    </row>
    <row r="61" spans="1:4" ht="30" customHeight="1" x14ac:dyDescent="0.25">
      <c r="A61" s="47" t="s">
        <v>194</v>
      </c>
      <c r="B61" s="34" t="s">
        <v>118</v>
      </c>
    </row>
    <row r="62" spans="1:4" ht="30" customHeight="1" x14ac:dyDescent="0.25">
      <c r="A62" s="47" t="s">
        <v>195</v>
      </c>
      <c r="B62" s="34" t="s">
        <v>118</v>
      </c>
    </row>
    <row r="63" spans="1:4" x14ac:dyDescent="0.25">
      <c r="A63" t="s">
        <v>196</v>
      </c>
      <c r="B63" s="34" t="s">
        <v>118</v>
      </c>
    </row>
    <row r="64" spans="1:4" x14ac:dyDescent="0.25">
      <c r="A64" t="s">
        <v>197</v>
      </c>
      <c r="B64" s="34" t="s">
        <v>118</v>
      </c>
    </row>
    <row r="66" spans="1:4" x14ac:dyDescent="0.25">
      <c r="A66" t="s">
        <v>198</v>
      </c>
    </row>
    <row r="67" spans="1:4" x14ac:dyDescent="0.25">
      <c r="A67" s="55" t="s">
        <v>199</v>
      </c>
      <c r="B67" s="55" t="s">
        <v>1138</v>
      </c>
    </row>
    <row r="68" spans="1:4" x14ac:dyDescent="0.25">
      <c r="A68" s="55" t="s">
        <v>201</v>
      </c>
      <c r="B68" s="55" t="s">
        <v>1139</v>
      </c>
    </row>
    <row r="69" spans="1:4" x14ac:dyDescent="0.25">
      <c r="A69" s="55"/>
      <c r="B69" s="55"/>
    </row>
    <row r="70" spans="1:4" x14ac:dyDescent="0.25">
      <c r="A70" s="55" t="s">
        <v>203</v>
      </c>
      <c r="B70" s="56">
        <v>6.8062092969400991</v>
      </c>
    </row>
    <row r="71" spans="1:4" x14ac:dyDescent="0.25">
      <c r="A71" s="55"/>
      <c r="B71" s="55"/>
    </row>
    <row r="72" spans="1:4" x14ac:dyDescent="0.25">
      <c r="A72" s="55" t="s">
        <v>204</v>
      </c>
      <c r="B72" s="57">
        <v>2.7000000000000001E-3</v>
      </c>
    </row>
    <row r="73" spans="1:4" x14ac:dyDescent="0.25">
      <c r="A73" s="55" t="s">
        <v>205</v>
      </c>
      <c r="B73" s="39">
        <v>-4.5608525857307041E-6</v>
      </c>
    </row>
    <row r="74" spans="1:4" x14ac:dyDescent="0.25">
      <c r="A74" s="55"/>
      <c r="B74" s="55"/>
    </row>
    <row r="75" spans="1:4" x14ac:dyDescent="0.25">
      <c r="A75" s="55" t="s">
        <v>206</v>
      </c>
      <c r="B75" s="58">
        <v>45260</v>
      </c>
    </row>
    <row r="77" spans="1:4" ht="69.95" customHeight="1" x14ac:dyDescent="0.25">
      <c r="A77" s="67" t="s">
        <v>207</v>
      </c>
      <c r="B77" s="67" t="s">
        <v>208</v>
      </c>
      <c r="C77" s="67" t="s">
        <v>5</v>
      </c>
      <c r="D77" s="67" t="s">
        <v>6</v>
      </c>
    </row>
    <row r="78" spans="1:4" ht="69.95" customHeight="1" x14ac:dyDescent="0.25">
      <c r="A78" s="67" t="s">
        <v>1140</v>
      </c>
      <c r="B78" s="67"/>
      <c r="C78" s="67" t="s">
        <v>47</v>
      </c>
      <c r="D7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61"/>
  <sheetViews>
    <sheetView showGridLines="0" workbookViewId="0">
      <pane ySplit="4" topLeftCell="A44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1141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1142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2493150</v>
      </c>
      <c r="E8" s="14">
        <v>38863.22</v>
      </c>
      <c r="F8" s="15">
        <v>5.0700000000000002E-2</v>
      </c>
      <c r="G8" s="15"/>
    </row>
    <row r="9" spans="1:8" x14ac:dyDescent="0.25">
      <c r="A9" s="12" t="s">
        <v>1147</v>
      </c>
      <c r="B9" s="30" t="s">
        <v>1148</v>
      </c>
      <c r="C9" s="30" t="s">
        <v>1149</v>
      </c>
      <c r="D9" s="13">
        <v>1280250</v>
      </c>
      <c r="E9" s="14">
        <v>30437.3</v>
      </c>
      <c r="F9" s="15">
        <v>3.9699999999999999E-2</v>
      </c>
      <c r="G9" s="15"/>
    </row>
    <row r="10" spans="1:8" x14ac:dyDescent="0.25">
      <c r="A10" s="12" t="s">
        <v>1150</v>
      </c>
      <c r="B10" s="30" t="s">
        <v>1151</v>
      </c>
      <c r="C10" s="30" t="s">
        <v>1146</v>
      </c>
      <c r="D10" s="13">
        <v>2149700</v>
      </c>
      <c r="E10" s="14">
        <v>20098.62</v>
      </c>
      <c r="F10" s="15">
        <v>2.6200000000000001E-2</v>
      </c>
      <c r="G10" s="15"/>
    </row>
    <row r="11" spans="1:8" x14ac:dyDescent="0.25">
      <c r="A11" s="12" t="s">
        <v>1152</v>
      </c>
      <c r="B11" s="30" t="s">
        <v>1153</v>
      </c>
      <c r="C11" s="30" t="s">
        <v>1146</v>
      </c>
      <c r="D11" s="13">
        <v>950800</v>
      </c>
      <c r="E11" s="14">
        <v>16690.82</v>
      </c>
      <c r="F11" s="15">
        <v>2.18E-2</v>
      </c>
      <c r="G11" s="15"/>
    </row>
    <row r="12" spans="1:8" x14ac:dyDescent="0.25">
      <c r="A12" s="12" t="s">
        <v>1154</v>
      </c>
      <c r="B12" s="30" t="s">
        <v>1155</v>
      </c>
      <c r="C12" s="30" t="s">
        <v>1156</v>
      </c>
      <c r="D12" s="13">
        <v>1843950</v>
      </c>
      <c r="E12" s="14">
        <v>13025.66</v>
      </c>
      <c r="F12" s="15">
        <v>1.7000000000000001E-2</v>
      </c>
      <c r="G12" s="15"/>
    </row>
    <row r="13" spans="1:8" x14ac:dyDescent="0.25">
      <c r="A13" s="12" t="s">
        <v>1157</v>
      </c>
      <c r="B13" s="30" t="s">
        <v>1158</v>
      </c>
      <c r="C13" s="30" t="s">
        <v>1159</v>
      </c>
      <c r="D13" s="13">
        <v>4731000</v>
      </c>
      <c r="E13" s="14">
        <v>11974.16</v>
      </c>
      <c r="F13" s="15">
        <v>1.5599999999999999E-2</v>
      </c>
      <c r="G13" s="15"/>
    </row>
    <row r="14" spans="1:8" x14ac:dyDescent="0.25">
      <c r="A14" s="12" t="s">
        <v>1160</v>
      </c>
      <c r="B14" s="30" t="s">
        <v>1161</v>
      </c>
      <c r="C14" s="30" t="s">
        <v>1162</v>
      </c>
      <c r="D14" s="13">
        <v>507000</v>
      </c>
      <c r="E14" s="14">
        <v>11957.85</v>
      </c>
      <c r="F14" s="15">
        <v>1.5599999999999999E-2</v>
      </c>
      <c r="G14" s="15"/>
    </row>
    <row r="15" spans="1:8" x14ac:dyDescent="0.25">
      <c r="A15" s="12" t="s">
        <v>1163</v>
      </c>
      <c r="B15" s="30" t="s">
        <v>1164</v>
      </c>
      <c r="C15" s="30" t="s">
        <v>1165</v>
      </c>
      <c r="D15" s="13">
        <v>6693750</v>
      </c>
      <c r="E15" s="14">
        <v>11409.5</v>
      </c>
      <c r="F15" s="15">
        <v>1.49E-2</v>
      </c>
      <c r="G15" s="15"/>
    </row>
    <row r="16" spans="1:8" x14ac:dyDescent="0.25">
      <c r="A16" s="12" t="s">
        <v>1166</v>
      </c>
      <c r="B16" s="30" t="s">
        <v>1167</v>
      </c>
      <c r="C16" s="30" t="s">
        <v>1159</v>
      </c>
      <c r="D16" s="13">
        <v>564916</v>
      </c>
      <c r="E16" s="14">
        <v>9703</v>
      </c>
      <c r="F16" s="15">
        <v>1.26E-2</v>
      </c>
      <c r="G16" s="15"/>
    </row>
    <row r="17" spans="1:7" x14ac:dyDescent="0.25">
      <c r="A17" s="12" t="s">
        <v>1168</v>
      </c>
      <c r="B17" s="30" t="s">
        <v>1169</v>
      </c>
      <c r="C17" s="30" t="s">
        <v>1170</v>
      </c>
      <c r="D17" s="13">
        <v>1423950</v>
      </c>
      <c r="E17" s="14">
        <v>8911.7900000000009</v>
      </c>
      <c r="F17" s="15">
        <v>1.1599999999999999E-2</v>
      </c>
      <c r="G17" s="15"/>
    </row>
    <row r="18" spans="1:7" x14ac:dyDescent="0.25">
      <c r="A18" s="12" t="s">
        <v>1171</v>
      </c>
      <c r="B18" s="30" t="s">
        <v>1172</v>
      </c>
      <c r="C18" s="30" t="s">
        <v>1173</v>
      </c>
      <c r="D18" s="13">
        <v>877800</v>
      </c>
      <c r="E18" s="14">
        <v>8907.0400000000009</v>
      </c>
      <c r="F18" s="15">
        <v>1.1599999999999999E-2</v>
      </c>
      <c r="G18" s="15"/>
    </row>
    <row r="19" spans="1:7" x14ac:dyDescent="0.25">
      <c r="A19" s="12" t="s">
        <v>1174</v>
      </c>
      <c r="B19" s="30" t="s">
        <v>1175</v>
      </c>
      <c r="C19" s="30" t="s">
        <v>1176</v>
      </c>
      <c r="D19" s="13">
        <v>1071200</v>
      </c>
      <c r="E19" s="14">
        <v>8842.76</v>
      </c>
      <c r="F19" s="15">
        <v>1.15E-2</v>
      </c>
      <c r="G19" s="15"/>
    </row>
    <row r="20" spans="1:7" x14ac:dyDescent="0.25">
      <c r="A20" s="12" t="s">
        <v>1177</v>
      </c>
      <c r="B20" s="30" t="s">
        <v>1178</v>
      </c>
      <c r="C20" s="30" t="s">
        <v>1149</v>
      </c>
      <c r="D20" s="13">
        <v>2459700</v>
      </c>
      <c r="E20" s="14">
        <v>8545</v>
      </c>
      <c r="F20" s="15">
        <v>1.11E-2</v>
      </c>
      <c r="G20" s="15"/>
    </row>
    <row r="21" spans="1:7" x14ac:dyDescent="0.25">
      <c r="A21" s="12" t="s">
        <v>1179</v>
      </c>
      <c r="B21" s="30" t="s">
        <v>1180</v>
      </c>
      <c r="C21" s="30" t="s">
        <v>1181</v>
      </c>
      <c r="D21" s="13">
        <v>1579200</v>
      </c>
      <c r="E21" s="14">
        <v>8143.14</v>
      </c>
      <c r="F21" s="15">
        <v>1.06E-2</v>
      </c>
      <c r="G21" s="15"/>
    </row>
    <row r="22" spans="1:7" x14ac:dyDescent="0.25">
      <c r="A22" s="12" t="s">
        <v>1182</v>
      </c>
      <c r="B22" s="30" t="s">
        <v>1183</v>
      </c>
      <c r="C22" s="30" t="s">
        <v>1146</v>
      </c>
      <c r="D22" s="13">
        <v>3849300</v>
      </c>
      <c r="E22" s="14">
        <v>7586.97</v>
      </c>
      <c r="F22" s="15">
        <v>9.9000000000000008E-3</v>
      </c>
      <c r="G22" s="15"/>
    </row>
    <row r="23" spans="1:7" x14ac:dyDescent="0.25">
      <c r="A23" s="12" t="s">
        <v>1184</v>
      </c>
      <c r="B23" s="30" t="s">
        <v>1185</v>
      </c>
      <c r="C23" s="30" t="s">
        <v>1186</v>
      </c>
      <c r="D23" s="13">
        <v>105375</v>
      </c>
      <c r="E23" s="14">
        <v>7504.7</v>
      </c>
      <c r="F23" s="15">
        <v>9.7999999999999997E-3</v>
      </c>
      <c r="G23" s="15"/>
    </row>
    <row r="24" spans="1:7" x14ac:dyDescent="0.25">
      <c r="A24" s="12" t="s">
        <v>1187</v>
      </c>
      <c r="B24" s="30" t="s">
        <v>1188</v>
      </c>
      <c r="C24" s="30" t="s">
        <v>1186</v>
      </c>
      <c r="D24" s="13">
        <v>3595500</v>
      </c>
      <c r="E24" s="14">
        <v>7340.21</v>
      </c>
      <c r="F24" s="15">
        <v>9.5999999999999992E-3</v>
      </c>
      <c r="G24" s="15"/>
    </row>
    <row r="25" spans="1:7" x14ac:dyDescent="0.25">
      <c r="A25" s="12" t="s">
        <v>1189</v>
      </c>
      <c r="B25" s="30" t="s">
        <v>1190</v>
      </c>
      <c r="C25" s="30" t="s">
        <v>1173</v>
      </c>
      <c r="D25" s="13">
        <v>54960000</v>
      </c>
      <c r="E25" s="14">
        <v>7172.28</v>
      </c>
      <c r="F25" s="15">
        <v>9.4000000000000004E-3</v>
      </c>
      <c r="G25" s="15"/>
    </row>
    <row r="26" spans="1:7" x14ac:dyDescent="0.25">
      <c r="A26" s="12" t="s">
        <v>1191</v>
      </c>
      <c r="B26" s="30" t="s">
        <v>1192</v>
      </c>
      <c r="C26" s="30" t="s">
        <v>1146</v>
      </c>
      <c r="D26" s="13">
        <v>1251000</v>
      </c>
      <c r="E26" s="14">
        <v>7065.02</v>
      </c>
      <c r="F26" s="15">
        <v>9.1999999999999998E-3</v>
      </c>
      <c r="G26" s="15"/>
    </row>
    <row r="27" spans="1:7" x14ac:dyDescent="0.25">
      <c r="A27" s="12" t="s">
        <v>1193</v>
      </c>
      <c r="B27" s="30" t="s">
        <v>1194</v>
      </c>
      <c r="C27" s="30" t="s">
        <v>1195</v>
      </c>
      <c r="D27" s="13">
        <v>3611300</v>
      </c>
      <c r="E27" s="14">
        <v>7040.23</v>
      </c>
      <c r="F27" s="15">
        <v>9.1999999999999998E-3</v>
      </c>
      <c r="G27" s="15"/>
    </row>
    <row r="28" spans="1:7" x14ac:dyDescent="0.25">
      <c r="A28" s="12" t="s">
        <v>1196</v>
      </c>
      <c r="B28" s="30" t="s">
        <v>1197</v>
      </c>
      <c r="C28" s="30" t="s">
        <v>1198</v>
      </c>
      <c r="D28" s="13">
        <v>342950</v>
      </c>
      <c r="E28" s="14">
        <v>6877.69</v>
      </c>
      <c r="F28" s="15">
        <v>8.9999999999999993E-3</v>
      </c>
      <c r="G28" s="15"/>
    </row>
    <row r="29" spans="1:7" x14ac:dyDescent="0.25">
      <c r="A29" s="12" t="s">
        <v>1199</v>
      </c>
      <c r="B29" s="30" t="s">
        <v>1200</v>
      </c>
      <c r="C29" s="30" t="s">
        <v>1146</v>
      </c>
      <c r="D29" s="13">
        <v>4200000</v>
      </c>
      <c r="E29" s="14">
        <v>6188.7</v>
      </c>
      <c r="F29" s="15">
        <v>8.0999999999999996E-3</v>
      </c>
      <c r="G29" s="15"/>
    </row>
    <row r="30" spans="1:7" x14ac:dyDescent="0.25">
      <c r="A30" s="12" t="s">
        <v>1201</v>
      </c>
      <c r="B30" s="30" t="s">
        <v>1202</v>
      </c>
      <c r="C30" s="30" t="s">
        <v>1203</v>
      </c>
      <c r="D30" s="13">
        <v>258300</v>
      </c>
      <c r="E30" s="14">
        <v>6147.02</v>
      </c>
      <c r="F30" s="15">
        <v>8.0000000000000002E-3</v>
      </c>
      <c r="G30" s="15"/>
    </row>
    <row r="31" spans="1:7" x14ac:dyDescent="0.25">
      <c r="A31" s="12" t="s">
        <v>1204</v>
      </c>
      <c r="B31" s="30" t="s">
        <v>1205</v>
      </c>
      <c r="C31" s="30" t="s">
        <v>1173</v>
      </c>
      <c r="D31" s="13">
        <v>3230000</v>
      </c>
      <c r="E31" s="14">
        <v>5956.12</v>
      </c>
      <c r="F31" s="15">
        <v>7.7999999999999996E-3</v>
      </c>
      <c r="G31" s="15"/>
    </row>
    <row r="32" spans="1:7" x14ac:dyDescent="0.25">
      <c r="A32" s="12" t="s">
        <v>1206</v>
      </c>
      <c r="B32" s="30" t="s">
        <v>1207</v>
      </c>
      <c r="C32" s="30" t="s">
        <v>1186</v>
      </c>
      <c r="D32" s="13">
        <v>3582000</v>
      </c>
      <c r="E32" s="14">
        <v>5888.81</v>
      </c>
      <c r="F32" s="15">
        <v>7.7000000000000002E-3</v>
      </c>
      <c r="G32" s="15"/>
    </row>
    <row r="33" spans="1:7" x14ac:dyDescent="0.25">
      <c r="A33" s="12" t="s">
        <v>1208</v>
      </c>
      <c r="B33" s="30" t="s">
        <v>1209</v>
      </c>
      <c r="C33" s="30" t="s">
        <v>1210</v>
      </c>
      <c r="D33" s="13">
        <v>807500</v>
      </c>
      <c r="E33" s="14">
        <v>5416.71</v>
      </c>
      <c r="F33" s="15">
        <v>7.1000000000000004E-3</v>
      </c>
      <c r="G33" s="15"/>
    </row>
    <row r="34" spans="1:7" x14ac:dyDescent="0.25">
      <c r="A34" s="12" t="s">
        <v>1211</v>
      </c>
      <c r="B34" s="30" t="s">
        <v>1212</v>
      </c>
      <c r="C34" s="30" t="s">
        <v>1213</v>
      </c>
      <c r="D34" s="13">
        <v>767375</v>
      </c>
      <c r="E34" s="14">
        <v>5415.75</v>
      </c>
      <c r="F34" s="15">
        <v>7.1000000000000004E-3</v>
      </c>
      <c r="G34" s="15"/>
    </row>
    <row r="35" spans="1:7" x14ac:dyDescent="0.25">
      <c r="A35" s="12" t="s">
        <v>1214</v>
      </c>
      <c r="B35" s="30" t="s">
        <v>1215</v>
      </c>
      <c r="C35" s="30" t="s">
        <v>1216</v>
      </c>
      <c r="D35" s="13">
        <v>367600</v>
      </c>
      <c r="E35" s="14">
        <v>5349.13</v>
      </c>
      <c r="F35" s="15">
        <v>7.0000000000000001E-3</v>
      </c>
      <c r="G35" s="15"/>
    </row>
    <row r="36" spans="1:7" x14ac:dyDescent="0.25">
      <c r="A36" s="12" t="s">
        <v>1217</v>
      </c>
      <c r="B36" s="30" t="s">
        <v>1218</v>
      </c>
      <c r="C36" s="30" t="s">
        <v>1216</v>
      </c>
      <c r="D36" s="13">
        <v>1293000</v>
      </c>
      <c r="E36" s="14">
        <v>5340.74</v>
      </c>
      <c r="F36" s="15">
        <v>7.0000000000000001E-3</v>
      </c>
      <c r="G36" s="15"/>
    </row>
    <row r="37" spans="1:7" x14ac:dyDescent="0.25">
      <c r="A37" s="12" t="s">
        <v>1219</v>
      </c>
      <c r="B37" s="30" t="s">
        <v>1220</v>
      </c>
      <c r="C37" s="30" t="s">
        <v>1221</v>
      </c>
      <c r="D37" s="13">
        <v>512600</v>
      </c>
      <c r="E37" s="14">
        <v>5338.99</v>
      </c>
      <c r="F37" s="15">
        <v>7.0000000000000001E-3</v>
      </c>
      <c r="G37" s="15"/>
    </row>
    <row r="38" spans="1:7" x14ac:dyDescent="0.25">
      <c r="A38" s="12" t="s">
        <v>1222</v>
      </c>
      <c r="B38" s="30" t="s">
        <v>1223</v>
      </c>
      <c r="C38" s="30" t="s">
        <v>1156</v>
      </c>
      <c r="D38" s="13">
        <v>49350</v>
      </c>
      <c r="E38" s="14">
        <v>5235.3900000000003</v>
      </c>
      <c r="F38" s="15">
        <v>6.7999999999999996E-3</v>
      </c>
      <c r="G38" s="15"/>
    </row>
    <row r="39" spans="1:7" x14ac:dyDescent="0.25">
      <c r="A39" s="12" t="s">
        <v>1224</v>
      </c>
      <c r="B39" s="30" t="s">
        <v>1225</v>
      </c>
      <c r="C39" s="30" t="s">
        <v>1186</v>
      </c>
      <c r="D39" s="13">
        <v>559500</v>
      </c>
      <c r="E39" s="14">
        <v>5183.49</v>
      </c>
      <c r="F39" s="15">
        <v>6.7999999999999996E-3</v>
      </c>
      <c r="G39" s="15"/>
    </row>
    <row r="40" spans="1:7" x14ac:dyDescent="0.25">
      <c r="A40" s="12" t="s">
        <v>1226</v>
      </c>
      <c r="B40" s="30" t="s">
        <v>1227</v>
      </c>
      <c r="C40" s="30" t="s">
        <v>1221</v>
      </c>
      <c r="D40" s="13">
        <v>89250</v>
      </c>
      <c r="E40" s="14">
        <v>5165.92</v>
      </c>
      <c r="F40" s="15">
        <v>6.7000000000000002E-3</v>
      </c>
      <c r="G40" s="15"/>
    </row>
    <row r="41" spans="1:7" x14ac:dyDescent="0.25">
      <c r="A41" s="12" t="s">
        <v>1228</v>
      </c>
      <c r="B41" s="30" t="s">
        <v>1229</v>
      </c>
      <c r="C41" s="30" t="s">
        <v>1221</v>
      </c>
      <c r="D41" s="13">
        <v>391850</v>
      </c>
      <c r="E41" s="14">
        <v>5019.21</v>
      </c>
      <c r="F41" s="15">
        <v>6.4999999999999997E-3</v>
      </c>
      <c r="G41" s="15"/>
    </row>
    <row r="42" spans="1:7" x14ac:dyDescent="0.25">
      <c r="A42" s="12" t="s">
        <v>1230</v>
      </c>
      <c r="B42" s="30" t="s">
        <v>1231</v>
      </c>
      <c r="C42" s="30" t="s">
        <v>1232</v>
      </c>
      <c r="D42" s="13">
        <v>302000</v>
      </c>
      <c r="E42" s="14">
        <v>4973.34</v>
      </c>
      <c r="F42" s="15">
        <v>6.4999999999999997E-3</v>
      </c>
      <c r="G42" s="15"/>
    </row>
    <row r="43" spans="1:7" x14ac:dyDescent="0.25">
      <c r="A43" s="12" t="s">
        <v>1233</v>
      </c>
      <c r="B43" s="30" t="s">
        <v>1234</v>
      </c>
      <c r="C43" s="30" t="s">
        <v>1235</v>
      </c>
      <c r="D43" s="13">
        <v>1157700</v>
      </c>
      <c r="E43" s="14">
        <v>4948.01</v>
      </c>
      <c r="F43" s="15">
        <v>6.4999999999999997E-3</v>
      </c>
      <c r="G43" s="15"/>
    </row>
    <row r="44" spans="1:7" x14ac:dyDescent="0.25">
      <c r="A44" s="12" t="s">
        <v>1236</v>
      </c>
      <c r="B44" s="30" t="s">
        <v>1237</v>
      </c>
      <c r="C44" s="30" t="s">
        <v>1238</v>
      </c>
      <c r="D44" s="13">
        <v>1400700</v>
      </c>
      <c r="E44" s="14">
        <v>4792.5</v>
      </c>
      <c r="F44" s="15">
        <v>6.1999999999999998E-3</v>
      </c>
      <c r="G44" s="15"/>
    </row>
    <row r="45" spans="1:7" x14ac:dyDescent="0.25">
      <c r="A45" s="12" t="s">
        <v>1239</v>
      </c>
      <c r="B45" s="30" t="s">
        <v>1240</v>
      </c>
      <c r="C45" s="30" t="s">
        <v>1241</v>
      </c>
      <c r="D45" s="13">
        <v>412000</v>
      </c>
      <c r="E45" s="14">
        <v>4615.43</v>
      </c>
      <c r="F45" s="15">
        <v>6.0000000000000001E-3</v>
      </c>
      <c r="G45" s="15"/>
    </row>
    <row r="46" spans="1:7" x14ac:dyDescent="0.25">
      <c r="A46" s="12" t="s">
        <v>1242</v>
      </c>
      <c r="B46" s="30" t="s">
        <v>1243</v>
      </c>
      <c r="C46" s="30" t="s">
        <v>1244</v>
      </c>
      <c r="D46" s="13">
        <v>1692000</v>
      </c>
      <c r="E46" s="14">
        <v>4421.2</v>
      </c>
      <c r="F46" s="15">
        <v>5.7999999999999996E-3</v>
      </c>
      <c r="G46" s="15"/>
    </row>
    <row r="47" spans="1:7" x14ac:dyDescent="0.25">
      <c r="A47" s="12" t="s">
        <v>1245</v>
      </c>
      <c r="B47" s="30" t="s">
        <v>1246</v>
      </c>
      <c r="C47" s="30" t="s">
        <v>1210</v>
      </c>
      <c r="D47" s="13">
        <v>4736000</v>
      </c>
      <c r="E47" s="14">
        <v>4371.33</v>
      </c>
      <c r="F47" s="15">
        <v>5.7000000000000002E-3</v>
      </c>
      <c r="G47" s="15"/>
    </row>
    <row r="48" spans="1:7" x14ac:dyDescent="0.25">
      <c r="A48" s="12" t="s">
        <v>1247</v>
      </c>
      <c r="B48" s="30" t="s">
        <v>1248</v>
      </c>
      <c r="C48" s="30" t="s">
        <v>1241</v>
      </c>
      <c r="D48" s="13">
        <v>220500</v>
      </c>
      <c r="E48" s="14">
        <v>4209.57</v>
      </c>
      <c r="F48" s="15">
        <v>5.4999999999999997E-3</v>
      </c>
      <c r="G48" s="15"/>
    </row>
    <row r="49" spans="1:7" x14ac:dyDescent="0.25">
      <c r="A49" s="12" t="s">
        <v>1249</v>
      </c>
      <c r="B49" s="30" t="s">
        <v>1250</v>
      </c>
      <c r="C49" s="30" t="s">
        <v>1176</v>
      </c>
      <c r="D49" s="13">
        <v>6941250</v>
      </c>
      <c r="E49" s="14">
        <v>4150.87</v>
      </c>
      <c r="F49" s="15">
        <v>5.4000000000000003E-3</v>
      </c>
      <c r="G49" s="15"/>
    </row>
    <row r="50" spans="1:7" x14ac:dyDescent="0.25">
      <c r="A50" s="12" t="s">
        <v>1251</v>
      </c>
      <c r="B50" s="30" t="s">
        <v>1252</v>
      </c>
      <c r="C50" s="30" t="s">
        <v>1198</v>
      </c>
      <c r="D50" s="13">
        <v>417350</v>
      </c>
      <c r="E50" s="14">
        <v>4148.04</v>
      </c>
      <c r="F50" s="15">
        <v>5.4000000000000003E-3</v>
      </c>
      <c r="G50" s="15"/>
    </row>
    <row r="51" spans="1:7" x14ac:dyDescent="0.25">
      <c r="A51" s="12" t="s">
        <v>1253</v>
      </c>
      <c r="B51" s="30" t="s">
        <v>1254</v>
      </c>
      <c r="C51" s="30" t="s">
        <v>1255</v>
      </c>
      <c r="D51" s="13">
        <v>2214000</v>
      </c>
      <c r="E51" s="14">
        <v>4018.41</v>
      </c>
      <c r="F51" s="15">
        <v>5.1999999999999998E-3</v>
      </c>
      <c r="G51" s="15"/>
    </row>
    <row r="52" spans="1:7" x14ac:dyDescent="0.25">
      <c r="A52" s="12" t="s">
        <v>1256</v>
      </c>
      <c r="B52" s="30" t="s">
        <v>1257</v>
      </c>
      <c r="C52" s="30" t="s">
        <v>1258</v>
      </c>
      <c r="D52" s="13">
        <v>147300</v>
      </c>
      <c r="E52" s="14">
        <v>3984.98</v>
      </c>
      <c r="F52" s="15">
        <v>5.1999999999999998E-3</v>
      </c>
      <c r="G52" s="15"/>
    </row>
    <row r="53" spans="1:7" x14ac:dyDescent="0.25">
      <c r="A53" s="12" t="s">
        <v>1259</v>
      </c>
      <c r="B53" s="30" t="s">
        <v>1260</v>
      </c>
      <c r="C53" s="30" t="s">
        <v>1198</v>
      </c>
      <c r="D53" s="13">
        <v>106500</v>
      </c>
      <c r="E53" s="14">
        <v>3880.38</v>
      </c>
      <c r="F53" s="15">
        <v>5.1000000000000004E-3</v>
      </c>
      <c r="G53" s="15"/>
    </row>
    <row r="54" spans="1:7" x14ac:dyDescent="0.25">
      <c r="A54" s="12" t="s">
        <v>1261</v>
      </c>
      <c r="B54" s="30" t="s">
        <v>1262</v>
      </c>
      <c r="C54" s="30" t="s">
        <v>1263</v>
      </c>
      <c r="D54" s="13">
        <v>468000</v>
      </c>
      <c r="E54" s="14">
        <v>3874.81</v>
      </c>
      <c r="F54" s="15">
        <v>5.1000000000000004E-3</v>
      </c>
      <c r="G54" s="15"/>
    </row>
    <row r="55" spans="1:7" x14ac:dyDescent="0.25">
      <c r="A55" s="12" t="s">
        <v>1264</v>
      </c>
      <c r="B55" s="30" t="s">
        <v>1265</v>
      </c>
      <c r="C55" s="30" t="s">
        <v>1146</v>
      </c>
      <c r="D55" s="13">
        <v>264000</v>
      </c>
      <c r="E55" s="14">
        <v>3870.5</v>
      </c>
      <c r="F55" s="15">
        <v>5.0000000000000001E-3</v>
      </c>
      <c r="G55" s="15"/>
    </row>
    <row r="56" spans="1:7" x14ac:dyDescent="0.25">
      <c r="A56" s="12" t="s">
        <v>1266</v>
      </c>
      <c r="B56" s="30" t="s">
        <v>1267</v>
      </c>
      <c r="C56" s="30" t="s">
        <v>1156</v>
      </c>
      <c r="D56" s="13">
        <v>99050</v>
      </c>
      <c r="E56" s="14">
        <v>3859.88</v>
      </c>
      <c r="F56" s="15">
        <v>5.0000000000000001E-3</v>
      </c>
      <c r="G56" s="15"/>
    </row>
    <row r="57" spans="1:7" x14ac:dyDescent="0.25">
      <c r="A57" s="12" t="s">
        <v>1268</v>
      </c>
      <c r="B57" s="30" t="s">
        <v>1269</v>
      </c>
      <c r="C57" s="30" t="s">
        <v>1270</v>
      </c>
      <c r="D57" s="13">
        <v>1620000</v>
      </c>
      <c r="E57" s="14">
        <v>3780.27</v>
      </c>
      <c r="F57" s="15">
        <v>4.8999999999999998E-3</v>
      </c>
      <c r="G57" s="15"/>
    </row>
    <row r="58" spans="1:7" x14ac:dyDescent="0.25">
      <c r="A58" s="12" t="s">
        <v>1271</v>
      </c>
      <c r="B58" s="30" t="s">
        <v>1272</v>
      </c>
      <c r="C58" s="30" t="s">
        <v>1146</v>
      </c>
      <c r="D58" s="13">
        <v>4864000</v>
      </c>
      <c r="E58" s="14">
        <v>3774.46</v>
      </c>
      <c r="F58" s="15">
        <v>4.8999999999999998E-3</v>
      </c>
      <c r="G58" s="15"/>
    </row>
    <row r="59" spans="1:7" x14ac:dyDescent="0.25">
      <c r="A59" s="12" t="s">
        <v>1273</v>
      </c>
      <c r="B59" s="30" t="s">
        <v>1274</v>
      </c>
      <c r="C59" s="30" t="s">
        <v>1275</v>
      </c>
      <c r="D59" s="13">
        <v>119625</v>
      </c>
      <c r="E59" s="14">
        <v>3768.55</v>
      </c>
      <c r="F59" s="15">
        <v>4.8999999999999998E-3</v>
      </c>
      <c r="G59" s="15"/>
    </row>
    <row r="60" spans="1:7" x14ac:dyDescent="0.25">
      <c r="A60" s="12" t="s">
        <v>1276</v>
      </c>
      <c r="B60" s="30" t="s">
        <v>1277</v>
      </c>
      <c r="C60" s="30" t="s">
        <v>1186</v>
      </c>
      <c r="D60" s="13">
        <v>1050000</v>
      </c>
      <c r="E60" s="14">
        <v>3661.35</v>
      </c>
      <c r="F60" s="15">
        <v>4.7999999999999996E-3</v>
      </c>
      <c r="G60" s="15"/>
    </row>
    <row r="61" spans="1:7" x14ac:dyDescent="0.25">
      <c r="A61" s="12" t="s">
        <v>1278</v>
      </c>
      <c r="B61" s="30" t="s">
        <v>1279</v>
      </c>
      <c r="C61" s="30" t="s">
        <v>1280</v>
      </c>
      <c r="D61" s="13">
        <v>1758000</v>
      </c>
      <c r="E61" s="14">
        <v>3565.22</v>
      </c>
      <c r="F61" s="15">
        <v>4.5999999999999999E-3</v>
      </c>
      <c r="G61" s="15"/>
    </row>
    <row r="62" spans="1:7" x14ac:dyDescent="0.25">
      <c r="A62" s="12" t="s">
        <v>1281</v>
      </c>
      <c r="B62" s="30" t="s">
        <v>1282</v>
      </c>
      <c r="C62" s="30" t="s">
        <v>1244</v>
      </c>
      <c r="D62" s="13">
        <v>1302750</v>
      </c>
      <c r="E62" s="14">
        <v>3490.07</v>
      </c>
      <c r="F62" s="15">
        <v>4.4999999999999997E-3</v>
      </c>
      <c r="G62" s="15"/>
    </row>
    <row r="63" spans="1:7" x14ac:dyDescent="0.25">
      <c r="A63" s="12" t="s">
        <v>1283</v>
      </c>
      <c r="B63" s="30" t="s">
        <v>1284</v>
      </c>
      <c r="C63" s="30" t="s">
        <v>1146</v>
      </c>
      <c r="D63" s="13">
        <v>1510000</v>
      </c>
      <c r="E63" s="14">
        <v>3414.11</v>
      </c>
      <c r="F63" s="15">
        <v>4.4999999999999997E-3</v>
      </c>
      <c r="G63" s="15"/>
    </row>
    <row r="64" spans="1:7" x14ac:dyDescent="0.25">
      <c r="A64" s="12" t="s">
        <v>1285</v>
      </c>
      <c r="B64" s="30" t="s">
        <v>1286</v>
      </c>
      <c r="C64" s="30" t="s">
        <v>1146</v>
      </c>
      <c r="D64" s="13">
        <v>1387500</v>
      </c>
      <c r="E64" s="14">
        <v>3255.08</v>
      </c>
      <c r="F64" s="15">
        <v>4.1999999999999997E-3</v>
      </c>
      <c r="G64" s="15"/>
    </row>
    <row r="65" spans="1:7" x14ac:dyDescent="0.25">
      <c r="A65" s="12" t="s">
        <v>1287</v>
      </c>
      <c r="B65" s="30" t="s">
        <v>1288</v>
      </c>
      <c r="C65" s="30" t="s">
        <v>1210</v>
      </c>
      <c r="D65" s="13">
        <v>390825</v>
      </c>
      <c r="E65" s="14">
        <v>3130.9</v>
      </c>
      <c r="F65" s="15">
        <v>4.1000000000000003E-3</v>
      </c>
      <c r="G65" s="15"/>
    </row>
    <row r="66" spans="1:7" x14ac:dyDescent="0.25">
      <c r="A66" s="12" t="s">
        <v>1289</v>
      </c>
      <c r="B66" s="30" t="s">
        <v>1290</v>
      </c>
      <c r="C66" s="30" t="s">
        <v>1146</v>
      </c>
      <c r="D66" s="13">
        <v>764100</v>
      </c>
      <c r="E66" s="14">
        <v>3079.71</v>
      </c>
      <c r="F66" s="15">
        <v>4.0000000000000001E-3</v>
      </c>
      <c r="G66" s="15"/>
    </row>
    <row r="67" spans="1:7" x14ac:dyDescent="0.25">
      <c r="A67" s="12" t="s">
        <v>1291</v>
      </c>
      <c r="B67" s="30" t="s">
        <v>1292</v>
      </c>
      <c r="C67" s="30" t="s">
        <v>1198</v>
      </c>
      <c r="D67" s="13">
        <v>137250</v>
      </c>
      <c r="E67" s="14">
        <v>3043.59</v>
      </c>
      <c r="F67" s="15">
        <v>4.0000000000000001E-3</v>
      </c>
      <c r="G67" s="15"/>
    </row>
    <row r="68" spans="1:7" x14ac:dyDescent="0.25">
      <c r="A68" s="12" t="s">
        <v>1293</v>
      </c>
      <c r="B68" s="30" t="s">
        <v>1294</v>
      </c>
      <c r="C68" s="30" t="s">
        <v>1221</v>
      </c>
      <c r="D68" s="13">
        <v>247100</v>
      </c>
      <c r="E68" s="14">
        <v>3029.08</v>
      </c>
      <c r="F68" s="15">
        <v>3.8999999999999998E-3</v>
      </c>
      <c r="G68" s="15"/>
    </row>
    <row r="69" spans="1:7" x14ac:dyDescent="0.25">
      <c r="A69" s="12" t="s">
        <v>1295</v>
      </c>
      <c r="B69" s="30" t="s">
        <v>1296</v>
      </c>
      <c r="C69" s="30" t="s">
        <v>1159</v>
      </c>
      <c r="D69" s="13">
        <v>441000</v>
      </c>
      <c r="E69" s="14">
        <v>2974.1</v>
      </c>
      <c r="F69" s="15">
        <v>3.8999999999999998E-3</v>
      </c>
      <c r="G69" s="15"/>
    </row>
    <row r="70" spans="1:7" x14ac:dyDescent="0.25">
      <c r="A70" s="12" t="s">
        <v>1297</v>
      </c>
      <c r="B70" s="30" t="s">
        <v>1298</v>
      </c>
      <c r="C70" s="30" t="s">
        <v>1216</v>
      </c>
      <c r="D70" s="13">
        <v>52800</v>
      </c>
      <c r="E70" s="14">
        <v>2923.38</v>
      </c>
      <c r="F70" s="15">
        <v>3.8E-3</v>
      </c>
      <c r="G70" s="15"/>
    </row>
    <row r="71" spans="1:7" x14ac:dyDescent="0.25">
      <c r="A71" s="12" t="s">
        <v>1299</v>
      </c>
      <c r="B71" s="30" t="s">
        <v>1300</v>
      </c>
      <c r="C71" s="30" t="s">
        <v>1275</v>
      </c>
      <c r="D71" s="13">
        <v>1590000</v>
      </c>
      <c r="E71" s="14">
        <v>2912.09</v>
      </c>
      <c r="F71" s="15">
        <v>3.8E-3</v>
      </c>
      <c r="G71" s="15"/>
    </row>
    <row r="72" spans="1:7" x14ac:dyDescent="0.25">
      <c r="A72" s="12" t="s">
        <v>1301</v>
      </c>
      <c r="B72" s="30" t="s">
        <v>1302</v>
      </c>
      <c r="C72" s="30" t="s">
        <v>1263</v>
      </c>
      <c r="D72" s="13">
        <v>52400</v>
      </c>
      <c r="E72" s="14">
        <v>2887.55</v>
      </c>
      <c r="F72" s="15">
        <v>3.8E-3</v>
      </c>
      <c r="G72" s="15"/>
    </row>
    <row r="73" spans="1:7" x14ac:dyDescent="0.25">
      <c r="A73" s="12" t="s">
        <v>1303</v>
      </c>
      <c r="B73" s="30" t="s">
        <v>1304</v>
      </c>
      <c r="C73" s="30" t="s">
        <v>1216</v>
      </c>
      <c r="D73" s="13">
        <v>82250</v>
      </c>
      <c r="E73" s="14">
        <v>2868.55</v>
      </c>
      <c r="F73" s="15">
        <v>3.7000000000000002E-3</v>
      </c>
      <c r="G73" s="15"/>
    </row>
    <row r="74" spans="1:7" x14ac:dyDescent="0.25">
      <c r="A74" s="12" t="s">
        <v>1305</v>
      </c>
      <c r="B74" s="30" t="s">
        <v>1306</v>
      </c>
      <c r="C74" s="30" t="s">
        <v>1146</v>
      </c>
      <c r="D74" s="13">
        <v>1955000</v>
      </c>
      <c r="E74" s="14">
        <v>2861.14</v>
      </c>
      <c r="F74" s="15">
        <v>3.7000000000000002E-3</v>
      </c>
      <c r="G74" s="15"/>
    </row>
    <row r="75" spans="1:7" x14ac:dyDescent="0.25">
      <c r="A75" s="12" t="s">
        <v>1307</v>
      </c>
      <c r="B75" s="30" t="s">
        <v>1308</v>
      </c>
      <c r="C75" s="30" t="s">
        <v>1280</v>
      </c>
      <c r="D75" s="13">
        <v>2150250</v>
      </c>
      <c r="E75" s="14">
        <v>2836.18</v>
      </c>
      <c r="F75" s="15">
        <v>3.7000000000000002E-3</v>
      </c>
      <c r="G75" s="15"/>
    </row>
    <row r="76" spans="1:7" x14ac:dyDescent="0.25">
      <c r="A76" s="12" t="s">
        <v>1309</v>
      </c>
      <c r="B76" s="30" t="s">
        <v>1310</v>
      </c>
      <c r="C76" s="30" t="s">
        <v>1216</v>
      </c>
      <c r="D76" s="13">
        <v>117700</v>
      </c>
      <c r="E76" s="14">
        <v>2771.42</v>
      </c>
      <c r="F76" s="15">
        <v>3.5999999999999999E-3</v>
      </c>
      <c r="G76" s="15"/>
    </row>
    <row r="77" spans="1:7" x14ac:dyDescent="0.25">
      <c r="A77" s="12" t="s">
        <v>1311</v>
      </c>
      <c r="B77" s="30" t="s">
        <v>1312</v>
      </c>
      <c r="C77" s="30" t="s">
        <v>1165</v>
      </c>
      <c r="D77" s="13">
        <v>59125</v>
      </c>
      <c r="E77" s="14">
        <v>2613.1799999999998</v>
      </c>
      <c r="F77" s="15">
        <v>3.3999999999999998E-3</v>
      </c>
      <c r="G77" s="15"/>
    </row>
    <row r="78" spans="1:7" x14ac:dyDescent="0.25">
      <c r="A78" s="12" t="s">
        <v>1313</v>
      </c>
      <c r="B78" s="30" t="s">
        <v>1314</v>
      </c>
      <c r="C78" s="30" t="s">
        <v>1216</v>
      </c>
      <c r="D78" s="13">
        <v>193900</v>
      </c>
      <c r="E78" s="14">
        <v>2600.0100000000002</v>
      </c>
      <c r="F78" s="15">
        <v>3.3999999999999998E-3</v>
      </c>
      <c r="G78" s="15"/>
    </row>
    <row r="79" spans="1:7" x14ac:dyDescent="0.25">
      <c r="A79" s="12" t="s">
        <v>1315</v>
      </c>
      <c r="B79" s="30" t="s">
        <v>1316</v>
      </c>
      <c r="C79" s="30" t="s">
        <v>1198</v>
      </c>
      <c r="D79" s="13">
        <v>586800</v>
      </c>
      <c r="E79" s="14">
        <v>2577.52</v>
      </c>
      <c r="F79" s="15">
        <v>3.3999999999999998E-3</v>
      </c>
      <c r="G79" s="15"/>
    </row>
    <row r="80" spans="1:7" x14ac:dyDescent="0.25">
      <c r="A80" s="12" t="s">
        <v>1317</v>
      </c>
      <c r="B80" s="30" t="s">
        <v>1318</v>
      </c>
      <c r="C80" s="30" t="s">
        <v>1186</v>
      </c>
      <c r="D80" s="13">
        <v>522000</v>
      </c>
      <c r="E80" s="14">
        <v>2563.8000000000002</v>
      </c>
      <c r="F80" s="15">
        <v>3.3E-3</v>
      </c>
      <c r="G80" s="15"/>
    </row>
    <row r="81" spans="1:7" x14ac:dyDescent="0.25">
      <c r="A81" s="12" t="s">
        <v>1319</v>
      </c>
      <c r="B81" s="30" t="s">
        <v>1320</v>
      </c>
      <c r="C81" s="30" t="s">
        <v>1221</v>
      </c>
      <c r="D81" s="13">
        <v>328425</v>
      </c>
      <c r="E81" s="14">
        <v>2561.5500000000002</v>
      </c>
      <c r="F81" s="15">
        <v>3.3E-3</v>
      </c>
      <c r="G81" s="15"/>
    </row>
    <row r="82" spans="1:7" x14ac:dyDescent="0.25">
      <c r="A82" s="12" t="s">
        <v>1321</v>
      </c>
      <c r="B82" s="30" t="s">
        <v>1322</v>
      </c>
      <c r="C82" s="30" t="s">
        <v>1146</v>
      </c>
      <c r="D82" s="13">
        <v>333000</v>
      </c>
      <c r="E82" s="14">
        <v>2468.86</v>
      </c>
      <c r="F82" s="15">
        <v>3.2000000000000002E-3</v>
      </c>
      <c r="G82" s="15"/>
    </row>
    <row r="83" spans="1:7" x14ac:dyDescent="0.25">
      <c r="A83" s="12" t="s">
        <v>1323</v>
      </c>
      <c r="B83" s="30" t="s">
        <v>1324</v>
      </c>
      <c r="C83" s="30" t="s">
        <v>1216</v>
      </c>
      <c r="D83" s="13">
        <v>201600</v>
      </c>
      <c r="E83" s="14">
        <v>2461.44</v>
      </c>
      <c r="F83" s="15">
        <v>3.2000000000000002E-3</v>
      </c>
      <c r="G83" s="15"/>
    </row>
    <row r="84" spans="1:7" x14ac:dyDescent="0.25">
      <c r="A84" s="12" t="s">
        <v>1325</v>
      </c>
      <c r="B84" s="30" t="s">
        <v>1326</v>
      </c>
      <c r="C84" s="30" t="s">
        <v>1327</v>
      </c>
      <c r="D84" s="13">
        <v>1698750</v>
      </c>
      <c r="E84" s="14">
        <v>2443.65</v>
      </c>
      <c r="F84" s="15">
        <v>3.2000000000000002E-3</v>
      </c>
      <c r="G84" s="15"/>
    </row>
    <row r="85" spans="1:7" x14ac:dyDescent="0.25">
      <c r="A85" s="12" t="s">
        <v>1328</v>
      </c>
      <c r="B85" s="30" t="s">
        <v>1329</v>
      </c>
      <c r="C85" s="30" t="s">
        <v>1221</v>
      </c>
      <c r="D85" s="13">
        <v>198900</v>
      </c>
      <c r="E85" s="14">
        <v>2411.2600000000002</v>
      </c>
      <c r="F85" s="15">
        <v>3.0999999999999999E-3</v>
      </c>
      <c r="G85" s="15"/>
    </row>
    <row r="86" spans="1:7" x14ac:dyDescent="0.25">
      <c r="A86" s="12" t="s">
        <v>1330</v>
      </c>
      <c r="B86" s="30" t="s">
        <v>1331</v>
      </c>
      <c r="C86" s="30" t="s">
        <v>1332</v>
      </c>
      <c r="D86" s="13">
        <v>412000</v>
      </c>
      <c r="E86" s="14">
        <v>2283.92</v>
      </c>
      <c r="F86" s="15">
        <v>3.0000000000000001E-3</v>
      </c>
      <c r="G86" s="15"/>
    </row>
    <row r="87" spans="1:7" x14ac:dyDescent="0.25">
      <c r="A87" s="12" t="s">
        <v>1333</v>
      </c>
      <c r="B87" s="30" t="s">
        <v>1334</v>
      </c>
      <c r="C87" s="30" t="s">
        <v>1186</v>
      </c>
      <c r="D87" s="13">
        <v>204375</v>
      </c>
      <c r="E87" s="14">
        <v>2283.79</v>
      </c>
      <c r="F87" s="15">
        <v>3.0000000000000001E-3</v>
      </c>
      <c r="G87" s="15"/>
    </row>
    <row r="88" spans="1:7" x14ac:dyDescent="0.25">
      <c r="A88" s="12" t="s">
        <v>1335</v>
      </c>
      <c r="B88" s="30" t="s">
        <v>1336</v>
      </c>
      <c r="C88" s="30" t="s">
        <v>1337</v>
      </c>
      <c r="D88" s="13">
        <v>714400</v>
      </c>
      <c r="E88" s="14">
        <v>2273.58</v>
      </c>
      <c r="F88" s="15">
        <v>3.0000000000000001E-3</v>
      </c>
      <c r="G88" s="15"/>
    </row>
    <row r="89" spans="1:7" x14ac:dyDescent="0.25">
      <c r="A89" s="12" t="s">
        <v>1338</v>
      </c>
      <c r="B89" s="30" t="s">
        <v>1339</v>
      </c>
      <c r="C89" s="30" t="s">
        <v>1340</v>
      </c>
      <c r="D89" s="13">
        <v>521600</v>
      </c>
      <c r="E89" s="14">
        <v>2273.13</v>
      </c>
      <c r="F89" s="15">
        <v>3.0000000000000001E-3</v>
      </c>
      <c r="G89" s="15"/>
    </row>
    <row r="90" spans="1:7" x14ac:dyDescent="0.25">
      <c r="A90" s="12" t="s">
        <v>1341</v>
      </c>
      <c r="B90" s="30" t="s">
        <v>1342</v>
      </c>
      <c r="C90" s="30" t="s">
        <v>1181</v>
      </c>
      <c r="D90" s="13">
        <v>1298500</v>
      </c>
      <c r="E90" s="14">
        <v>2247.0500000000002</v>
      </c>
      <c r="F90" s="15">
        <v>2.8999999999999998E-3</v>
      </c>
      <c r="G90" s="15"/>
    </row>
    <row r="91" spans="1:7" x14ac:dyDescent="0.25">
      <c r="A91" s="12" t="s">
        <v>1343</v>
      </c>
      <c r="B91" s="30" t="s">
        <v>1344</v>
      </c>
      <c r="C91" s="30" t="s">
        <v>1263</v>
      </c>
      <c r="D91" s="13">
        <v>171500</v>
      </c>
      <c r="E91" s="14">
        <v>2234.04</v>
      </c>
      <c r="F91" s="15">
        <v>2.8999999999999998E-3</v>
      </c>
      <c r="G91" s="15"/>
    </row>
    <row r="92" spans="1:7" x14ac:dyDescent="0.25">
      <c r="A92" s="12" t="s">
        <v>1345</v>
      </c>
      <c r="B92" s="30" t="s">
        <v>1346</v>
      </c>
      <c r="C92" s="30" t="s">
        <v>1244</v>
      </c>
      <c r="D92" s="13">
        <v>1065600</v>
      </c>
      <c r="E92" s="14">
        <v>2226.5700000000002</v>
      </c>
      <c r="F92" s="15">
        <v>2.8999999999999998E-3</v>
      </c>
      <c r="G92" s="15"/>
    </row>
    <row r="93" spans="1:7" x14ac:dyDescent="0.25">
      <c r="A93" s="12" t="s">
        <v>1347</v>
      </c>
      <c r="B93" s="30" t="s">
        <v>1348</v>
      </c>
      <c r="C93" s="30" t="s">
        <v>1349</v>
      </c>
      <c r="D93" s="13">
        <v>234900</v>
      </c>
      <c r="E93" s="14">
        <v>2209.8200000000002</v>
      </c>
      <c r="F93" s="15">
        <v>2.8999999999999998E-3</v>
      </c>
      <c r="G93" s="15"/>
    </row>
    <row r="94" spans="1:7" x14ac:dyDescent="0.25">
      <c r="A94" s="12" t="s">
        <v>1350</v>
      </c>
      <c r="B94" s="30" t="s">
        <v>1351</v>
      </c>
      <c r="C94" s="30" t="s">
        <v>1186</v>
      </c>
      <c r="D94" s="13">
        <v>105900</v>
      </c>
      <c r="E94" s="14">
        <v>2125.62</v>
      </c>
      <c r="F94" s="15">
        <v>2.8E-3</v>
      </c>
      <c r="G94" s="15"/>
    </row>
    <row r="95" spans="1:7" x14ac:dyDescent="0.25">
      <c r="A95" s="12" t="s">
        <v>1352</v>
      </c>
      <c r="B95" s="30" t="s">
        <v>1353</v>
      </c>
      <c r="C95" s="30" t="s">
        <v>1221</v>
      </c>
      <c r="D95" s="13">
        <v>45000</v>
      </c>
      <c r="E95" s="14">
        <v>2125.6</v>
      </c>
      <c r="F95" s="15">
        <v>2.8E-3</v>
      </c>
      <c r="G95" s="15"/>
    </row>
    <row r="96" spans="1:7" x14ac:dyDescent="0.25">
      <c r="A96" s="12" t="s">
        <v>1354</v>
      </c>
      <c r="B96" s="30" t="s">
        <v>1355</v>
      </c>
      <c r="C96" s="30" t="s">
        <v>1356</v>
      </c>
      <c r="D96" s="13">
        <v>81600</v>
      </c>
      <c r="E96" s="14">
        <v>2124.9</v>
      </c>
      <c r="F96" s="15">
        <v>2.8E-3</v>
      </c>
      <c r="G96" s="15"/>
    </row>
    <row r="97" spans="1:7" x14ac:dyDescent="0.25">
      <c r="A97" s="12" t="s">
        <v>1357</v>
      </c>
      <c r="B97" s="30" t="s">
        <v>1358</v>
      </c>
      <c r="C97" s="30" t="s">
        <v>1327</v>
      </c>
      <c r="D97" s="13">
        <v>66400</v>
      </c>
      <c r="E97" s="14">
        <v>2121.71</v>
      </c>
      <c r="F97" s="15">
        <v>2.8E-3</v>
      </c>
      <c r="G97" s="15"/>
    </row>
    <row r="98" spans="1:7" x14ac:dyDescent="0.25">
      <c r="A98" s="12" t="s">
        <v>1359</v>
      </c>
      <c r="B98" s="30" t="s">
        <v>1360</v>
      </c>
      <c r="C98" s="30" t="s">
        <v>1361</v>
      </c>
      <c r="D98" s="13">
        <v>67200</v>
      </c>
      <c r="E98" s="14">
        <v>2089.38</v>
      </c>
      <c r="F98" s="15">
        <v>2.7000000000000001E-3</v>
      </c>
      <c r="G98" s="15"/>
    </row>
    <row r="99" spans="1:7" x14ac:dyDescent="0.25">
      <c r="A99" s="12" t="s">
        <v>1362</v>
      </c>
      <c r="B99" s="30" t="s">
        <v>1363</v>
      </c>
      <c r="C99" s="30" t="s">
        <v>1364</v>
      </c>
      <c r="D99" s="13">
        <v>201600</v>
      </c>
      <c r="E99" s="14">
        <v>2054.71</v>
      </c>
      <c r="F99" s="15">
        <v>2.7000000000000001E-3</v>
      </c>
      <c r="G99" s="15"/>
    </row>
    <row r="100" spans="1:7" x14ac:dyDescent="0.25">
      <c r="A100" s="12" t="s">
        <v>1365</v>
      </c>
      <c r="B100" s="30" t="s">
        <v>1366</v>
      </c>
      <c r="C100" s="30" t="s">
        <v>1170</v>
      </c>
      <c r="D100" s="13">
        <v>144200</v>
      </c>
      <c r="E100" s="14">
        <v>2020.03</v>
      </c>
      <c r="F100" s="15">
        <v>2.5999999999999999E-3</v>
      </c>
      <c r="G100" s="15"/>
    </row>
    <row r="101" spans="1:7" x14ac:dyDescent="0.25">
      <c r="A101" s="12" t="s">
        <v>1367</v>
      </c>
      <c r="B101" s="30" t="s">
        <v>1368</v>
      </c>
      <c r="C101" s="30" t="s">
        <v>1216</v>
      </c>
      <c r="D101" s="13">
        <v>318000</v>
      </c>
      <c r="E101" s="14">
        <v>2004.51</v>
      </c>
      <c r="F101" s="15">
        <v>2.5999999999999999E-3</v>
      </c>
      <c r="G101" s="15"/>
    </row>
    <row r="102" spans="1:7" x14ac:dyDescent="0.25">
      <c r="A102" s="12" t="s">
        <v>1369</v>
      </c>
      <c r="B102" s="30" t="s">
        <v>1370</v>
      </c>
      <c r="C102" s="30" t="s">
        <v>1371</v>
      </c>
      <c r="D102" s="13">
        <v>367500</v>
      </c>
      <c r="E102" s="14">
        <v>1977.33</v>
      </c>
      <c r="F102" s="15">
        <v>2.5999999999999999E-3</v>
      </c>
      <c r="G102" s="15"/>
    </row>
    <row r="103" spans="1:7" x14ac:dyDescent="0.25">
      <c r="A103" s="12" t="s">
        <v>1372</v>
      </c>
      <c r="B103" s="30" t="s">
        <v>1373</v>
      </c>
      <c r="C103" s="30" t="s">
        <v>1332</v>
      </c>
      <c r="D103" s="13">
        <v>88200</v>
      </c>
      <c r="E103" s="14">
        <v>1936.96</v>
      </c>
      <c r="F103" s="15">
        <v>2.5000000000000001E-3</v>
      </c>
      <c r="G103" s="15"/>
    </row>
    <row r="104" spans="1:7" x14ac:dyDescent="0.25">
      <c r="A104" s="12" t="s">
        <v>1374</v>
      </c>
      <c r="B104" s="30" t="s">
        <v>1375</v>
      </c>
      <c r="C104" s="30" t="s">
        <v>1340</v>
      </c>
      <c r="D104" s="13">
        <v>75600</v>
      </c>
      <c r="E104" s="14">
        <v>1924.44</v>
      </c>
      <c r="F104" s="15">
        <v>2.5000000000000001E-3</v>
      </c>
      <c r="G104" s="15"/>
    </row>
    <row r="105" spans="1:7" x14ac:dyDescent="0.25">
      <c r="A105" s="12" t="s">
        <v>1376</v>
      </c>
      <c r="B105" s="30" t="s">
        <v>1377</v>
      </c>
      <c r="C105" s="30" t="s">
        <v>1235</v>
      </c>
      <c r="D105" s="13">
        <v>1945400</v>
      </c>
      <c r="E105" s="14">
        <v>1790.74</v>
      </c>
      <c r="F105" s="15">
        <v>2.3E-3</v>
      </c>
      <c r="G105" s="15"/>
    </row>
    <row r="106" spans="1:7" x14ac:dyDescent="0.25">
      <c r="A106" s="12" t="s">
        <v>1378</v>
      </c>
      <c r="B106" s="30" t="s">
        <v>1379</v>
      </c>
      <c r="C106" s="30" t="s">
        <v>1380</v>
      </c>
      <c r="D106" s="13">
        <v>104000</v>
      </c>
      <c r="E106" s="14">
        <v>1771.28</v>
      </c>
      <c r="F106" s="15">
        <v>2.3E-3</v>
      </c>
      <c r="G106" s="15"/>
    </row>
    <row r="107" spans="1:7" x14ac:dyDescent="0.25">
      <c r="A107" s="12" t="s">
        <v>1381</v>
      </c>
      <c r="B107" s="30" t="s">
        <v>1382</v>
      </c>
      <c r="C107" s="30" t="s">
        <v>1221</v>
      </c>
      <c r="D107" s="13">
        <v>742500</v>
      </c>
      <c r="E107" s="14">
        <v>1769.38</v>
      </c>
      <c r="F107" s="15">
        <v>2.3E-3</v>
      </c>
      <c r="G107" s="15"/>
    </row>
    <row r="108" spans="1:7" x14ac:dyDescent="0.25">
      <c r="A108" s="12" t="s">
        <v>1383</v>
      </c>
      <c r="B108" s="30" t="s">
        <v>1384</v>
      </c>
      <c r="C108" s="30" t="s">
        <v>1181</v>
      </c>
      <c r="D108" s="13">
        <v>1845000</v>
      </c>
      <c r="E108" s="14">
        <v>1697.4</v>
      </c>
      <c r="F108" s="15">
        <v>2.2000000000000001E-3</v>
      </c>
      <c r="G108" s="15"/>
    </row>
    <row r="109" spans="1:7" x14ac:dyDescent="0.25">
      <c r="A109" s="12" t="s">
        <v>1385</v>
      </c>
      <c r="B109" s="30" t="s">
        <v>1386</v>
      </c>
      <c r="C109" s="30" t="s">
        <v>1337</v>
      </c>
      <c r="D109" s="13">
        <v>296400</v>
      </c>
      <c r="E109" s="14">
        <v>1691.41</v>
      </c>
      <c r="F109" s="15">
        <v>2.2000000000000001E-3</v>
      </c>
      <c r="G109" s="15"/>
    </row>
    <row r="110" spans="1:7" x14ac:dyDescent="0.25">
      <c r="A110" s="12" t="s">
        <v>1387</v>
      </c>
      <c r="B110" s="30" t="s">
        <v>1388</v>
      </c>
      <c r="C110" s="30" t="s">
        <v>1263</v>
      </c>
      <c r="D110" s="13">
        <v>48000</v>
      </c>
      <c r="E110" s="14">
        <v>1675.49</v>
      </c>
      <c r="F110" s="15">
        <v>2.2000000000000001E-3</v>
      </c>
      <c r="G110" s="15"/>
    </row>
    <row r="111" spans="1:7" x14ac:dyDescent="0.25">
      <c r="A111" s="12" t="s">
        <v>1389</v>
      </c>
      <c r="B111" s="30" t="s">
        <v>1390</v>
      </c>
      <c r="C111" s="30" t="s">
        <v>1186</v>
      </c>
      <c r="D111" s="13">
        <v>961200</v>
      </c>
      <c r="E111" s="14">
        <v>1614.82</v>
      </c>
      <c r="F111" s="15">
        <v>2.0999999999999999E-3</v>
      </c>
      <c r="G111" s="15"/>
    </row>
    <row r="112" spans="1:7" x14ac:dyDescent="0.25">
      <c r="A112" s="12" t="s">
        <v>1391</v>
      </c>
      <c r="B112" s="30" t="s">
        <v>1392</v>
      </c>
      <c r="C112" s="30" t="s">
        <v>1149</v>
      </c>
      <c r="D112" s="13">
        <v>1443000</v>
      </c>
      <c r="E112" s="14">
        <v>1612.55</v>
      </c>
      <c r="F112" s="15">
        <v>2.0999999999999999E-3</v>
      </c>
      <c r="G112" s="15"/>
    </row>
    <row r="113" spans="1:7" x14ac:dyDescent="0.25">
      <c r="A113" s="12" t="s">
        <v>1393</v>
      </c>
      <c r="B113" s="30" t="s">
        <v>1394</v>
      </c>
      <c r="C113" s="30" t="s">
        <v>1380</v>
      </c>
      <c r="D113" s="13">
        <v>28250</v>
      </c>
      <c r="E113" s="14">
        <v>1561.93</v>
      </c>
      <c r="F113" s="15">
        <v>2E-3</v>
      </c>
      <c r="G113" s="15"/>
    </row>
    <row r="114" spans="1:7" x14ac:dyDescent="0.25">
      <c r="A114" s="12" t="s">
        <v>1395</v>
      </c>
      <c r="B114" s="30" t="s">
        <v>1396</v>
      </c>
      <c r="C114" s="30" t="s">
        <v>1364</v>
      </c>
      <c r="D114" s="13">
        <v>103500</v>
      </c>
      <c r="E114" s="14">
        <v>1531.8</v>
      </c>
      <c r="F114" s="15">
        <v>2E-3</v>
      </c>
      <c r="G114" s="15"/>
    </row>
    <row r="115" spans="1:7" x14ac:dyDescent="0.25">
      <c r="A115" s="12" t="s">
        <v>1397</v>
      </c>
      <c r="B115" s="30" t="s">
        <v>1398</v>
      </c>
      <c r="C115" s="30" t="s">
        <v>1146</v>
      </c>
      <c r="D115" s="13">
        <v>139375</v>
      </c>
      <c r="E115" s="14">
        <v>1497.24</v>
      </c>
      <c r="F115" s="15">
        <v>2E-3</v>
      </c>
      <c r="G115" s="15"/>
    </row>
    <row r="116" spans="1:7" x14ac:dyDescent="0.25">
      <c r="A116" s="12" t="s">
        <v>1399</v>
      </c>
      <c r="B116" s="30" t="s">
        <v>1400</v>
      </c>
      <c r="C116" s="30" t="s">
        <v>1198</v>
      </c>
      <c r="D116" s="13">
        <v>591600</v>
      </c>
      <c r="E116" s="14">
        <v>1486.99</v>
      </c>
      <c r="F116" s="15">
        <v>1.9E-3</v>
      </c>
      <c r="G116" s="15"/>
    </row>
    <row r="117" spans="1:7" x14ac:dyDescent="0.25">
      <c r="A117" s="12" t="s">
        <v>1401</v>
      </c>
      <c r="B117" s="30" t="s">
        <v>1402</v>
      </c>
      <c r="C117" s="30" t="s">
        <v>1221</v>
      </c>
      <c r="D117" s="13">
        <v>38200</v>
      </c>
      <c r="E117" s="14">
        <v>1447.28</v>
      </c>
      <c r="F117" s="15">
        <v>1.9E-3</v>
      </c>
      <c r="G117" s="15"/>
    </row>
    <row r="118" spans="1:7" x14ac:dyDescent="0.25">
      <c r="A118" s="12" t="s">
        <v>1403</v>
      </c>
      <c r="B118" s="30" t="s">
        <v>1404</v>
      </c>
      <c r="C118" s="30" t="s">
        <v>1263</v>
      </c>
      <c r="D118" s="13">
        <v>46200</v>
      </c>
      <c r="E118" s="14">
        <v>1441.39</v>
      </c>
      <c r="F118" s="15">
        <v>1.9E-3</v>
      </c>
      <c r="G118" s="15"/>
    </row>
    <row r="119" spans="1:7" x14ac:dyDescent="0.25">
      <c r="A119" s="12" t="s">
        <v>1405</v>
      </c>
      <c r="B119" s="30" t="s">
        <v>1406</v>
      </c>
      <c r="C119" s="30" t="s">
        <v>1221</v>
      </c>
      <c r="D119" s="13">
        <v>216900</v>
      </c>
      <c r="E119" s="14">
        <v>1382.85</v>
      </c>
      <c r="F119" s="15">
        <v>1.8E-3</v>
      </c>
      <c r="G119" s="15"/>
    </row>
    <row r="120" spans="1:7" x14ac:dyDescent="0.25">
      <c r="A120" s="12" t="s">
        <v>1407</v>
      </c>
      <c r="B120" s="30" t="s">
        <v>1408</v>
      </c>
      <c r="C120" s="30" t="s">
        <v>1186</v>
      </c>
      <c r="D120" s="13">
        <v>923634</v>
      </c>
      <c r="E120" s="14">
        <v>1369.29</v>
      </c>
      <c r="F120" s="15">
        <v>1.8E-3</v>
      </c>
      <c r="G120" s="15"/>
    </row>
    <row r="121" spans="1:7" x14ac:dyDescent="0.25">
      <c r="A121" s="12" t="s">
        <v>1409</v>
      </c>
      <c r="B121" s="30" t="s">
        <v>1410</v>
      </c>
      <c r="C121" s="30" t="s">
        <v>1364</v>
      </c>
      <c r="D121" s="13">
        <v>193600</v>
      </c>
      <c r="E121" s="14">
        <v>1337.29</v>
      </c>
      <c r="F121" s="15">
        <v>1.6999999999999999E-3</v>
      </c>
      <c r="G121" s="15"/>
    </row>
    <row r="122" spans="1:7" x14ac:dyDescent="0.25">
      <c r="A122" s="12" t="s">
        <v>1411</v>
      </c>
      <c r="B122" s="30" t="s">
        <v>1412</v>
      </c>
      <c r="C122" s="30" t="s">
        <v>1149</v>
      </c>
      <c r="D122" s="13">
        <v>306000</v>
      </c>
      <c r="E122" s="14">
        <v>1333.24</v>
      </c>
      <c r="F122" s="15">
        <v>1.6999999999999999E-3</v>
      </c>
      <c r="G122" s="15"/>
    </row>
    <row r="123" spans="1:7" x14ac:dyDescent="0.25">
      <c r="A123" s="12" t="s">
        <v>1413</v>
      </c>
      <c r="B123" s="30" t="s">
        <v>1414</v>
      </c>
      <c r="C123" s="30" t="s">
        <v>1186</v>
      </c>
      <c r="D123" s="13">
        <v>1065000</v>
      </c>
      <c r="E123" s="14">
        <v>1261.49</v>
      </c>
      <c r="F123" s="15">
        <v>1.6000000000000001E-3</v>
      </c>
      <c r="G123" s="15"/>
    </row>
    <row r="124" spans="1:7" x14ac:dyDescent="0.25">
      <c r="A124" s="12" t="s">
        <v>1415</v>
      </c>
      <c r="B124" s="30" t="s">
        <v>1416</v>
      </c>
      <c r="C124" s="30" t="s">
        <v>1156</v>
      </c>
      <c r="D124" s="13">
        <v>76300</v>
      </c>
      <c r="E124" s="14">
        <v>1257.23</v>
      </c>
      <c r="F124" s="15">
        <v>1.6000000000000001E-3</v>
      </c>
      <c r="G124" s="15"/>
    </row>
    <row r="125" spans="1:7" x14ac:dyDescent="0.25">
      <c r="A125" s="12" t="s">
        <v>1417</v>
      </c>
      <c r="B125" s="30" t="s">
        <v>1418</v>
      </c>
      <c r="C125" s="30" t="s">
        <v>1332</v>
      </c>
      <c r="D125" s="13">
        <v>178100</v>
      </c>
      <c r="E125" s="14">
        <v>1223.28</v>
      </c>
      <c r="F125" s="15">
        <v>1.6000000000000001E-3</v>
      </c>
      <c r="G125" s="15"/>
    </row>
    <row r="126" spans="1:7" x14ac:dyDescent="0.25">
      <c r="A126" s="12" t="s">
        <v>1419</v>
      </c>
      <c r="B126" s="30" t="s">
        <v>1420</v>
      </c>
      <c r="C126" s="30" t="s">
        <v>1380</v>
      </c>
      <c r="D126" s="13">
        <v>43500</v>
      </c>
      <c r="E126" s="14">
        <v>1173.54</v>
      </c>
      <c r="F126" s="15">
        <v>1.5E-3</v>
      </c>
      <c r="G126" s="15"/>
    </row>
    <row r="127" spans="1:7" x14ac:dyDescent="0.25">
      <c r="A127" s="12" t="s">
        <v>1421</v>
      </c>
      <c r="B127" s="30" t="s">
        <v>1422</v>
      </c>
      <c r="C127" s="30" t="s">
        <v>1203</v>
      </c>
      <c r="D127" s="13">
        <v>803700</v>
      </c>
      <c r="E127" s="14">
        <v>1172.5999999999999</v>
      </c>
      <c r="F127" s="15">
        <v>1.5E-3</v>
      </c>
      <c r="G127" s="15"/>
    </row>
    <row r="128" spans="1:7" x14ac:dyDescent="0.25">
      <c r="A128" s="12" t="s">
        <v>1423</v>
      </c>
      <c r="B128" s="30" t="s">
        <v>1424</v>
      </c>
      <c r="C128" s="30" t="s">
        <v>1327</v>
      </c>
      <c r="D128" s="13">
        <v>38700</v>
      </c>
      <c r="E128" s="14">
        <v>1149.22</v>
      </c>
      <c r="F128" s="15">
        <v>1.5E-3</v>
      </c>
      <c r="G128" s="15"/>
    </row>
    <row r="129" spans="1:7" x14ac:dyDescent="0.25">
      <c r="A129" s="12" t="s">
        <v>1425</v>
      </c>
      <c r="B129" s="30" t="s">
        <v>1426</v>
      </c>
      <c r="C129" s="30" t="s">
        <v>1349</v>
      </c>
      <c r="D129" s="13">
        <v>210000</v>
      </c>
      <c r="E129" s="14">
        <v>1131.17</v>
      </c>
      <c r="F129" s="15">
        <v>1.5E-3</v>
      </c>
      <c r="G129" s="15"/>
    </row>
    <row r="130" spans="1:7" x14ac:dyDescent="0.25">
      <c r="A130" s="12" t="s">
        <v>1427</v>
      </c>
      <c r="B130" s="30" t="s">
        <v>1428</v>
      </c>
      <c r="C130" s="30" t="s">
        <v>1235</v>
      </c>
      <c r="D130" s="13">
        <v>356400</v>
      </c>
      <c r="E130" s="14">
        <v>1014.85</v>
      </c>
      <c r="F130" s="15">
        <v>1.2999999999999999E-3</v>
      </c>
      <c r="G130" s="15"/>
    </row>
    <row r="131" spans="1:7" x14ac:dyDescent="0.25">
      <c r="A131" s="12" t="s">
        <v>1429</v>
      </c>
      <c r="B131" s="30" t="s">
        <v>1430</v>
      </c>
      <c r="C131" s="30" t="s">
        <v>1221</v>
      </c>
      <c r="D131" s="13">
        <v>265200</v>
      </c>
      <c r="E131" s="14">
        <v>1010.01</v>
      </c>
      <c r="F131" s="15">
        <v>1.2999999999999999E-3</v>
      </c>
      <c r="G131" s="15"/>
    </row>
    <row r="132" spans="1:7" x14ac:dyDescent="0.25">
      <c r="A132" s="12" t="s">
        <v>1431</v>
      </c>
      <c r="B132" s="30" t="s">
        <v>1432</v>
      </c>
      <c r="C132" s="30" t="s">
        <v>1186</v>
      </c>
      <c r="D132" s="13">
        <v>127725</v>
      </c>
      <c r="E132" s="14">
        <v>997.66</v>
      </c>
      <c r="F132" s="15">
        <v>1.2999999999999999E-3</v>
      </c>
      <c r="G132" s="15"/>
    </row>
    <row r="133" spans="1:7" x14ac:dyDescent="0.25">
      <c r="A133" s="12" t="s">
        <v>1433</v>
      </c>
      <c r="B133" s="30" t="s">
        <v>1434</v>
      </c>
      <c r="C133" s="30" t="s">
        <v>1165</v>
      </c>
      <c r="D133" s="13">
        <v>25300</v>
      </c>
      <c r="E133" s="14">
        <v>925.37</v>
      </c>
      <c r="F133" s="15">
        <v>1.1999999999999999E-3</v>
      </c>
      <c r="G133" s="15"/>
    </row>
    <row r="134" spans="1:7" x14ac:dyDescent="0.25">
      <c r="A134" s="12" t="s">
        <v>1435</v>
      </c>
      <c r="B134" s="30" t="s">
        <v>1436</v>
      </c>
      <c r="C134" s="30" t="s">
        <v>1156</v>
      </c>
      <c r="D134" s="13">
        <v>14500</v>
      </c>
      <c r="E134" s="14">
        <v>883.13</v>
      </c>
      <c r="F134" s="15">
        <v>1.1999999999999999E-3</v>
      </c>
      <c r="G134" s="15"/>
    </row>
    <row r="135" spans="1:7" x14ac:dyDescent="0.25">
      <c r="A135" s="12" t="s">
        <v>1437</v>
      </c>
      <c r="B135" s="30" t="s">
        <v>1438</v>
      </c>
      <c r="C135" s="30" t="s">
        <v>1173</v>
      </c>
      <c r="D135" s="13">
        <v>49000</v>
      </c>
      <c r="E135" s="14">
        <v>835.72</v>
      </c>
      <c r="F135" s="15">
        <v>1.1000000000000001E-3</v>
      </c>
      <c r="G135" s="15"/>
    </row>
    <row r="136" spans="1:7" x14ac:dyDescent="0.25">
      <c r="A136" s="12" t="s">
        <v>1439</v>
      </c>
      <c r="B136" s="30" t="s">
        <v>1440</v>
      </c>
      <c r="C136" s="30" t="s">
        <v>1198</v>
      </c>
      <c r="D136" s="13">
        <v>44400</v>
      </c>
      <c r="E136" s="14">
        <v>832.74</v>
      </c>
      <c r="F136" s="15">
        <v>1.1000000000000001E-3</v>
      </c>
      <c r="G136" s="15"/>
    </row>
    <row r="137" spans="1:7" x14ac:dyDescent="0.25">
      <c r="A137" s="12" t="s">
        <v>1441</v>
      </c>
      <c r="B137" s="30" t="s">
        <v>1442</v>
      </c>
      <c r="C137" s="30" t="s">
        <v>1364</v>
      </c>
      <c r="D137" s="13">
        <v>145500</v>
      </c>
      <c r="E137" s="14">
        <v>818.58</v>
      </c>
      <c r="F137" s="15">
        <v>1.1000000000000001E-3</v>
      </c>
      <c r="G137" s="15"/>
    </row>
    <row r="138" spans="1:7" x14ac:dyDescent="0.25">
      <c r="A138" s="12" t="s">
        <v>1443</v>
      </c>
      <c r="B138" s="30" t="s">
        <v>1444</v>
      </c>
      <c r="C138" s="30" t="s">
        <v>1445</v>
      </c>
      <c r="D138" s="13">
        <v>2190</v>
      </c>
      <c r="E138" s="14">
        <v>815.98</v>
      </c>
      <c r="F138" s="15">
        <v>1.1000000000000001E-3</v>
      </c>
      <c r="G138" s="15"/>
    </row>
    <row r="139" spans="1:7" x14ac:dyDescent="0.25">
      <c r="A139" s="12" t="s">
        <v>1446</v>
      </c>
      <c r="B139" s="30" t="s">
        <v>1447</v>
      </c>
      <c r="C139" s="30" t="s">
        <v>1263</v>
      </c>
      <c r="D139" s="13">
        <v>141240</v>
      </c>
      <c r="E139" s="14">
        <v>811.28</v>
      </c>
      <c r="F139" s="15">
        <v>1.1000000000000001E-3</v>
      </c>
      <c r="G139" s="15"/>
    </row>
    <row r="140" spans="1:7" x14ac:dyDescent="0.25">
      <c r="A140" s="12" t="s">
        <v>1448</v>
      </c>
      <c r="B140" s="30" t="s">
        <v>1449</v>
      </c>
      <c r="C140" s="30" t="s">
        <v>1232</v>
      </c>
      <c r="D140" s="13">
        <v>77000</v>
      </c>
      <c r="E140" s="14">
        <v>807.61</v>
      </c>
      <c r="F140" s="15">
        <v>1.1000000000000001E-3</v>
      </c>
      <c r="G140" s="15"/>
    </row>
    <row r="141" spans="1:7" x14ac:dyDescent="0.25">
      <c r="A141" s="12" t="s">
        <v>1450</v>
      </c>
      <c r="B141" s="30" t="s">
        <v>1451</v>
      </c>
      <c r="C141" s="30" t="s">
        <v>1280</v>
      </c>
      <c r="D141" s="13">
        <v>74400</v>
      </c>
      <c r="E141" s="14">
        <v>774.76</v>
      </c>
      <c r="F141" s="15">
        <v>1E-3</v>
      </c>
      <c r="G141" s="15"/>
    </row>
    <row r="142" spans="1:7" x14ac:dyDescent="0.25">
      <c r="A142" s="12" t="s">
        <v>1452</v>
      </c>
      <c r="B142" s="30" t="s">
        <v>1453</v>
      </c>
      <c r="C142" s="30" t="s">
        <v>1356</v>
      </c>
      <c r="D142" s="13">
        <v>27200</v>
      </c>
      <c r="E142" s="14">
        <v>758.06</v>
      </c>
      <c r="F142" s="15">
        <v>1E-3</v>
      </c>
      <c r="G142" s="15"/>
    </row>
    <row r="143" spans="1:7" x14ac:dyDescent="0.25">
      <c r="A143" s="12" t="s">
        <v>1454</v>
      </c>
      <c r="B143" s="30" t="s">
        <v>1455</v>
      </c>
      <c r="C143" s="30" t="s">
        <v>1356</v>
      </c>
      <c r="D143" s="13">
        <v>319800</v>
      </c>
      <c r="E143" s="14">
        <v>741.14</v>
      </c>
      <c r="F143" s="15">
        <v>1E-3</v>
      </c>
      <c r="G143" s="15"/>
    </row>
    <row r="144" spans="1:7" x14ac:dyDescent="0.25">
      <c r="A144" s="12" t="s">
        <v>1456</v>
      </c>
      <c r="B144" s="30" t="s">
        <v>1457</v>
      </c>
      <c r="C144" s="30" t="s">
        <v>1458</v>
      </c>
      <c r="D144" s="13">
        <v>15200</v>
      </c>
      <c r="E144" s="14">
        <v>737.6</v>
      </c>
      <c r="F144" s="15">
        <v>1E-3</v>
      </c>
      <c r="G144" s="15"/>
    </row>
    <row r="145" spans="1:7" x14ac:dyDescent="0.25">
      <c r="A145" s="12" t="s">
        <v>1459</v>
      </c>
      <c r="B145" s="30" t="s">
        <v>1460</v>
      </c>
      <c r="C145" s="30" t="s">
        <v>1186</v>
      </c>
      <c r="D145" s="13">
        <v>41000</v>
      </c>
      <c r="E145" s="14">
        <v>686.14</v>
      </c>
      <c r="F145" s="15">
        <v>8.9999999999999998E-4</v>
      </c>
      <c r="G145" s="15"/>
    </row>
    <row r="146" spans="1:7" x14ac:dyDescent="0.25">
      <c r="A146" s="12" t="s">
        <v>1461</v>
      </c>
      <c r="B146" s="30" t="s">
        <v>1462</v>
      </c>
      <c r="C146" s="30" t="s">
        <v>1235</v>
      </c>
      <c r="D146" s="13">
        <v>26400</v>
      </c>
      <c r="E146" s="14">
        <v>680.17</v>
      </c>
      <c r="F146" s="15">
        <v>8.9999999999999998E-4</v>
      </c>
      <c r="G146" s="15"/>
    </row>
    <row r="147" spans="1:7" x14ac:dyDescent="0.25">
      <c r="A147" s="12" t="s">
        <v>1463</v>
      </c>
      <c r="B147" s="30" t="s">
        <v>1464</v>
      </c>
      <c r="C147" s="30" t="s">
        <v>1216</v>
      </c>
      <c r="D147" s="13">
        <v>11550</v>
      </c>
      <c r="E147" s="14">
        <v>665.38</v>
      </c>
      <c r="F147" s="15">
        <v>8.9999999999999998E-4</v>
      </c>
      <c r="G147" s="15"/>
    </row>
    <row r="148" spans="1:7" x14ac:dyDescent="0.25">
      <c r="A148" s="12" t="s">
        <v>1465</v>
      </c>
      <c r="B148" s="30" t="s">
        <v>1466</v>
      </c>
      <c r="C148" s="30" t="s">
        <v>1280</v>
      </c>
      <c r="D148" s="13">
        <v>152500</v>
      </c>
      <c r="E148" s="14">
        <v>660.55</v>
      </c>
      <c r="F148" s="15">
        <v>8.9999999999999998E-4</v>
      </c>
      <c r="G148" s="15"/>
    </row>
    <row r="149" spans="1:7" x14ac:dyDescent="0.25">
      <c r="A149" s="12" t="s">
        <v>1467</v>
      </c>
      <c r="B149" s="30" t="s">
        <v>1468</v>
      </c>
      <c r="C149" s="30" t="s">
        <v>1380</v>
      </c>
      <c r="D149" s="13">
        <v>79000</v>
      </c>
      <c r="E149" s="14">
        <v>594.24</v>
      </c>
      <c r="F149" s="15">
        <v>8.0000000000000004E-4</v>
      </c>
      <c r="G149" s="15"/>
    </row>
    <row r="150" spans="1:7" x14ac:dyDescent="0.25">
      <c r="A150" s="12" t="s">
        <v>1469</v>
      </c>
      <c r="B150" s="30" t="s">
        <v>1470</v>
      </c>
      <c r="C150" s="30" t="s">
        <v>1364</v>
      </c>
      <c r="D150" s="13">
        <v>41250</v>
      </c>
      <c r="E150" s="14">
        <v>592.04</v>
      </c>
      <c r="F150" s="15">
        <v>8.0000000000000004E-4</v>
      </c>
      <c r="G150" s="15"/>
    </row>
    <row r="151" spans="1:7" x14ac:dyDescent="0.25">
      <c r="A151" s="12" t="s">
        <v>1471</v>
      </c>
      <c r="B151" s="30" t="s">
        <v>1472</v>
      </c>
      <c r="C151" s="30" t="s">
        <v>1156</v>
      </c>
      <c r="D151" s="13">
        <v>15300</v>
      </c>
      <c r="E151" s="14">
        <v>584.30999999999995</v>
      </c>
      <c r="F151" s="15">
        <v>8.0000000000000004E-4</v>
      </c>
      <c r="G151" s="15"/>
    </row>
    <row r="152" spans="1:7" x14ac:dyDescent="0.25">
      <c r="A152" s="12" t="s">
        <v>1473</v>
      </c>
      <c r="B152" s="30" t="s">
        <v>1474</v>
      </c>
      <c r="C152" s="30" t="s">
        <v>1263</v>
      </c>
      <c r="D152" s="13">
        <v>187200</v>
      </c>
      <c r="E152" s="14">
        <v>533.42999999999995</v>
      </c>
      <c r="F152" s="15">
        <v>6.9999999999999999E-4</v>
      </c>
      <c r="G152" s="15"/>
    </row>
    <row r="153" spans="1:7" x14ac:dyDescent="0.25">
      <c r="A153" s="12" t="s">
        <v>1475</v>
      </c>
      <c r="B153" s="30" t="s">
        <v>1476</v>
      </c>
      <c r="C153" s="30" t="s">
        <v>1349</v>
      </c>
      <c r="D153" s="13">
        <v>112000</v>
      </c>
      <c r="E153" s="14">
        <v>529.82000000000005</v>
      </c>
      <c r="F153" s="15">
        <v>6.9999999999999999E-4</v>
      </c>
      <c r="G153" s="15"/>
    </row>
    <row r="154" spans="1:7" x14ac:dyDescent="0.25">
      <c r="A154" s="12" t="s">
        <v>1477</v>
      </c>
      <c r="B154" s="30" t="s">
        <v>1478</v>
      </c>
      <c r="C154" s="30" t="s">
        <v>1479</v>
      </c>
      <c r="D154" s="13">
        <v>10600</v>
      </c>
      <c r="E154" s="14">
        <v>505.51</v>
      </c>
      <c r="F154" s="15">
        <v>6.9999999999999999E-4</v>
      </c>
      <c r="G154" s="15"/>
    </row>
    <row r="155" spans="1:7" x14ac:dyDescent="0.25">
      <c r="A155" s="12" t="s">
        <v>1480</v>
      </c>
      <c r="B155" s="30" t="s">
        <v>1481</v>
      </c>
      <c r="C155" s="30" t="s">
        <v>1198</v>
      </c>
      <c r="D155" s="13">
        <v>5600</v>
      </c>
      <c r="E155" s="14">
        <v>504.2</v>
      </c>
      <c r="F155" s="15">
        <v>6.9999999999999999E-4</v>
      </c>
      <c r="G155" s="15"/>
    </row>
    <row r="156" spans="1:7" x14ac:dyDescent="0.25">
      <c r="A156" s="12" t="s">
        <v>1482</v>
      </c>
      <c r="B156" s="30" t="s">
        <v>1483</v>
      </c>
      <c r="C156" s="30" t="s">
        <v>1221</v>
      </c>
      <c r="D156" s="13">
        <v>2040</v>
      </c>
      <c r="E156" s="14">
        <v>485.63</v>
      </c>
      <c r="F156" s="15">
        <v>5.9999999999999995E-4</v>
      </c>
      <c r="G156" s="15"/>
    </row>
    <row r="157" spans="1:7" x14ac:dyDescent="0.25">
      <c r="A157" s="12" t="s">
        <v>1484</v>
      </c>
      <c r="B157" s="30" t="s">
        <v>1485</v>
      </c>
      <c r="C157" s="30" t="s">
        <v>1241</v>
      </c>
      <c r="D157" s="13">
        <v>22387</v>
      </c>
      <c r="E157" s="14">
        <v>436.48</v>
      </c>
      <c r="F157" s="15">
        <v>5.9999999999999995E-4</v>
      </c>
      <c r="G157" s="15"/>
    </row>
    <row r="158" spans="1:7" x14ac:dyDescent="0.25">
      <c r="A158" s="12" t="s">
        <v>1486</v>
      </c>
      <c r="B158" s="30" t="s">
        <v>1487</v>
      </c>
      <c r="C158" s="30" t="s">
        <v>1216</v>
      </c>
      <c r="D158" s="13">
        <v>10800</v>
      </c>
      <c r="E158" s="14">
        <v>433.19</v>
      </c>
      <c r="F158" s="15">
        <v>5.9999999999999995E-4</v>
      </c>
      <c r="G158" s="15"/>
    </row>
    <row r="159" spans="1:7" x14ac:dyDescent="0.25">
      <c r="A159" s="12" t="s">
        <v>1488</v>
      </c>
      <c r="B159" s="30" t="s">
        <v>1489</v>
      </c>
      <c r="C159" s="30" t="s">
        <v>1332</v>
      </c>
      <c r="D159" s="13">
        <v>16250</v>
      </c>
      <c r="E159" s="14">
        <v>414.76</v>
      </c>
      <c r="F159" s="15">
        <v>5.0000000000000001E-4</v>
      </c>
      <c r="G159" s="15"/>
    </row>
    <row r="160" spans="1:7" x14ac:dyDescent="0.25">
      <c r="A160" s="12" t="s">
        <v>1490</v>
      </c>
      <c r="B160" s="30" t="s">
        <v>1491</v>
      </c>
      <c r="C160" s="30" t="s">
        <v>1458</v>
      </c>
      <c r="D160" s="13">
        <v>1680</v>
      </c>
      <c r="E160" s="14">
        <v>407.17</v>
      </c>
      <c r="F160" s="15">
        <v>5.0000000000000001E-4</v>
      </c>
      <c r="G160" s="15"/>
    </row>
    <row r="161" spans="1:7" x14ac:dyDescent="0.25">
      <c r="A161" s="12" t="s">
        <v>1492</v>
      </c>
      <c r="B161" s="30" t="s">
        <v>1493</v>
      </c>
      <c r="C161" s="30" t="s">
        <v>1198</v>
      </c>
      <c r="D161" s="13">
        <v>1475</v>
      </c>
      <c r="E161" s="14">
        <v>394.44</v>
      </c>
      <c r="F161" s="15">
        <v>5.0000000000000001E-4</v>
      </c>
      <c r="G161" s="15"/>
    </row>
    <row r="162" spans="1:7" x14ac:dyDescent="0.25">
      <c r="A162" s="12" t="s">
        <v>1494</v>
      </c>
      <c r="B162" s="30" t="s">
        <v>1495</v>
      </c>
      <c r="C162" s="30" t="s">
        <v>1210</v>
      </c>
      <c r="D162" s="13">
        <v>308000</v>
      </c>
      <c r="E162" s="14">
        <v>393.93</v>
      </c>
      <c r="F162" s="15">
        <v>5.0000000000000001E-4</v>
      </c>
      <c r="G162" s="15"/>
    </row>
    <row r="163" spans="1:7" x14ac:dyDescent="0.25">
      <c r="A163" s="12" t="s">
        <v>1496</v>
      </c>
      <c r="B163" s="30" t="s">
        <v>1497</v>
      </c>
      <c r="C163" s="30" t="s">
        <v>1221</v>
      </c>
      <c r="D163" s="13">
        <v>16500</v>
      </c>
      <c r="E163" s="14">
        <v>350.88</v>
      </c>
      <c r="F163" s="15">
        <v>5.0000000000000001E-4</v>
      </c>
      <c r="G163" s="15"/>
    </row>
    <row r="164" spans="1:7" x14ac:dyDescent="0.25">
      <c r="A164" s="12" t="s">
        <v>1498</v>
      </c>
      <c r="B164" s="30" t="s">
        <v>1499</v>
      </c>
      <c r="C164" s="30" t="s">
        <v>1332</v>
      </c>
      <c r="D164" s="13">
        <v>3675</v>
      </c>
      <c r="E164" s="14">
        <v>242.51</v>
      </c>
      <c r="F164" s="15">
        <v>2.9999999999999997E-4</v>
      </c>
      <c r="G164" s="15"/>
    </row>
    <row r="165" spans="1:7" x14ac:dyDescent="0.25">
      <c r="A165" s="12" t="s">
        <v>1500</v>
      </c>
      <c r="B165" s="30" t="s">
        <v>1501</v>
      </c>
      <c r="C165" s="30" t="s">
        <v>1241</v>
      </c>
      <c r="D165" s="13">
        <v>4600</v>
      </c>
      <c r="E165" s="14">
        <v>242.32</v>
      </c>
      <c r="F165" s="15">
        <v>2.9999999999999997E-4</v>
      </c>
      <c r="G165" s="15"/>
    </row>
    <row r="166" spans="1:7" x14ac:dyDescent="0.25">
      <c r="A166" s="12" t="s">
        <v>1502</v>
      </c>
      <c r="B166" s="30" t="s">
        <v>1503</v>
      </c>
      <c r="C166" s="30" t="s">
        <v>1170</v>
      </c>
      <c r="D166" s="13">
        <v>11875</v>
      </c>
      <c r="E166" s="14">
        <v>222.86</v>
      </c>
      <c r="F166" s="15">
        <v>2.9999999999999997E-4</v>
      </c>
      <c r="G166" s="15"/>
    </row>
    <row r="167" spans="1:7" x14ac:dyDescent="0.25">
      <c r="A167" s="12" t="s">
        <v>1504</v>
      </c>
      <c r="B167" s="30" t="s">
        <v>1505</v>
      </c>
      <c r="C167" s="30" t="s">
        <v>1221</v>
      </c>
      <c r="D167" s="13">
        <v>52000</v>
      </c>
      <c r="E167" s="14">
        <v>207.77</v>
      </c>
      <c r="F167" s="15">
        <v>2.9999999999999997E-4</v>
      </c>
      <c r="G167" s="15"/>
    </row>
    <row r="168" spans="1:7" x14ac:dyDescent="0.25">
      <c r="A168" s="12" t="s">
        <v>1506</v>
      </c>
      <c r="B168" s="30" t="s">
        <v>1507</v>
      </c>
      <c r="C168" s="30" t="s">
        <v>1332</v>
      </c>
      <c r="D168" s="13">
        <v>5550</v>
      </c>
      <c r="E168" s="14">
        <v>205.41</v>
      </c>
      <c r="F168" s="15">
        <v>2.9999999999999997E-4</v>
      </c>
      <c r="G168" s="15"/>
    </row>
    <row r="169" spans="1:7" x14ac:dyDescent="0.25">
      <c r="A169" s="12" t="s">
        <v>1508</v>
      </c>
      <c r="B169" s="30" t="s">
        <v>1509</v>
      </c>
      <c r="C169" s="30" t="s">
        <v>1258</v>
      </c>
      <c r="D169" s="13">
        <v>26000</v>
      </c>
      <c r="E169" s="14">
        <v>201.76</v>
      </c>
      <c r="F169" s="15">
        <v>2.9999999999999997E-4</v>
      </c>
      <c r="G169" s="15"/>
    </row>
    <row r="170" spans="1:7" x14ac:dyDescent="0.25">
      <c r="A170" s="12" t="s">
        <v>1510</v>
      </c>
      <c r="B170" s="30" t="s">
        <v>1511</v>
      </c>
      <c r="C170" s="30" t="s">
        <v>1235</v>
      </c>
      <c r="D170" s="13">
        <v>175</v>
      </c>
      <c r="E170" s="14">
        <v>195.45</v>
      </c>
      <c r="F170" s="15">
        <v>2.9999999999999997E-4</v>
      </c>
      <c r="G170" s="15"/>
    </row>
    <row r="171" spans="1:7" x14ac:dyDescent="0.25">
      <c r="A171" s="12" t="s">
        <v>1512</v>
      </c>
      <c r="B171" s="30" t="s">
        <v>1513</v>
      </c>
      <c r="C171" s="30" t="s">
        <v>1213</v>
      </c>
      <c r="D171" s="13">
        <v>44000</v>
      </c>
      <c r="E171" s="14">
        <v>185.55</v>
      </c>
      <c r="F171" s="15">
        <v>2.0000000000000001E-4</v>
      </c>
      <c r="G171" s="15"/>
    </row>
    <row r="172" spans="1:7" x14ac:dyDescent="0.25">
      <c r="A172" s="12" t="s">
        <v>1514</v>
      </c>
      <c r="B172" s="30" t="s">
        <v>1515</v>
      </c>
      <c r="C172" s="30" t="s">
        <v>1356</v>
      </c>
      <c r="D172" s="13">
        <v>2850</v>
      </c>
      <c r="E172" s="14">
        <v>131.41</v>
      </c>
      <c r="F172" s="15">
        <v>2.0000000000000001E-4</v>
      </c>
      <c r="G172" s="15"/>
    </row>
    <row r="173" spans="1:7" x14ac:dyDescent="0.25">
      <c r="A173" s="12" t="s">
        <v>1516</v>
      </c>
      <c r="B173" s="30" t="s">
        <v>1517</v>
      </c>
      <c r="C173" s="30" t="s">
        <v>1371</v>
      </c>
      <c r="D173" s="13">
        <v>11000</v>
      </c>
      <c r="E173" s="14">
        <v>110.9</v>
      </c>
      <c r="F173" s="15">
        <v>1E-4</v>
      </c>
      <c r="G173" s="15"/>
    </row>
    <row r="174" spans="1:7" x14ac:dyDescent="0.25">
      <c r="A174" s="12" t="s">
        <v>1518</v>
      </c>
      <c r="B174" s="30" t="s">
        <v>1519</v>
      </c>
      <c r="C174" s="30" t="s">
        <v>1337</v>
      </c>
      <c r="D174" s="13">
        <v>1750</v>
      </c>
      <c r="E174" s="14">
        <v>65.989999999999995</v>
      </c>
      <c r="F174" s="15">
        <v>1E-4</v>
      </c>
      <c r="G174" s="15"/>
    </row>
    <row r="175" spans="1:7" x14ac:dyDescent="0.25">
      <c r="A175" s="12" t="s">
        <v>1520</v>
      </c>
      <c r="B175" s="30" t="s">
        <v>1521</v>
      </c>
      <c r="C175" s="30" t="s">
        <v>1280</v>
      </c>
      <c r="D175" s="13">
        <v>6875</v>
      </c>
      <c r="E175" s="14">
        <v>26.75</v>
      </c>
      <c r="F175" s="15">
        <v>0</v>
      </c>
      <c r="G175" s="15"/>
    </row>
    <row r="176" spans="1:7" x14ac:dyDescent="0.25">
      <c r="A176" s="16" t="s">
        <v>126</v>
      </c>
      <c r="B176" s="31"/>
      <c r="C176" s="31"/>
      <c r="D176" s="17"/>
      <c r="E176" s="37">
        <v>582163.68999999994</v>
      </c>
      <c r="F176" s="38">
        <v>0.75949999999999995</v>
      </c>
      <c r="G176" s="20"/>
    </row>
    <row r="177" spans="1:7" x14ac:dyDescent="0.25">
      <c r="A177" s="16" t="s">
        <v>1522</v>
      </c>
      <c r="B177" s="30"/>
      <c r="C177" s="30"/>
      <c r="D177" s="13"/>
      <c r="E177" s="14"/>
      <c r="F177" s="15"/>
      <c r="G177" s="15"/>
    </row>
    <row r="178" spans="1:7" x14ac:dyDescent="0.25">
      <c r="A178" s="16" t="s">
        <v>126</v>
      </c>
      <c r="B178" s="30"/>
      <c r="C178" s="30"/>
      <c r="D178" s="13"/>
      <c r="E178" s="39" t="s">
        <v>118</v>
      </c>
      <c r="F178" s="40" t="s">
        <v>118</v>
      </c>
      <c r="G178" s="15"/>
    </row>
    <row r="179" spans="1:7" x14ac:dyDescent="0.25">
      <c r="A179" s="21" t="s">
        <v>158</v>
      </c>
      <c r="B179" s="32"/>
      <c r="C179" s="32"/>
      <c r="D179" s="22"/>
      <c r="E179" s="27">
        <v>582163.68999999994</v>
      </c>
      <c r="F179" s="28">
        <v>0.75949999999999995</v>
      </c>
      <c r="G179" s="20"/>
    </row>
    <row r="180" spans="1:7" x14ac:dyDescent="0.25">
      <c r="A180" s="12"/>
      <c r="B180" s="30"/>
      <c r="C180" s="30"/>
      <c r="D180" s="13"/>
      <c r="E180" s="14"/>
      <c r="F180" s="15"/>
      <c r="G180" s="15"/>
    </row>
    <row r="181" spans="1:7" x14ac:dyDescent="0.25">
      <c r="A181" s="16" t="s">
        <v>1523</v>
      </c>
      <c r="B181" s="30"/>
      <c r="C181" s="30"/>
      <c r="D181" s="13"/>
      <c r="E181" s="14"/>
      <c r="F181" s="15"/>
      <c r="G181" s="15"/>
    </row>
    <row r="182" spans="1:7" x14ac:dyDescent="0.25">
      <c r="A182" s="16" t="s">
        <v>1524</v>
      </c>
      <c r="B182" s="30"/>
      <c r="C182" s="30"/>
      <c r="D182" s="13"/>
      <c r="E182" s="14"/>
      <c r="F182" s="15"/>
      <c r="G182" s="15"/>
    </row>
    <row r="183" spans="1:7" x14ac:dyDescent="0.25">
      <c r="A183" s="12" t="s">
        <v>1525</v>
      </c>
      <c r="B183" s="30"/>
      <c r="C183" s="30" t="s">
        <v>1280</v>
      </c>
      <c r="D183" s="41">
        <v>-6875</v>
      </c>
      <c r="E183" s="23">
        <v>-26.87</v>
      </c>
      <c r="F183" s="24">
        <v>-3.4999999999999997E-5</v>
      </c>
      <c r="G183" s="15"/>
    </row>
    <row r="184" spans="1:7" x14ac:dyDescent="0.25">
      <c r="A184" s="12" t="s">
        <v>1526</v>
      </c>
      <c r="B184" s="30"/>
      <c r="C184" s="30" t="s">
        <v>1337</v>
      </c>
      <c r="D184" s="41">
        <v>-1750</v>
      </c>
      <c r="E184" s="23">
        <v>-66.52</v>
      </c>
      <c r="F184" s="24">
        <v>-8.6000000000000003E-5</v>
      </c>
      <c r="G184" s="15"/>
    </row>
    <row r="185" spans="1:7" x14ac:dyDescent="0.25">
      <c r="A185" s="12" t="s">
        <v>1527</v>
      </c>
      <c r="B185" s="30"/>
      <c r="C185" s="30" t="s">
        <v>1371</v>
      </c>
      <c r="D185" s="41">
        <v>-11000</v>
      </c>
      <c r="E185" s="23">
        <v>-111.78</v>
      </c>
      <c r="F185" s="24">
        <v>-1.45E-4</v>
      </c>
      <c r="G185" s="15"/>
    </row>
    <row r="186" spans="1:7" x14ac:dyDescent="0.25">
      <c r="A186" s="12" t="s">
        <v>1528</v>
      </c>
      <c r="B186" s="30"/>
      <c r="C186" s="30" t="s">
        <v>1356</v>
      </c>
      <c r="D186" s="41">
        <v>-2850</v>
      </c>
      <c r="E186" s="23">
        <v>-132.49</v>
      </c>
      <c r="F186" s="24">
        <v>-1.7200000000000001E-4</v>
      </c>
      <c r="G186" s="15"/>
    </row>
    <row r="187" spans="1:7" x14ac:dyDescent="0.25">
      <c r="A187" s="12" t="s">
        <v>1529</v>
      </c>
      <c r="B187" s="30"/>
      <c r="C187" s="30" t="s">
        <v>1213</v>
      </c>
      <c r="D187" s="41">
        <v>-44000</v>
      </c>
      <c r="E187" s="23">
        <v>-187.04</v>
      </c>
      <c r="F187" s="24">
        <v>-2.43E-4</v>
      </c>
      <c r="G187" s="15"/>
    </row>
    <row r="188" spans="1:7" x14ac:dyDescent="0.25">
      <c r="A188" s="12" t="s">
        <v>1530</v>
      </c>
      <c r="B188" s="30"/>
      <c r="C188" s="30" t="s">
        <v>1235</v>
      </c>
      <c r="D188" s="41">
        <v>-175</v>
      </c>
      <c r="E188" s="23">
        <v>-197.14</v>
      </c>
      <c r="F188" s="24">
        <v>-2.5700000000000001E-4</v>
      </c>
      <c r="G188" s="15"/>
    </row>
    <row r="189" spans="1:7" x14ac:dyDescent="0.25">
      <c r="A189" s="12" t="s">
        <v>1531</v>
      </c>
      <c r="B189" s="30"/>
      <c r="C189" s="30" t="s">
        <v>1258</v>
      </c>
      <c r="D189" s="41">
        <v>-26000</v>
      </c>
      <c r="E189" s="23">
        <v>-202.83</v>
      </c>
      <c r="F189" s="24">
        <v>-2.6400000000000002E-4</v>
      </c>
      <c r="G189" s="15"/>
    </row>
    <row r="190" spans="1:7" x14ac:dyDescent="0.25">
      <c r="A190" s="12" t="s">
        <v>1532</v>
      </c>
      <c r="B190" s="30"/>
      <c r="C190" s="30" t="s">
        <v>1332</v>
      </c>
      <c r="D190" s="41">
        <v>-5550</v>
      </c>
      <c r="E190" s="23">
        <v>-206.47</v>
      </c>
      <c r="F190" s="24">
        <v>-2.6899999999999998E-4</v>
      </c>
      <c r="G190" s="15"/>
    </row>
    <row r="191" spans="1:7" x14ac:dyDescent="0.25">
      <c r="A191" s="12" t="s">
        <v>1533</v>
      </c>
      <c r="B191" s="30"/>
      <c r="C191" s="30" t="s">
        <v>1221</v>
      </c>
      <c r="D191" s="41">
        <v>-52000</v>
      </c>
      <c r="E191" s="23">
        <v>-209.61</v>
      </c>
      <c r="F191" s="24">
        <v>-2.7300000000000002E-4</v>
      </c>
      <c r="G191" s="15"/>
    </row>
    <row r="192" spans="1:7" x14ac:dyDescent="0.25">
      <c r="A192" s="12" t="s">
        <v>1534</v>
      </c>
      <c r="B192" s="30"/>
      <c r="C192" s="30" t="s">
        <v>1170</v>
      </c>
      <c r="D192" s="41">
        <v>-11875</v>
      </c>
      <c r="E192" s="23">
        <v>-224.49</v>
      </c>
      <c r="F192" s="24">
        <v>-2.92E-4</v>
      </c>
      <c r="G192" s="15"/>
    </row>
    <row r="193" spans="1:7" x14ac:dyDescent="0.25">
      <c r="A193" s="12" t="s">
        <v>1535</v>
      </c>
      <c r="B193" s="30"/>
      <c r="C193" s="30" t="s">
        <v>1241</v>
      </c>
      <c r="D193" s="41">
        <v>-4600</v>
      </c>
      <c r="E193" s="23">
        <v>-242.55</v>
      </c>
      <c r="F193" s="24">
        <v>-3.1599999999999998E-4</v>
      </c>
      <c r="G193" s="15"/>
    </row>
    <row r="194" spans="1:7" x14ac:dyDescent="0.25">
      <c r="A194" s="12" t="s">
        <v>1536</v>
      </c>
      <c r="B194" s="30"/>
      <c r="C194" s="30" t="s">
        <v>1332</v>
      </c>
      <c r="D194" s="41">
        <v>-3675</v>
      </c>
      <c r="E194" s="23">
        <v>-244.42</v>
      </c>
      <c r="F194" s="24">
        <v>-3.1799999999999998E-4</v>
      </c>
      <c r="G194" s="15"/>
    </row>
    <row r="195" spans="1:7" x14ac:dyDescent="0.25">
      <c r="A195" s="12" t="s">
        <v>1537</v>
      </c>
      <c r="B195" s="30"/>
      <c r="C195" s="30" t="s">
        <v>1221</v>
      </c>
      <c r="D195" s="41">
        <v>-16500</v>
      </c>
      <c r="E195" s="23">
        <v>-352.67</v>
      </c>
      <c r="F195" s="24">
        <v>-4.5899999999999999E-4</v>
      </c>
      <c r="G195" s="15"/>
    </row>
    <row r="196" spans="1:7" x14ac:dyDescent="0.25">
      <c r="A196" s="12" t="s">
        <v>1538</v>
      </c>
      <c r="B196" s="30"/>
      <c r="C196" s="30" t="s">
        <v>1210</v>
      </c>
      <c r="D196" s="41">
        <v>-308000</v>
      </c>
      <c r="E196" s="23">
        <v>-396.7</v>
      </c>
      <c r="F196" s="24">
        <v>-5.1699999999999999E-4</v>
      </c>
      <c r="G196" s="15"/>
    </row>
    <row r="197" spans="1:7" x14ac:dyDescent="0.25">
      <c r="A197" s="12" t="s">
        <v>1539</v>
      </c>
      <c r="B197" s="30"/>
      <c r="C197" s="30" t="s">
        <v>1198</v>
      </c>
      <c r="D197" s="41">
        <v>-1475</v>
      </c>
      <c r="E197" s="23">
        <v>-396.98</v>
      </c>
      <c r="F197" s="24">
        <v>-5.1699999999999999E-4</v>
      </c>
      <c r="G197" s="15"/>
    </row>
    <row r="198" spans="1:7" x14ac:dyDescent="0.25">
      <c r="A198" s="12" t="s">
        <v>1540</v>
      </c>
      <c r="B198" s="30"/>
      <c r="C198" s="30" t="s">
        <v>1458</v>
      </c>
      <c r="D198" s="41">
        <v>-1680</v>
      </c>
      <c r="E198" s="23">
        <v>-410.7</v>
      </c>
      <c r="F198" s="24">
        <v>-5.3499999999999999E-4</v>
      </c>
      <c r="G198" s="15"/>
    </row>
    <row r="199" spans="1:7" x14ac:dyDescent="0.25">
      <c r="A199" s="12" t="s">
        <v>1541</v>
      </c>
      <c r="B199" s="30"/>
      <c r="C199" s="30" t="s">
        <v>1332</v>
      </c>
      <c r="D199" s="41">
        <v>-16250</v>
      </c>
      <c r="E199" s="23">
        <v>-416.77</v>
      </c>
      <c r="F199" s="24">
        <v>-5.4299999999999997E-4</v>
      </c>
      <c r="G199" s="15"/>
    </row>
    <row r="200" spans="1:7" x14ac:dyDescent="0.25">
      <c r="A200" s="12" t="s">
        <v>1542</v>
      </c>
      <c r="B200" s="30"/>
      <c r="C200" s="30" t="s">
        <v>1216</v>
      </c>
      <c r="D200" s="41">
        <v>-10800</v>
      </c>
      <c r="E200" s="23">
        <v>-437.61</v>
      </c>
      <c r="F200" s="24">
        <v>-5.6999999999999998E-4</v>
      </c>
      <c r="G200" s="15"/>
    </row>
    <row r="201" spans="1:7" x14ac:dyDescent="0.25">
      <c r="A201" s="12" t="s">
        <v>1543</v>
      </c>
      <c r="B201" s="30"/>
      <c r="C201" s="30" t="s">
        <v>1241</v>
      </c>
      <c r="D201" s="41">
        <v>-22387</v>
      </c>
      <c r="E201" s="23">
        <v>-439.2</v>
      </c>
      <c r="F201" s="24">
        <v>-5.7200000000000003E-4</v>
      </c>
      <c r="G201" s="15"/>
    </row>
    <row r="202" spans="1:7" x14ac:dyDescent="0.25">
      <c r="A202" s="12" t="s">
        <v>1544</v>
      </c>
      <c r="B202" s="30"/>
      <c r="C202" s="30" t="s">
        <v>1221</v>
      </c>
      <c r="D202" s="41">
        <v>-2040</v>
      </c>
      <c r="E202" s="23">
        <v>-489.91</v>
      </c>
      <c r="F202" s="24">
        <v>-6.38E-4</v>
      </c>
      <c r="G202" s="15"/>
    </row>
    <row r="203" spans="1:7" x14ac:dyDescent="0.25">
      <c r="A203" s="12" t="s">
        <v>1545</v>
      </c>
      <c r="B203" s="30"/>
      <c r="C203" s="30" t="s">
        <v>1198</v>
      </c>
      <c r="D203" s="41">
        <v>-5600</v>
      </c>
      <c r="E203" s="23">
        <v>-506.3</v>
      </c>
      <c r="F203" s="24">
        <v>-6.6E-4</v>
      </c>
      <c r="G203" s="15"/>
    </row>
    <row r="204" spans="1:7" x14ac:dyDescent="0.25">
      <c r="A204" s="12" t="s">
        <v>1546</v>
      </c>
      <c r="B204" s="30"/>
      <c r="C204" s="30" t="s">
        <v>1479</v>
      </c>
      <c r="D204" s="41">
        <v>-10600</v>
      </c>
      <c r="E204" s="23">
        <v>-509.1</v>
      </c>
      <c r="F204" s="24">
        <v>-6.6299999999999996E-4</v>
      </c>
      <c r="G204" s="15"/>
    </row>
    <row r="205" spans="1:7" x14ac:dyDescent="0.25">
      <c r="A205" s="12" t="s">
        <v>1547</v>
      </c>
      <c r="B205" s="30"/>
      <c r="C205" s="30" t="s">
        <v>1349</v>
      </c>
      <c r="D205" s="41">
        <v>-112000</v>
      </c>
      <c r="E205" s="23">
        <v>-534.58000000000004</v>
      </c>
      <c r="F205" s="24">
        <v>-6.96E-4</v>
      </c>
      <c r="G205" s="15"/>
    </row>
    <row r="206" spans="1:7" x14ac:dyDescent="0.25">
      <c r="A206" s="12" t="s">
        <v>1548</v>
      </c>
      <c r="B206" s="30"/>
      <c r="C206" s="30" t="s">
        <v>1263</v>
      </c>
      <c r="D206" s="41">
        <v>-187200</v>
      </c>
      <c r="E206" s="23">
        <v>-537.73</v>
      </c>
      <c r="F206" s="24">
        <v>-7.0100000000000002E-4</v>
      </c>
      <c r="G206" s="15"/>
    </row>
    <row r="207" spans="1:7" x14ac:dyDescent="0.25">
      <c r="A207" s="12" t="s">
        <v>1549</v>
      </c>
      <c r="B207" s="30"/>
      <c r="C207" s="30" t="s">
        <v>1156</v>
      </c>
      <c r="D207" s="41">
        <v>-15300</v>
      </c>
      <c r="E207" s="23">
        <v>-588.02</v>
      </c>
      <c r="F207" s="24">
        <v>-7.6599999999999997E-4</v>
      </c>
      <c r="G207" s="15"/>
    </row>
    <row r="208" spans="1:7" x14ac:dyDescent="0.25">
      <c r="A208" s="12" t="s">
        <v>1550</v>
      </c>
      <c r="B208" s="30"/>
      <c r="C208" s="30" t="s">
        <v>1364</v>
      </c>
      <c r="D208" s="41">
        <v>-41250</v>
      </c>
      <c r="E208" s="23">
        <v>-596.91</v>
      </c>
      <c r="F208" s="24">
        <v>-7.7800000000000005E-4</v>
      </c>
      <c r="G208" s="15"/>
    </row>
    <row r="209" spans="1:7" x14ac:dyDescent="0.25">
      <c r="A209" s="12" t="s">
        <v>1551</v>
      </c>
      <c r="B209" s="30"/>
      <c r="C209" s="30" t="s">
        <v>1380</v>
      </c>
      <c r="D209" s="41">
        <v>-79000</v>
      </c>
      <c r="E209" s="23">
        <v>-599.33000000000004</v>
      </c>
      <c r="F209" s="24">
        <v>-7.8100000000000001E-4</v>
      </c>
      <c r="G209" s="15"/>
    </row>
    <row r="210" spans="1:7" x14ac:dyDescent="0.25">
      <c r="A210" s="12" t="s">
        <v>1552</v>
      </c>
      <c r="B210" s="30"/>
      <c r="C210" s="30" t="s">
        <v>1280</v>
      </c>
      <c r="D210" s="41">
        <v>-152500</v>
      </c>
      <c r="E210" s="23">
        <v>-663.76</v>
      </c>
      <c r="F210" s="24">
        <v>-8.6499999999999999E-4</v>
      </c>
      <c r="G210" s="15"/>
    </row>
    <row r="211" spans="1:7" x14ac:dyDescent="0.25">
      <c r="A211" s="12" t="s">
        <v>1553</v>
      </c>
      <c r="B211" s="30"/>
      <c r="C211" s="30" t="s">
        <v>1216</v>
      </c>
      <c r="D211" s="41">
        <v>-11550</v>
      </c>
      <c r="E211" s="23">
        <v>-668.65</v>
      </c>
      <c r="F211" s="24">
        <v>-8.7100000000000003E-4</v>
      </c>
      <c r="G211" s="15"/>
    </row>
    <row r="212" spans="1:7" x14ac:dyDescent="0.25">
      <c r="A212" s="12" t="s">
        <v>1554</v>
      </c>
      <c r="B212" s="30"/>
      <c r="C212" s="30" t="s">
        <v>1235</v>
      </c>
      <c r="D212" s="41">
        <v>-26400</v>
      </c>
      <c r="E212" s="23">
        <v>-686</v>
      </c>
      <c r="F212" s="24">
        <v>-8.9400000000000005E-4</v>
      </c>
      <c r="G212" s="15"/>
    </row>
    <row r="213" spans="1:7" x14ac:dyDescent="0.25">
      <c r="A213" s="12" t="s">
        <v>1555</v>
      </c>
      <c r="B213" s="30"/>
      <c r="C213" s="30" t="s">
        <v>1186</v>
      </c>
      <c r="D213" s="41">
        <v>-41000</v>
      </c>
      <c r="E213" s="23">
        <v>-691.22</v>
      </c>
      <c r="F213" s="24">
        <v>-9.01E-4</v>
      </c>
      <c r="G213" s="15"/>
    </row>
    <row r="214" spans="1:7" x14ac:dyDescent="0.25">
      <c r="A214" s="12" t="s">
        <v>1556</v>
      </c>
      <c r="B214" s="30"/>
      <c r="C214" s="30" t="s">
        <v>1458</v>
      </c>
      <c r="D214" s="41">
        <v>-15200</v>
      </c>
      <c r="E214" s="23">
        <v>-743.24</v>
      </c>
      <c r="F214" s="24">
        <v>-9.68E-4</v>
      </c>
      <c r="G214" s="15"/>
    </row>
    <row r="215" spans="1:7" x14ac:dyDescent="0.25">
      <c r="A215" s="12" t="s">
        <v>1557</v>
      </c>
      <c r="B215" s="30"/>
      <c r="C215" s="30" t="s">
        <v>1356</v>
      </c>
      <c r="D215" s="41">
        <v>-319800</v>
      </c>
      <c r="E215" s="23">
        <v>-745.93</v>
      </c>
      <c r="F215" s="24">
        <v>-9.7199999999999999E-4</v>
      </c>
      <c r="G215" s="15"/>
    </row>
    <row r="216" spans="1:7" x14ac:dyDescent="0.25">
      <c r="A216" s="12" t="s">
        <v>1558</v>
      </c>
      <c r="B216" s="30"/>
      <c r="C216" s="30" t="s">
        <v>1356</v>
      </c>
      <c r="D216" s="41">
        <v>-27200</v>
      </c>
      <c r="E216" s="23">
        <v>-760.68</v>
      </c>
      <c r="F216" s="24">
        <v>-9.9099999999999991E-4</v>
      </c>
      <c r="G216" s="15"/>
    </row>
    <row r="217" spans="1:7" x14ac:dyDescent="0.25">
      <c r="A217" s="12" t="s">
        <v>1559</v>
      </c>
      <c r="B217" s="30"/>
      <c r="C217" s="30" t="s">
        <v>1280</v>
      </c>
      <c r="D217" s="41">
        <v>-74400</v>
      </c>
      <c r="E217" s="23">
        <v>-777.15</v>
      </c>
      <c r="F217" s="24">
        <v>-1.013E-3</v>
      </c>
      <c r="G217" s="15"/>
    </row>
    <row r="218" spans="1:7" x14ac:dyDescent="0.25">
      <c r="A218" s="12" t="s">
        <v>1560</v>
      </c>
      <c r="B218" s="30"/>
      <c r="C218" s="30" t="s">
        <v>1232</v>
      </c>
      <c r="D218" s="41">
        <v>-77000</v>
      </c>
      <c r="E218" s="23">
        <v>-814.43</v>
      </c>
      <c r="F218" s="24">
        <v>-1.0610000000000001E-3</v>
      </c>
      <c r="G218" s="15"/>
    </row>
    <row r="219" spans="1:7" x14ac:dyDescent="0.25">
      <c r="A219" s="12" t="s">
        <v>1561</v>
      </c>
      <c r="B219" s="30"/>
      <c r="C219" s="30" t="s">
        <v>1263</v>
      </c>
      <c r="D219" s="41">
        <v>-141240</v>
      </c>
      <c r="E219" s="23">
        <v>-816.01</v>
      </c>
      <c r="F219" s="24">
        <v>-1.0629999999999999E-3</v>
      </c>
      <c r="G219" s="15"/>
    </row>
    <row r="220" spans="1:7" x14ac:dyDescent="0.25">
      <c r="A220" s="12" t="s">
        <v>1562</v>
      </c>
      <c r="B220" s="30"/>
      <c r="C220" s="30" t="s">
        <v>1445</v>
      </c>
      <c r="D220" s="41">
        <v>-2190</v>
      </c>
      <c r="E220" s="23">
        <v>-822.8</v>
      </c>
      <c r="F220" s="24">
        <v>-1.072E-3</v>
      </c>
      <c r="G220" s="15"/>
    </row>
    <row r="221" spans="1:7" x14ac:dyDescent="0.25">
      <c r="A221" s="12" t="s">
        <v>1563</v>
      </c>
      <c r="B221" s="30"/>
      <c r="C221" s="30" t="s">
        <v>1364</v>
      </c>
      <c r="D221" s="41">
        <v>-145500</v>
      </c>
      <c r="E221" s="23">
        <v>-824.48</v>
      </c>
      <c r="F221" s="24">
        <v>-1.0740000000000001E-3</v>
      </c>
      <c r="G221" s="15"/>
    </row>
    <row r="222" spans="1:7" x14ac:dyDescent="0.25">
      <c r="A222" s="12" t="s">
        <v>1564</v>
      </c>
      <c r="B222" s="30"/>
      <c r="C222" s="30" t="s">
        <v>1173</v>
      </c>
      <c r="D222" s="41">
        <v>-49000</v>
      </c>
      <c r="E222" s="23">
        <v>-837.02</v>
      </c>
      <c r="F222" s="24">
        <v>-1.091E-3</v>
      </c>
      <c r="G222" s="15"/>
    </row>
    <row r="223" spans="1:7" x14ac:dyDescent="0.25">
      <c r="A223" s="12" t="s">
        <v>1565</v>
      </c>
      <c r="B223" s="30"/>
      <c r="C223" s="30" t="s">
        <v>1198</v>
      </c>
      <c r="D223" s="41">
        <v>-44400</v>
      </c>
      <c r="E223" s="23">
        <v>-840.27</v>
      </c>
      <c r="F223" s="24">
        <v>-1.0950000000000001E-3</v>
      </c>
      <c r="G223" s="15"/>
    </row>
    <row r="224" spans="1:7" x14ac:dyDescent="0.25">
      <c r="A224" s="12" t="s">
        <v>1566</v>
      </c>
      <c r="B224" s="30"/>
      <c r="C224" s="30" t="s">
        <v>1156</v>
      </c>
      <c r="D224" s="41">
        <v>-14500</v>
      </c>
      <c r="E224" s="23">
        <v>-889.21</v>
      </c>
      <c r="F224" s="24">
        <v>-1.1590000000000001E-3</v>
      </c>
      <c r="G224" s="15"/>
    </row>
    <row r="225" spans="1:7" x14ac:dyDescent="0.25">
      <c r="A225" s="12" t="s">
        <v>1567</v>
      </c>
      <c r="B225" s="30"/>
      <c r="C225" s="30" t="s">
        <v>1165</v>
      </c>
      <c r="D225" s="41">
        <v>-25300</v>
      </c>
      <c r="E225" s="23">
        <v>-931.52</v>
      </c>
      <c r="F225" s="24">
        <v>-1.214E-3</v>
      </c>
      <c r="G225" s="15"/>
    </row>
    <row r="226" spans="1:7" x14ac:dyDescent="0.25">
      <c r="A226" s="12" t="s">
        <v>1568</v>
      </c>
      <c r="B226" s="30"/>
      <c r="C226" s="30" t="s">
        <v>1186</v>
      </c>
      <c r="D226" s="41">
        <v>-127725</v>
      </c>
      <c r="E226" s="23">
        <v>-1000.85</v>
      </c>
      <c r="F226" s="24">
        <v>-1.304E-3</v>
      </c>
      <c r="G226" s="15"/>
    </row>
    <row r="227" spans="1:7" x14ac:dyDescent="0.25">
      <c r="A227" s="12" t="s">
        <v>1569</v>
      </c>
      <c r="B227" s="30"/>
      <c r="C227" s="30" t="s">
        <v>1221</v>
      </c>
      <c r="D227" s="41">
        <v>-265200</v>
      </c>
      <c r="E227" s="23">
        <v>-1018.24</v>
      </c>
      <c r="F227" s="24">
        <v>-1.3270000000000001E-3</v>
      </c>
      <c r="G227" s="15"/>
    </row>
    <row r="228" spans="1:7" x14ac:dyDescent="0.25">
      <c r="A228" s="12" t="s">
        <v>1570</v>
      </c>
      <c r="B228" s="30"/>
      <c r="C228" s="30" t="s">
        <v>1235</v>
      </c>
      <c r="D228" s="41">
        <v>-356400</v>
      </c>
      <c r="E228" s="23">
        <v>-1023.22</v>
      </c>
      <c r="F228" s="24">
        <v>-1.333E-3</v>
      </c>
      <c r="G228" s="15"/>
    </row>
    <row r="229" spans="1:7" x14ac:dyDescent="0.25">
      <c r="A229" s="12" t="s">
        <v>1571</v>
      </c>
      <c r="B229" s="30"/>
      <c r="C229" s="30" t="s">
        <v>1349</v>
      </c>
      <c r="D229" s="41">
        <v>-210000</v>
      </c>
      <c r="E229" s="23">
        <v>-1135.3699999999999</v>
      </c>
      <c r="F229" s="24">
        <v>-1.48E-3</v>
      </c>
      <c r="G229" s="15"/>
    </row>
    <row r="230" spans="1:7" x14ac:dyDescent="0.25">
      <c r="A230" s="12" t="s">
        <v>1572</v>
      </c>
      <c r="B230" s="30"/>
      <c r="C230" s="30" t="s">
        <v>1327</v>
      </c>
      <c r="D230" s="41">
        <v>-38700</v>
      </c>
      <c r="E230" s="23">
        <v>-1149.7</v>
      </c>
      <c r="F230" s="24">
        <v>-1.498E-3</v>
      </c>
      <c r="G230" s="15"/>
    </row>
    <row r="231" spans="1:7" x14ac:dyDescent="0.25">
      <c r="A231" s="12" t="s">
        <v>1573</v>
      </c>
      <c r="B231" s="30"/>
      <c r="C231" s="30" t="s">
        <v>1203</v>
      </c>
      <c r="D231" s="41">
        <v>-803700</v>
      </c>
      <c r="E231" s="23">
        <v>-1178.22</v>
      </c>
      <c r="F231" s="24">
        <v>-1.536E-3</v>
      </c>
      <c r="G231" s="15"/>
    </row>
    <row r="232" spans="1:7" x14ac:dyDescent="0.25">
      <c r="A232" s="12" t="s">
        <v>1574</v>
      </c>
      <c r="B232" s="30"/>
      <c r="C232" s="30" t="s">
        <v>1380</v>
      </c>
      <c r="D232" s="41">
        <v>-43500</v>
      </c>
      <c r="E232" s="23">
        <v>-1182.2</v>
      </c>
      <c r="F232" s="24">
        <v>-1.5410000000000001E-3</v>
      </c>
      <c r="G232" s="15"/>
    </row>
    <row r="233" spans="1:7" x14ac:dyDescent="0.25">
      <c r="A233" s="12" t="s">
        <v>1575</v>
      </c>
      <c r="B233" s="30"/>
      <c r="C233" s="30" t="s">
        <v>1332</v>
      </c>
      <c r="D233" s="41">
        <v>-178100</v>
      </c>
      <c r="E233" s="23">
        <v>-1234.95</v>
      </c>
      <c r="F233" s="24">
        <v>-1.609E-3</v>
      </c>
      <c r="G233" s="15"/>
    </row>
    <row r="234" spans="1:7" x14ac:dyDescent="0.25">
      <c r="A234" s="12" t="s">
        <v>1576</v>
      </c>
      <c r="B234" s="30"/>
      <c r="C234" s="30" t="s">
        <v>1156</v>
      </c>
      <c r="D234" s="41">
        <v>-76300</v>
      </c>
      <c r="E234" s="23">
        <v>-1263.1500000000001</v>
      </c>
      <c r="F234" s="24">
        <v>-1.6459999999999999E-3</v>
      </c>
      <c r="G234" s="15"/>
    </row>
    <row r="235" spans="1:7" x14ac:dyDescent="0.25">
      <c r="A235" s="12" t="s">
        <v>1577</v>
      </c>
      <c r="B235" s="30"/>
      <c r="C235" s="30" t="s">
        <v>1186</v>
      </c>
      <c r="D235" s="41">
        <v>-1065000</v>
      </c>
      <c r="E235" s="23">
        <v>-1267.3499999999999</v>
      </c>
      <c r="F235" s="24">
        <v>-1.652E-3</v>
      </c>
      <c r="G235" s="15"/>
    </row>
    <row r="236" spans="1:7" x14ac:dyDescent="0.25">
      <c r="A236" s="12" t="s">
        <v>1578</v>
      </c>
      <c r="B236" s="30"/>
      <c r="C236" s="30" t="s">
        <v>1149</v>
      </c>
      <c r="D236" s="41">
        <v>-306000</v>
      </c>
      <c r="E236" s="23">
        <v>-1342.27</v>
      </c>
      <c r="F236" s="24">
        <v>-1.7489999999999999E-3</v>
      </c>
      <c r="G236" s="15"/>
    </row>
    <row r="237" spans="1:7" x14ac:dyDescent="0.25">
      <c r="A237" s="12" t="s">
        <v>1579</v>
      </c>
      <c r="B237" s="30"/>
      <c r="C237" s="30" t="s">
        <v>1364</v>
      </c>
      <c r="D237" s="41">
        <v>-193600</v>
      </c>
      <c r="E237" s="23">
        <v>-1343.58</v>
      </c>
      <c r="F237" s="24">
        <v>-1.751E-3</v>
      </c>
      <c r="G237" s="15"/>
    </row>
    <row r="238" spans="1:7" x14ac:dyDescent="0.25">
      <c r="A238" s="12" t="s">
        <v>1580</v>
      </c>
      <c r="B238" s="30"/>
      <c r="C238" s="30" t="s">
        <v>1186</v>
      </c>
      <c r="D238" s="41">
        <v>-923634</v>
      </c>
      <c r="E238" s="23">
        <v>-1379.91</v>
      </c>
      <c r="F238" s="24">
        <v>-1.7979999999999999E-3</v>
      </c>
      <c r="G238" s="15"/>
    </row>
    <row r="239" spans="1:7" x14ac:dyDescent="0.25">
      <c r="A239" s="12" t="s">
        <v>1581</v>
      </c>
      <c r="B239" s="30"/>
      <c r="C239" s="30" t="s">
        <v>1221</v>
      </c>
      <c r="D239" s="41">
        <v>-216900</v>
      </c>
      <c r="E239" s="23">
        <v>-1394.67</v>
      </c>
      <c r="F239" s="24">
        <v>-1.818E-3</v>
      </c>
      <c r="G239" s="15"/>
    </row>
    <row r="240" spans="1:7" x14ac:dyDescent="0.25">
      <c r="A240" s="12" t="s">
        <v>1582</v>
      </c>
      <c r="B240" s="30"/>
      <c r="C240" s="30" t="s">
        <v>1263</v>
      </c>
      <c r="D240" s="41">
        <v>-46200</v>
      </c>
      <c r="E240" s="23">
        <v>-1452.55</v>
      </c>
      <c r="F240" s="24">
        <v>-1.8929999999999999E-3</v>
      </c>
      <c r="G240" s="15"/>
    </row>
    <row r="241" spans="1:7" x14ac:dyDescent="0.25">
      <c r="A241" s="12" t="s">
        <v>1583</v>
      </c>
      <c r="B241" s="30"/>
      <c r="C241" s="30" t="s">
        <v>1221</v>
      </c>
      <c r="D241" s="41">
        <v>-38200</v>
      </c>
      <c r="E241" s="23">
        <v>-1459.07</v>
      </c>
      <c r="F241" s="24">
        <v>-1.902E-3</v>
      </c>
      <c r="G241" s="15"/>
    </row>
    <row r="242" spans="1:7" x14ac:dyDescent="0.25">
      <c r="A242" s="12" t="s">
        <v>1584</v>
      </c>
      <c r="B242" s="30"/>
      <c r="C242" s="30" t="s">
        <v>1198</v>
      </c>
      <c r="D242" s="41">
        <v>-591600</v>
      </c>
      <c r="E242" s="23">
        <v>-1501.78</v>
      </c>
      <c r="F242" s="24">
        <v>-1.957E-3</v>
      </c>
      <c r="G242" s="15"/>
    </row>
    <row r="243" spans="1:7" x14ac:dyDescent="0.25">
      <c r="A243" s="12" t="s">
        <v>1585</v>
      </c>
      <c r="B243" s="30"/>
      <c r="C243" s="30" t="s">
        <v>1146</v>
      </c>
      <c r="D243" s="41">
        <v>-139375</v>
      </c>
      <c r="E243" s="23">
        <v>-1502.81</v>
      </c>
      <c r="F243" s="24">
        <v>-1.9589999999999998E-3</v>
      </c>
      <c r="G243" s="15"/>
    </row>
    <row r="244" spans="1:7" x14ac:dyDescent="0.25">
      <c r="A244" s="12" t="s">
        <v>1586</v>
      </c>
      <c r="B244" s="30"/>
      <c r="C244" s="30" t="s">
        <v>1364</v>
      </c>
      <c r="D244" s="41">
        <v>-103500</v>
      </c>
      <c r="E244" s="23">
        <v>-1541.12</v>
      </c>
      <c r="F244" s="24">
        <v>-2.0089999999999999E-3</v>
      </c>
      <c r="G244" s="15"/>
    </row>
    <row r="245" spans="1:7" x14ac:dyDescent="0.25">
      <c r="A245" s="12" t="s">
        <v>1587</v>
      </c>
      <c r="B245" s="30"/>
      <c r="C245" s="30" t="s">
        <v>1380</v>
      </c>
      <c r="D245" s="41">
        <v>-28250</v>
      </c>
      <c r="E245" s="23">
        <v>-1572.99</v>
      </c>
      <c r="F245" s="24">
        <v>-2.0500000000000002E-3</v>
      </c>
      <c r="G245" s="15"/>
    </row>
    <row r="246" spans="1:7" x14ac:dyDescent="0.25">
      <c r="A246" s="12" t="s">
        <v>1588</v>
      </c>
      <c r="B246" s="30"/>
      <c r="C246" s="30" t="s">
        <v>1149</v>
      </c>
      <c r="D246" s="41">
        <v>-1443000</v>
      </c>
      <c r="E246" s="23">
        <v>-1616.88</v>
      </c>
      <c r="F246" s="24">
        <v>-2.1069999999999999E-3</v>
      </c>
      <c r="G246" s="15"/>
    </row>
    <row r="247" spans="1:7" x14ac:dyDescent="0.25">
      <c r="A247" s="12" t="s">
        <v>1589</v>
      </c>
      <c r="B247" s="30"/>
      <c r="C247" s="30" t="s">
        <v>1186</v>
      </c>
      <c r="D247" s="41">
        <v>-961200</v>
      </c>
      <c r="E247" s="23">
        <v>-1631.16</v>
      </c>
      <c r="F247" s="24">
        <v>-2.1259999999999999E-3</v>
      </c>
      <c r="G247" s="15"/>
    </row>
    <row r="248" spans="1:7" x14ac:dyDescent="0.25">
      <c r="A248" s="12" t="s">
        <v>1590</v>
      </c>
      <c r="B248" s="30"/>
      <c r="C248" s="30" t="s">
        <v>1263</v>
      </c>
      <c r="D248" s="41">
        <v>-48000</v>
      </c>
      <c r="E248" s="23">
        <v>-1684.56</v>
      </c>
      <c r="F248" s="24">
        <v>-2.196E-3</v>
      </c>
      <c r="G248" s="15"/>
    </row>
    <row r="249" spans="1:7" x14ac:dyDescent="0.25">
      <c r="A249" s="12" t="s">
        <v>1591</v>
      </c>
      <c r="B249" s="30"/>
      <c r="C249" s="30" t="s">
        <v>1337</v>
      </c>
      <c r="D249" s="41">
        <v>-296400</v>
      </c>
      <c r="E249" s="23">
        <v>-1699.41</v>
      </c>
      <c r="F249" s="24">
        <v>-2.215E-3</v>
      </c>
      <c r="G249" s="15"/>
    </row>
    <row r="250" spans="1:7" x14ac:dyDescent="0.25">
      <c r="A250" s="12" t="s">
        <v>1592</v>
      </c>
      <c r="B250" s="30"/>
      <c r="C250" s="30" t="s">
        <v>1181</v>
      </c>
      <c r="D250" s="41">
        <v>-1845000</v>
      </c>
      <c r="E250" s="23">
        <v>-1712.16</v>
      </c>
      <c r="F250" s="24">
        <v>-2.232E-3</v>
      </c>
      <c r="G250" s="15"/>
    </row>
    <row r="251" spans="1:7" x14ac:dyDescent="0.25">
      <c r="A251" s="12" t="s">
        <v>1593</v>
      </c>
      <c r="B251" s="30"/>
      <c r="C251" s="30" t="s">
        <v>1221</v>
      </c>
      <c r="D251" s="41">
        <v>-742500</v>
      </c>
      <c r="E251" s="23">
        <v>-1783.49</v>
      </c>
      <c r="F251" s="24">
        <v>-2.3249999999999998E-3</v>
      </c>
      <c r="G251" s="15"/>
    </row>
    <row r="252" spans="1:7" x14ac:dyDescent="0.25">
      <c r="A252" s="12" t="s">
        <v>1594</v>
      </c>
      <c r="B252" s="30"/>
      <c r="C252" s="30" t="s">
        <v>1380</v>
      </c>
      <c r="D252" s="41">
        <v>-104000</v>
      </c>
      <c r="E252" s="23">
        <v>-1785</v>
      </c>
      <c r="F252" s="24">
        <v>-2.3270000000000001E-3</v>
      </c>
      <c r="G252" s="15"/>
    </row>
    <row r="253" spans="1:7" x14ac:dyDescent="0.25">
      <c r="A253" s="12" t="s">
        <v>1595</v>
      </c>
      <c r="B253" s="30"/>
      <c r="C253" s="30" t="s">
        <v>1235</v>
      </c>
      <c r="D253" s="41">
        <v>-1945400</v>
      </c>
      <c r="E253" s="23">
        <v>-1803.39</v>
      </c>
      <c r="F253" s="24">
        <v>-2.3509999999999998E-3</v>
      </c>
      <c r="G253" s="15"/>
    </row>
    <row r="254" spans="1:7" x14ac:dyDescent="0.25">
      <c r="A254" s="12" t="s">
        <v>1596</v>
      </c>
      <c r="B254" s="30"/>
      <c r="C254" s="30" t="s">
        <v>1340</v>
      </c>
      <c r="D254" s="41">
        <v>-75600</v>
      </c>
      <c r="E254" s="23">
        <v>-1935.7</v>
      </c>
      <c r="F254" s="24">
        <v>-2.5230000000000001E-3</v>
      </c>
      <c r="G254" s="15"/>
    </row>
    <row r="255" spans="1:7" x14ac:dyDescent="0.25">
      <c r="A255" s="12" t="s">
        <v>1597</v>
      </c>
      <c r="B255" s="30"/>
      <c r="C255" s="30" t="s">
        <v>1332</v>
      </c>
      <c r="D255" s="41">
        <v>-88200</v>
      </c>
      <c r="E255" s="23">
        <v>-1953.63</v>
      </c>
      <c r="F255" s="24">
        <v>-2.5460000000000001E-3</v>
      </c>
      <c r="G255" s="15"/>
    </row>
    <row r="256" spans="1:7" x14ac:dyDescent="0.25">
      <c r="A256" s="12" t="s">
        <v>1598</v>
      </c>
      <c r="B256" s="30"/>
      <c r="C256" s="30" t="s">
        <v>1371</v>
      </c>
      <c r="D256" s="41">
        <v>-367500</v>
      </c>
      <c r="E256" s="23">
        <v>-1990.2</v>
      </c>
      <c r="F256" s="24">
        <v>-2.594E-3</v>
      </c>
      <c r="G256" s="15"/>
    </row>
    <row r="257" spans="1:7" x14ac:dyDescent="0.25">
      <c r="A257" s="12" t="s">
        <v>1599</v>
      </c>
      <c r="B257" s="30"/>
      <c r="C257" s="30" t="s">
        <v>1216</v>
      </c>
      <c r="D257" s="41">
        <v>-318000</v>
      </c>
      <c r="E257" s="23">
        <v>-2021.53</v>
      </c>
      <c r="F257" s="24">
        <v>-2.6350000000000002E-3</v>
      </c>
      <c r="G257" s="15"/>
    </row>
    <row r="258" spans="1:7" x14ac:dyDescent="0.25">
      <c r="A258" s="12" t="s">
        <v>1600</v>
      </c>
      <c r="B258" s="30"/>
      <c r="C258" s="30" t="s">
        <v>1170</v>
      </c>
      <c r="D258" s="41">
        <v>-144200</v>
      </c>
      <c r="E258" s="23">
        <v>-2041.87</v>
      </c>
      <c r="F258" s="24">
        <v>-2.6610000000000002E-3</v>
      </c>
      <c r="G258" s="15"/>
    </row>
    <row r="259" spans="1:7" x14ac:dyDescent="0.25">
      <c r="A259" s="12" t="s">
        <v>1601</v>
      </c>
      <c r="B259" s="30"/>
      <c r="C259" s="30" t="s">
        <v>1364</v>
      </c>
      <c r="D259" s="41">
        <v>-201600</v>
      </c>
      <c r="E259" s="23">
        <v>-2068.8200000000002</v>
      </c>
      <c r="F259" s="24">
        <v>-2.6970000000000002E-3</v>
      </c>
      <c r="G259" s="15"/>
    </row>
    <row r="260" spans="1:7" x14ac:dyDescent="0.25">
      <c r="A260" s="12" t="s">
        <v>1602</v>
      </c>
      <c r="B260" s="30"/>
      <c r="C260" s="30" t="s">
        <v>1361</v>
      </c>
      <c r="D260" s="41">
        <v>-67200</v>
      </c>
      <c r="E260" s="23">
        <v>-2101.5100000000002</v>
      </c>
      <c r="F260" s="24">
        <v>-2.7390000000000001E-3</v>
      </c>
      <c r="G260" s="15"/>
    </row>
    <row r="261" spans="1:7" x14ac:dyDescent="0.25">
      <c r="A261" s="12" t="s">
        <v>1603</v>
      </c>
      <c r="B261" s="30"/>
      <c r="C261" s="30" t="s">
        <v>1221</v>
      </c>
      <c r="D261" s="41">
        <v>-45000</v>
      </c>
      <c r="E261" s="23">
        <v>-2123.5100000000002</v>
      </c>
      <c r="F261" s="24">
        <v>-2.7680000000000001E-3</v>
      </c>
      <c r="G261" s="15"/>
    </row>
    <row r="262" spans="1:7" x14ac:dyDescent="0.25">
      <c r="A262" s="12" t="s">
        <v>1604</v>
      </c>
      <c r="B262" s="30"/>
      <c r="C262" s="30" t="s">
        <v>1186</v>
      </c>
      <c r="D262" s="41">
        <v>-105900</v>
      </c>
      <c r="E262" s="23">
        <v>-2138.81</v>
      </c>
      <c r="F262" s="24">
        <v>-2.7880000000000001E-3</v>
      </c>
      <c r="G262" s="15"/>
    </row>
    <row r="263" spans="1:7" x14ac:dyDescent="0.25">
      <c r="A263" s="12" t="s">
        <v>1605</v>
      </c>
      <c r="B263" s="30"/>
      <c r="C263" s="30" t="s">
        <v>1327</v>
      </c>
      <c r="D263" s="41">
        <v>-66400</v>
      </c>
      <c r="E263" s="23">
        <v>-2139.14</v>
      </c>
      <c r="F263" s="24">
        <v>-2.7880000000000001E-3</v>
      </c>
      <c r="G263" s="15"/>
    </row>
    <row r="264" spans="1:7" x14ac:dyDescent="0.25">
      <c r="A264" s="12" t="s">
        <v>1606</v>
      </c>
      <c r="B264" s="30"/>
      <c r="C264" s="30" t="s">
        <v>1356</v>
      </c>
      <c r="D264" s="41">
        <v>-81600</v>
      </c>
      <c r="E264" s="23">
        <v>-2142.86</v>
      </c>
      <c r="F264" s="24">
        <v>-2.7929999999999999E-3</v>
      </c>
      <c r="G264" s="15"/>
    </row>
    <row r="265" spans="1:7" x14ac:dyDescent="0.25">
      <c r="A265" s="12" t="s">
        <v>1607</v>
      </c>
      <c r="B265" s="30"/>
      <c r="C265" s="30" t="s">
        <v>1349</v>
      </c>
      <c r="D265" s="41">
        <v>-234900</v>
      </c>
      <c r="E265" s="23">
        <v>-2224.0300000000002</v>
      </c>
      <c r="F265" s="24">
        <v>-2.8990000000000001E-3</v>
      </c>
      <c r="G265" s="15"/>
    </row>
    <row r="266" spans="1:7" x14ac:dyDescent="0.25">
      <c r="A266" s="12" t="s">
        <v>1608</v>
      </c>
      <c r="B266" s="30"/>
      <c r="C266" s="30" t="s">
        <v>1244</v>
      </c>
      <c r="D266" s="41">
        <v>-1065600</v>
      </c>
      <c r="E266" s="23">
        <v>-2244.15</v>
      </c>
      <c r="F266" s="24">
        <v>-2.9250000000000001E-3</v>
      </c>
      <c r="G266" s="15"/>
    </row>
    <row r="267" spans="1:7" x14ac:dyDescent="0.25">
      <c r="A267" s="12" t="s">
        <v>1609</v>
      </c>
      <c r="B267" s="30"/>
      <c r="C267" s="30" t="s">
        <v>1263</v>
      </c>
      <c r="D267" s="41">
        <v>-171500</v>
      </c>
      <c r="E267" s="23">
        <v>-2248.2800000000002</v>
      </c>
      <c r="F267" s="24">
        <v>-2.931E-3</v>
      </c>
      <c r="G267" s="15"/>
    </row>
    <row r="268" spans="1:7" x14ac:dyDescent="0.25">
      <c r="A268" s="12" t="s">
        <v>1610</v>
      </c>
      <c r="B268" s="30"/>
      <c r="C268" s="30" t="s">
        <v>1181</v>
      </c>
      <c r="D268" s="41">
        <v>-1298500</v>
      </c>
      <c r="E268" s="23">
        <v>-2276.27</v>
      </c>
      <c r="F268" s="24">
        <v>-2.967E-3</v>
      </c>
      <c r="G268" s="15"/>
    </row>
    <row r="269" spans="1:7" x14ac:dyDescent="0.25">
      <c r="A269" s="12" t="s">
        <v>1611</v>
      </c>
      <c r="B269" s="30"/>
      <c r="C269" s="30" t="s">
        <v>1337</v>
      </c>
      <c r="D269" s="41">
        <v>-714400</v>
      </c>
      <c r="E269" s="23">
        <v>-2286.08</v>
      </c>
      <c r="F269" s="24">
        <v>-2.98E-3</v>
      </c>
      <c r="G269" s="15"/>
    </row>
    <row r="270" spans="1:7" x14ac:dyDescent="0.25">
      <c r="A270" s="12" t="s">
        <v>1612</v>
      </c>
      <c r="B270" s="30"/>
      <c r="C270" s="30" t="s">
        <v>1340</v>
      </c>
      <c r="D270" s="41">
        <v>-521600</v>
      </c>
      <c r="E270" s="23">
        <v>-2288.52</v>
      </c>
      <c r="F270" s="24">
        <v>-2.983E-3</v>
      </c>
      <c r="G270" s="15"/>
    </row>
    <row r="271" spans="1:7" x14ac:dyDescent="0.25">
      <c r="A271" s="12" t="s">
        <v>1613</v>
      </c>
      <c r="B271" s="30"/>
      <c r="C271" s="30" t="s">
        <v>1332</v>
      </c>
      <c r="D271" s="41">
        <v>-412000</v>
      </c>
      <c r="E271" s="23">
        <v>-2297.52</v>
      </c>
      <c r="F271" s="24">
        <v>-2.9949999999999998E-3</v>
      </c>
      <c r="G271" s="15"/>
    </row>
    <row r="272" spans="1:7" x14ac:dyDescent="0.25">
      <c r="A272" s="12" t="s">
        <v>1614</v>
      </c>
      <c r="B272" s="30"/>
      <c r="C272" s="30" t="s">
        <v>1186</v>
      </c>
      <c r="D272" s="41">
        <v>-204375</v>
      </c>
      <c r="E272" s="23">
        <v>-2301.5700000000002</v>
      </c>
      <c r="F272" s="24">
        <v>-3.0000000000000001E-3</v>
      </c>
      <c r="G272" s="15"/>
    </row>
    <row r="273" spans="1:7" x14ac:dyDescent="0.25">
      <c r="A273" s="12" t="s">
        <v>1615</v>
      </c>
      <c r="B273" s="30"/>
      <c r="C273" s="30" t="s">
        <v>1221</v>
      </c>
      <c r="D273" s="41">
        <v>-198900</v>
      </c>
      <c r="E273" s="23">
        <v>-2420.61</v>
      </c>
      <c r="F273" s="24">
        <v>-3.1549999999999998E-3</v>
      </c>
      <c r="G273" s="15"/>
    </row>
    <row r="274" spans="1:7" x14ac:dyDescent="0.25">
      <c r="A274" s="12" t="s">
        <v>1616</v>
      </c>
      <c r="B274" s="30"/>
      <c r="C274" s="30" t="s">
        <v>1327</v>
      </c>
      <c r="D274" s="41">
        <v>-1698750</v>
      </c>
      <c r="E274" s="23">
        <v>-2465.7399999999998</v>
      </c>
      <c r="F274" s="24">
        <v>-3.2139999999999998E-3</v>
      </c>
      <c r="G274" s="15"/>
    </row>
    <row r="275" spans="1:7" x14ac:dyDescent="0.25">
      <c r="A275" s="12" t="s">
        <v>1617</v>
      </c>
      <c r="B275" s="30"/>
      <c r="C275" s="30" t="s">
        <v>1146</v>
      </c>
      <c r="D275" s="41">
        <v>-333000</v>
      </c>
      <c r="E275" s="23">
        <v>-2470.36</v>
      </c>
      <c r="F275" s="24">
        <v>-3.2200000000000002E-3</v>
      </c>
      <c r="G275" s="15"/>
    </row>
    <row r="276" spans="1:7" x14ac:dyDescent="0.25">
      <c r="A276" s="12" t="s">
        <v>1618</v>
      </c>
      <c r="B276" s="30"/>
      <c r="C276" s="30" t="s">
        <v>1216</v>
      </c>
      <c r="D276" s="41">
        <v>-201600</v>
      </c>
      <c r="E276" s="23">
        <v>-2476.35</v>
      </c>
      <c r="F276" s="24">
        <v>-3.228E-3</v>
      </c>
      <c r="G276" s="15"/>
    </row>
    <row r="277" spans="1:7" x14ac:dyDescent="0.25">
      <c r="A277" s="12" t="s">
        <v>1619</v>
      </c>
      <c r="B277" s="30"/>
      <c r="C277" s="30" t="s">
        <v>1186</v>
      </c>
      <c r="D277" s="41">
        <v>-522000</v>
      </c>
      <c r="E277" s="23">
        <v>-2575.81</v>
      </c>
      <c r="F277" s="24">
        <v>-3.3579999999999999E-3</v>
      </c>
      <c r="G277" s="15"/>
    </row>
    <row r="278" spans="1:7" x14ac:dyDescent="0.25">
      <c r="A278" s="12" t="s">
        <v>1620</v>
      </c>
      <c r="B278" s="30"/>
      <c r="C278" s="30" t="s">
        <v>1221</v>
      </c>
      <c r="D278" s="41">
        <v>-328425</v>
      </c>
      <c r="E278" s="23">
        <v>-2583.88</v>
      </c>
      <c r="F278" s="24">
        <v>-3.3679999999999999E-3</v>
      </c>
      <c r="G278" s="15"/>
    </row>
    <row r="279" spans="1:7" x14ac:dyDescent="0.25">
      <c r="A279" s="12" t="s">
        <v>1621</v>
      </c>
      <c r="B279" s="30"/>
      <c r="C279" s="30" t="s">
        <v>1198</v>
      </c>
      <c r="D279" s="41">
        <v>-586800</v>
      </c>
      <c r="E279" s="23">
        <v>-2596.88</v>
      </c>
      <c r="F279" s="24">
        <v>-3.385E-3</v>
      </c>
      <c r="G279" s="15"/>
    </row>
    <row r="280" spans="1:7" x14ac:dyDescent="0.25">
      <c r="A280" s="12" t="s">
        <v>1622</v>
      </c>
      <c r="B280" s="30"/>
      <c r="C280" s="30" t="s">
        <v>1216</v>
      </c>
      <c r="D280" s="41">
        <v>-193900</v>
      </c>
      <c r="E280" s="23">
        <v>-2616</v>
      </c>
      <c r="F280" s="24">
        <v>-3.4099999999999998E-3</v>
      </c>
      <c r="G280" s="15"/>
    </row>
    <row r="281" spans="1:7" x14ac:dyDescent="0.25">
      <c r="A281" s="12" t="s">
        <v>1623</v>
      </c>
      <c r="B281" s="30"/>
      <c r="C281" s="30" t="s">
        <v>1165</v>
      </c>
      <c r="D281" s="41">
        <v>-59125</v>
      </c>
      <c r="E281" s="23">
        <v>-2624.12</v>
      </c>
      <c r="F281" s="24">
        <v>-3.421E-3</v>
      </c>
      <c r="G281" s="15"/>
    </row>
    <row r="282" spans="1:7" x14ac:dyDescent="0.25">
      <c r="A282" s="12" t="s">
        <v>1624</v>
      </c>
      <c r="B282" s="30"/>
      <c r="C282" s="30" t="s">
        <v>1216</v>
      </c>
      <c r="D282" s="41">
        <v>-117700</v>
      </c>
      <c r="E282" s="23">
        <v>-2794.02</v>
      </c>
      <c r="F282" s="24">
        <v>-3.6419999999999998E-3</v>
      </c>
      <c r="G282" s="15"/>
    </row>
    <row r="283" spans="1:7" x14ac:dyDescent="0.25">
      <c r="A283" s="12" t="s">
        <v>1625</v>
      </c>
      <c r="B283" s="30"/>
      <c r="C283" s="30" t="s">
        <v>1280</v>
      </c>
      <c r="D283" s="41">
        <v>-2150250</v>
      </c>
      <c r="E283" s="23">
        <v>-2861.98</v>
      </c>
      <c r="F283" s="24">
        <v>-3.7309999999999999E-3</v>
      </c>
      <c r="G283" s="15"/>
    </row>
    <row r="284" spans="1:7" x14ac:dyDescent="0.25">
      <c r="A284" s="12" t="s">
        <v>1626</v>
      </c>
      <c r="B284" s="30"/>
      <c r="C284" s="30" t="s">
        <v>1146</v>
      </c>
      <c r="D284" s="41">
        <v>-1955000</v>
      </c>
      <c r="E284" s="23">
        <v>-2888.51</v>
      </c>
      <c r="F284" s="24">
        <v>-3.7650000000000001E-3</v>
      </c>
      <c r="G284" s="15"/>
    </row>
    <row r="285" spans="1:7" x14ac:dyDescent="0.25">
      <c r="A285" s="12" t="s">
        <v>1627</v>
      </c>
      <c r="B285" s="30"/>
      <c r="C285" s="30" t="s">
        <v>1216</v>
      </c>
      <c r="D285" s="41">
        <v>-82250</v>
      </c>
      <c r="E285" s="23">
        <v>-2890.47</v>
      </c>
      <c r="F285" s="24">
        <v>-3.7680000000000001E-3</v>
      </c>
      <c r="G285" s="15"/>
    </row>
    <row r="286" spans="1:7" x14ac:dyDescent="0.25">
      <c r="A286" s="12" t="s">
        <v>1628</v>
      </c>
      <c r="B286" s="30"/>
      <c r="C286" s="30" t="s">
        <v>1263</v>
      </c>
      <c r="D286" s="41">
        <v>-52400</v>
      </c>
      <c r="E286" s="23">
        <v>-2912.03</v>
      </c>
      <c r="F286" s="24">
        <v>-3.7959999999999999E-3</v>
      </c>
      <c r="G286" s="15"/>
    </row>
    <row r="287" spans="1:7" x14ac:dyDescent="0.25">
      <c r="A287" s="12" t="s">
        <v>1629</v>
      </c>
      <c r="B287" s="30"/>
      <c r="C287" s="30" t="s">
        <v>1275</v>
      </c>
      <c r="D287" s="41">
        <v>-1590000</v>
      </c>
      <c r="E287" s="23">
        <v>-2917.65</v>
      </c>
      <c r="F287" s="24">
        <v>-3.803E-3</v>
      </c>
      <c r="G287" s="15"/>
    </row>
    <row r="288" spans="1:7" x14ac:dyDescent="0.25">
      <c r="A288" s="12" t="s">
        <v>1630</v>
      </c>
      <c r="B288" s="30"/>
      <c r="C288" s="30" t="s">
        <v>1216</v>
      </c>
      <c r="D288" s="41">
        <v>-52800</v>
      </c>
      <c r="E288" s="23">
        <v>-2946.82</v>
      </c>
      <c r="F288" s="24">
        <v>-3.8409999999999998E-3</v>
      </c>
      <c r="G288" s="15"/>
    </row>
    <row r="289" spans="1:7" x14ac:dyDescent="0.25">
      <c r="A289" s="12" t="s">
        <v>1631</v>
      </c>
      <c r="B289" s="30"/>
      <c r="C289" s="30" t="s">
        <v>1159</v>
      </c>
      <c r="D289" s="41">
        <v>-441000</v>
      </c>
      <c r="E289" s="23">
        <v>-3000.34</v>
      </c>
      <c r="F289" s="24">
        <v>-3.9110000000000004E-3</v>
      </c>
      <c r="G289" s="15"/>
    </row>
    <row r="290" spans="1:7" x14ac:dyDescent="0.25">
      <c r="A290" s="12" t="s">
        <v>1632</v>
      </c>
      <c r="B290" s="30"/>
      <c r="C290" s="30" t="s">
        <v>1221</v>
      </c>
      <c r="D290" s="41">
        <v>-247100</v>
      </c>
      <c r="E290" s="23">
        <v>-3042.42</v>
      </c>
      <c r="F290" s="24">
        <v>-3.9659999999999999E-3</v>
      </c>
      <c r="G290" s="15"/>
    </row>
    <row r="291" spans="1:7" x14ac:dyDescent="0.25">
      <c r="A291" s="12" t="s">
        <v>1633</v>
      </c>
      <c r="B291" s="30"/>
      <c r="C291" s="30" t="s">
        <v>1198</v>
      </c>
      <c r="D291" s="41">
        <v>-137250</v>
      </c>
      <c r="E291" s="23">
        <v>-3073.3</v>
      </c>
      <c r="F291" s="24">
        <v>-4.006E-3</v>
      </c>
      <c r="G291" s="15"/>
    </row>
    <row r="292" spans="1:7" x14ac:dyDescent="0.25">
      <c r="A292" s="12" t="s">
        <v>1634</v>
      </c>
      <c r="B292" s="30"/>
      <c r="C292" s="30" t="s">
        <v>1146</v>
      </c>
      <c r="D292" s="41">
        <v>-764100</v>
      </c>
      <c r="E292" s="23">
        <v>-3107.21</v>
      </c>
      <c r="F292" s="24">
        <v>-4.0499999999999998E-3</v>
      </c>
      <c r="G292" s="15"/>
    </row>
    <row r="293" spans="1:7" x14ac:dyDescent="0.25">
      <c r="A293" s="12" t="s">
        <v>1635</v>
      </c>
      <c r="B293" s="30"/>
      <c r="C293" s="30" t="s">
        <v>1210</v>
      </c>
      <c r="D293" s="41">
        <v>-390825</v>
      </c>
      <c r="E293" s="23">
        <v>-3149.27</v>
      </c>
      <c r="F293" s="24">
        <v>-4.1050000000000001E-3</v>
      </c>
      <c r="G293" s="15"/>
    </row>
    <row r="294" spans="1:7" x14ac:dyDescent="0.25">
      <c r="A294" s="12" t="s">
        <v>1636</v>
      </c>
      <c r="B294" s="30"/>
      <c r="C294" s="30" t="s">
        <v>1146</v>
      </c>
      <c r="D294" s="41">
        <v>-1387500</v>
      </c>
      <c r="E294" s="23">
        <v>-3284.91</v>
      </c>
      <c r="F294" s="24">
        <v>-4.2820000000000002E-3</v>
      </c>
      <c r="G294" s="15"/>
    </row>
    <row r="295" spans="1:7" x14ac:dyDescent="0.25">
      <c r="A295" s="12" t="s">
        <v>1637</v>
      </c>
      <c r="B295" s="30"/>
      <c r="C295" s="30" t="s">
        <v>1146</v>
      </c>
      <c r="D295" s="41">
        <v>-1510000</v>
      </c>
      <c r="E295" s="23">
        <v>-3444.31</v>
      </c>
      <c r="F295" s="24">
        <v>-4.4900000000000001E-3</v>
      </c>
      <c r="G295" s="15"/>
    </row>
    <row r="296" spans="1:7" x14ac:dyDescent="0.25">
      <c r="A296" s="12" t="s">
        <v>1638</v>
      </c>
      <c r="B296" s="30"/>
      <c r="C296" s="30" t="s">
        <v>1244</v>
      </c>
      <c r="D296" s="41">
        <v>-1302750</v>
      </c>
      <c r="E296" s="23">
        <v>-3520.03</v>
      </c>
      <c r="F296" s="24">
        <v>-4.5880000000000001E-3</v>
      </c>
      <c r="G296" s="15"/>
    </row>
    <row r="297" spans="1:7" x14ac:dyDescent="0.25">
      <c r="A297" s="12" t="s">
        <v>1639</v>
      </c>
      <c r="B297" s="30"/>
      <c r="C297" s="30" t="s">
        <v>1280</v>
      </c>
      <c r="D297" s="41">
        <v>-1758000</v>
      </c>
      <c r="E297" s="23">
        <v>-3594.23</v>
      </c>
      <c r="F297" s="24">
        <v>-4.6849999999999999E-3</v>
      </c>
      <c r="G297" s="15"/>
    </row>
    <row r="298" spans="1:7" x14ac:dyDescent="0.25">
      <c r="A298" s="12" t="s">
        <v>1640</v>
      </c>
      <c r="B298" s="30"/>
      <c r="C298" s="30" t="s">
        <v>1186</v>
      </c>
      <c r="D298" s="41">
        <v>-1050000</v>
      </c>
      <c r="E298" s="23">
        <v>-3666.08</v>
      </c>
      <c r="F298" s="24">
        <v>-4.7790000000000003E-3</v>
      </c>
      <c r="G298" s="15"/>
    </row>
    <row r="299" spans="1:7" x14ac:dyDescent="0.25">
      <c r="A299" s="12" t="s">
        <v>1641</v>
      </c>
      <c r="B299" s="30"/>
      <c r="C299" s="30" t="s">
        <v>1270</v>
      </c>
      <c r="D299" s="41">
        <v>-1620000</v>
      </c>
      <c r="E299" s="23">
        <v>-3798.9</v>
      </c>
      <c r="F299" s="24">
        <v>-4.9519999999999998E-3</v>
      </c>
      <c r="G299" s="15"/>
    </row>
    <row r="300" spans="1:7" x14ac:dyDescent="0.25">
      <c r="A300" s="12" t="s">
        <v>1642</v>
      </c>
      <c r="B300" s="30"/>
      <c r="C300" s="30" t="s">
        <v>1146</v>
      </c>
      <c r="D300" s="41">
        <v>-4864000</v>
      </c>
      <c r="E300" s="23">
        <v>-3803.65</v>
      </c>
      <c r="F300" s="24">
        <v>-4.9579999999999997E-3</v>
      </c>
      <c r="G300" s="15"/>
    </row>
    <row r="301" spans="1:7" x14ac:dyDescent="0.25">
      <c r="A301" s="12" t="s">
        <v>1643</v>
      </c>
      <c r="B301" s="30"/>
      <c r="C301" s="30" t="s">
        <v>1275</v>
      </c>
      <c r="D301" s="41">
        <v>-119625</v>
      </c>
      <c r="E301" s="23">
        <v>-3803.78</v>
      </c>
      <c r="F301" s="24">
        <v>-4.9579999999999997E-3</v>
      </c>
      <c r="G301" s="15"/>
    </row>
    <row r="302" spans="1:7" x14ac:dyDescent="0.25">
      <c r="A302" s="12" t="s">
        <v>1644</v>
      </c>
      <c r="B302" s="30"/>
      <c r="C302" s="30" t="s">
        <v>1198</v>
      </c>
      <c r="D302" s="41">
        <v>-106500</v>
      </c>
      <c r="E302" s="23">
        <v>-3884.69</v>
      </c>
      <c r="F302" s="24">
        <v>-5.0639999999999999E-3</v>
      </c>
      <c r="G302" s="15"/>
    </row>
    <row r="303" spans="1:7" x14ac:dyDescent="0.25">
      <c r="A303" s="12" t="s">
        <v>1645</v>
      </c>
      <c r="B303" s="30"/>
      <c r="C303" s="30" t="s">
        <v>1156</v>
      </c>
      <c r="D303" s="41">
        <v>-99050</v>
      </c>
      <c r="E303" s="23">
        <v>-3889.64</v>
      </c>
      <c r="F303" s="24">
        <v>-5.0699999999999999E-3</v>
      </c>
      <c r="G303" s="15"/>
    </row>
    <row r="304" spans="1:7" x14ac:dyDescent="0.25">
      <c r="A304" s="12" t="s">
        <v>1646</v>
      </c>
      <c r="B304" s="30"/>
      <c r="C304" s="30" t="s">
        <v>1146</v>
      </c>
      <c r="D304" s="41">
        <v>-264000</v>
      </c>
      <c r="E304" s="23">
        <v>-3892.15</v>
      </c>
      <c r="F304" s="24">
        <v>-5.0740000000000004E-3</v>
      </c>
      <c r="G304" s="15"/>
    </row>
    <row r="305" spans="1:7" x14ac:dyDescent="0.25">
      <c r="A305" s="12" t="s">
        <v>1647</v>
      </c>
      <c r="B305" s="30"/>
      <c r="C305" s="30" t="s">
        <v>1263</v>
      </c>
      <c r="D305" s="41">
        <v>-468000</v>
      </c>
      <c r="E305" s="23">
        <v>-3906.63</v>
      </c>
      <c r="F305" s="24">
        <v>-5.0930000000000003E-3</v>
      </c>
      <c r="G305" s="15"/>
    </row>
    <row r="306" spans="1:7" x14ac:dyDescent="0.25">
      <c r="A306" s="12" t="s">
        <v>1648</v>
      </c>
      <c r="B306" s="30"/>
      <c r="C306" s="30" t="s">
        <v>1258</v>
      </c>
      <c r="D306" s="41">
        <v>-147300</v>
      </c>
      <c r="E306" s="23">
        <v>-4006.41</v>
      </c>
      <c r="F306" s="24">
        <v>-5.2230000000000002E-3</v>
      </c>
      <c r="G306" s="15"/>
    </row>
    <row r="307" spans="1:7" x14ac:dyDescent="0.25">
      <c r="A307" s="12" t="s">
        <v>1649</v>
      </c>
      <c r="B307" s="30"/>
      <c r="C307" s="30" t="s">
        <v>1255</v>
      </c>
      <c r="D307" s="41">
        <v>-2214000</v>
      </c>
      <c r="E307" s="23">
        <v>-4032.8</v>
      </c>
      <c r="F307" s="24">
        <v>-5.2570000000000004E-3</v>
      </c>
      <c r="G307" s="15"/>
    </row>
    <row r="308" spans="1:7" x14ac:dyDescent="0.25">
      <c r="A308" s="12" t="s">
        <v>1650</v>
      </c>
      <c r="B308" s="30"/>
      <c r="C308" s="30" t="s">
        <v>1198</v>
      </c>
      <c r="D308" s="41">
        <v>-417350</v>
      </c>
      <c r="E308" s="23">
        <v>-4180.59</v>
      </c>
      <c r="F308" s="24">
        <v>-5.45E-3</v>
      </c>
      <c r="G308" s="15"/>
    </row>
    <row r="309" spans="1:7" x14ac:dyDescent="0.25">
      <c r="A309" s="12" t="s">
        <v>1651</v>
      </c>
      <c r="B309" s="30"/>
      <c r="C309" s="30" t="s">
        <v>1176</v>
      </c>
      <c r="D309" s="41">
        <v>-6941250</v>
      </c>
      <c r="E309" s="23">
        <v>-4189.04</v>
      </c>
      <c r="F309" s="24">
        <v>-5.4609999999999997E-3</v>
      </c>
      <c r="G309" s="15"/>
    </row>
    <row r="310" spans="1:7" x14ac:dyDescent="0.25">
      <c r="A310" s="12" t="s">
        <v>1652</v>
      </c>
      <c r="B310" s="30"/>
      <c r="C310" s="30" t="s">
        <v>1241</v>
      </c>
      <c r="D310" s="41">
        <v>-220500</v>
      </c>
      <c r="E310" s="23">
        <v>-4225.99</v>
      </c>
      <c r="F310" s="24">
        <v>-5.509E-3</v>
      </c>
      <c r="G310" s="15"/>
    </row>
    <row r="311" spans="1:7" x14ac:dyDescent="0.25">
      <c r="A311" s="12" t="s">
        <v>1653</v>
      </c>
      <c r="B311" s="30"/>
      <c r="C311" s="30" t="s">
        <v>1210</v>
      </c>
      <c r="D311" s="41">
        <v>-4736000</v>
      </c>
      <c r="E311" s="23">
        <v>-4397.38</v>
      </c>
      <c r="F311" s="24">
        <v>-5.7320000000000001E-3</v>
      </c>
      <c r="G311" s="15"/>
    </row>
    <row r="312" spans="1:7" x14ac:dyDescent="0.25">
      <c r="A312" s="12" t="s">
        <v>1654</v>
      </c>
      <c r="B312" s="30"/>
      <c r="C312" s="30" t="s">
        <v>1244</v>
      </c>
      <c r="D312" s="41">
        <v>-1692000</v>
      </c>
      <c r="E312" s="23">
        <v>-4444.88</v>
      </c>
      <c r="F312" s="24">
        <v>-5.7939999999999997E-3</v>
      </c>
      <c r="G312" s="15"/>
    </row>
    <row r="313" spans="1:7" x14ac:dyDescent="0.25">
      <c r="A313" s="12" t="s">
        <v>1655</v>
      </c>
      <c r="B313" s="30"/>
      <c r="C313" s="30" t="s">
        <v>1241</v>
      </c>
      <c r="D313" s="41">
        <v>-412000</v>
      </c>
      <c r="E313" s="23">
        <v>-4651.4799999999996</v>
      </c>
      <c r="F313" s="24">
        <v>-6.0639999999999999E-3</v>
      </c>
      <c r="G313" s="15"/>
    </row>
    <row r="314" spans="1:7" x14ac:dyDescent="0.25">
      <c r="A314" s="12" t="s">
        <v>1656</v>
      </c>
      <c r="B314" s="30"/>
      <c r="C314" s="30" t="s">
        <v>1238</v>
      </c>
      <c r="D314" s="41">
        <v>-1400700</v>
      </c>
      <c r="E314" s="23">
        <v>-4832.42</v>
      </c>
      <c r="F314" s="24">
        <v>-6.2989999999999999E-3</v>
      </c>
      <c r="G314" s="15"/>
    </row>
    <row r="315" spans="1:7" x14ac:dyDescent="0.25">
      <c r="A315" s="12" t="s">
        <v>1657</v>
      </c>
      <c r="B315" s="30"/>
      <c r="C315" s="30" t="s">
        <v>1235</v>
      </c>
      <c r="D315" s="41">
        <v>-1157700</v>
      </c>
      <c r="E315" s="23">
        <v>-4986.79</v>
      </c>
      <c r="F315" s="24">
        <v>-6.5009999999999998E-3</v>
      </c>
      <c r="G315" s="15"/>
    </row>
    <row r="316" spans="1:7" x14ac:dyDescent="0.25">
      <c r="A316" s="12" t="s">
        <v>1658</v>
      </c>
      <c r="B316" s="30"/>
      <c r="C316" s="30" t="s">
        <v>1232</v>
      </c>
      <c r="D316" s="41">
        <v>-302000</v>
      </c>
      <c r="E316" s="23">
        <v>-5010.63</v>
      </c>
      <c r="F316" s="24">
        <v>-6.5319999999999996E-3</v>
      </c>
      <c r="G316" s="15"/>
    </row>
    <row r="317" spans="1:7" x14ac:dyDescent="0.25">
      <c r="A317" s="12" t="s">
        <v>1659</v>
      </c>
      <c r="B317" s="30"/>
      <c r="C317" s="30" t="s">
        <v>1221</v>
      </c>
      <c r="D317" s="41">
        <v>-391850</v>
      </c>
      <c r="E317" s="23">
        <v>-5045.26</v>
      </c>
      <c r="F317" s="24">
        <v>-6.5770000000000004E-3</v>
      </c>
      <c r="G317" s="15"/>
    </row>
    <row r="318" spans="1:7" x14ac:dyDescent="0.25">
      <c r="A318" s="12" t="s">
        <v>1660</v>
      </c>
      <c r="B318" s="30"/>
      <c r="C318" s="30" t="s">
        <v>1221</v>
      </c>
      <c r="D318" s="41">
        <v>-89250</v>
      </c>
      <c r="E318" s="23">
        <v>-5193.32</v>
      </c>
      <c r="F318" s="24">
        <v>-6.77E-3</v>
      </c>
      <c r="G318" s="15"/>
    </row>
    <row r="319" spans="1:7" x14ac:dyDescent="0.25">
      <c r="A319" s="12" t="s">
        <v>1661</v>
      </c>
      <c r="B319" s="30"/>
      <c r="C319" s="30" t="s">
        <v>1186</v>
      </c>
      <c r="D319" s="41">
        <v>-559500</v>
      </c>
      <c r="E319" s="23">
        <v>-5229.09</v>
      </c>
      <c r="F319" s="24">
        <v>-6.8170000000000001E-3</v>
      </c>
      <c r="G319" s="15"/>
    </row>
    <row r="320" spans="1:7" x14ac:dyDescent="0.25">
      <c r="A320" s="12" t="s">
        <v>1662</v>
      </c>
      <c r="B320" s="30"/>
      <c r="C320" s="30" t="s">
        <v>1156</v>
      </c>
      <c r="D320" s="41">
        <v>-49350</v>
      </c>
      <c r="E320" s="23">
        <v>-5255.38</v>
      </c>
      <c r="F320" s="24">
        <v>-6.8510000000000003E-3</v>
      </c>
      <c r="G320" s="15"/>
    </row>
    <row r="321" spans="1:7" x14ac:dyDescent="0.25">
      <c r="A321" s="12" t="s">
        <v>1663</v>
      </c>
      <c r="B321" s="30"/>
      <c r="C321" s="30" t="s">
        <v>1216</v>
      </c>
      <c r="D321" s="41">
        <v>-1293000</v>
      </c>
      <c r="E321" s="23">
        <v>-5376.29</v>
      </c>
      <c r="F321" s="24">
        <v>-7.0080000000000003E-3</v>
      </c>
      <c r="G321" s="15"/>
    </row>
    <row r="322" spans="1:7" x14ac:dyDescent="0.25">
      <c r="A322" s="12" t="s">
        <v>1664</v>
      </c>
      <c r="B322" s="30"/>
      <c r="C322" s="30" t="s">
        <v>1216</v>
      </c>
      <c r="D322" s="41">
        <v>-367600</v>
      </c>
      <c r="E322" s="23">
        <v>-5390.85</v>
      </c>
      <c r="F322" s="24">
        <v>-7.0270000000000003E-3</v>
      </c>
      <c r="G322" s="15"/>
    </row>
    <row r="323" spans="1:7" x14ac:dyDescent="0.25">
      <c r="A323" s="12" t="s">
        <v>1665</v>
      </c>
      <c r="B323" s="30"/>
      <c r="C323" s="30" t="s">
        <v>1221</v>
      </c>
      <c r="D323" s="41">
        <v>-512600</v>
      </c>
      <c r="E323" s="23">
        <v>-5391.78</v>
      </c>
      <c r="F323" s="24">
        <v>-7.0289999999999997E-3</v>
      </c>
      <c r="G323" s="15"/>
    </row>
    <row r="324" spans="1:7" x14ac:dyDescent="0.25">
      <c r="A324" s="12" t="s">
        <v>1666</v>
      </c>
      <c r="B324" s="30"/>
      <c r="C324" s="30" t="s">
        <v>1213</v>
      </c>
      <c r="D324" s="41">
        <v>-767375</v>
      </c>
      <c r="E324" s="23">
        <v>-5444.91</v>
      </c>
      <c r="F324" s="24">
        <v>-7.0980000000000001E-3</v>
      </c>
      <c r="G324" s="15"/>
    </row>
    <row r="325" spans="1:7" x14ac:dyDescent="0.25">
      <c r="A325" s="12" t="s">
        <v>1667</v>
      </c>
      <c r="B325" s="30"/>
      <c r="C325" s="30" t="s">
        <v>1210</v>
      </c>
      <c r="D325" s="41">
        <v>-807500</v>
      </c>
      <c r="E325" s="23">
        <v>-5461.12</v>
      </c>
      <c r="F325" s="24">
        <v>-7.1190000000000003E-3</v>
      </c>
      <c r="G325" s="15"/>
    </row>
    <row r="326" spans="1:7" x14ac:dyDescent="0.25">
      <c r="A326" s="12" t="s">
        <v>1668</v>
      </c>
      <c r="B326" s="30"/>
      <c r="C326" s="30" t="s">
        <v>1186</v>
      </c>
      <c r="D326" s="41">
        <v>-3582000</v>
      </c>
      <c r="E326" s="23">
        <v>-5931.79</v>
      </c>
      <c r="F326" s="24">
        <v>-7.7330000000000003E-3</v>
      </c>
      <c r="G326" s="15"/>
    </row>
    <row r="327" spans="1:7" x14ac:dyDescent="0.25">
      <c r="A327" s="12" t="s">
        <v>1669</v>
      </c>
      <c r="B327" s="30"/>
      <c r="C327" s="30" t="s">
        <v>1173</v>
      </c>
      <c r="D327" s="41">
        <v>-3230000</v>
      </c>
      <c r="E327" s="23">
        <v>-5994.88</v>
      </c>
      <c r="F327" s="24">
        <v>-7.8150000000000008E-3</v>
      </c>
      <c r="G327" s="15"/>
    </row>
    <row r="328" spans="1:7" x14ac:dyDescent="0.25">
      <c r="A328" s="12" t="s">
        <v>1670</v>
      </c>
      <c r="B328" s="30"/>
      <c r="C328" s="30" t="s">
        <v>1203</v>
      </c>
      <c r="D328" s="41">
        <v>-258300</v>
      </c>
      <c r="E328" s="23">
        <v>-6171.69</v>
      </c>
      <c r="F328" s="24">
        <v>-8.0450000000000001E-3</v>
      </c>
      <c r="G328" s="15"/>
    </row>
    <row r="329" spans="1:7" x14ac:dyDescent="0.25">
      <c r="A329" s="12" t="s">
        <v>1671</v>
      </c>
      <c r="B329" s="30"/>
      <c r="C329" s="30" t="s">
        <v>1146</v>
      </c>
      <c r="D329" s="41">
        <v>-4200000</v>
      </c>
      <c r="E329" s="23">
        <v>-6232.8</v>
      </c>
      <c r="F329" s="24">
        <v>-8.1250000000000003E-3</v>
      </c>
      <c r="G329" s="15"/>
    </row>
    <row r="330" spans="1:7" x14ac:dyDescent="0.25">
      <c r="A330" s="12" t="s">
        <v>1672</v>
      </c>
      <c r="B330" s="30"/>
      <c r="C330" s="30" t="s">
        <v>1198</v>
      </c>
      <c r="D330" s="41">
        <v>-342950</v>
      </c>
      <c r="E330" s="23">
        <v>-6932.56</v>
      </c>
      <c r="F330" s="24">
        <v>-9.0369999999999999E-3</v>
      </c>
      <c r="G330" s="15"/>
    </row>
    <row r="331" spans="1:7" x14ac:dyDescent="0.25">
      <c r="A331" s="12" t="s">
        <v>1673</v>
      </c>
      <c r="B331" s="30"/>
      <c r="C331" s="30" t="s">
        <v>1195</v>
      </c>
      <c r="D331" s="41">
        <v>-3611300</v>
      </c>
      <c r="E331" s="23">
        <v>-7079.95</v>
      </c>
      <c r="F331" s="24">
        <v>-9.2300000000000004E-3</v>
      </c>
      <c r="G331" s="15"/>
    </row>
    <row r="332" spans="1:7" x14ac:dyDescent="0.25">
      <c r="A332" s="12" t="s">
        <v>1674</v>
      </c>
      <c r="B332" s="30"/>
      <c r="C332" s="30" t="s">
        <v>1146</v>
      </c>
      <c r="D332" s="41">
        <v>-1251000</v>
      </c>
      <c r="E332" s="23">
        <v>-7101.93</v>
      </c>
      <c r="F332" s="24">
        <v>-9.2580000000000006E-3</v>
      </c>
      <c r="G332" s="15"/>
    </row>
    <row r="333" spans="1:7" x14ac:dyDescent="0.25">
      <c r="A333" s="12" t="s">
        <v>1675</v>
      </c>
      <c r="B333" s="30"/>
      <c r="C333" s="30" t="s">
        <v>1173</v>
      </c>
      <c r="D333" s="41">
        <v>-54960000</v>
      </c>
      <c r="E333" s="23">
        <v>-7282.2</v>
      </c>
      <c r="F333" s="24">
        <v>-9.4929999999999997E-3</v>
      </c>
      <c r="G333" s="15"/>
    </row>
    <row r="334" spans="1:7" x14ac:dyDescent="0.25">
      <c r="A334" s="12" t="s">
        <v>1676</v>
      </c>
      <c r="B334" s="30"/>
      <c r="C334" s="30" t="s">
        <v>1186</v>
      </c>
      <c r="D334" s="41">
        <v>-3595500</v>
      </c>
      <c r="E334" s="23">
        <v>-7417.52</v>
      </c>
      <c r="F334" s="24">
        <v>-9.6699999999999998E-3</v>
      </c>
      <c r="G334" s="15"/>
    </row>
    <row r="335" spans="1:7" x14ac:dyDescent="0.25">
      <c r="A335" s="12" t="s">
        <v>1677</v>
      </c>
      <c r="B335" s="30"/>
      <c r="C335" s="30" t="s">
        <v>1186</v>
      </c>
      <c r="D335" s="41">
        <v>-105375</v>
      </c>
      <c r="E335" s="23">
        <v>-7563.4</v>
      </c>
      <c r="F335" s="24">
        <v>-9.8600000000000007E-3</v>
      </c>
      <c r="G335" s="15"/>
    </row>
    <row r="336" spans="1:7" x14ac:dyDescent="0.25">
      <c r="A336" s="12" t="s">
        <v>1678</v>
      </c>
      <c r="B336" s="30"/>
      <c r="C336" s="30" t="s">
        <v>1146</v>
      </c>
      <c r="D336" s="41">
        <v>-3849300</v>
      </c>
      <c r="E336" s="23">
        <v>-7650.48</v>
      </c>
      <c r="F336" s="24">
        <v>-9.9729999999999992E-3</v>
      </c>
      <c r="G336" s="15"/>
    </row>
    <row r="337" spans="1:7" x14ac:dyDescent="0.25">
      <c r="A337" s="12" t="s">
        <v>1679</v>
      </c>
      <c r="B337" s="30"/>
      <c r="C337" s="30" t="s">
        <v>1181</v>
      </c>
      <c r="D337" s="41">
        <v>-1579200</v>
      </c>
      <c r="E337" s="23">
        <v>-8211.84</v>
      </c>
      <c r="F337" s="24">
        <v>-1.0704999999999999E-2</v>
      </c>
      <c r="G337" s="15"/>
    </row>
    <row r="338" spans="1:7" x14ac:dyDescent="0.25">
      <c r="A338" s="12" t="s">
        <v>1680</v>
      </c>
      <c r="B338" s="30"/>
      <c r="C338" s="30" t="s">
        <v>1149</v>
      </c>
      <c r="D338" s="41">
        <v>-2459700</v>
      </c>
      <c r="E338" s="23">
        <v>-8578.2000000000007</v>
      </c>
      <c r="F338" s="24">
        <v>-1.1183E-2</v>
      </c>
      <c r="G338" s="15"/>
    </row>
    <row r="339" spans="1:7" x14ac:dyDescent="0.25">
      <c r="A339" s="12" t="s">
        <v>1681</v>
      </c>
      <c r="B339" s="30"/>
      <c r="C339" s="30" t="s">
        <v>1176</v>
      </c>
      <c r="D339" s="41">
        <v>-1071200</v>
      </c>
      <c r="E339" s="23">
        <v>-8917.74</v>
      </c>
      <c r="F339" s="24">
        <v>-1.1625E-2</v>
      </c>
      <c r="G339" s="15"/>
    </row>
    <row r="340" spans="1:7" x14ac:dyDescent="0.25">
      <c r="A340" s="12" t="s">
        <v>1682</v>
      </c>
      <c r="B340" s="30"/>
      <c r="C340" s="30" t="s">
        <v>1173</v>
      </c>
      <c r="D340" s="41">
        <v>-877800</v>
      </c>
      <c r="E340" s="23">
        <v>-8939.08</v>
      </c>
      <c r="F340" s="24">
        <v>-1.1653E-2</v>
      </c>
      <c r="G340" s="15"/>
    </row>
    <row r="341" spans="1:7" x14ac:dyDescent="0.25">
      <c r="A341" s="12" t="s">
        <v>1683</v>
      </c>
      <c r="B341" s="30"/>
      <c r="C341" s="30" t="s">
        <v>1170</v>
      </c>
      <c r="D341" s="41">
        <v>-1423950</v>
      </c>
      <c r="E341" s="23">
        <v>-8991.5300000000007</v>
      </c>
      <c r="F341" s="24">
        <v>-1.1722E-2</v>
      </c>
      <c r="G341" s="15"/>
    </row>
    <row r="342" spans="1:7" x14ac:dyDescent="0.25">
      <c r="A342" s="12" t="s">
        <v>1684</v>
      </c>
      <c r="B342" s="30"/>
      <c r="C342" s="30" t="s">
        <v>1159</v>
      </c>
      <c r="D342" s="41">
        <v>-564916</v>
      </c>
      <c r="E342" s="23">
        <v>-9761.18</v>
      </c>
      <c r="F342" s="24">
        <v>-1.2725E-2</v>
      </c>
      <c r="G342" s="15"/>
    </row>
    <row r="343" spans="1:7" x14ac:dyDescent="0.25">
      <c r="A343" s="12" t="s">
        <v>1685</v>
      </c>
      <c r="B343" s="30"/>
      <c r="C343" s="30" t="s">
        <v>1165</v>
      </c>
      <c r="D343" s="41">
        <v>-6693750</v>
      </c>
      <c r="E343" s="23">
        <v>-11516.6</v>
      </c>
      <c r="F343" s="24">
        <v>-1.5013E-2</v>
      </c>
      <c r="G343" s="15"/>
    </row>
    <row r="344" spans="1:7" x14ac:dyDescent="0.25">
      <c r="A344" s="12" t="s">
        <v>1686</v>
      </c>
      <c r="B344" s="30"/>
      <c r="C344" s="30" t="s">
        <v>1162</v>
      </c>
      <c r="D344" s="41">
        <v>-507000</v>
      </c>
      <c r="E344" s="23">
        <v>-12066.6</v>
      </c>
      <c r="F344" s="24">
        <v>-1.5730999999999998E-2</v>
      </c>
      <c r="G344" s="15"/>
    </row>
    <row r="345" spans="1:7" x14ac:dyDescent="0.25">
      <c r="A345" s="12" t="s">
        <v>1687</v>
      </c>
      <c r="B345" s="30"/>
      <c r="C345" s="30" t="s">
        <v>1159</v>
      </c>
      <c r="D345" s="41">
        <v>-4731000</v>
      </c>
      <c r="E345" s="23">
        <v>-12101.9</v>
      </c>
      <c r="F345" s="24">
        <v>-1.5776999999999999E-2</v>
      </c>
      <c r="G345" s="15"/>
    </row>
    <row r="346" spans="1:7" x14ac:dyDescent="0.25">
      <c r="A346" s="12" t="s">
        <v>1688</v>
      </c>
      <c r="B346" s="30"/>
      <c r="C346" s="30" t="s">
        <v>1156</v>
      </c>
      <c r="D346" s="41">
        <v>-1843950</v>
      </c>
      <c r="E346" s="23">
        <v>-13083.75</v>
      </c>
      <c r="F346" s="24">
        <v>-1.7056999999999999E-2</v>
      </c>
      <c r="G346" s="15"/>
    </row>
    <row r="347" spans="1:7" x14ac:dyDescent="0.25">
      <c r="A347" s="12" t="s">
        <v>1689</v>
      </c>
      <c r="B347" s="30"/>
      <c r="C347" s="30" t="s">
        <v>1146</v>
      </c>
      <c r="D347" s="41">
        <v>-950800</v>
      </c>
      <c r="E347" s="23">
        <v>-16769.259999999998</v>
      </c>
      <c r="F347" s="24">
        <v>-2.1860999999999998E-2</v>
      </c>
      <c r="G347" s="15"/>
    </row>
    <row r="348" spans="1:7" x14ac:dyDescent="0.25">
      <c r="A348" s="12" t="s">
        <v>1690</v>
      </c>
      <c r="B348" s="30"/>
      <c r="C348" s="30" t="s">
        <v>1146</v>
      </c>
      <c r="D348" s="41">
        <v>-2149700</v>
      </c>
      <c r="E348" s="23">
        <v>-20184.61</v>
      </c>
      <c r="F348" s="24">
        <v>-2.6314000000000001E-2</v>
      </c>
      <c r="G348" s="15"/>
    </row>
    <row r="349" spans="1:7" x14ac:dyDescent="0.25">
      <c r="A349" s="12" t="s">
        <v>1691</v>
      </c>
      <c r="B349" s="30"/>
      <c r="C349" s="30" t="s">
        <v>1149</v>
      </c>
      <c r="D349" s="41">
        <v>-1280250</v>
      </c>
      <c r="E349" s="23">
        <v>-30681.19</v>
      </c>
      <c r="F349" s="24">
        <v>-3.9997999999999999E-2</v>
      </c>
      <c r="G349" s="15"/>
    </row>
    <row r="350" spans="1:7" x14ac:dyDescent="0.25">
      <c r="A350" s="12" t="s">
        <v>1692</v>
      </c>
      <c r="B350" s="30"/>
      <c r="C350" s="30" t="s">
        <v>1146</v>
      </c>
      <c r="D350" s="41">
        <v>-2493150</v>
      </c>
      <c r="E350" s="23">
        <v>-39026.519999999997</v>
      </c>
      <c r="F350" s="24">
        <v>-5.0878E-2</v>
      </c>
      <c r="G350" s="15"/>
    </row>
    <row r="351" spans="1:7" x14ac:dyDescent="0.25">
      <c r="A351" s="16" t="s">
        <v>126</v>
      </c>
      <c r="B351" s="31"/>
      <c r="C351" s="31"/>
      <c r="D351" s="17"/>
      <c r="E351" s="42">
        <v>-586099.52</v>
      </c>
      <c r="F351" s="43">
        <v>-0.76400800000000002</v>
      </c>
      <c r="G351" s="20"/>
    </row>
    <row r="352" spans="1:7" x14ac:dyDescent="0.25">
      <c r="A352" s="12"/>
      <c r="B352" s="30"/>
      <c r="C352" s="30"/>
      <c r="D352" s="13"/>
      <c r="E352" s="14"/>
      <c r="F352" s="15"/>
      <c r="G352" s="15"/>
    </row>
    <row r="353" spans="1:7" x14ac:dyDescent="0.25">
      <c r="A353" s="12"/>
      <c r="B353" s="30"/>
      <c r="C353" s="30"/>
      <c r="D353" s="13"/>
      <c r="E353" s="14"/>
      <c r="F353" s="15"/>
      <c r="G353" s="15"/>
    </row>
    <row r="354" spans="1:7" x14ac:dyDescent="0.25">
      <c r="A354" s="12"/>
      <c r="B354" s="30"/>
      <c r="C354" s="30"/>
      <c r="D354" s="13"/>
      <c r="E354" s="14"/>
      <c r="F354" s="15"/>
      <c r="G354" s="15"/>
    </row>
    <row r="355" spans="1:7" x14ac:dyDescent="0.25">
      <c r="A355" s="21" t="s">
        <v>158</v>
      </c>
      <c r="B355" s="32"/>
      <c r="C355" s="32"/>
      <c r="D355" s="22"/>
      <c r="E355" s="44">
        <v>-586099.52</v>
      </c>
      <c r="F355" s="45">
        <v>-0.76400800000000002</v>
      </c>
      <c r="G355" s="20"/>
    </row>
    <row r="356" spans="1:7" x14ac:dyDescent="0.25">
      <c r="A356" s="12"/>
      <c r="B356" s="30"/>
      <c r="C356" s="30"/>
      <c r="D356" s="13"/>
      <c r="E356" s="14"/>
      <c r="F356" s="15"/>
      <c r="G356" s="15"/>
    </row>
    <row r="357" spans="1:7" x14ac:dyDescent="0.25">
      <c r="A357" s="16" t="s">
        <v>211</v>
      </c>
      <c r="B357" s="30"/>
      <c r="C357" s="30"/>
      <c r="D357" s="13"/>
      <c r="E357" s="14"/>
      <c r="F357" s="15"/>
      <c r="G357" s="15"/>
    </row>
    <row r="358" spans="1:7" x14ac:dyDescent="0.25">
      <c r="A358" s="16" t="s">
        <v>212</v>
      </c>
      <c r="B358" s="30"/>
      <c r="C358" s="30"/>
      <c r="D358" s="13"/>
      <c r="E358" s="14"/>
      <c r="F358" s="15"/>
      <c r="G358" s="15"/>
    </row>
    <row r="359" spans="1:7" x14ac:dyDescent="0.25">
      <c r="A359" s="12" t="s">
        <v>1693</v>
      </c>
      <c r="B359" s="30" t="s">
        <v>1694</v>
      </c>
      <c r="C359" s="30" t="s">
        <v>218</v>
      </c>
      <c r="D359" s="13">
        <v>10000000</v>
      </c>
      <c r="E359" s="14">
        <v>9716.7199999999993</v>
      </c>
      <c r="F359" s="15">
        <v>1.2699999999999999E-2</v>
      </c>
      <c r="G359" s="15">
        <v>7.8380000000000005E-2</v>
      </c>
    </row>
    <row r="360" spans="1:7" x14ac:dyDescent="0.25">
      <c r="A360" s="16" t="s">
        <v>126</v>
      </c>
      <c r="B360" s="31"/>
      <c r="C360" s="31"/>
      <c r="D360" s="17"/>
      <c r="E360" s="37">
        <v>9716.7199999999993</v>
      </c>
      <c r="F360" s="38">
        <v>1.2699999999999999E-2</v>
      </c>
      <c r="G360" s="20"/>
    </row>
    <row r="361" spans="1:7" x14ac:dyDescent="0.25">
      <c r="A361" s="12"/>
      <c r="B361" s="30"/>
      <c r="C361" s="30"/>
      <c r="D361" s="13"/>
      <c r="E361" s="14"/>
      <c r="F361" s="15"/>
      <c r="G361" s="15"/>
    </row>
    <row r="362" spans="1:7" x14ac:dyDescent="0.25">
      <c r="A362" s="16" t="s">
        <v>296</v>
      </c>
      <c r="B362" s="30"/>
      <c r="C362" s="30"/>
      <c r="D362" s="13"/>
      <c r="E362" s="14"/>
      <c r="F362" s="15"/>
      <c r="G362" s="15"/>
    </row>
    <row r="363" spans="1:7" x14ac:dyDescent="0.25">
      <c r="A363" s="12" t="s">
        <v>1695</v>
      </c>
      <c r="B363" s="30" t="s">
        <v>1696</v>
      </c>
      <c r="C363" s="30" t="s">
        <v>123</v>
      </c>
      <c r="D363" s="13">
        <v>15000000</v>
      </c>
      <c r="E363" s="14">
        <v>14964.93</v>
      </c>
      <c r="F363" s="15">
        <v>1.95E-2</v>
      </c>
      <c r="G363" s="15">
        <v>7.2270605025000004E-2</v>
      </c>
    </row>
    <row r="364" spans="1:7" x14ac:dyDescent="0.25">
      <c r="A364" s="16" t="s">
        <v>126</v>
      </c>
      <c r="B364" s="31"/>
      <c r="C364" s="31"/>
      <c r="D364" s="17"/>
      <c r="E364" s="37">
        <v>14964.93</v>
      </c>
      <c r="F364" s="38">
        <v>1.95E-2</v>
      </c>
      <c r="G364" s="20"/>
    </row>
    <row r="365" spans="1:7" x14ac:dyDescent="0.25">
      <c r="A365" s="12"/>
      <c r="B365" s="30"/>
      <c r="C365" s="30"/>
      <c r="D365" s="13"/>
      <c r="E365" s="14"/>
      <c r="F365" s="15"/>
      <c r="G365" s="15"/>
    </row>
    <row r="366" spans="1:7" x14ac:dyDescent="0.25">
      <c r="A366" s="16" t="s">
        <v>299</v>
      </c>
      <c r="B366" s="30"/>
      <c r="C366" s="30"/>
      <c r="D366" s="13"/>
      <c r="E366" s="14"/>
      <c r="F366" s="15"/>
      <c r="G366" s="15"/>
    </row>
    <row r="367" spans="1:7" x14ac:dyDescent="0.25">
      <c r="A367" s="16" t="s">
        <v>126</v>
      </c>
      <c r="B367" s="30"/>
      <c r="C367" s="30"/>
      <c r="D367" s="13"/>
      <c r="E367" s="39" t="s">
        <v>118</v>
      </c>
      <c r="F367" s="40" t="s">
        <v>118</v>
      </c>
      <c r="G367" s="15"/>
    </row>
    <row r="368" spans="1:7" x14ac:dyDescent="0.25">
      <c r="A368" s="12"/>
      <c r="B368" s="30"/>
      <c r="C368" s="30"/>
      <c r="D368" s="13"/>
      <c r="E368" s="14"/>
      <c r="F368" s="15"/>
      <c r="G368" s="15"/>
    </row>
    <row r="369" spans="1:7" x14ac:dyDescent="0.25">
      <c r="A369" s="16" t="s">
        <v>300</v>
      </c>
      <c r="B369" s="30"/>
      <c r="C369" s="30"/>
      <c r="D369" s="13"/>
      <c r="E369" s="14"/>
      <c r="F369" s="15"/>
      <c r="G369" s="15"/>
    </row>
    <row r="370" spans="1:7" x14ac:dyDescent="0.25">
      <c r="A370" s="16" t="s">
        <v>126</v>
      </c>
      <c r="B370" s="30"/>
      <c r="C370" s="30"/>
      <c r="D370" s="13"/>
      <c r="E370" s="39" t="s">
        <v>118</v>
      </c>
      <c r="F370" s="40" t="s">
        <v>118</v>
      </c>
      <c r="G370" s="15"/>
    </row>
    <row r="371" spans="1:7" x14ac:dyDescent="0.25">
      <c r="A371" s="12"/>
      <c r="B371" s="30"/>
      <c r="C371" s="30"/>
      <c r="D371" s="13"/>
      <c r="E371" s="14"/>
      <c r="F371" s="15"/>
      <c r="G371" s="15"/>
    </row>
    <row r="372" spans="1:7" x14ac:dyDescent="0.25">
      <c r="A372" s="21" t="s">
        <v>158</v>
      </c>
      <c r="B372" s="32"/>
      <c r="C372" s="32"/>
      <c r="D372" s="22"/>
      <c r="E372" s="18">
        <v>24681.65</v>
      </c>
      <c r="F372" s="19">
        <v>3.2199999999999999E-2</v>
      </c>
      <c r="G372" s="20"/>
    </row>
    <row r="373" spans="1:7" x14ac:dyDescent="0.25">
      <c r="A373" s="12"/>
      <c r="B373" s="30"/>
      <c r="C373" s="30"/>
      <c r="D373" s="13"/>
      <c r="E373" s="14"/>
      <c r="F373" s="15"/>
      <c r="G373" s="15"/>
    </row>
    <row r="374" spans="1:7" x14ac:dyDescent="0.25">
      <c r="A374" s="16" t="s">
        <v>119</v>
      </c>
      <c r="B374" s="30"/>
      <c r="C374" s="30"/>
      <c r="D374" s="13"/>
      <c r="E374" s="14"/>
      <c r="F374" s="15"/>
      <c r="G374" s="15"/>
    </row>
    <row r="375" spans="1:7" x14ac:dyDescent="0.25">
      <c r="A375" s="12"/>
      <c r="B375" s="30"/>
      <c r="C375" s="30"/>
      <c r="D375" s="13"/>
      <c r="E375" s="14"/>
      <c r="F375" s="15"/>
      <c r="G375" s="15"/>
    </row>
    <row r="376" spans="1:7" x14ac:dyDescent="0.25">
      <c r="A376" s="16" t="s">
        <v>120</v>
      </c>
      <c r="B376" s="30"/>
      <c r="C376" s="30"/>
      <c r="D376" s="13"/>
      <c r="E376" s="14"/>
      <c r="F376" s="15"/>
      <c r="G376" s="15"/>
    </row>
    <row r="377" spans="1:7" x14ac:dyDescent="0.25">
      <c r="A377" s="12" t="s">
        <v>1697</v>
      </c>
      <c r="B377" s="30" t="s">
        <v>1698</v>
      </c>
      <c r="C377" s="30" t="s">
        <v>123</v>
      </c>
      <c r="D377" s="13">
        <v>12500000</v>
      </c>
      <c r="E377" s="14">
        <v>12287.91</v>
      </c>
      <c r="F377" s="15">
        <v>1.6E-2</v>
      </c>
      <c r="G377" s="15">
        <v>6.9998000000000005E-2</v>
      </c>
    </row>
    <row r="378" spans="1:7" x14ac:dyDescent="0.25">
      <c r="A378" s="12" t="s">
        <v>1699</v>
      </c>
      <c r="B378" s="30" t="s">
        <v>1700</v>
      </c>
      <c r="C378" s="30" t="s">
        <v>123</v>
      </c>
      <c r="D378" s="13">
        <v>10000000</v>
      </c>
      <c r="E378" s="14">
        <v>9801.7099999999991</v>
      </c>
      <c r="F378" s="15">
        <v>1.2800000000000001E-2</v>
      </c>
      <c r="G378" s="15">
        <v>7.0999999999999994E-2</v>
      </c>
    </row>
    <row r="379" spans="1:7" x14ac:dyDescent="0.25">
      <c r="A379" s="12" t="s">
        <v>1701</v>
      </c>
      <c r="B379" s="30" t="s">
        <v>1702</v>
      </c>
      <c r="C379" s="30" t="s">
        <v>123</v>
      </c>
      <c r="D379" s="13">
        <v>5500000</v>
      </c>
      <c r="E379" s="14">
        <v>5486.65</v>
      </c>
      <c r="F379" s="15">
        <v>7.1999999999999998E-3</v>
      </c>
      <c r="G379" s="15">
        <v>6.8307999999999994E-2</v>
      </c>
    </row>
    <row r="380" spans="1:7" x14ac:dyDescent="0.25">
      <c r="A380" s="12" t="s">
        <v>1703</v>
      </c>
      <c r="B380" s="30" t="s">
        <v>1704</v>
      </c>
      <c r="C380" s="30" t="s">
        <v>123</v>
      </c>
      <c r="D380" s="13">
        <v>5000000</v>
      </c>
      <c r="E380" s="14">
        <v>4929.18</v>
      </c>
      <c r="F380" s="15">
        <v>6.4000000000000003E-3</v>
      </c>
      <c r="G380" s="15">
        <v>6.9001999999999994E-2</v>
      </c>
    </row>
    <row r="381" spans="1:7" x14ac:dyDescent="0.25">
      <c r="A381" s="12" t="s">
        <v>1705</v>
      </c>
      <c r="B381" s="30" t="s">
        <v>1706</v>
      </c>
      <c r="C381" s="30" t="s">
        <v>123</v>
      </c>
      <c r="D381" s="13">
        <v>5000000</v>
      </c>
      <c r="E381" s="14">
        <v>4907.7299999999996</v>
      </c>
      <c r="F381" s="15">
        <v>6.4000000000000003E-3</v>
      </c>
      <c r="G381" s="15">
        <v>7.0749999999999993E-2</v>
      </c>
    </row>
    <row r="382" spans="1:7" x14ac:dyDescent="0.25">
      <c r="A382" s="12" t="s">
        <v>1707</v>
      </c>
      <c r="B382" s="30" t="s">
        <v>1708</v>
      </c>
      <c r="C382" s="30" t="s">
        <v>123</v>
      </c>
      <c r="D382" s="13">
        <v>5000000</v>
      </c>
      <c r="E382" s="14">
        <v>4894.33</v>
      </c>
      <c r="F382" s="15">
        <v>6.4000000000000003E-3</v>
      </c>
      <c r="G382" s="15">
        <v>7.0999000000000007E-2</v>
      </c>
    </row>
    <row r="383" spans="1:7" x14ac:dyDescent="0.25">
      <c r="A383" s="12" t="s">
        <v>1709</v>
      </c>
      <c r="B383" s="30" t="s">
        <v>1710</v>
      </c>
      <c r="C383" s="30" t="s">
        <v>123</v>
      </c>
      <c r="D383" s="13">
        <v>5000000</v>
      </c>
      <c r="E383" s="14">
        <v>4893.3900000000003</v>
      </c>
      <c r="F383" s="15">
        <v>6.4000000000000003E-3</v>
      </c>
      <c r="G383" s="15">
        <v>7.1000999999999995E-2</v>
      </c>
    </row>
    <row r="384" spans="1:7" x14ac:dyDescent="0.25">
      <c r="A384" s="12" t="s">
        <v>1711</v>
      </c>
      <c r="B384" s="30" t="s">
        <v>1712</v>
      </c>
      <c r="C384" s="30" t="s">
        <v>123</v>
      </c>
      <c r="D384" s="13">
        <v>5000000</v>
      </c>
      <c r="E384" s="14">
        <v>4886.88</v>
      </c>
      <c r="F384" s="15">
        <v>6.4000000000000003E-3</v>
      </c>
      <c r="G384" s="15">
        <v>7.0999000000000007E-2</v>
      </c>
    </row>
    <row r="385" spans="1:7" x14ac:dyDescent="0.25">
      <c r="A385" s="12" t="s">
        <v>1713</v>
      </c>
      <c r="B385" s="30" t="s">
        <v>1714</v>
      </c>
      <c r="C385" s="30" t="s">
        <v>123</v>
      </c>
      <c r="D385" s="13">
        <v>5000000</v>
      </c>
      <c r="E385" s="14">
        <v>4711.6000000000004</v>
      </c>
      <c r="F385" s="15">
        <v>6.1000000000000004E-3</v>
      </c>
      <c r="G385" s="15">
        <v>7.1152000000000007E-2</v>
      </c>
    </row>
    <row r="386" spans="1:7" x14ac:dyDescent="0.25">
      <c r="A386" s="12" t="s">
        <v>1715</v>
      </c>
      <c r="B386" s="30" t="s">
        <v>1716</v>
      </c>
      <c r="C386" s="30" t="s">
        <v>123</v>
      </c>
      <c r="D386" s="13">
        <v>2500000</v>
      </c>
      <c r="E386" s="14">
        <v>2473.91</v>
      </c>
      <c r="F386" s="15">
        <v>3.2000000000000002E-3</v>
      </c>
      <c r="G386" s="15">
        <v>6.8748000000000004E-2</v>
      </c>
    </row>
    <row r="387" spans="1:7" x14ac:dyDescent="0.25">
      <c r="A387" s="12" t="s">
        <v>1717</v>
      </c>
      <c r="B387" s="30" t="s">
        <v>1718</v>
      </c>
      <c r="C387" s="30" t="s">
        <v>123</v>
      </c>
      <c r="D387" s="13">
        <v>2500000</v>
      </c>
      <c r="E387" s="14">
        <v>2467.81</v>
      </c>
      <c r="F387" s="15">
        <v>3.2000000000000002E-3</v>
      </c>
      <c r="G387" s="15">
        <v>6.9001000000000007E-2</v>
      </c>
    </row>
    <row r="388" spans="1:7" x14ac:dyDescent="0.25">
      <c r="A388" s="12" t="s">
        <v>1719</v>
      </c>
      <c r="B388" s="30" t="s">
        <v>1720</v>
      </c>
      <c r="C388" s="30" t="s">
        <v>123</v>
      </c>
      <c r="D388" s="13">
        <v>500000</v>
      </c>
      <c r="E388" s="14">
        <v>496.82</v>
      </c>
      <c r="F388" s="15">
        <v>5.9999999999999995E-4</v>
      </c>
      <c r="G388" s="15">
        <v>6.8703E-2</v>
      </c>
    </row>
    <row r="389" spans="1:7" x14ac:dyDescent="0.25">
      <c r="A389" s="12" t="s">
        <v>1721</v>
      </c>
      <c r="B389" s="30" t="s">
        <v>1722</v>
      </c>
      <c r="C389" s="30" t="s">
        <v>123</v>
      </c>
      <c r="D389" s="13">
        <v>300000</v>
      </c>
      <c r="E389" s="14">
        <v>297.69</v>
      </c>
      <c r="F389" s="15">
        <v>4.0000000000000002E-4</v>
      </c>
      <c r="G389" s="15">
        <v>6.9098999999999994E-2</v>
      </c>
    </row>
    <row r="390" spans="1:7" x14ac:dyDescent="0.25">
      <c r="A390" s="12" t="s">
        <v>1723</v>
      </c>
      <c r="B390" s="30" t="s">
        <v>1724</v>
      </c>
      <c r="C390" s="30" t="s">
        <v>123</v>
      </c>
      <c r="D390" s="13">
        <v>200000</v>
      </c>
      <c r="E390" s="14">
        <v>198.96</v>
      </c>
      <c r="F390" s="15">
        <v>2.9999999999999997E-4</v>
      </c>
      <c r="G390" s="15">
        <v>6.8297999999999998E-2</v>
      </c>
    </row>
    <row r="391" spans="1:7" x14ac:dyDescent="0.25">
      <c r="A391" s="16" t="s">
        <v>126</v>
      </c>
      <c r="B391" s="31"/>
      <c r="C391" s="31"/>
      <c r="D391" s="17"/>
      <c r="E391" s="37">
        <v>62734.57</v>
      </c>
      <c r="F391" s="38">
        <v>8.1799999999999998E-2</v>
      </c>
      <c r="G391" s="20"/>
    </row>
    <row r="392" spans="1:7" x14ac:dyDescent="0.25">
      <c r="A392" s="16" t="s">
        <v>127</v>
      </c>
      <c r="B392" s="30"/>
      <c r="C392" s="30"/>
      <c r="D392" s="13"/>
      <c r="E392" s="14"/>
      <c r="F392" s="15"/>
      <c r="G392" s="15"/>
    </row>
    <row r="393" spans="1:7" x14ac:dyDescent="0.25">
      <c r="A393" s="12" t="s">
        <v>1725</v>
      </c>
      <c r="B393" s="30" t="s">
        <v>1726</v>
      </c>
      <c r="C393" s="30" t="s">
        <v>130</v>
      </c>
      <c r="D393" s="13">
        <v>22500000</v>
      </c>
      <c r="E393" s="14">
        <v>22261.77</v>
      </c>
      <c r="F393" s="15">
        <v>2.9000000000000001E-2</v>
      </c>
      <c r="G393" s="15">
        <v>7.3701000000000003E-2</v>
      </c>
    </row>
    <row r="394" spans="1:7" x14ac:dyDescent="0.25">
      <c r="A394" s="12" t="s">
        <v>1727</v>
      </c>
      <c r="B394" s="30" t="s">
        <v>1728</v>
      </c>
      <c r="C394" s="30" t="s">
        <v>137</v>
      </c>
      <c r="D394" s="13">
        <v>15000000</v>
      </c>
      <c r="E394" s="14">
        <v>14836.35</v>
      </c>
      <c r="F394" s="15">
        <v>1.9300000000000001E-2</v>
      </c>
      <c r="G394" s="15">
        <v>7.3201000000000002E-2</v>
      </c>
    </row>
    <row r="395" spans="1:7" x14ac:dyDescent="0.25">
      <c r="A395" s="12" t="s">
        <v>1729</v>
      </c>
      <c r="B395" s="30" t="s">
        <v>1730</v>
      </c>
      <c r="C395" s="30" t="s">
        <v>137</v>
      </c>
      <c r="D395" s="13">
        <v>7500000</v>
      </c>
      <c r="E395" s="14">
        <v>7412.3</v>
      </c>
      <c r="F395" s="15">
        <v>9.7000000000000003E-3</v>
      </c>
      <c r="G395" s="15">
        <v>7.3200000000000001E-2</v>
      </c>
    </row>
    <row r="396" spans="1:7" x14ac:dyDescent="0.25">
      <c r="A396" s="12" t="s">
        <v>1731</v>
      </c>
      <c r="B396" s="30" t="s">
        <v>1732</v>
      </c>
      <c r="C396" s="30" t="s">
        <v>146</v>
      </c>
      <c r="D396" s="13">
        <v>5000000</v>
      </c>
      <c r="E396" s="14">
        <v>4891.1499999999996</v>
      </c>
      <c r="F396" s="15">
        <v>6.4000000000000003E-3</v>
      </c>
      <c r="G396" s="15">
        <v>7.3849999999999999E-2</v>
      </c>
    </row>
    <row r="397" spans="1:7" x14ac:dyDescent="0.25">
      <c r="A397" s="12" t="s">
        <v>140</v>
      </c>
      <c r="B397" s="30" t="s">
        <v>141</v>
      </c>
      <c r="C397" s="30" t="s">
        <v>130</v>
      </c>
      <c r="D397" s="13">
        <v>5000000</v>
      </c>
      <c r="E397" s="14">
        <v>4818.2299999999996</v>
      </c>
      <c r="F397" s="15">
        <v>6.3E-3</v>
      </c>
      <c r="G397" s="15">
        <v>7.6501E-2</v>
      </c>
    </row>
    <row r="398" spans="1:7" x14ac:dyDescent="0.25">
      <c r="A398" s="12" t="s">
        <v>1733</v>
      </c>
      <c r="B398" s="30" t="s">
        <v>1734</v>
      </c>
      <c r="C398" s="30" t="s">
        <v>146</v>
      </c>
      <c r="D398" s="13">
        <v>2500000</v>
      </c>
      <c r="E398" s="14">
        <v>2467.23</v>
      </c>
      <c r="F398" s="15">
        <v>3.2000000000000002E-3</v>
      </c>
      <c r="G398" s="15">
        <v>7.3447999999999999E-2</v>
      </c>
    </row>
    <row r="399" spans="1:7" x14ac:dyDescent="0.25">
      <c r="A399" s="12" t="s">
        <v>1735</v>
      </c>
      <c r="B399" s="30" t="s">
        <v>1736</v>
      </c>
      <c r="C399" s="30" t="s">
        <v>130</v>
      </c>
      <c r="D399" s="13">
        <v>2500000</v>
      </c>
      <c r="E399" s="14">
        <v>2448.6999999999998</v>
      </c>
      <c r="F399" s="15">
        <v>3.2000000000000002E-3</v>
      </c>
      <c r="G399" s="15">
        <v>7.4248999999999996E-2</v>
      </c>
    </row>
    <row r="400" spans="1:7" x14ac:dyDescent="0.25">
      <c r="A400" s="12" t="s">
        <v>138</v>
      </c>
      <c r="B400" s="30" t="s">
        <v>139</v>
      </c>
      <c r="C400" s="30" t="s">
        <v>130</v>
      </c>
      <c r="D400" s="13">
        <v>2500000</v>
      </c>
      <c r="E400" s="14">
        <v>2415.1799999999998</v>
      </c>
      <c r="F400" s="15">
        <v>3.0999999999999999E-3</v>
      </c>
      <c r="G400" s="15">
        <v>7.6299000000000006E-2</v>
      </c>
    </row>
    <row r="401" spans="1:7" x14ac:dyDescent="0.25">
      <c r="A401" s="16" t="s">
        <v>126</v>
      </c>
      <c r="B401" s="31"/>
      <c r="C401" s="31"/>
      <c r="D401" s="17"/>
      <c r="E401" s="37">
        <v>61550.91</v>
      </c>
      <c r="F401" s="38">
        <v>8.0199999999999994E-2</v>
      </c>
      <c r="G401" s="20"/>
    </row>
    <row r="402" spans="1:7" x14ac:dyDescent="0.25">
      <c r="A402" s="12"/>
      <c r="B402" s="30"/>
      <c r="C402" s="30"/>
      <c r="D402" s="13"/>
      <c r="E402" s="14"/>
      <c r="F402" s="15"/>
      <c r="G402" s="15"/>
    </row>
    <row r="403" spans="1:7" x14ac:dyDescent="0.25">
      <c r="A403" s="16" t="s">
        <v>149</v>
      </c>
      <c r="B403" s="30"/>
      <c r="C403" s="30"/>
      <c r="D403" s="13"/>
      <c r="E403" s="14"/>
      <c r="F403" s="15"/>
      <c r="G403" s="15"/>
    </row>
    <row r="404" spans="1:7" x14ac:dyDescent="0.25">
      <c r="A404" s="12" t="s">
        <v>1737</v>
      </c>
      <c r="B404" s="30" t="s">
        <v>1738</v>
      </c>
      <c r="C404" s="30" t="s">
        <v>130</v>
      </c>
      <c r="D404" s="13">
        <v>10000000</v>
      </c>
      <c r="E404" s="14">
        <v>9675.09</v>
      </c>
      <c r="F404" s="15">
        <v>1.26E-2</v>
      </c>
      <c r="G404" s="15">
        <v>8.1174999999999997E-2</v>
      </c>
    </row>
    <row r="405" spans="1:7" x14ac:dyDescent="0.25">
      <c r="A405" s="12" t="s">
        <v>1739</v>
      </c>
      <c r="B405" s="30" t="s">
        <v>1740</v>
      </c>
      <c r="C405" s="30" t="s">
        <v>137</v>
      </c>
      <c r="D405" s="13">
        <v>7500000</v>
      </c>
      <c r="E405" s="14">
        <v>7403.55</v>
      </c>
      <c r="F405" s="15">
        <v>9.7000000000000003E-3</v>
      </c>
      <c r="G405" s="15">
        <v>7.9251000000000002E-2</v>
      </c>
    </row>
    <row r="406" spans="1:7" x14ac:dyDescent="0.25">
      <c r="A406" s="12" t="s">
        <v>1741</v>
      </c>
      <c r="B406" s="30" t="s">
        <v>1742</v>
      </c>
      <c r="C406" s="30" t="s">
        <v>130</v>
      </c>
      <c r="D406" s="13">
        <v>7500000</v>
      </c>
      <c r="E406" s="14">
        <v>7401.05</v>
      </c>
      <c r="F406" s="15">
        <v>9.5999999999999992E-3</v>
      </c>
      <c r="G406" s="15">
        <v>0.08</v>
      </c>
    </row>
    <row r="407" spans="1:7" x14ac:dyDescent="0.25">
      <c r="A407" s="12" t="s">
        <v>1743</v>
      </c>
      <c r="B407" s="30" t="s">
        <v>1744</v>
      </c>
      <c r="C407" s="30" t="s">
        <v>130</v>
      </c>
      <c r="D407" s="13">
        <v>7500000</v>
      </c>
      <c r="E407" s="14">
        <v>7358.09</v>
      </c>
      <c r="F407" s="15">
        <v>9.5999999999999992E-3</v>
      </c>
      <c r="G407" s="15">
        <v>7.9100000000000004E-2</v>
      </c>
    </row>
    <row r="408" spans="1:7" x14ac:dyDescent="0.25">
      <c r="A408" s="12" t="s">
        <v>1745</v>
      </c>
      <c r="B408" s="30" t="s">
        <v>1746</v>
      </c>
      <c r="C408" s="30" t="s">
        <v>130</v>
      </c>
      <c r="D408" s="13">
        <v>5000000</v>
      </c>
      <c r="E408" s="14">
        <v>4957.63</v>
      </c>
      <c r="F408" s="15">
        <v>6.4999999999999997E-3</v>
      </c>
      <c r="G408" s="15">
        <v>0.08</v>
      </c>
    </row>
    <row r="409" spans="1:7" x14ac:dyDescent="0.25">
      <c r="A409" s="12" t="s">
        <v>1747</v>
      </c>
      <c r="B409" s="30" t="s">
        <v>1748</v>
      </c>
      <c r="C409" s="30" t="s">
        <v>130</v>
      </c>
      <c r="D409" s="13">
        <v>5000000</v>
      </c>
      <c r="E409" s="14">
        <v>4911.8599999999997</v>
      </c>
      <c r="F409" s="15">
        <v>6.4000000000000003E-3</v>
      </c>
      <c r="G409" s="15">
        <v>7.3597999999999997E-2</v>
      </c>
    </row>
    <row r="410" spans="1:7" x14ac:dyDescent="0.25">
      <c r="A410" s="12" t="s">
        <v>1749</v>
      </c>
      <c r="B410" s="30" t="s">
        <v>1750</v>
      </c>
      <c r="C410" s="30" t="s">
        <v>130</v>
      </c>
      <c r="D410" s="13">
        <v>5000000</v>
      </c>
      <c r="E410" s="14">
        <v>4792.7</v>
      </c>
      <c r="F410" s="15">
        <v>6.1999999999999998E-3</v>
      </c>
      <c r="G410" s="15">
        <v>8.0549999999999997E-2</v>
      </c>
    </row>
    <row r="411" spans="1:7" x14ac:dyDescent="0.25">
      <c r="A411" s="12" t="s">
        <v>1751</v>
      </c>
      <c r="B411" s="30" t="s">
        <v>1752</v>
      </c>
      <c r="C411" s="30" t="s">
        <v>130</v>
      </c>
      <c r="D411" s="13">
        <v>5000000</v>
      </c>
      <c r="E411" s="14">
        <v>4718.6899999999996</v>
      </c>
      <c r="F411" s="15">
        <v>6.1999999999999998E-3</v>
      </c>
      <c r="G411" s="15">
        <v>0.08</v>
      </c>
    </row>
    <row r="412" spans="1:7" x14ac:dyDescent="0.25">
      <c r="A412" s="12" t="s">
        <v>1753</v>
      </c>
      <c r="B412" s="30" t="s">
        <v>1754</v>
      </c>
      <c r="C412" s="30" t="s">
        <v>130</v>
      </c>
      <c r="D412" s="13">
        <v>2500000</v>
      </c>
      <c r="E412" s="14">
        <v>2454.1999999999998</v>
      </c>
      <c r="F412" s="15">
        <v>3.2000000000000002E-3</v>
      </c>
      <c r="G412" s="15">
        <v>7.8298000000000006E-2</v>
      </c>
    </row>
    <row r="413" spans="1:7" x14ac:dyDescent="0.25">
      <c r="A413" s="12" t="s">
        <v>1755</v>
      </c>
      <c r="B413" s="30" t="s">
        <v>1756</v>
      </c>
      <c r="C413" s="30" t="s">
        <v>130</v>
      </c>
      <c r="D413" s="13">
        <v>2500000</v>
      </c>
      <c r="E413" s="14">
        <v>2440.2800000000002</v>
      </c>
      <c r="F413" s="15">
        <v>3.2000000000000002E-3</v>
      </c>
      <c r="G413" s="15">
        <v>7.9751000000000002E-2</v>
      </c>
    </row>
    <row r="414" spans="1:7" x14ac:dyDescent="0.25">
      <c r="A414" s="16" t="s">
        <v>126</v>
      </c>
      <c r="B414" s="31"/>
      <c r="C414" s="31"/>
      <c r="D414" s="17"/>
      <c r="E414" s="37">
        <v>56113.14</v>
      </c>
      <c r="F414" s="38">
        <v>7.3200000000000001E-2</v>
      </c>
      <c r="G414" s="20"/>
    </row>
    <row r="415" spans="1:7" x14ac:dyDescent="0.25">
      <c r="A415" s="12"/>
      <c r="B415" s="30"/>
      <c r="C415" s="30"/>
      <c r="D415" s="13"/>
      <c r="E415" s="14"/>
      <c r="F415" s="15"/>
      <c r="G415" s="15"/>
    </row>
    <row r="416" spans="1:7" x14ac:dyDescent="0.25">
      <c r="A416" s="21" t="s">
        <v>158</v>
      </c>
      <c r="B416" s="32"/>
      <c r="C416" s="32"/>
      <c r="D416" s="22"/>
      <c r="E416" s="18">
        <v>180398.62</v>
      </c>
      <c r="F416" s="19">
        <v>0.23519999999999999</v>
      </c>
      <c r="G416" s="20"/>
    </row>
    <row r="417" spans="1:7" x14ac:dyDescent="0.25">
      <c r="A417" s="12"/>
      <c r="B417" s="30"/>
      <c r="C417" s="30"/>
      <c r="D417" s="13"/>
      <c r="E417" s="14"/>
      <c r="F417" s="15"/>
      <c r="G417" s="15"/>
    </row>
    <row r="418" spans="1:7" x14ac:dyDescent="0.25">
      <c r="A418" s="12"/>
      <c r="B418" s="30"/>
      <c r="C418" s="30"/>
      <c r="D418" s="13"/>
      <c r="E418" s="14"/>
      <c r="F418" s="15"/>
      <c r="G418" s="15"/>
    </row>
    <row r="419" spans="1:7" x14ac:dyDescent="0.25">
      <c r="A419" s="16" t="s">
        <v>821</v>
      </c>
      <c r="B419" s="30"/>
      <c r="C419" s="30"/>
      <c r="D419" s="13"/>
      <c r="E419" s="14"/>
      <c r="F419" s="15"/>
      <c r="G419" s="15"/>
    </row>
    <row r="420" spans="1:7" x14ac:dyDescent="0.25">
      <c r="A420" s="12" t="s">
        <v>1757</v>
      </c>
      <c r="B420" s="30" t="s">
        <v>1758</v>
      </c>
      <c r="C420" s="30"/>
      <c r="D420" s="13">
        <v>4.0000000000000001E-3</v>
      </c>
      <c r="E420" s="14">
        <v>0</v>
      </c>
      <c r="F420" s="15">
        <v>0</v>
      </c>
      <c r="G420" s="15"/>
    </row>
    <row r="421" spans="1:7" x14ac:dyDescent="0.25">
      <c r="A421" s="12"/>
      <c r="B421" s="30"/>
      <c r="C421" s="30"/>
      <c r="D421" s="13"/>
      <c r="E421" s="14"/>
      <c r="F421" s="15"/>
      <c r="G421" s="15"/>
    </row>
    <row r="422" spans="1:7" x14ac:dyDescent="0.25">
      <c r="A422" s="21" t="s">
        <v>158</v>
      </c>
      <c r="B422" s="32"/>
      <c r="C422" s="32"/>
      <c r="D422" s="22"/>
      <c r="E422" s="18">
        <v>0</v>
      </c>
      <c r="F422" s="19">
        <v>0</v>
      </c>
      <c r="G422" s="20"/>
    </row>
    <row r="423" spans="1:7" x14ac:dyDescent="0.25">
      <c r="A423" s="12"/>
      <c r="B423" s="30"/>
      <c r="C423" s="30"/>
      <c r="D423" s="13"/>
      <c r="E423" s="14"/>
      <c r="F423" s="15"/>
      <c r="G423" s="15"/>
    </row>
    <row r="424" spans="1:7" x14ac:dyDescent="0.25">
      <c r="A424" s="16" t="s">
        <v>162</v>
      </c>
      <c r="B424" s="30"/>
      <c r="C424" s="30"/>
      <c r="D424" s="13"/>
      <c r="E424" s="14"/>
      <c r="F424" s="15"/>
      <c r="G424" s="15"/>
    </row>
    <row r="425" spans="1:7" x14ac:dyDescent="0.25">
      <c r="A425" s="12" t="s">
        <v>163</v>
      </c>
      <c r="B425" s="30"/>
      <c r="C425" s="30"/>
      <c r="D425" s="13"/>
      <c r="E425" s="14">
        <v>16623.919999999998</v>
      </c>
      <c r="F425" s="15">
        <v>2.1700000000000001E-2</v>
      </c>
      <c r="G425" s="15">
        <v>6.7599000000000006E-2</v>
      </c>
    </row>
    <row r="426" spans="1:7" x14ac:dyDescent="0.25">
      <c r="A426" s="16" t="s">
        <v>126</v>
      </c>
      <c r="B426" s="31"/>
      <c r="C426" s="31"/>
      <c r="D426" s="17"/>
      <c r="E426" s="37">
        <v>16623.919999999998</v>
      </c>
      <c r="F426" s="38">
        <v>2.1700000000000001E-2</v>
      </c>
      <c r="G426" s="20"/>
    </row>
    <row r="427" spans="1:7" x14ac:dyDescent="0.25">
      <c r="A427" s="12"/>
      <c r="B427" s="30"/>
      <c r="C427" s="30"/>
      <c r="D427" s="13"/>
      <c r="E427" s="14"/>
      <c r="F427" s="15"/>
      <c r="G427" s="15"/>
    </row>
    <row r="428" spans="1:7" x14ac:dyDescent="0.25">
      <c r="A428" s="21" t="s">
        <v>158</v>
      </c>
      <c r="B428" s="32"/>
      <c r="C428" s="32"/>
      <c r="D428" s="22"/>
      <c r="E428" s="18">
        <v>16623.919999999998</v>
      </c>
      <c r="F428" s="19">
        <v>2.1700000000000001E-2</v>
      </c>
      <c r="G428" s="20"/>
    </row>
    <row r="429" spans="1:7" x14ac:dyDescent="0.25">
      <c r="A429" s="12" t="s">
        <v>164</v>
      </c>
      <c r="B429" s="30"/>
      <c r="C429" s="30"/>
      <c r="D429" s="13"/>
      <c r="E429" s="14">
        <v>867.94831629999999</v>
      </c>
      <c r="F429" s="15">
        <v>1.1310000000000001E-3</v>
      </c>
      <c r="G429" s="15"/>
    </row>
    <row r="430" spans="1:7" x14ac:dyDescent="0.25">
      <c r="A430" s="12" t="s">
        <v>165</v>
      </c>
      <c r="B430" s="30"/>
      <c r="C430" s="30"/>
      <c r="D430" s="13"/>
      <c r="E430" s="23">
        <v>-37677.158316300003</v>
      </c>
      <c r="F430" s="24">
        <v>-4.9730999999999997E-2</v>
      </c>
      <c r="G430" s="15">
        <v>6.7599000000000006E-2</v>
      </c>
    </row>
    <row r="431" spans="1:7" x14ac:dyDescent="0.25">
      <c r="A431" s="25" t="s">
        <v>166</v>
      </c>
      <c r="B431" s="33"/>
      <c r="C431" s="33"/>
      <c r="D431" s="26"/>
      <c r="E431" s="27">
        <v>767058.67</v>
      </c>
      <c r="F431" s="28">
        <v>1</v>
      </c>
      <c r="G431" s="28"/>
    </row>
    <row r="433" spans="1:5" x14ac:dyDescent="0.25">
      <c r="A433" s="1" t="s">
        <v>1759</v>
      </c>
    </row>
    <row r="434" spans="1:5" x14ac:dyDescent="0.25">
      <c r="A434" s="1" t="s">
        <v>167</v>
      </c>
    </row>
    <row r="435" spans="1:5" x14ac:dyDescent="0.25">
      <c r="A435" s="1" t="s">
        <v>168</v>
      </c>
    </row>
    <row r="436" spans="1:5" x14ac:dyDescent="0.25">
      <c r="A436" s="1" t="s">
        <v>169</v>
      </c>
    </row>
    <row r="437" spans="1:5" x14ac:dyDescent="0.25">
      <c r="A437" s="47" t="s">
        <v>170</v>
      </c>
      <c r="B437" s="34" t="s">
        <v>118</v>
      </c>
    </row>
    <row r="438" spans="1:5" x14ac:dyDescent="0.25">
      <c r="A438" t="s">
        <v>171</v>
      </c>
    </row>
    <row r="439" spans="1:5" x14ac:dyDescent="0.25">
      <c r="A439" t="s">
        <v>172</v>
      </c>
      <c r="B439" t="s">
        <v>173</v>
      </c>
      <c r="C439" t="s">
        <v>173</v>
      </c>
    </row>
    <row r="440" spans="1:5" x14ac:dyDescent="0.25">
      <c r="B440" s="48">
        <v>45230</v>
      </c>
      <c r="C440" s="48">
        <v>45260</v>
      </c>
    </row>
    <row r="441" spans="1:5" x14ac:dyDescent="0.25">
      <c r="A441" t="s">
        <v>177</v>
      </c>
      <c r="B441">
        <v>18.282599999999999</v>
      </c>
      <c r="C441">
        <v>18.370899999999999</v>
      </c>
      <c r="E441" s="2"/>
    </row>
    <row r="442" spans="1:5" x14ac:dyDescent="0.25">
      <c r="A442" t="s">
        <v>178</v>
      </c>
      <c r="B442">
        <v>13.0701</v>
      </c>
      <c r="C442">
        <v>13.1332</v>
      </c>
      <c r="E442" s="2"/>
    </row>
    <row r="443" spans="1:5" x14ac:dyDescent="0.25">
      <c r="A443" t="s">
        <v>646</v>
      </c>
      <c r="B443">
        <v>15.019299999999999</v>
      </c>
      <c r="C443">
        <v>15.091799999999999</v>
      </c>
      <c r="E443" s="2"/>
    </row>
    <row r="444" spans="1:5" x14ac:dyDescent="0.25">
      <c r="A444" t="s">
        <v>186</v>
      </c>
      <c r="B444">
        <v>17.235800000000001</v>
      </c>
      <c r="C444">
        <v>17.309000000000001</v>
      </c>
      <c r="E444" s="2"/>
    </row>
    <row r="445" spans="1:5" x14ac:dyDescent="0.25">
      <c r="A445" t="s">
        <v>649</v>
      </c>
      <c r="B445">
        <v>17.231999999999999</v>
      </c>
      <c r="C445">
        <v>17.305299999999999</v>
      </c>
      <c r="E445" s="2"/>
    </row>
    <row r="446" spans="1:5" x14ac:dyDescent="0.25">
      <c r="A446" t="s">
        <v>650</v>
      </c>
      <c r="B446">
        <v>12.645300000000001</v>
      </c>
      <c r="C446">
        <v>12.6991</v>
      </c>
      <c r="E446" s="2"/>
    </row>
    <row r="447" spans="1:5" x14ac:dyDescent="0.25">
      <c r="A447" t="s">
        <v>651</v>
      </c>
      <c r="B447">
        <v>14.0784</v>
      </c>
      <c r="C447">
        <v>14.138299999999999</v>
      </c>
      <c r="E447" s="2"/>
    </row>
    <row r="448" spans="1:5" x14ac:dyDescent="0.25">
      <c r="E448" s="2"/>
    </row>
    <row r="449" spans="1:4" x14ac:dyDescent="0.25">
      <c r="A449" t="s">
        <v>188</v>
      </c>
      <c r="B449" s="34" t="s">
        <v>118</v>
      </c>
    </row>
    <row r="450" spans="1:4" x14ac:dyDescent="0.25">
      <c r="A450" t="s">
        <v>189</v>
      </c>
      <c r="B450" s="34" t="s">
        <v>118</v>
      </c>
    </row>
    <row r="451" spans="1:4" ht="30" customHeight="1" x14ac:dyDescent="0.25">
      <c r="A451" s="47" t="s">
        <v>190</v>
      </c>
      <c r="B451" s="34" t="s">
        <v>118</v>
      </c>
    </row>
    <row r="452" spans="1:4" ht="30" customHeight="1" x14ac:dyDescent="0.25">
      <c r="A452" s="47" t="s">
        <v>191</v>
      </c>
      <c r="B452" s="34" t="s">
        <v>118</v>
      </c>
    </row>
    <row r="453" spans="1:4" x14ac:dyDescent="0.25">
      <c r="A453" t="s">
        <v>1760</v>
      </c>
      <c r="B453" s="49">
        <v>16.150608999999999</v>
      </c>
    </row>
    <row r="454" spans="1:4" ht="45" customHeight="1" x14ac:dyDescent="0.25">
      <c r="A454" s="47" t="s">
        <v>193</v>
      </c>
      <c r="B454" s="34">
        <v>0</v>
      </c>
    </row>
    <row r="455" spans="1:4" ht="30" customHeight="1" x14ac:dyDescent="0.25">
      <c r="A455" s="47" t="s">
        <v>194</v>
      </c>
      <c r="B455" s="34" t="s">
        <v>118</v>
      </c>
    </row>
    <row r="456" spans="1:4" ht="30" customHeight="1" x14ac:dyDescent="0.25">
      <c r="A456" s="47" t="s">
        <v>195</v>
      </c>
      <c r="B456" s="34" t="s">
        <v>118</v>
      </c>
    </row>
    <row r="457" spans="1:4" x14ac:dyDescent="0.25">
      <c r="A457" t="s">
        <v>196</v>
      </c>
      <c r="B457" s="34" t="s">
        <v>118</v>
      </c>
    </row>
    <row r="458" spans="1:4" x14ac:dyDescent="0.25">
      <c r="A458" t="s">
        <v>197</v>
      </c>
      <c r="B458" s="34" t="s">
        <v>118</v>
      </c>
    </row>
    <row r="460" spans="1:4" ht="69.95" customHeight="1" x14ac:dyDescent="0.25">
      <c r="A460" s="67" t="s">
        <v>207</v>
      </c>
      <c r="B460" s="67" t="s">
        <v>208</v>
      </c>
      <c r="C460" s="67" t="s">
        <v>5</v>
      </c>
      <c r="D460" s="67" t="s">
        <v>6</v>
      </c>
    </row>
    <row r="461" spans="1:4" ht="69.95" customHeight="1" x14ac:dyDescent="0.25">
      <c r="A461" s="67" t="s">
        <v>1761</v>
      </c>
      <c r="B461" s="67"/>
      <c r="C461" s="67" t="s">
        <v>49</v>
      </c>
      <c r="D461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1"/>
  <sheetViews>
    <sheetView showGridLines="0" workbookViewId="0">
      <pane ySplit="4" topLeftCell="A169" activePane="bottomLeft" state="frozen"/>
      <selection activeCell="B84" sqref="B84"/>
      <selection pane="bottomLeft" activeCell="A175" sqref="A17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7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1762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1763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3405400</v>
      </c>
      <c r="E8" s="14">
        <v>53083.38</v>
      </c>
      <c r="F8" s="15">
        <v>5.4600000000000003E-2</v>
      </c>
      <c r="G8" s="15"/>
    </row>
    <row r="9" spans="1:8" x14ac:dyDescent="0.25">
      <c r="A9" s="12" t="s">
        <v>1150</v>
      </c>
      <c r="B9" s="30" t="s">
        <v>1151</v>
      </c>
      <c r="C9" s="30" t="s">
        <v>1146</v>
      </c>
      <c r="D9" s="13">
        <v>4870000</v>
      </c>
      <c r="E9" s="14">
        <v>45532.07</v>
      </c>
      <c r="F9" s="15">
        <v>4.6800000000000001E-2</v>
      </c>
      <c r="G9" s="15"/>
    </row>
    <row r="10" spans="1:8" x14ac:dyDescent="0.25">
      <c r="A10" s="12" t="s">
        <v>1147</v>
      </c>
      <c r="B10" s="30" t="s">
        <v>1148</v>
      </c>
      <c r="C10" s="30" t="s">
        <v>1149</v>
      </c>
      <c r="D10" s="13">
        <v>1688250</v>
      </c>
      <c r="E10" s="14">
        <v>40137.300000000003</v>
      </c>
      <c r="F10" s="15">
        <v>4.1300000000000003E-2</v>
      </c>
      <c r="G10" s="15"/>
    </row>
    <row r="11" spans="1:8" x14ac:dyDescent="0.25">
      <c r="A11" s="12" t="s">
        <v>1214</v>
      </c>
      <c r="B11" s="30" t="s">
        <v>1215</v>
      </c>
      <c r="C11" s="30" t="s">
        <v>1216</v>
      </c>
      <c r="D11" s="13">
        <v>1690000</v>
      </c>
      <c r="E11" s="14">
        <v>24592.04</v>
      </c>
      <c r="F11" s="15">
        <v>2.53E-2</v>
      </c>
      <c r="G11" s="15"/>
    </row>
    <row r="12" spans="1:8" x14ac:dyDescent="0.25">
      <c r="A12" s="12" t="s">
        <v>1397</v>
      </c>
      <c r="B12" s="30" t="s">
        <v>1398</v>
      </c>
      <c r="C12" s="30" t="s">
        <v>1146</v>
      </c>
      <c r="D12" s="13">
        <v>1932718</v>
      </c>
      <c r="E12" s="14">
        <v>20762.22</v>
      </c>
      <c r="F12" s="15">
        <v>2.1399999999999999E-2</v>
      </c>
      <c r="G12" s="15"/>
    </row>
    <row r="13" spans="1:8" x14ac:dyDescent="0.25">
      <c r="A13" s="12" t="s">
        <v>1171</v>
      </c>
      <c r="B13" s="30" t="s">
        <v>1172</v>
      </c>
      <c r="C13" s="30" t="s">
        <v>1173</v>
      </c>
      <c r="D13" s="13">
        <v>2040000</v>
      </c>
      <c r="E13" s="14">
        <v>20699.88</v>
      </c>
      <c r="F13" s="15">
        <v>2.1299999999999999E-2</v>
      </c>
      <c r="G13" s="15"/>
    </row>
    <row r="14" spans="1:8" x14ac:dyDescent="0.25">
      <c r="A14" s="12" t="s">
        <v>1264</v>
      </c>
      <c r="B14" s="30" t="s">
        <v>1265</v>
      </c>
      <c r="C14" s="30" t="s">
        <v>1146</v>
      </c>
      <c r="D14" s="13">
        <v>1405000</v>
      </c>
      <c r="E14" s="14">
        <v>20598.71</v>
      </c>
      <c r="F14" s="15">
        <v>2.12E-2</v>
      </c>
      <c r="G14" s="15"/>
    </row>
    <row r="15" spans="1:8" x14ac:dyDescent="0.25">
      <c r="A15" s="12" t="s">
        <v>1338</v>
      </c>
      <c r="B15" s="30" t="s">
        <v>1339</v>
      </c>
      <c r="C15" s="30" t="s">
        <v>1340</v>
      </c>
      <c r="D15" s="13">
        <v>4654400</v>
      </c>
      <c r="E15" s="14">
        <v>20283.88</v>
      </c>
      <c r="F15" s="15">
        <v>2.0899999999999998E-2</v>
      </c>
      <c r="G15" s="15"/>
    </row>
    <row r="16" spans="1:8" x14ac:dyDescent="0.25">
      <c r="A16" s="12" t="s">
        <v>1191</v>
      </c>
      <c r="B16" s="30" t="s">
        <v>1192</v>
      </c>
      <c r="C16" s="30" t="s">
        <v>1146</v>
      </c>
      <c r="D16" s="13">
        <v>3151405</v>
      </c>
      <c r="E16" s="14">
        <v>17797.560000000001</v>
      </c>
      <c r="F16" s="15">
        <v>1.83E-2</v>
      </c>
      <c r="G16" s="15"/>
    </row>
    <row r="17" spans="1:7" x14ac:dyDescent="0.25">
      <c r="A17" s="12" t="s">
        <v>1242</v>
      </c>
      <c r="B17" s="30" t="s">
        <v>1243</v>
      </c>
      <c r="C17" s="30" t="s">
        <v>1244</v>
      </c>
      <c r="D17" s="13">
        <v>6353809</v>
      </c>
      <c r="E17" s="14">
        <v>16602.5</v>
      </c>
      <c r="F17" s="15">
        <v>1.7100000000000001E-2</v>
      </c>
      <c r="G17" s="15"/>
    </row>
    <row r="18" spans="1:7" x14ac:dyDescent="0.25">
      <c r="A18" s="12" t="s">
        <v>1359</v>
      </c>
      <c r="B18" s="30" t="s">
        <v>1360</v>
      </c>
      <c r="C18" s="30" t="s">
        <v>1361</v>
      </c>
      <c r="D18" s="13">
        <v>528030</v>
      </c>
      <c r="E18" s="14">
        <v>16417.509999999998</v>
      </c>
      <c r="F18" s="15">
        <v>1.6899999999999998E-2</v>
      </c>
      <c r="G18" s="15"/>
    </row>
    <row r="19" spans="1:7" x14ac:dyDescent="0.25">
      <c r="A19" s="12" t="s">
        <v>1303</v>
      </c>
      <c r="B19" s="30" t="s">
        <v>1304</v>
      </c>
      <c r="C19" s="30" t="s">
        <v>1216</v>
      </c>
      <c r="D19" s="13">
        <v>410000</v>
      </c>
      <c r="E19" s="14">
        <v>14299.16</v>
      </c>
      <c r="F19" s="15">
        <v>1.47E-2</v>
      </c>
      <c r="G19" s="15"/>
    </row>
    <row r="20" spans="1:7" x14ac:dyDescent="0.25">
      <c r="A20" s="12" t="s">
        <v>1184</v>
      </c>
      <c r="B20" s="30" t="s">
        <v>1185</v>
      </c>
      <c r="C20" s="30" t="s">
        <v>1186</v>
      </c>
      <c r="D20" s="13">
        <v>198259</v>
      </c>
      <c r="E20" s="14">
        <v>14119.81</v>
      </c>
      <c r="F20" s="15">
        <v>1.4500000000000001E-2</v>
      </c>
      <c r="G20" s="15"/>
    </row>
    <row r="21" spans="1:7" x14ac:dyDescent="0.25">
      <c r="A21" s="12" t="s">
        <v>1199</v>
      </c>
      <c r="B21" s="30" t="s">
        <v>1200</v>
      </c>
      <c r="C21" s="30" t="s">
        <v>1146</v>
      </c>
      <c r="D21" s="13">
        <v>9037856</v>
      </c>
      <c r="E21" s="14">
        <v>13317.28</v>
      </c>
      <c r="F21" s="15">
        <v>1.37E-2</v>
      </c>
      <c r="G21" s="15"/>
    </row>
    <row r="22" spans="1:7" x14ac:dyDescent="0.25">
      <c r="A22" s="12" t="s">
        <v>1222</v>
      </c>
      <c r="B22" s="30" t="s">
        <v>1223</v>
      </c>
      <c r="C22" s="30" t="s">
        <v>1156</v>
      </c>
      <c r="D22" s="13">
        <v>119200</v>
      </c>
      <c r="E22" s="14">
        <v>12645.57</v>
      </c>
      <c r="F22" s="15">
        <v>1.2999999999999999E-2</v>
      </c>
      <c r="G22" s="15"/>
    </row>
    <row r="23" spans="1:7" x14ac:dyDescent="0.25">
      <c r="A23" s="12" t="s">
        <v>1226</v>
      </c>
      <c r="B23" s="30" t="s">
        <v>1227</v>
      </c>
      <c r="C23" s="30" t="s">
        <v>1221</v>
      </c>
      <c r="D23" s="13">
        <v>214995</v>
      </c>
      <c r="E23" s="14">
        <v>12444.23</v>
      </c>
      <c r="F23" s="15">
        <v>1.2800000000000001E-2</v>
      </c>
      <c r="G23" s="15"/>
    </row>
    <row r="24" spans="1:7" x14ac:dyDescent="0.25">
      <c r="A24" s="12" t="s">
        <v>1293</v>
      </c>
      <c r="B24" s="30" t="s">
        <v>1294</v>
      </c>
      <c r="C24" s="30" t="s">
        <v>1221</v>
      </c>
      <c r="D24" s="13">
        <v>998597</v>
      </c>
      <c r="E24" s="14">
        <v>12241.3</v>
      </c>
      <c r="F24" s="15">
        <v>1.26E-2</v>
      </c>
      <c r="G24" s="15"/>
    </row>
    <row r="25" spans="1:7" x14ac:dyDescent="0.25">
      <c r="A25" s="12" t="s">
        <v>1456</v>
      </c>
      <c r="B25" s="30" t="s">
        <v>1457</v>
      </c>
      <c r="C25" s="30" t="s">
        <v>1458</v>
      </c>
      <c r="D25" s="13">
        <v>230000</v>
      </c>
      <c r="E25" s="14">
        <v>11161.1</v>
      </c>
      <c r="F25" s="15">
        <v>1.15E-2</v>
      </c>
      <c r="G25" s="15"/>
    </row>
    <row r="26" spans="1:7" x14ac:dyDescent="0.25">
      <c r="A26" s="12" t="s">
        <v>1374</v>
      </c>
      <c r="B26" s="30" t="s">
        <v>1375</v>
      </c>
      <c r="C26" s="30" t="s">
        <v>1340</v>
      </c>
      <c r="D26" s="13">
        <v>405141</v>
      </c>
      <c r="E26" s="14">
        <v>10313.07</v>
      </c>
      <c r="F26" s="15">
        <v>1.06E-2</v>
      </c>
      <c r="G26" s="15"/>
    </row>
    <row r="27" spans="1:7" x14ac:dyDescent="0.25">
      <c r="A27" s="12" t="s">
        <v>1512</v>
      </c>
      <c r="B27" s="30" t="s">
        <v>1513</v>
      </c>
      <c r="C27" s="30" t="s">
        <v>1213</v>
      </c>
      <c r="D27" s="13">
        <v>2400000</v>
      </c>
      <c r="E27" s="14">
        <v>10120.799999999999</v>
      </c>
      <c r="F27" s="15">
        <v>1.04E-2</v>
      </c>
      <c r="G27" s="15"/>
    </row>
    <row r="28" spans="1:7" x14ac:dyDescent="0.25">
      <c r="A28" s="12" t="s">
        <v>1764</v>
      </c>
      <c r="B28" s="30" t="s">
        <v>1765</v>
      </c>
      <c r="C28" s="30" t="s">
        <v>1170</v>
      </c>
      <c r="D28" s="13">
        <v>1070000</v>
      </c>
      <c r="E28" s="14">
        <v>8733.8799999999992</v>
      </c>
      <c r="F28" s="15">
        <v>8.9999999999999993E-3</v>
      </c>
      <c r="G28" s="15"/>
    </row>
    <row r="29" spans="1:7" x14ac:dyDescent="0.25">
      <c r="A29" s="12" t="s">
        <v>1266</v>
      </c>
      <c r="B29" s="30" t="s">
        <v>1267</v>
      </c>
      <c r="C29" s="30" t="s">
        <v>1156</v>
      </c>
      <c r="D29" s="13">
        <v>211764</v>
      </c>
      <c r="E29" s="14">
        <v>8252.23</v>
      </c>
      <c r="F29" s="15">
        <v>8.5000000000000006E-3</v>
      </c>
      <c r="G29" s="15"/>
    </row>
    <row r="30" spans="1:7" x14ac:dyDescent="0.25">
      <c r="A30" s="12" t="s">
        <v>1766</v>
      </c>
      <c r="B30" s="30" t="s">
        <v>1767</v>
      </c>
      <c r="C30" s="30" t="s">
        <v>1186</v>
      </c>
      <c r="D30" s="13">
        <v>485577</v>
      </c>
      <c r="E30" s="14">
        <v>8242.43</v>
      </c>
      <c r="F30" s="15">
        <v>8.5000000000000006E-3</v>
      </c>
      <c r="G30" s="15"/>
    </row>
    <row r="31" spans="1:7" x14ac:dyDescent="0.25">
      <c r="A31" s="12" t="s">
        <v>1323</v>
      </c>
      <c r="B31" s="30" t="s">
        <v>1324</v>
      </c>
      <c r="C31" s="30" t="s">
        <v>1216</v>
      </c>
      <c r="D31" s="13">
        <v>668590</v>
      </c>
      <c r="E31" s="14">
        <v>8163.15</v>
      </c>
      <c r="F31" s="15">
        <v>8.3999999999999995E-3</v>
      </c>
      <c r="G31" s="15"/>
    </row>
    <row r="32" spans="1:7" x14ac:dyDescent="0.25">
      <c r="A32" s="12" t="s">
        <v>1411</v>
      </c>
      <c r="B32" s="30" t="s">
        <v>1412</v>
      </c>
      <c r="C32" s="30" t="s">
        <v>1149</v>
      </c>
      <c r="D32" s="13">
        <v>1853797</v>
      </c>
      <c r="E32" s="14">
        <v>8076.99</v>
      </c>
      <c r="F32" s="15">
        <v>8.3000000000000001E-3</v>
      </c>
      <c r="G32" s="15"/>
    </row>
    <row r="33" spans="1:7" x14ac:dyDescent="0.25">
      <c r="A33" s="12" t="s">
        <v>1415</v>
      </c>
      <c r="B33" s="30" t="s">
        <v>1416</v>
      </c>
      <c r="C33" s="30" t="s">
        <v>1156</v>
      </c>
      <c r="D33" s="13">
        <v>481821</v>
      </c>
      <c r="E33" s="14">
        <v>7939.21</v>
      </c>
      <c r="F33" s="15">
        <v>8.2000000000000007E-3</v>
      </c>
      <c r="G33" s="15"/>
    </row>
    <row r="34" spans="1:7" x14ac:dyDescent="0.25">
      <c r="A34" s="12" t="s">
        <v>1256</v>
      </c>
      <c r="B34" s="30" t="s">
        <v>1257</v>
      </c>
      <c r="C34" s="30" t="s">
        <v>1258</v>
      </c>
      <c r="D34" s="13">
        <v>275000</v>
      </c>
      <c r="E34" s="14">
        <v>7439.71</v>
      </c>
      <c r="F34" s="15">
        <v>7.7000000000000002E-3</v>
      </c>
      <c r="G34" s="15"/>
    </row>
    <row r="35" spans="1:7" x14ac:dyDescent="0.25">
      <c r="A35" s="12" t="s">
        <v>1152</v>
      </c>
      <c r="B35" s="30" t="s">
        <v>1153</v>
      </c>
      <c r="C35" s="30" t="s">
        <v>1146</v>
      </c>
      <c r="D35" s="13">
        <v>410630</v>
      </c>
      <c r="E35" s="14">
        <v>7208.4</v>
      </c>
      <c r="F35" s="15">
        <v>7.4000000000000003E-3</v>
      </c>
      <c r="G35" s="15"/>
    </row>
    <row r="36" spans="1:7" x14ac:dyDescent="0.25">
      <c r="A36" s="12" t="s">
        <v>1469</v>
      </c>
      <c r="B36" s="30" t="s">
        <v>1470</v>
      </c>
      <c r="C36" s="30" t="s">
        <v>1364</v>
      </c>
      <c r="D36" s="13">
        <v>490000</v>
      </c>
      <c r="E36" s="14">
        <v>7032.73</v>
      </c>
      <c r="F36" s="15">
        <v>7.1999999999999998E-3</v>
      </c>
      <c r="G36" s="15"/>
    </row>
    <row r="37" spans="1:7" x14ac:dyDescent="0.25">
      <c r="A37" s="12" t="s">
        <v>1357</v>
      </c>
      <c r="B37" s="30" t="s">
        <v>1358</v>
      </c>
      <c r="C37" s="30" t="s">
        <v>1327</v>
      </c>
      <c r="D37" s="13">
        <v>217216</v>
      </c>
      <c r="E37" s="14">
        <v>6940.81</v>
      </c>
      <c r="F37" s="15">
        <v>7.1000000000000004E-3</v>
      </c>
      <c r="G37" s="15"/>
    </row>
    <row r="38" spans="1:7" x14ac:dyDescent="0.25">
      <c r="A38" s="12" t="s">
        <v>1376</v>
      </c>
      <c r="B38" s="30" t="s">
        <v>1377</v>
      </c>
      <c r="C38" s="30" t="s">
        <v>1235</v>
      </c>
      <c r="D38" s="13">
        <v>7021980</v>
      </c>
      <c r="E38" s="14">
        <v>6463.73</v>
      </c>
      <c r="F38" s="15">
        <v>6.6E-3</v>
      </c>
      <c r="G38" s="15"/>
    </row>
    <row r="39" spans="1:7" x14ac:dyDescent="0.25">
      <c r="A39" s="12" t="s">
        <v>1480</v>
      </c>
      <c r="B39" s="30" t="s">
        <v>1481</v>
      </c>
      <c r="C39" s="30" t="s">
        <v>1198</v>
      </c>
      <c r="D39" s="13">
        <v>71608</v>
      </c>
      <c r="E39" s="14">
        <v>6447.33</v>
      </c>
      <c r="F39" s="15">
        <v>6.6E-3</v>
      </c>
      <c r="G39" s="15"/>
    </row>
    <row r="40" spans="1:7" x14ac:dyDescent="0.25">
      <c r="A40" s="12" t="s">
        <v>1403</v>
      </c>
      <c r="B40" s="30" t="s">
        <v>1404</v>
      </c>
      <c r="C40" s="30" t="s">
        <v>1263</v>
      </c>
      <c r="D40" s="13">
        <v>205000</v>
      </c>
      <c r="E40" s="14">
        <v>6395.8</v>
      </c>
      <c r="F40" s="15">
        <v>6.6E-3</v>
      </c>
      <c r="G40" s="15"/>
    </row>
    <row r="41" spans="1:7" x14ac:dyDescent="0.25">
      <c r="A41" s="12" t="s">
        <v>1768</v>
      </c>
      <c r="B41" s="30" t="s">
        <v>1769</v>
      </c>
      <c r="C41" s="30" t="s">
        <v>1244</v>
      </c>
      <c r="D41" s="13">
        <v>641704</v>
      </c>
      <c r="E41" s="14">
        <v>6186.03</v>
      </c>
      <c r="F41" s="15">
        <v>6.4000000000000003E-3</v>
      </c>
      <c r="G41" s="15"/>
    </row>
    <row r="42" spans="1:7" x14ac:dyDescent="0.25">
      <c r="A42" s="12" t="s">
        <v>1313</v>
      </c>
      <c r="B42" s="30" t="s">
        <v>1314</v>
      </c>
      <c r="C42" s="30" t="s">
        <v>1216</v>
      </c>
      <c r="D42" s="13">
        <v>450000</v>
      </c>
      <c r="E42" s="14">
        <v>6034.05</v>
      </c>
      <c r="F42" s="15">
        <v>6.1999999999999998E-3</v>
      </c>
      <c r="G42" s="15"/>
    </row>
    <row r="43" spans="1:7" x14ac:dyDescent="0.25">
      <c r="A43" s="12" t="s">
        <v>1177</v>
      </c>
      <c r="B43" s="30" t="s">
        <v>1178</v>
      </c>
      <c r="C43" s="30" t="s">
        <v>1149</v>
      </c>
      <c r="D43" s="13">
        <v>1716813</v>
      </c>
      <c r="E43" s="14">
        <v>5964.21</v>
      </c>
      <c r="F43" s="15">
        <v>6.1000000000000004E-3</v>
      </c>
      <c r="G43" s="15"/>
    </row>
    <row r="44" spans="1:7" x14ac:dyDescent="0.25">
      <c r="A44" s="12" t="s">
        <v>1770</v>
      </c>
      <c r="B44" s="30" t="s">
        <v>1771</v>
      </c>
      <c r="C44" s="30" t="s">
        <v>1146</v>
      </c>
      <c r="D44" s="13">
        <v>1448335</v>
      </c>
      <c r="E44" s="14">
        <v>5748.44</v>
      </c>
      <c r="F44" s="15">
        <v>5.8999999999999999E-3</v>
      </c>
      <c r="G44" s="15"/>
    </row>
    <row r="45" spans="1:7" x14ac:dyDescent="0.25">
      <c r="A45" s="12" t="s">
        <v>1154</v>
      </c>
      <c r="B45" s="30" t="s">
        <v>1155</v>
      </c>
      <c r="C45" s="30" t="s">
        <v>1156</v>
      </c>
      <c r="D45" s="13">
        <v>812060</v>
      </c>
      <c r="E45" s="14">
        <v>5736.39</v>
      </c>
      <c r="F45" s="15">
        <v>5.8999999999999999E-3</v>
      </c>
      <c r="G45" s="15"/>
    </row>
    <row r="46" spans="1:7" x14ac:dyDescent="0.25">
      <c r="A46" s="12" t="s">
        <v>1772</v>
      </c>
      <c r="B46" s="30" t="s">
        <v>1773</v>
      </c>
      <c r="C46" s="30" t="s">
        <v>1235</v>
      </c>
      <c r="D46" s="13">
        <v>26367</v>
      </c>
      <c r="E46" s="14">
        <v>5695.15</v>
      </c>
      <c r="F46" s="15">
        <v>5.8999999999999999E-3</v>
      </c>
      <c r="G46" s="15"/>
    </row>
    <row r="47" spans="1:7" x14ac:dyDescent="0.25">
      <c r="A47" s="12" t="s">
        <v>1774</v>
      </c>
      <c r="B47" s="30" t="s">
        <v>1775</v>
      </c>
      <c r="C47" s="30" t="s">
        <v>1186</v>
      </c>
      <c r="D47" s="13">
        <v>2468822</v>
      </c>
      <c r="E47" s="14">
        <v>5663.48</v>
      </c>
      <c r="F47" s="15">
        <v>5.7999999999999996E-3</v>
      </c>
      <c r="G47" s="15"/>
    </row>
    <row r="48" spans="1:7" x14ac:dyDescent="0.25">
      <c r="A48" s="12" t="s">
        <v>1253</v>
      </c>
      <c r="B48" s="30" t="s">
        <v>1254</v>
      </c>
      <c r="C48" s="30" t="s">
        <v>1255</v>
      </c>
      <c r="D48" s="13">
        <v>3058000</v>
      </c>
      <c r="E48" s="14">
        <v>5550.27</v>
      </c>
      <c r="F48" s="15">
        <v>5.7000000000000002E-3</v>
      </c>
      <c r="G48" s="15"/>
    </row>
    <row r="49" spans="1:7" x14ac:dyDescent="0.25">
      <c r="A49" s="12" t="s">
        <v>1182</v>
      </c>
      <c r="B49" s="30" t="s">
        <v>1183</v>
      </c>
      <c r="C49" s="30" t="s">
        <v>1146</v>
      </c>
      <c r="D49" s="13">
        <v>2786100</v>
      </c>
      <c r="E49" s="14">
        <v>5491.4</v>
      </c>
      <c r="F49" s="15">
        <v>5.5999999999999999E-3</v>
      </c>
      <c r="G49" s="15"/>
    </row>
    <row r="50" spans="1:7" x14ac:dyDescent="0.25">
      <c r="A50" s="12" t="s">
        <v>1311</v>
      </c>
      <c r="B50" s="30" t="s">
        <v>1312</v>
      </c>
      <c r="C50" s="30" t="s">
        <v>1165</v>
      </c>
      <c r="D50" s="13">
        <v>120000</v>
      </c>
      <c r="E50" s="14">
        <v>5303.7</v>
      </c>
      <c r="F50" s="15">
        <v>5.4999999999999997E-3</v>
      </c>
      <c r="G50" s="15"/>
    </row>
    <row r="51" spans="1:7" x14ac:dyDescent="0.25">
      <c r="A51" s="12" t="s">
        <v>1776</v>
      </c>
      <c r="B51" s="30" t="s">
        <v>1777</v>
      </c>
      <c r="C51" s="30" t="s">
        <v>1356</v>
      </c>
      <c r="D51" s="13">
        <v>132709</v>
      </c>
      <c r="E51" s="14">
        <v>5241.67</v>
      </c>
      <c r="F51" s="15">
        <v>5.4000000000000003E-3</v>
      </c>
      <c r="G51" s="15"/>
    </row>
    <row r="52" spans="1:7" x14ac:dyDescent="0.25">
      <c r="A52" s="12" t="s">
        <v>1494</v>
      </c>
      <c r="B52" s="30" t="s">
        <v>1495</v>
      </c>
      <c r="C52" s="30" t="s">
        <v>1210</v>
      </c>
      <c r="D52" s="13">
        <v>4000000</v>
      </c>
      <c r="E52" s="14">
        <v>5116</v>
      </c>
      <c r="F52" s="15">
        <v>5.3E-3</v>
      </c>
      <c r="G52" s="15"/>
    </row>
    <row r="53" spans="1:7" x14ac:dyDescent="0.25">
      <c r="A53" s="12" t="s">
        <v>1482</v>
      </c>
      <c r="B53" s="30" t="s">
        <v>1483</v>
      </c>
      <c r="C53" s="30" t="s">
        <v>1221</v>
      </c>
      <c r="D53" s="13">
        <v>21458</v>
      </c>
      <c r="E53" s="14">
        <v>5108.1099999999997</v>
      </c>
      <c r="F53" s="15">
        <v>5.3E-3</v>
      </c>
      <c r="G53" s="15"/>
    </row>
    <row r="54" spans="1:7" x14ac:dyDescent="0.25">
      <c r="A54" s="12" t="s">
        <v>1405</v>
      </c>
      <c r="B54" s="30" t="s">
        <v>1406</v>
      </c>
      <c r="C54" s="30" t="s">
        <v>1221</v>
      </c>
      <c r="D54" s="13">
        <v>800000</v>
      </c>
      <c r="E54" s="14">
        <v>5100.3999999999996</v>
      </c>
      <c r="F54" s="15">
        <v>5.1999999999999998E-3</v>
      </c>
      <c r="G54" s="15"/>
    </row>
    <row r="55" spans="1:7" x14ac:dyDescent="0.25">
      <c r="A55" s="12" t="s">
        <v>1490</v>
      </c>
      <c r="B55" s="30" t="s">
        <v>1491</v>
      </c>
      <c r="C55" s="30" t="s">
        <v>1458</v>
      </c>
      <c r="D55" s="13">
        <v>20959</v>
      </c>
      <c r="E55" s="14">
        <v>5079.6499999999996</v>
      </c>
      <c r="F55" s="15">
        <v>5.1999999999999998E-3</v>
      </c>
      <c r="G55" s="15"/>
    </row>
    <row r="56" spans="1:7" x14ac:dyDescent="0.25">
      <c r="A56" s="12" t="s">
        <v>1778</v>
      </c>
      <c r="B56" s="30" t="s">
        <v>1779</v>
      </c>
      <c r="C56" s="30" t="s">
        <v>1241</v>
      </c>
      <c r="D56" s="13">
        <v>140109</v>
      </c>
      <c r="E56" s="14">
        <v>5032.22</v>
      </c>
      <c r="F56" s="15">
        <v>5.1999999999999998E-3</v>
      </c>
      <c r="G56" s="15"/>
    </row>
    <row r="57" spans="1:7" x14ac:dyDescent="0.25">
      <c r="A57" s="12" t="s">
        <v>1780</v>
      </c>
      <c r="B57" s="30" t="s">
        <v>1781</v>
      </c>
      <c r="C57" s="30" t="s">
        <v>1235</v>
      </c>
      <c r="D57" s="13">
        <v>745088</v>
      </c>
      <c r="E57" s="14">
        <v>5016.3</v>
      </c>
      <c r="F57" s="15">
        <v>5.1999999999999998E-3</v>
      </c>
      <c r="G57" s="15"/>
    </row>
    <row r="58" spans="1:7" x14ac:dyDescent="0.25">
      <c r="A58" s="12" t="s">
        <v>1782</v>
      </c>
      <c r="B58" s="30" t="s">
        <v>1783</v>
      </c>
      <c r="C58" s="30" t="s">
        <v>1356</v>
      </c>
      <c r="D58" s="13">
        <v>359391</v>
      </c>
      <c r="E58" s="14">
        <v>4778.28</v>
      </c>
      <c r="F58" s="15">
        <v>4.8999999999999998E-3</v>
      </c>
      <c r="G58" s="15"/>
    </row>
    <row r="59" spans="1:7" x14ac:dyDescent="0.25">
      <c r="A59" s="12" t="s">
        <v>1247</v>
      </c>
      <c r="B59" s="30" t="s">
        <v>1248</v>
      </c>
      <c r="C59" s="30" t="s">
        <v>1241</v>
      </c>
      <c r="D59" s="13">
        <v>249691</v>
      </c>
      <c r="E59" s="14">
        <v>4766.8500000000004</v>
      </c>
      <c r="F59" s="15">
        <v>4.8999999999999998E-3</v>
      </c>
      <c r="G59" s="15"/>
    </row>
    <row r="60" spans="1:7" x14ac:dyDescent="0.25">
      <c r="A60" s="12" t="s">
        <v>1459</v>
      </c>
      <c r="B60" s="30" t="s">
        <v>1460</v>
      </c>
      <c r="C60" s="30" t="s">
        <v>1186</v>
      </c>
      <c r="D60" s="13">
        <v>282576</v>
      </c>
      <c r="E60" s="14">
        <v>4728.91</v>
      </c>
      <c r="F60" s="15">
        <v>4.8999999999999998E-3</v>
      </c>
      <c r="G60" s="15"/>
    </row>
    <row r="61" spans="1:7" x14ac:dyDescent="0.25">
      <c r="A61" s="12" t="s">
        <v>1784</v>
      </c>
      <c r="B61" s="30" t="s">
        <v>1785</v>
      </c>
      <c r="C61" s="30" t="s">
        <v>1332</v>
      </c>
      <c r="D61" s="13">
        <v>74752</v>
      </c>
      <c r="E61" s="14">
        <v>4701.08</v>
      </c>
      <c r="F61" s="15">
        <v>4.7999999999999996E-3</v>
      </c>
      <c r="G61" s="15"/>
    </row>
    <row r="62" spans="1:7" x14ac:dyDescent="0.25">
      <c r="A62" s="12" t="s">
        <v>1516</v>
      </c>
      <c r="B62" s="30" t="s">
        <v>1517</v>
      </c>
      <c r="C62" s="30" t="s">
        <v>1371</v>
      </c>
      <c r="D62" s="13">
        <v>460000</v>
      </c>
      <c r="E62" s="14">
        <v>4637.72</v>
      </c>
      <c r="F62" s="15">
        <v>4.7999999999999996E-3</v>
      </c>
      <c r="G62" s="15"/>
    </row>
    <row r="63" spans="1:7" x14ac:dyDescent="0.25">
      <c r="A63" s="12" t="s">
        <v>1179</v>
      </c>
      <c r="B63" s="30" t="s">
        <v>1180</v>
      </c>
      <c r="C63" s="30" t="s">
        <v>1181</v>
      </c>
      <c r="D63" s="13">
        <v>890494</v>
      </c>
      <c r="E63" s="14">
        <v>4591.83</v>
      </c>
      <c r="F63" s="15">
        <v>4.7000000000000002E-3</v>
      </c>
      <c r="G63" s="15"/>
    </row>
    <row r="64" spans="1:7" x14ac:dyDescent="0.25">
      <c r="A64" s="12" t="s">
        <v>1291</v>
      </c>
      <c r="B64" s="30" t="s">
        <v>1292</v>
      </c>
      <c r="C64" s="30" t="s">
        <v>1198</v>
      </c>
      <c r="D64" s="13">
        <v>200000</v>
      </c>
      <c r="E64" s="14">
        <v>4435.1000000000004</v>
      </c>
      <c r="F64" s="15">
        <v>4.5999999999999999E-3</v>
      </c>
      <c r="G64" s="15"/>
    </row>
    <row r="65" spans="1:7" x14ac:dyDescent="0.25">
      <c r="A65" s="12" t="s">
        <v>1786</v>
      </c>
      <c r="B65" s="30" t="s">
        <v>1787</v>
      </c>
      <c r="C65" s="30" t="s">
        <v>1263</v>
      </c>
      <c r="D65" s="13">
        <v>331164</v>
      </c>
      <c r="E65" s="14">
        <v>4430.97</v>
      </c>
      <c r="F65" s="15">
        <v>4.5999999999999999E-3</v>
      </c>
      <c r="G65" s="15"/>
    </row>
    <row r="66" spans="1:7" x14ac:dyDescent="0.25">
      <c r="A66" s="12" t="s">
        <v>1788</v>
      </c>
      <c r="B66" s="30" t="s">
        <v>1789</v>
      </c>
      <c r="C66" s="30" t="s">
        <v>1213</v>
      </c>
      <c r="D66" s="13">
        <v>489033</v>
      </c>
      <c r="E66" s="14">
        <v>4400.32</v>
      </c>
      <c r="F66" s="15">
        <v>4.4999999999999997E-3</v>
      </c>
      <c r="G66" s="15"/>
    </row>
    <row r="67" spans="1:7" x14ac:dyDescent="0.25">
      <c r="A67" s="12" t="s">
        <v>1500</v>
      </c>
      <c r="B67" s="30" t="s">
        <v>1501</v>
      </c>
      <c r="C67" s="30" t="s">
        <v>1241</v>
      </c>
      <c r="D67" s="13">
        <v>82469</v>
      </c>
      <c r="E67" s="14">
        <v>4344.38</v>
      </c>
      <c r="F67" s="15">
        <v>4.4999999999999997E-3</v>
      </c>
      <c r="G67" s="15"/>
    </row>
    <row r="68" spans="1:7" x14ac:dyDescent="0.25">
      <c r="A68" s="12" t="s">
        <v>1307</v>
      </c>
      <c r="B68" s="30" t="s">
        <v>1308</v>
      </c>
      <c r="C68" s="30" t="s">
        <v>1280</v>
      </c>
      <c r="D68" s="13">
        <v>3265998</v>
      </c>
      <c r="E68" s="14">
        <v>4307.8500000000004</v>
      </c>
      <c r="F68" s="15">
        <v>4.4000000000000003E-3</v>
      </c>
      <c r="G68" s="15"/>
    </row>
    <row r="69" spans="1:7" x14ac:dyDescent="0.25">
      <c r="A69" s="12" t="s">
        <v>1467</v>
      </c>
      <c r="B69" s="30" t="s">
        <v>1468</v>
      </c>
      <c r="C69" s="30" t="s">
        <v>1380</v>
      </c>
      <c r="D69" s="13">
        <v>563378</v>
      </c>
      <c r="E69" s="14">
        <v>4237.7299999999996</v>
      </c>
      <c r="F69" s="15">
        <v>4.4000000000000003E-3</v>
      </c>
      <c r="G69" s="15"/>
    </row>
    <row r="70" spans="1:7" x14ac:dyDescent="0.25">
      <c r="A70" s="12" t="s">
        <v>1790</v>
      </c>
      <c r="B70" s="30" t="s">
        <v>1791</v>
      </c>
      <c r="C70" s="30" t="s">
        <v>1792</v>
      </c>
      <c r="D70" s="13">
        <v>13628</v>
      </c>
      <c r="E70" s="14">
        <v>4229.83</v>
      </c>
      <c r="F70" s="15">
        <v>4.3E-3</v>
      </c>
      <c r="G70" s="15"/>
    </row>
    <row r="71" spans="1:7" x14ac:dyDescent="0.25">
      <c r="A71" s="12" t="s">
        <v>1793</v>
      </c>
      <c r="B71" s="30" t="s">
        <v>1794</v>
      </c>
      <c r="C71" s="30" t="s">
        <v>1156</v>
      </c>
      <c r="D71" s="13">
        <v>225640</v>
      </c>
      <c r="E71" s="14">
        <v>4207.0600000000004</v>
      </c>
      <c r="F71" s="15">
        <v>4.3E-3</v>
      </c>
      <c r="G71" s="15"/>
    </row>
    <row r="72" spans="1:7" x14ac:dyDescent="0.25">
      <c r="A72" s="12" t="s">
        <v>1795</v>
      </c>
      <c r="B72" s="30" t="s">
        <v>1796</v>
      </c>
      <c r="C72" s="30" t="s">
        <v>1241</v>
      </c>
      <c r="D72" s="13">
        <v>249029</v>
      </c>
      <c r="E72" s="14">
        <v>4202.74</v>
      </c>
      <c r="F72" s="15">
        <v>4.3E-3</v>
      </c>
      <c r="G72" s="15"/>
    </row>
    <row r="73" spans="1:7" x14ac:dyDescent="0.25">
      <c r="A73" s="12" t="s">
        <v>1259</v>
      </c>
      <c r="B73" s="30" t="s">
        <v>1260</v>
      </c>
      <c r="C73" s="30" t="s">
        <v>1198</v>
      </c>
      <c r="D73" s="13">
        <v>113883</v>
      </c>
      <c r="E73" s="14">
        <v>4149.38</v>
      </c>
      <c r="F73" s="15">
        <v>4.3E-3</v>
      </c>
      <c r="G73" s="15"/>
    </row>
    <row r="74" spans="1:7" x14ac:dyDescent="0.25">
      <c r="A74" s="12" t="s">
        <v>1448</v>
      </c>
      <c r="B74" s="30" t="s">
        <v>1449</v>
      </c>
      <c r="C74" s="30" t="s">
        <v>1232</v>
      </c>
      <c r="D74" s="13">
        <v>394794</v>
      </c>
      <c r="E74" s="14">
        <v>4140.8</v>
      </c>
      <c r="F74" s="15">
        <v>4.3E-3</v>
      </c>
      <c r="G74" s="15"/>
    </row>
    <row r="75" spans="1:7" x14ac:dyDescent="0.25">
      <c r="A75" s="12" t="s">
        <v>1797</v>
      </c>
      <c r="B75" s="30" t="s">
        <v>1798</v>
      </c>
      <c r="C75" s="30" t="s">
        <v>1216</v>
      </c>
      <c r="D75" s="13">
        <v>49499</v>
      </c>
      <c r="E75" s="14">
        <v>4085.05</v>
      </c>
      <c r="F75" s="15">
        <v>4.1999999999999997E-3</v>
      </c>
      <c r="G75" s="15"/>
    </row>
    <row r="76" spans="1:7" x14ac:dyDescent="0.25">
      <c r="A76" s="12" t="s">
        <v>1799</v>
      </c>
      <c r="B76" s="30" t="s">
        <v>1800</v>
      </c>
      <c r="C76" s="30" t="s">
        <v>1371</v>
      </c>
      <c r="D76" s="13">
        <v>181796</v>
      </c>
      <c r="E76" s="14">
        <v>3992.6</v>
      </c>
      <c r="F76" s="15">
        <v>4.1000000000000003E-3</v>
      </c>
      <c r="G76" s="15"/>
    </row>
    <row r="77" spans="1:7" x14ac:dyDescent="0.25">
      <c r="A77" s="12" t="s">
        <v>1477</v>
      </c>
      <c r="B77" s="30" t="s">
        <v>1478</v>
      </c>
      <c r="C77" s="30" t="s">
        <v>1479</v>
      </c>
      <c r="D77" s="13">
        <v>83421</v>
      </c>
      <c r="E77" s="14">
        <v>3978.31</v>
      </c>
      <c r="F77" s="15">
        <v>4.1000000000000003E-3</v>
      </c>
      <c r="G77" s="15"/>
    </row>
    <row r="78" spans="1:7" x14ac:dyDescent="0.25">
      <c r="A78" s="12" t="s">
        <v>1801</v>
      </c>
      <c r="B78" s="30" t="s">
        <v>1802</v>
      </c>
      <c r="C78" s="30" t="s">
        <v>1235</v>
      </c>
      <c r="D78" s="13">
        <v>78776</v>
      </c>
      <c r="E78" s="14">
        <v>3977.99</v>
      </c>
      <c r="F78" s="15">
        <v>4.1000000000000003E-3</v>
      </c>
      <c r="G78" s="15"/>
    </row>
    <row r="79" spans="1:7" x14ac:dyDescent="0.25">
      <c r="A79" s="12" t="s">
        <v>1803</v>
      </c>
      <c r="B79" s="30" t="s">
        <v>1804</v>
      </c>
      <c r="C79" s="30" t="s">
        <v>1165</v>
      </c>
      <c r="D79" s="13">
        <v>752490</v>
      </c>
      <c r="E79" s="14">
        <v>3794.43</v>
      </c>
      <c r="F79" s="15">
        <v>3.8999999999999998E-3</v>
      </c>
      <c r="G79" s="15"/>
    </row>
    <row r="80" spans="1:7" x14ac:dyDescent="0.25">
      <c r="A80" s="12" t="s">
        <v>1463</v>
      </c>
      <c r="B80" s="30" t="s">
        <v>1464</v>
      </c>
      <c r="C80" s="30" t="s">
        <v>1216</v>
      </c>
      <c r="D80" s="13">
        <v>61673</v>
      </c>
      <c r="E80" s="14">
        <v>3552.89</v>
      </c>
      <c r="F80" s="15">
        <v>3.7000000000000002E-3</v>
      </c>
      <c r="G80" s="15"/>
    </row>
    <row r="81" spans="1:7" x14ac:dyDescent="0.25">
      <c r="A81" s="12" t="s">
        <v>1805</v>
      </c>
      <c r="B81" s="30" t="s">
        <v>1806</v>
      </c>
      <c r="C81" s="30" t="s">
        <v>1186</v>
      </c>
      <c r="D81" s="13">
        <v>438400</v>
      </c>
      <c r="E81" s="14">
        <v>3240.43</v>
      </c>
      <c r="F81" s="15">
        <v>3.3E-3</v>
      </c>
      <c r="G81" s="15"/>
    </row>
    <row r="82" spans="1:7" x14ac:dyDescent="0.25">
      <c r="A82" s="12" t="s">
        <v>1431</v>
      </c>
      <c r="B82" s="30" t="s">
        <v>1432</v>
      </c>
      <c r="C82" s="30" t="s">
        <v>1186</v>
      </c>
      <c r="D82" s="13">
        <v>406348</v>
      </c>
      <c r="E82" s="14">
        <v>3173.98</v>
      </c>
      <c r="F82" s="15">
        <v>3.3E-3</v>
      </c>
      <c r="G82" s="15"/>
    </row>
    <row r="83" spans="1:7" x14ac:dyDescent="0.25">
      <c r="A83" s="12" t="s">
        <v>1236</v>
      </c>
      <c r="B83" s="30" t="s">
        <v>1237</v>
      </c>
      <c r="C83" s="30" t="s">
        <v>1238</v>
      </c>
      <c r="D83" s="13">
        <v>899683</v>
      </c>
      <c r="E83" s="14">
        <v>3078.27</v>
      </c>
      <c r="F83" s="15">
        <v>3.2000000000000002E-3</v>
      </c>
      <c r="G83" s="15"/>
    </row>
    <row r="84" spans="1:7" x14ac:dyDescent="0.25">
      <c r="A84" s="12" t="s">
        <v>1230</v>
      </c>
      <c r="B84" s="30" t="s">
        <v>1231</v>
      </c>
      <c r="C84" s="30" t="s">
        <v>1232</v>
      </c>
      <c r="D84" s="13">
        <v>172883</v>
      </c>
      <c r="E84" s="14">
        <v>2847.04</v>
      </c>
      <c r="F84" s="15">
        <v>2.8999999999999998E-3</v>
      </c>
      <c r="G84" s="15"/>
    </row>
    <row r="85" spans="1:7" x14ac:dyDescent="0.25">
      <c r="A85" s="12" t="s">
        <v>1309</v>
      </c>
      <c r="B85" s="30" t="s">
        <v>1310</v>
      </c>
      <c r="C85" s="30" t="s">
        <v>1216</v>
      </c>
      <c r="D85" s="13">
        <v>119448</v>
      </c>
      <c r="E85" s="14">
        <v>2812.58</v>
      </c>
      <c r="F85" s="15">
        <v>2.8999999999999998E-3</v>
      </c>
      <c r="G85" s="15"/>
    </row>
    <row r="86" spans="1:7" x14ac:dyDescent="0.25">
      <c r="A86" s="12" t="s">
        <v>1333</v>
      </c>
      <c r="B86" s="30" t="s">
        <v>1334</v>
      </c>
      <c r="C86" s="30" t="s">
        <v>1186</v>
      </c>
      <c r="D86" s="13">
        <v>228814</v>
      </c>
      <c r="E86" s="14">
        <v>2556.88</v>
      </c>
      <c r="F86" s="15">
        <v>2.5999999999999999E-3</v>
      </c>
      <c r="G86" s="15"/>
    </row>
    <row r="87" spans="1:7" x14ac:dyDescent="0.25">
      <c r="A87" s="12" t="s">
        <v>1807</v>
      </c>
      <c r="B87" s="30" t="s">
        <v>1808</v>
      </c>
      <c r="C87" s="30" t="s">
        <v>1170</v>
      </c>
      <c r="D87" s="13">
        <v>987600</v>
      </c>
      <c r="E87" s="14">
        <v>2364.5100000000002</v>
      </c>
      <c r="F87" s="15">
        <v>2.3999999999999998E-3</v>
      </c>
      <c r="G87" s="15"/>
    </row>
    <row r="88" spans="1:7" x14ac:dyDescent="0.25">
      <c r="A88" s="12" t="s">
        <v>1809</v>
      </c>
      <c r="B88" s="30" t="s">
        <v>1810</v>
      </c>
      <c r="C88" s="30" t="s">
        <v>1244</v>
      </c>
      <c r="D88" s="13">
        <v>560703</v>
      </c>
      <c r="E88" s="14">
        <v>2289.63</v>
      </c>
      <c r="F88" s="15">
        <v>2.3999999999999998E-3</v>
      </c>
      <c r="G88" s="15"/>
    </row>
    <row r="89" spans="1:7" x14ac:dyDescent="0.25">
      <c r="A89" s="12" t="s">
        <v>1395</v>
      </c>
      <c r="B89" s="30" t="s">
        <v>1396</v>
      </c>
      <c r="C89" s="30" t="s">
        <v>1364</v>
      </c>
      <c r="D89" s="13">
        <v>142436</v>
      </c>
      <c r="E89" s="14">
        <v>2108.0500000000002</v>
      </c>
      <c r="F89" s="15">
        <v>2.2000000000000001E-3</v>
      </c>
      <c r="G89" s="15"/>
    </row>
    <row r="90" spans="1:7" x14ac:dyDescent="0.25">
      <c r="A90" s="12" t="s">
        <v>1811</v>
      </c>
      <c r="B90" s="30" t="s">
        <v>1812</v>
      </c>
      <c r="C90" s="30" t="s">
        <v>1364</v>
      </c>
      <c r="D90" s="13">
        <v>359645</v>
      </c>
      <c r="E90" s="14">
        <v>2078.75</v>
      </c>
      <c r="F90" s="15">
        <v>2.0999999999999999E-3</v>
      </c>
      <c r="G90" s="15"/>
    </row>
    <row r="91" spans="1:7" x14ac:dyDescent="0.25">
      <c r="A91" s="12" t="s">
        <v>1813</v>
      </c>
      <c r="B91" s="30" t="s">
        <v>1814</v>
      </c>
      <c r="C91" s="30" t="s">
        <v>1176</v>
      </c>
      <c r="D91" s="13">
        <v>978984</v>
      </c>
      <c r="E91" s="14">
        <v>2060.7600000000002</v>
      </c>
      <c r="F91" s="15">
        <v>2.0999999999999999E-3</v>
      </c>
      <c r="G91" s="15"/>
    </row>
    <row r="92" spans="1:7" x14ac:dyDescent="0.25">
      <c r="A92" s="12" t="s">
        <v>1815</v>
      </c>
      <c r="B92" s="30" t="s">
        <v>1816</v>
      </c>
      <c r="C92" s="30" t="s">
        <v>1356</v>
      </c>
      <c r="D92" s="13">
        <v>110859</v>
      </c>
      <c r="E92" s="14">
        <v>1519.27</v>
      </c>
      <c r="F92" s="15">
        <v>1.6000000000000001E-3</v>
      </c>
      <c r="G92" s="15"/>
    </row>
    <row r="93" spans="1:7" x14ac:dyDescent="0.25">
      <c r="A93" s="12" t="s">
        <v>1817</v>
      </c>
      <c r="B93" s="30" t="s">
        <v>1818</v>
      </c>
      <c r="C93" s="30" t="s">
        <v>1332</v>
      </c>
      <c r="D93" s="13">
        <v>194236</v>
      </c>
      <c r="E93" s="14">
        <v>1514.56</v>
      </c>
      <c r="F93" s="15">
        <v>1.6000000000000001E-3</v>
      </c>
      <c r="G93" s="15"/>
    </row>
    <row r="94" spans="1:7" x14ac:dyDescent="0.25">
      <c r="A94" s="12" t="s">
        <v>1819</v>
      </c>
      <c r="B94" s="30" t="s">
        <v>1820</v>
      </c>
      <c r="C94" s="30" t="s">
        <v>1213</v>
      </c>
      <c r="D94" s="13">
        <v>943743</v>
      </c>
      <c r="E94" s="14">
        <v>1275.47</v>
      </c>
      <c r="F94" s="15">
        <v>1.2999999999999999E-3</v>
      </c>
      <c r="G94" s="15"/>
    </row>
    <row r="95" spans="1:7" x14ac:dyDescent="0.25">
      <c r="A95" s="12" t="s">
        <v>1821</v>
      </c>
      <c r="B95" s="30" t="s">
        <v>1822</v>
      </c>
      <c r="C95" s="30" t="s">
        <v>1371</v>
      </c>
      <c r="D95" s="13">
        <v>3980</v>
      </c>
      <c r="E95" s="14">
        <v>686.15</v>
      </c>
      <c r="F95" s="15">
        <v>6.9999999999999999E-4</v>
      </c>
      <c r="G95" s="15"/>
    </row>
    <row r="96" spans="1:7" x14ac:dyDescent="0.25">
      <c r="A96" s="12" t="s">
        <v>1249</v>
      </c>
      <c r="B96" s="30" t="s">
        <v>1250</v>
      </c>
      <c r="C96" s="30" t="s">
        <v>1176</v>
      </c>
      <c r="D96" s="13">
        <v>630000</v>
      </c>
      <c r="E96" s="14">
        <v>376.74</v>
      </c>
      <c r="F96" s="15">
        <v>4.0000000000000002E-4</v>
      </c>
      <c r="G96" s="15"/>
    </row>
    <row r="97" spans="1:7" x14ac:dyDescent="0.25">
      <c r="A97" s="12" t="s">
        <v>1271</v>
      </c>
      <c r="B97" s="30" t="s">
        <v>1272</v>
      </c>
      <c r="C97" s="30" t="s">
        <v>1146</v>
      </c>
      <c r="D97" s="13">
        <v>448000</v>
      </c>
      <c r="E97" s="14">
        <v>347.65</v>
      </c>
      <c r="F97" s="15">
        <v>4.0000000000000002E-4</v>
      </c>
      <c r="G97" s="15"/>
    </row>
    <row r="98" spans="1:7" x14ac:dyDescent="0.25">
      <c r="A98" s="12" t="s">
        <v>1166</v>
      </c>
      <c r="B98" s="30" t="s">
        <v>1167</v>
      </c>
      <c r="C98" s="30" t="s">
        <v>1159</v>
      </c>
      <c r="D98" s="13">
        <v>9768</v>
      </c>
      <c r="E98" s="14">
        <v>167.78</v>
      </c>
      <c r="F98" s="15">
        <v>2.0000000000000001E-4</v>
      </c>
      <c r="G98" s="15"/>
    </row>
    <row r="99" spans="1:7" x14ac:dyDescent="0.25">
      <c r="A99" s="12" t="s">
        <v>1299</v>
      </c>
      <c r="B99" s="30" t="s">
        <v>1300</v>
      </c>
      <c r="C99" s="30" t="s">
        <v>1275</v>
      </c>
      <c r="D99" s="13">
        <v>30000</v>
      </c>
      <c r="E99" s="14">
        <v>54.95</v>
      </c>
      <c r="F99" s="15">
        <v>1E-4</v>
      </c>
      <c r="G99" s="15"/>
    </row>
    <row r="100" spans="1:7" x14ac:dyDescent="0.25">
      <c r="A100" s="12" t="s">
        <v>1823</v>
      </c>
      <c r="B100" s="30" t="s">
        <v>1824</v>
      </c>
      <c r="C100" s="30" t="s">
        <v>1216</v>
      </c>
      <c r="D100" s="13">
        <v>25</v>
      </c>
      <c r="E100" s="14">
        <v>1.6</v>
      </c>
      <c r="F100" s="15">
        <v>0</v>
      </c>
      <c r="G100" s="15"/>
    </row>
    <row r="101" spans="1:7" x14ac:dyDescent="0.25">
      <c r="A101" s="16" t="s">
        <v>126</v>
      </c>
      <c r="B101" s="31"/>
      <c r="C101" s="31"/>
      <c r="D101" s="17"/>
      <c r="E101" s="37">
        <v>730939.63</v>
      </c>
      <c r="F101" s="38">
        <v>0.75219999999999998</v>
      </c>
      <c r="G101" s="20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16" t="s">
        <v>1522</v>
      </c>
      <c r="B103" s="30"/>
      <c r="C103" s="30"/>
      <c r="D103" s="13"/>
      <c r="E103" s="14"/>
      <c r="F103" s="15"/>
      <c r="G103" s="15"/>
    </row>
    <row r="104" spans="1:7" x14ac:dyDescent="0.25">
      <c r="A104" s="12" t="s">
        <v>1825</v>
      </c>
      <c r="B104" s="30" t="s">
        <v>1826</v>
      </c>
      <c r="C104" s="30" t="s">
        <v>1827</v>
      </c>
      <c r="D104" s="13">
        <v>45802</v>
      </c>
      <c r="E104" s="14">
        <v>139.24</v>
      </c>
      <c r="F104" s="15">
        <v>1E-4</v>
      </c>
      <c r="G104" s="15"/>
    </row>
    <row r="105" spans="1:7" x14ac:dyDescent="0.25">
      <c r="A105" s="16" t="s">
        <v>126</v>
      </c>
      <c r="B105" s="31"/>
      <c r="C105" s="31"/>
      <c r="D105" s="17"/>
      <c r="E105" s="37">
        <v>139.24</v>
      </c>
      <c r="F105" s="38">
        <v>1E-4</v>
      </c>
      <c r="G105" s="20"/>
    </row>
    <row r="106" spans="1:7" x14ac:dyDescent="0.25">
      <c r="A106" s="16" t="s">
        <v>1828</v>
      </c>
      <c r="B106" s="31"/>
      <c r="C106" s="31"/>
      <c r="D106" s="17"/>
      <c r="E106" s="27"/>
      <c r="F106" s="28"/>
      <c r="G106" s="20"/>
    </row>
    <row r="107" spans="1:7" x14ac:dyDescent="0.25">
      <c r="A107" s="12" t="s">
        <v>1829</v>
      </c>
      <c r="B107" s="30" t="s">
        <v>1830</v>
      </c>
      <c r="C107" s="30"/>
      <c r="D107" s="13">
        <v>9000</v>
      </c>
      <c r="E107" s="14">
        <v>8429.18</v>
      </c>
      <c r="F107" s="15">
        <v>8.6999999999999994E-3</v>
      </c>
      <c r="G107" s="15">
        <v>0.103825</v>
      </c>
    </row>
    <row r="108" spans="1:7" x14ac:dyDescent="0.25">
      <c r="A108" s="16" t="s">
        <v>126</v>
      </c>
      <c r="B108" s="30"/>
      <c r="C108" s="30"/>
      <c r="D108" s="13"/>
      <c r="E108" s="37">
        <f>SUM(E107)</f>
        <v>8429.18</v>
      </c>
      <c r="F108" s="38">
        <f>SUM(F107)</f>
        <v>8.6999999999999994E-3</v>
      </c>
      <c r="G108" s="15"/>
    </row>
    <row r="109" spans="1:7" x14ac:dyDescent="0.25">
      <c r="A109" s="16"/>
      <c r="B109" s="31"/>
      <c r="C109" s="31"/>
      <c r="D109" s="17"/>
      <c r="E109" s="27"/>
      <c r="F109" s="28"/>
      <c r="G109" s="20"/>
    </row>
    <row r="110" spans="1:7" x14ac:dyDescent="0.25">
      <c r="A110" s="21" t="s">
        <v>158</v>
      </c>
      <c r="B110" s="32"/>
      <c r="C110" s="32"/>
      <c r="D110" s="22"/>
      <c r="E110" s="27">
        <f>+E101+E108</f>
        <v>739368.81</v>
      </c>
      <c r="F110" s="38">
        <f>+F101+F108</f>
        <v>0.76090000000000002</v>
      </c>
      <c r="G110" s="20"/>
    </row>
    <row r="111" spans="1:7" x14ac:dyDescent="0.25">
      <c r="A111" s="12"/>
      <c r="B111" s="30"/>
      <c r="C111" s="30"/>
      <c r="D111" s="13"/>
      <c r="E111" s="14"/>
      <c r="F111" s="15"/>
      <c r="G111" s="15"/>
    </row>
    <row r="112" spans="1:7" x14ac:dyDescent="0.25">
      <c r="A112" s="16" t="s">
        <v>1523</v>
      </c>
      <c r="B112" s="30"/>
      <c r="C112" s="30"/>
      <c r="D112" s="13"/>
      <c r="E112" s="14"/>
      <c r="F112" s="15"/>
      <c r="G112" s="15"/>
    </row>
    <row r="113" spans="1:7" x14ac:dyDescent="0.25">
      <c r="A113" s="16" t="s">
        <v>1524</v>
      </c>
      <c r="B113" s="30"/>
      <c r="C113" s="30"/>
      <c r="D113" s="13"/>
      <c r="E113" s="14"/>
      <c r="F113" s="15"/>
      <c r="G113" s="15"/>
    </row>
    <row r="114" spans="1:7" x14ac:dyDescent="0.25">
      <c r="A114" s="12" t="s">
        <v>1831</v>
      </c>
      <c r="B114" s="30"/>
      <c r="C114" s="30" t="s">
        <v>1216</v>
      </c>
      <c r="D114" s="13">
        <v>114975</v>
      </c>
      <c r="E114" s="14">
        <v>7274.01</v>
      </c>
      <c r="F114" s="15">
        <v>7.4799999999999997E-3</v>
      </c>
      <c r="G114" s="15"/>
    </row>
    <row r="115" spans="1:7" x14ac:dyDescent="0.25">
      <c r="A115" s="12" t="s">
        <v>1832</v>
      </c>
      <c r="B115" s="30"/>
      <c r="C115" s="30" t="s">
        <v>1156</v>
      </c>
      <c r="D115" s="13">
        <v>267400</v>
      </c>
      <c r="E115" s="14">
        <v>4967.3599999999997</v>
      </c>
      <c r="F115" s="15">
        <v>5.1079999999999997E-3</v>
      </c>
      <c r="G115" s="15"/>
    </row>
    <row r="116" spans="1:7" x14ac:dyDescent="0.25">
      <c r="A116" s="12" t="s">
        <v>1833</v>
      </c>
      <c r="B116" s="30"/>
      <c r="C116" s="30" t="s">
        <v>1186</v>
      </c>
      <c r="D116" s="13">
        <v>133600</v>
      </c>
      <c r="E116" s="14">
        <v>992.85</v>
      </c>
      <c r="F116" s="15">
        <v>1.021E-3</v>
      </c>
      <c r="G116" s="15"/>
    </row>
    <row r="117" spans="1:7" x14ac:dyDescent="0.25">
      <c r="A117" s="12" t="s">
        <v>1629</v>
      </c>
      <c r="B117" s="30"/>
      <c r="C117" s="30" t="s">
        <v>1275</v>
      </c>
      <c r="D117" s="41">
        <v>-30000</v>
      </c>
      <c r="E117" s="23">
        <v>-55.05</v>
      </c>
      <c r="F117" s="24">
        <v>-5.5999999999999999E-5</v>
      </c>
      <c r="G117" s="15"/>
    </row>
    <row r="118" spans="1:7" x14ac:dyDescent="0.25">
      <c r="A118" s="12" t="s">
        <v>1612</v>
      </c>
      <c r="B118" s="30"/>
      <c r="C118" s="30" t="s">
        <v>1340</v>
      </c>
      <c r="D118" s="41">
        <v>-14400</v>
      </c>
      <c r="E118" s="23">
        <v>-63.18</v>
      </c>
      <c r="F118" s="24">
        <v>-6.3999999999999997E-5</v>
      </c>
      <c r="G118" s="15"/>
    </row>
    <row r="119" spans="1:7" x14ac:dyDescent="0.25">
      <c r="A119" s="12" t="s">
        <v>1602</v>
      </c>
      <c r="B119" s="30"/>
      <c r="C119" s="30" t="s">
        <v>1361</v>
      </c>
      <c r="D119" s="41">
        <v>-3300</v>
      </c>
      <c r="E119" s="23">
        <v>-103.2</v>
      </c>
      <c r="F119" s="24">
        <v>-1.06E-4</v>
      </c>
      <c r="G119" s="15"/>
    </row>
    <row r="120" spans="1:7" x14ac:dyDescent="0.25">
      <c r="A120" s="12" t="s">
        <v>1689</v>
      </c>
      <c r="B120" s="30"/>
      <c r="C120" s="30" t="s">
        <v>1146</v>
      </c>
      <c r="D120" s="41">
        <v>-6000</v>
      </c>
      <c r="E120" s="23">
        <v>-105.82</v>
      </c>
      <c r="F120" s="24">
        <v>-1.08E-4</v>
      </c>
      <c r="G120" s="15"/>
    </row>
    <row r="121" spans="1:7" x14ac:dyDescent="0.25">
      <c r="A121" s="12" t="s">
        <v>1660</v>
      </c>
      <c r="B121" s="30"/>
      <c r="C121" s="30" t="s">
        <v>1221</v>
      </c>
      <c r="D121" s="41">
        <v>-2250</v>
      </c>
      <c r="E121" s="23">
        <v>-130.91999999999999</v>
      </c>
      <c r="F121" s="24">
        <v>-1.34E-4</v>
      </c>
      <c r="G121" s="15"/>
    </row>
    <row r="122" spans="1:7" x14ac:dyDescent="0.25">
      <c r="A122" s="12" t="s">
        <v>1684</v>
      </c>
      <c r="B122" s="30"/>
      <c r="C122" s="30" t="s">
        <v>1159</v>
      </c>
      <c r="D122" s="41">
        <v>-9768</v>
      </c>
      <c r="E122" s="23">
        <v>-168.78</v>
      </c>
      <c r="F122" s="24">
        <v>-1.73E-4</v>
      </c>
      <c r="G122" s="15"/>
    </row>
    <row r="123" spans="1:7" x14ac:dyDescent="0.25">
      <c r="A123" s="12" t="s">
        <v>1642</v>
      </c>
      <c r="B123" s="30"/>
      <c r="C123" s="30" t="s">
        <v>1146</v>
      </c>
      <c r="D123" s="41">
        <v>-448000</v>
      </c>
      <c r="E123" s="23">
        <v>-350.34</v>
      </c>
      <c r="F123" s="24">
        <v>-3.6000000000000002E-4</v>
      </c>
      <c r="G123" s="15"/>
    </row>
    <row r="124" spans="1:7" x14ac:dyDescent="0.25">
      <c r="A124" s="12" t="s">
        <v>1651</v>
      </c>
      <c r="B124" s="30"/>
      <c r="C124" s="30" t="s">
        <v>1176</v>
      </c>
      <c r="D124" s="41">
        <v>-630000</v>
      </c>
      <c r="E124" s="23">
        <v>-380.21</v>
      </c>
      <c r="F124" s="24">
        <v>-3.8999999999999999E-4</v>
      </c>
      <c r="G124" s="15"/>
    </row>
    <row r="125" spans="1:7" x14ac:dyDescent="0.25">
      <c r="A125" s="12" t="s">
        <v>1627</v>
      </c>
      <c r="B125" s="30"/>
      <c r="C125" s="30" t="s">
        <v>1216</v>
      </c>
      <c r="D125" s="41">
        <v>-14000</v>
      </c>
      <c r="E125" s="23">
        <v>-492</v>
      </c>
      <c r="F125" s="24">
        <v>-5.0500000000000002E-4</v>
      </c>
      <c r="G125" s="15"/>
    </row>
    <row r="126" spans="1:7" x14ac:dyDescent="0.25">
      <c r="A126" s="12" t="s">
        <v>1658</v>
      </c>
      <c r="B126" s="30"/>
      <c r="C126" s="30" t="s">
        <v>1232</v>
      </c>
      <c r="D126" s="41">
        <v>-42400</v>
      </c>
      <c r="E126" s="23">
        <v>-703.48</v>
      </c>
      <c r="F126" s="24">
        <v>-7.2300000000000001E-4</v>
      </c>
      <c r="G126" s="15"/>
    </row>
    <row r="127" spans="1:7" x14ac:dyDescent="0.25">
      <c r="A127" s="12" t="s">
        <v>1834</v>
      </c>
      <c r="B127" s="30"/>
      <c r="C127" s="30" t="s">
        <v>1835</v>
      </c>
      <c r="D127" s="41">
        <v>-200000</v>
      </c>
      <c r="E127" s="23">
        <v>-40541.199999999997</v>
      </c>
      <c r="F127" s="24">
        <v>-4.1690999999999999E-2</v>
      </c>
      <c r="G127" s="15"/>
    </row>
    <row r="128" spans="1:7" x14ac:dyDescent="0.25">
      <c r="A128" s="16" t="s">
        <v>126</v>
      </c>
      <c r="B128" s="31"/>
      <c r="C128" s="31"/>
      <c r="D128" s="17"/>
      <c r="E128" s="42">
        <v>-29859.96</v>
      </c>
      <c r="F128" s="43">
        <v>-3.0700999999999999E-2</v>
      </c>
      <c r="G128" s="20"/>
    </row>
    <row r="129" spans="1:7" x14ac:dyDescent="0.25">
      <c r="A129" s="12"/>
      <c r="B129" s="30"/>
      <c r="C129" s="30"/>
      <c r="D129" s="13"/>
      <c r="E129" s="14"/>
      <c r="F129" s="15"/>
      <c r="G129" s="15"/>
    </row>
    <row r="130" spans="1:7" x14ac:dyDescent="0.25">
      <c r="A130" s="12"/>
      <c r="B130" s="30"/>
      <c r="C130" s="30"/>
      <c r="D130" s="13"/>
      <c r="E130" s="14"/>
      <c r="F130" s="15"/>
      <c r="G130" s="15"/>
    </row>
    <row r="131" spans="1:7" x14ac:dyDescent="0.25">
      <c r="A131" s="16" t="s">
        <v>1836</v>
      </c>
      <c r="B131" s="31"/>
      <c r="C131" s="31"/>
      <c r="D131" s="17"/>
      <c r="E131" s="46"/>
      <c r="F131" s="20"/>
      <c r="G131" s="20"/>
    </row>
    <row r="132" spans="1:7" x14ac:dyDescent="0.25">
      <c r="A132" s="12" t="s">
        <v>1837</v>
      </c>
      <c r="B132" s="30"/>
      <c r="C132" s="30" t="s">
        <v>1838</v>
      </c>
      <c r="D132" s="13">
        <v>300000</v>
      </c>
      <c r="E132" s="14">
        <v>1083.75</v>
      </c>
      <c r="F132" s="15">
        <v>1.1000000000000001E-3</v>
      </c>
      <c r="G132" s="15"/>
    </row>
    <row r="133" spans="1:7" x14ac:dyDescent="0.25">
      <c r="A133" s="16" t="s">
        <v>126</v>
      </c>
      <c r="B133" s="31"/>
      <c r="C133" s="31"/>
      <c r="D133" s="17"/>
      <c r="E133" s="37">
        <v>1083.75</v>
      </c>
      <c r="F133" s="38">
        <v>1.1000000000000001E-3</v>
      </c>
      <c r="G133" s="20"/>
    </row>
    <row r="134" spans="1:7" x14ac:dyDescent="0.25">
      <c r="A134" s="12"/>
      <c r="B134" s="30"/>
      <c r="C134" s="30"/>
      <c r="D134" s="13"/>
      <c r="E134" s="14"/>
      <c r="F134" s="15"/>
      <c r="G134" s="15"/>
    </row>
    <row r="135" spans="1:7" x14ac:dyDescent="0.25">
      <c r="A135" s="21" t="s">
        <v>158</v>
      </c>
      <c r="B135" s="32"/>
      <c r="C135" s="32"/>
      <c r="D135" s="22"/>
      <c r="E135" s="18">
        <v>1083.75</v>
      </c>
      <c r="F135" s="19">
        <v>1.1000000000000001E-3</v>
      </c>
      <c r="G135" s="20"/>
    </row>
    <row r="136" spans="1:7" x14ac:dyDescent="0.25">
      <c r="A136" s="16" t="s">
        <v>211</v>
      </c>
      <c r="B136" s="30"/>
      <c r="C136" s="30"/>
      <c r="D136" s="13"/>
      <c r="E136" s="14"/>
      <c r="F136" s="15"/>
      <c r="G136" s="15"/>
    </row>
    <row r="137" spans="1:7" x14ac:dyDescent="0.25">
      <c r="A137" s="16" t="s">
        <v>212</v>
      </c>
      <c r="B137" s="30"/>
      <c r="C137" s="30"/>
      <c r="D137" s="13"/>
      <c r="E137" s="14"/>
      <c r="F137" s="15"/>
      <c r="G137" s="15"/>
    </row>
    <row r="138" spans="1:7" x14ac:dyDescent="0.25">
      <c r="A138" s="12" t="s">
        <v>1839</v>
      </c>
      <c r="B138" s="30" t="s">
        <v>1840</v>
      </c>
      <c r="C138" s="30" t="s">
        <v>218</v>
      </c>
      <c r="D138" s="13">
        <v>17500000</v>
      </c>
      <c r="E138" s="14">
        <v>17349.150000000001</v>
      </c>
      <c r="F138" s="15">
        <v>1.78E-2</v>
      </c>
      <c r="G138" s="15">
        <v>7.8539999999999999E-2</v>
      </c>
    </row>
    <row r="139" spans="1:7" x14ac:dyDescent="0.25">
      <c r="A139" s="12" t="s">
        <v>742</v>
      </c>
      <c r="B139" s="30" t="s">
        <v>743</v>
      </c>
      <c r="C139" s="30" t="s">
        <v>218</v>
      </c>
      <c r="D139" s="13">
        <v>15000000</v>
      </c>
      <c r="E139" s="14">
        <v>14888.49</v>
      </c>
      <c r="F139" s="15">
        <v>1.5299999999999999E-2</v>
      </c>
      <c r="G139" s="15">
        <v>7.6899999999999996E-2</v>
      </c>
    </row>
    <row r="140" spans="1:7" x14ac:dyDescent="0.25">
      <c r="A140" s="12" t="s">
        <v>872</v>
      </c>
      <c r="B140" s="30" t="s">
        <v>873</v>
      </c>
      <c r="C140" s="30" t="s">
        <v>218</v>
      </c>
      <c r="D140" s="13">
        <v>10000000</v>
      </c>
      <c r="E140" s="14">
        <v>9996.92</v>
      </c>
      <c r="F140" s="15">
        <v>1.03E-2</v>
      </c>
      <c r="G140" s="15">
        <v>7.8100000000000003E-2</v>
      </c>
    </row>
    <row r="141" spans="1:7" x14ac:dyDescent="0.25">
      <c r="A141" s="12" t="s">
        <v>1841</v>
      </c>
      <c r="B141" s="30" t="s">
        <v>1842</v>
      </c>
      <c r="C141" s="30" t="s">
        <v>218</v>
      </c>
      <c r="D141" s="13">
        <v>10000000</v>
      </c>
      <c r="E141" s="14">
        <v>9954.23</v>
      </c>
      <c r="F141" s="15">
        <v>1.0200000000000001E-2</v>
      </c>
      <c r="G141" s="15">
        <v>8.1850000000000006E-2</v>
      </c>
    </row>
    <row r="142" spans="1:7" x14ac:dyDescent="0.25">
      <c r="A142" s="12" t="s">
        <v>1843</v>
      </c>
      <c r="B142" s="30" t="s">
        <v>1844</v>
      </c>
      <c r="C142" s="30" t="s">
        <v>218</v>
      </c>
      <c r="D142" s="13">
        <v>10000000</v>
      </c>
      <c r="E142" s="14">
        <v>9952.11</v>
      </c>
      <c r="F142" s="15">
        <v>1.0200000000000001E-2</v>
      </c>
      <c r="G142" s="15">
        <v>7.7303999999999998E-2</v>
      </c>
    </row>
    <row r="143" spans="1:7" x14ac:dyDescent="0.25">
      <c r="A143" s="12" t="s">
        <v>744</v>
      </c>
      <c r="B143" s="30" t="s">
        <v>745</v>
      </c>
      <c r="C143" s="30" t="s">
        <v>218</v>
      </c>
      <c r="D143" s="13">
        <v>10000000</v>
      </c>
      <c r="E143" s="14">
        <v>9670.6</v>
      </c>
      <c r="F143" s="15">
        <v>9.9000000000000008E-3</v>
      </c>
      <c r="G143" s="15">
        <v>7.8566999999999998E-2</v>
      </c>
    </row>
    <row r="144" spans="1:7" x14ac:dyDescent="0.25">
      <c r="A144" s="12" t="s">
        <v>1845</v>
      </c>
      <c r="B144" s="30" t="s">
        <v>1846</v>
      </c>
      <c r="C144" s="30" t="s">
        <v>218</v>
      </c>
      <c r="D144" s="13">
        <v>7500000</v>
      </c>
      <c r="E144" s="14">
        <v>7468.66</v>
      </c>
      <c r="F144" s="15">
        <v>7.7000000000000002E-3</v>
      </c>
      <c r="G144" s="15">
        <v>7.8700000000000006E-2</v>
      </c>
    </row>
    <row r="145" spans="1:7" x14ac:dyDescent="0.25">
      <c r="A145" s="12" t="s">
        <v>746</v>
      </c>
      <c r="B145" s="30" t="s">
        <v>747</v>
      </c>
      <c r="C145" s="30" t="s">
        <v>229</v>
      </c>
      <c r="D145" s="13">
        <v>7500000</v>
      </c>
      <c r="E145" s="14">
        <v>7425.24</v>
      </c>
      <c r="F145" s="15">
        <v>7.6E-3</v>
      </c>
      <c r="G145" s="15">
        <v>7.8700000000000006E-2</v>
      </c>
    </row>
    <row r="146" spans="1:7" x14ac:dyDescent="0.25">
      <c r="A146" s="12" t="s">
        <v>1847</v>
      </c>
      <c r="B146" s="30" t="s">
        <v>1848</v>
      </c>
      <c r="C146" s="30" t="s">
        <v>218</v>
      </c>
      <c r="D146" s="13">
        <v>2500000</v>
      </c>
      <c r="E146" s="14">
        <v>2512.31</v>
      </c>
      <c r="F146" s="15">
        <v>2.5999999999999999E-3</v>
      </c>
      <c r="G146" s="15">
        <v>8.0948000000000006E-2</v>
      </c>
    </row>
    <row r="147" spans="1:7" x14ac:dyDescent="0.25">
      <c r="A147" s="12" t="s">
        <v>1849</v>
      </c>
      <c r="B147" s="30" t="s">
        <v>1850</v>
      </c>
      <c r="C147" s="30" t="s">
        <v>331</v>
      </c>
      <c r="D147" s="13">
        <v>2500000</v>
      </c>
      <c r="E147" s="14">
        <v>2463.3000000000002</v>
      </c>
      <c r="F147" s="15">
        <v>2.5000000000000001E-3</v>
      </c>
      <c r="G147" s="15">
        <v>8.1900000000000001E-2</v>
      </c>
    </row>
    <row r="148" spans="1:7" x14ac:dyDescent="0.25">
      <c r="A148" s="12" t="s">
        <v>1693</v>
      </c>
      <c r="B148" s="30" t="s">
        <v>1694</v>
      </c>
      <c r="C148" s="30" t="s">
        <v>218</v>
      </c>
      <c r="D148" s="13">
        <v>2500000</v>
      </c>
      <c r="E148" s="14">
        <v>2429.1799999999998</v>
      </c>
      <c r="F148" s="15">
        <v>2.5000000000000001E-3</v>
      </c>
      <c r="G148" s="15">
        <v>7.8380000000000005E-2</v>
      </c>
    </row>
    <row r="149" spans="1:7" x14ac:dyDescent="0.25">
      <c r="A149" s="16" t="s">
        <v>126</v>
      </c>
      <c r="B149" s="31"/>
      <c r="C149" s="31"/>
      <c r="D149" s="17"/>
      <c r="E149" s="37">
        <f>SUM(E138:E148)</f>
        <v>94110.19</v>
      </c>
      <c r="F149" s="38">
        <f>SUM(F138:F148)</f>
        <v>9.6600000000000005E-2</v>
      </c>
      <c r="G149" s="20"/>
    </row>
    <row r="150" spans="1:7" x14ac:dyDescent="0.25">
      <c r="A150" s="12"/>
      <c r="B150" s="30"/>
      <c r="C150" s="30"/>
      <c r="D150" s="13"/>
      <c r="E150" s="14"/>
      <c r="F150" s="15"/>
      <c r="G150" s="15"/>
    </row>
    <row r="151" spans="1:7" x14ac:dyDescent="0.25">
      <c r="A151" s="16" t="s">
        <v>296</v>
      </c>
      <c r="B151" s="30"/>
      <c r="C151" s="30"/>
      <c r="D151" s="13"/>
      <c r="E151" s="14"/>
      <c r="F151" s="15"/>
      <c r="G151" s="15"/>
    </row>
    <row r="152" spans="1:7" x14ac:dyDescent="0.25">
      <c r="A152" s="12" t="s">
        <v>670</v>
      </c>
      <c r="B152" s="30" t="s">
        <v>671</v>
      </c>
      <c r="C152" s="30" t="s">
        <v>123</v>
      </c>
      <c r="D152" s="13">
        <v>25000000</v>
      </c>
      <c r="E152" s="14">
        <v>25087.53</v>
      </c>
      <c r="F152" s="15">
        <v>2.58E-2</v>
      </c>
      <c r="G152" s="15">
        <v>7.3963287683999998E-2</v>
      </c>
    </row>
    <row r="153" spans="1:7" x14ac:dyDescent="0.25">
      <c r="A153" s="12" t="s">
        <v>1851</v>
      </c>
      <c r="B153" s="30" t="s">
        <v>1852</v>
      </c>
      <c r="C153" s="30" t="s">
        <v>123</v>
      </c>
      <c r="D153" s="13">
        <v>15000000</v>
      </c>
      <c r="E153" s="14">
        <v>15003.24</v>
      </c>
      <c r="F153" s="15">
        <v>1.54E-2</v>
      </c>
      <c r="G153" s="15">
        <v>7.0979719041999997E-2</v>
      </c>
    </row>
    <row r="154" spans="1:7" x14ac:dyDescent="0.25">
      <c r="A154" s="12" t="s">
        <v>692</v>
      </c>
      <c r="B154" s="30" t="s">
        <v>693</v>
      </c>
      <c r="C154" s="30" t="s">
        <v>123</v>
      </c>
      <c r="D154" s="13">
        <v>10000000</v>
      </c>
      <c r="E154" s="14">
        <v>9925.06</v>
      </c>
      <c r="F154" s="15">
        <v>1.0200000000000001E-2</v>
      </c>
      <c r="G154" s="15">
        <v>7.3919762601E-2</v>
      </c>
    </row>
    <row r="155" spans="1:7" x14ac:dyDescent="0.25">
      <c r="A155" s="12" t="s">
        <v>896</v>
      </c>
      <c r="B155" s="30" t="s">
        <v>897</v>
      </c>
      <c r="C155" s="30" t="s">
        <v>123</v>
      </c>
      <c r="D155" s="13">
        <v>3000000</v>
      </c>
      <c r="E155" s="14">
        <v>2880.96</v>
      </c>
      <c r="F155" s="15">
        <v>3.0000000000000001E-3</v>
      </c>
      <c r="G155" s="15">
        <v>7.3857585441000004E-2</v>
      </c>
    </row>
    <row r="156" spans="1:7" x14ac:dyDescent="0.25">
      <c r="A156" s="16" t="s">
        <v>126</v>
      </c>
      <c r="B156" s="31"/>
      <c r="C156" s="31"/>
      <c r="D156" s="17"/>
      <c r="E156" s="37">
        <v>52896.79</v>
      </c>
      <c r="F156" s="38">
        <v>5.4399999999999997E-2</v>
      </c>
      <c r="G156" s="20"/>
    </row>
    <row r="157" spans="1:7" x14ac:dyDescent="0.25">
      <c r="A157" s="12"/>
      <c r="B157" s="30"/>
      <c r="C157" s="30"/>
      <c r="D157" s="13"/>
      <c r="E157" s="14"/>
      <c r="F157" s="15"/>
      <c r="G157" s="15"/>
    </row>
    <row r="158" spans="1:7" x14ac:dyDescent="0.25">
      <c r="A158" s="16" t="s">
        <v>299</v>
      </c>
      <c r="B158" s="30"/>
      <c r="C158" s="30"/>
      <c r="D158" s="13"/>
      <c r="E158" s="14"/>
      <c r="F158" s="15"/>
      <c r="G158" s="15"/>
    </row>
    <row r="159" spans="1:7" x14ac:dyDescent="0.25">
      <c r="A159" s="16" t="s">
        <v>126</v>
      </c>
      <c r="B159" s="30"/>
      <c r="C159" s="30"/>
      <c r="D159" s="13"/>
      <c r="E159" s="39" t="s">
        <v>118</v>
      </c>
      <c r="F159" s="40" t="s">
        <v>118</v>
      </c>
      <c r="G159" s="15"/>
    </row>
    <row r="160" spans="1:7" x14ac:dyDescent="0.25">
      <c r="A160" s="12"/>
      <c r="B160" s="30"/>
      <c r="C160" s="30"/>
      <c r="D160" s="13"/>
      <c r="E160" s="14"/>
      <c r="F160" s="15"/>
      <c r="G160" s="15"/>
    </row>
    <row r="161" spans="1:7" x14ac:dyDescent="0.25">
      <c r="A161" s="16" t="s">
        <v>300</v>
      </c>
      <c r="B161" s="30"/>
      <c r="C161" s="30"/>
      <c r="D161" s="13"/>
      <c r="E161" s="14"/>
      <c r="F161" s="15"/>
      <c r="G161" s="15"/>
    </row>
    <row r="162" spans="1:7" x14ac:dyDescent="0.25">
      <c r="A162" s="16" t="s">
        <v>126</v>
      </c>
      <c r="B162" s="30"/>
      <c r="C162" s="30"/>
      <c r="D162" s="13"/>
      <c r="E162" s="39" t="s">
        <v>118</v>
      </c>
      <c r="F162" s="40" t="s">
        <v>118</v>
      </c>
      <c r="G162" s="15"/>
    </row>
    <row r="163" spans="1:7" x14ac:dyDescent="0.25">
      <c r="A163" s="12"/>
      <c r="B163" s="30"/>
      <c r="C163" s="30"/>
      <c r="D163" s="13"/>
      <c r="E163" s="14"/>
      <c r="F163" s="15"/>
      <c r="G163" s="15"/>
    </row>
    <row r="164" spans="1:7" x14ac:dyDescent="0.25">
      <c r="A164" s="21" t="s">
        <v>158</v>
      </c>
      <c r="B164" s="32"/>
      <c r="C164" s="32"/>
      <c r="D164" s="22"/>
      <c r="E164" s="18">
        <f>+E149+E156</f>
        <v>147006.98000000001</v>
      </c>
      <c r="F164" s="38">
        <f>+F149+F156</f>
        <v>0.151</v>
      </c>
      <c r="G164" s="20"/>
    </row>
    <row r="165" spans="1:7" x14ac:dyDescent="0.25">
      <c r="A165" s="12"/>
      <c r="B165" s="30"/>
      <c r="C165" s="30"/>
      <c r="D165" s="13"/>
      <c r="E165" s="14"/>
      <c r="F165" s="15"/>
      <c r="G165" s="15"/>
    </row>
    <row r="166" spans="1:7" x14ac:dyDescent="0.25">
      <c r="A166" s="16" t="s">
        <v>119</v>
      </c>
      <c r="B166" s="30"/>
      <c r="C166" s="30"/>
      <c r="D166" s="13"/>
      <c r="E166" s="14"/>
      <c r="F166" s="15"/>
      <c r="G166" s="15"/>
    </row>
    <row r="167" spans="1:7" x14ac:dyDescent="0.25">
      <c r="A167" s="12"/>
      <c r="B167" s="30"/>
      <c r="C167" s="30"/>
      <c r="D167" s="13"/>
      <c r="E167" s="14"/>
      <c r="F167" s="15"/>
      <c r="G167" s="15"/>
    </row>
    <row r="168" spans="1:7" x14ac:dyDescent="0.25">
      <c r="A168" s="16" t="s">
        <v>120</v>
      </c>
      <c r="B168" s="30"/>
      <c r="C168" s="30"/>
      <c r="D168" s="13"/>
      <c r="E168" s="14"/>
      <c r="F168" s="15"/>
      <c r="G168" s="15"/>
    </row>
    <row r="169" spans="1:7" x14ac:dyDescent="0.25">
      <c r="A169" s="12" t="s">
        <v>1701</v>
      </c>
      <c r="B169" s="30" t="s">
        <v>1702</v>
      </c>
      <c r="C169" s="30" t="s">
        <v>123</v>
      </c>
      <c r="D169" s="13">
        <v>500000</v>
      </c>
      <c r="E169" s="14">
        <v>498.79</v>
      </c>
      <c r="F169" s="15">
        <v>5.0000000000000001E-4</v>
      </c>
      <c r="G169" s="15">
        <v>6.8307999999999994E-2</v>
      </c>
    </row>
    <row r="170" spans="1:7" x14ac:dyDescent="0.25">
      <c r="A170" s="16" t="s">
        <v>126</v>
      </c>
      <c r="B170" s="31"/>
      <c r="C170" s="31"/>
      <c r="D170" s="17"/>
      <c r="E170" s="37">
        <v>498.79</v>
      </c>
      <c r="F170" s="38">
        <v>5.0000000000000001E-4</v>
      </c>
      <c r="G170" s="20"/>
    </row>
    <row r="171" spans="1:7" x14ac:dyDescent="0.25">
      <c r="A171" s="12"/>
      <c r="B171" s="30"/>
      <c r="C171" s="30"/>
      <c r="D171" s="13"/>
      <c r="E171" s="14"/>
      <c r="F171" s="15"/>
      <c r="G171" s="15"/>
    </row>
    <row r="172" spans="1:7" x14ac:dyDescent="0.25">
      <c r="A172" s="21" t="s">
        <v>158</v>
      </c>
      <c r="B172" s="32"/>
      <c r="C172" s="32"/>
      <c r="D172" s="22"/>
      <c r="E172" s="18">
        <v>498.79</v>
      </c>
      <c r="F172" s="19">
        <v>5.0000000000000001E-4</v>
      </c>
      <c r="G172" s="20"/>
    </row>
    <row r="173" spans="1:7" x14ac:dyDescent="0.25">
      <c r="A173" s="12"/>
      <c r="B173" s="30"/>
      <c r="C173" s="30"/>
      <c r="D173" s="13"/>
      <c r="E173" s="14"/>
      <c r="F173" s="15"/>
      <c r="G173" s="15"/>
    </row>
    <row r="174" spans="1:7" x14ac:dyDescent="0.25">
      <c r="A174" s="12"/>
      <c r="B174" s="30"/>
      <c r="C174" s="30"/>
      <c r="D174" s="13"/>
      <c r="E174" s="14"/>
      <c r="F174" s="15"/>
      <c r="G174" s="15"/>
    </row>
    <row r="175" spans="1:7" x14ac:dyDescent="0.25">
      <c r="A175" s="16" t="s">
        <v>821</v>
      </c>
      <c r="B175" s="30"/>
      <c r="C175" s="30"/>
      <c r="D175" s="13"/>
      <c r="E175" s="14"/>
      <c r="F175" s="15"/>
      <c r="G175" s="15"/>
    </row>
    <row r="176" spans="1:7" x14ac:dyDescent="0.25">
      <c r="A176" s="12" t="s">
        <v>1853</v>
      </c>
      <c r="B176" s="30" t="s">
        <v>1854</v>
      </c>
      <c r="C176" s="30"/>
      <c r="D176" s="13">
        <v>0.01</v>
      </c>
      <c r="E176" s="14">
        <v>0</v>
      </c>
      <c r="F176" s="15">
        <v>0</v>
      </c>
      <c r="G176" s="15"/>
    </row>
    <row r="177" spans="1:7" x14ac:dyDescent="0.25">
      <c r="A177" s="12"/>
      <c r="B177" s="30"/>
      <c r="C177" s="30"/>
      <c r="D177" s="13"/>
      <c r="E177" s="14"/>
      <c r="F177" s="15"/>
      <c r="G177" s="15"/>
    </row>
    <row r="178" spans="1:7" x14ac:dyDescent="0.25">
      <c r="A178" s="21" t="s">
        <v>158</v>
      </c>
      <c r="B178" s="32"/>
      <c r="C178" s="32"/>
      <c r="D178" s="22"/>
      <c r="E178" s="18">
        <v>0</v>
      </c>
      <c r="F178" s="19">
        <v>0</v>
      </c>
      <c r="G178" s="20"/>
    </row>
    <row r="179" spans="1:7" x14ac:dyDescent="0.25">
      <c r="A179" s="12"/>
      <c r="B179" s="30"/>
      <c r="C179" s="30"/>
      <c r="D179" s="13"/>
      <c r="E179" s="14"/>
      <c r="F179" s="15"/>
      <c r="G179" s="15"/>
    </row>
    <row r="180" spans="1:7" x14ac:dyDescent="0.25">
      <c r="A180" s="16" t="s">
        <v>162</v>
      </c>
      <c r="B180" s="30"/>
      <c r="C180" s="30"/>
      <c r="D180" s="13"/>
      <c r="E180" s="14"/>
      <c r="F180" s="15"/>
      <c r="G180" s="15"/>
    </row>
    <row r="181" spans="1:7" x14ac:dyDescent="0.25">
      <c r="A181" s="12" t="s">
        <v>163</v>
      </c>
      <c r="B181" s="30"/>
      <c r="C181" s="30"/>
      <c r="D181" s="13"/>
      <c r="E181" s="14">
        <v>74715.16</v>
      </c>
      <c r="F181" s="15">
        <v>7.6799999999999993E-2</v>
      </c>
      <c r="G181" s="15">
        <v>6.7599000000000006E-2</v>
      </c>
    </row>
    <row r="182" spans="1:7" x14ac:dyDescent="0.25">
      <c r="A182" s="16" t="s">
        <v>126</v>
      </c>
      <c r="B182" s="31"/>
      <c r="C182" s="31"/>
      <c r="D182" s="17"/>
      <c r="E182" s="37">
        <v>74715.16</v>
      </c>
      <c r="F182" s="38">
        <v>7.6799999999999993E-2</v>
      </c>
      <c r="G182" s="20"/>
    </row>
    <row r="183" spans="1:7" x14ac:dyDescent="0.25">
      <c r="A183" s="12"/>
      <c r="B183" s="30"/>
      <c r="C183" s="30"/>
      <c r="D183" s="13"/>
      <c r="E183" s="14"/>
      <c r="F183" s="15"/>
      <c r="G183" s="15"/>
    </row>
    <row r="184" spans="1:7" x14ac:dyDescent="0.25">
      <c r="A184" s="21" t="s">
        <v>158</v>
      </c>
      <c r="B184" s="32"/>
      <c r="C184" s="32"/>
      <c r="D184" s="22"/>
      <c r="E184" s="18">
        <v>74715.16</v>
      </c>
      <c r="F184" s="19">
        <v>7.6799999999999993E-2</v>
      </c>
      <c r="G184" s="20"/>
    </row>
    <row r="185" spans="1:7" x14ac:dyDescent="0.25">
      <c r="A185" s="12" t="s">
        <v>164</v>
      </c>
      <c r="B185" s="30"/>
      <c r="C185" s="30"/>
      <c r="D185" s="13"/>
      <c r="E185" s="14">
        <v>5103.4499745000003</v>
      </c>
      <c r="F185" s="15">
        <v>5.2480000000000001E-3</v>
      </c>
      <c r="G185" s="15"/>
    </row>
    <row r="186" spans="1:7" x14ac:dyDescent="0.25">
      <c r="A186" s="12" t="s">
        <v>165</v>
      </c>
      <c r="B186" s="30"/>
      <c r="C186" s="30"/>
      <c r="D186" s="13"/>
      <c r="E186" s="14">
        <v>4622.7400255000002</v>
      </c>
      <c r="F186" s="15">
        <v>4.4520000000000002E-3</v>
      </c>
      <c r="G186" s="15">
        <v>6.7599000000000006E-2</v>
      </c>
    </row>
    <row r="187" spans="1:7" x14ac:dyDescent="0.25">
      <c r="A187" s="25" t="s">
        <v>166</v>
      </c>
      <c r="B187" s="33"/>
      <c r="C187" s="33"/>
      <c r="D187" s="26"/>
      <c r="E187" s="27">
        <v>972399.68</v>
      </c>
      <c r="F187" s="28">
        <v>1</v>
      </c>
      <c r="G187" s="28"/>
    </row>
    <row r="189" spans="1:7" x14ac:dyDescent="0.25">
      <c r="A189" s="1" t="s">
        <v>1759</v>
      </c>
    </row>
    <row r="190" spans="1:7" x14ac:dyDescent="0.25">
      <c r="A190" s="1" t="s">
        <v>168</v>
      </c>
    </row>
    <row r="192" spans="1:7" x14ac:dyDescent="0.25">
      <c r="A192" s="1" t="s">
        <v>169</v>
      </c>
    </row>
    <row r="193" spans="1:5" x14ac:dyDescent="0.25">
      <c r="A193" s="47" t="s">
        <v>170</v>
      </c>
      <c r="B193" s="34" t="s">
        <v>118</v>
      </c>
    </row>
    <row r="194" spans="1:5" x14ac:dyDescent="0.25">
      <c r="A194" t="s">
        <v>171</v>
      </c>
    </row>
    <row r="195" spans="1:5" x14ac:dyDescent="0.25">
      <c r="A195" t="s">
        <v>172</v>
      </c>
      <c r="B195" t="s">
        <v>173</v>
      </c>
      <c r="C195" t="s">
        <v>173</v>
      </c>
    </row>
    <row r="196" spans="1:5" x14ac:dyDescent="0.25">
      <c r="B196" s="48">
        <v>45230</v>
      </c>
      <c r="C196" s="48">
        <v>45260</v>
      </c>
    </row>
    <row r="197" spans="1:5" x14ac:dyDescent="0.25">
      <c r="A197" t="s">
        <v>1855</v>
      </c>
      <c r="B197">
        <v>23.39</v>
      </c>
      <c r="C197">
        <v>24.4</v>
      </c>
      <c r="E197" s="2"/>
    </row>
    <row r="198" spans="1:5" x14ac:dyDescent="0.25">
      <c r="A198" t="s">
        <v>177</v>
      </c>
      <c r="B198">
        <v>44.26</v>
      </c>
      <c r="C198">
        <v>46.16</v>
      </c>
      <c r="E198" s="2"/>
    </row>
    <row r="199" spans="1:5" x14ac:dyDescent="0.25">
      <c r="A199" t="s">
        <v>646</v>
      </c>
      <c r="B199">
        <v>23.45</v>
      </c>
      <c r="C199">
        <v>24.31</v>
      </c>
      <c r="E199" s="2"/>
    </row>
    <row r="200" spans="1:5" x14ac:dyDescent="0.25">
      <c r="A200" t="s">
        <v>1856</v>
      </c>
      <c r="B200">
        <v>18.09</v>
      </c>
      <c r="C200">
        <v>18.850000000000001</v>
      </c>
      <c r="E200" s="2"/>
    </row>
    <row r="201" spans="1:5" x14ac:dyDescent="0.25">
      <c r="A201" t="s">
        <v>649</v>
      </c>
      <c r="B201">
        <v>39.72</v>
      </c>
      <c r="C201">
        <v>41.38</v>
      </c>
      <c r="E201" s="2"/>
    </row>
    <row r="202" spans="1:5" x14ac:dyDescent="0.25">
      <c r="A202" t="s">
        <v>651</v>
      </c>
      <c r="B202">
        <v>19.95</v>
      </c>
      <c r="C202">
        <v>20.64</v>
      </c>
      <c r="E202" s="2"/>
    </row>
    <row r="203" spans="1:5" x14ac:dyDescent="0.25">
      <c r="E203" s="2"/>
    </row>
    <row r="204" spans="1:5" x14ac:dyDescent="0.25">
      <c r="A204" t="s">
        <v>653</v>
      </c>
    </row>
    <row r="206" spans="1:5" x14ac:dyDescent="0.25">
      <c r="A206" s="50" t="s">
        <v>654</v>
      </c>
      <c r="B206" s="50" t="s">
        <v>655</v>
      </c>
      <c r="C206" s="50" t="s">
        <v>656</v>
      </c>
      <c r="D206" s="50" t="s">
        <v>657</v>
      </c>
    </row>
    <row r="207" spans="1:5" x14ac:dyDescent="0.25">
      <c r="A207" s="50" t="s">
        <v>1857</v>
      </c>
      <c r="B207" s="50"/>
      <c r="C207" s="50">
        <v>0.15</v>
      </c>
      <c r="D207" s="50">
        <v>0.15</v>
      </c>
    </row>
    <row r="208" spans="1:5" x14ac:dyDescent="0.25">
      <c r="A208" s="50" t="s">
        <v>1858</v>
      </c>
      <c r="B208" s="50"/>
      <c r="C208" s="50">
        <v>0.15</v>
      </c>
      <c r="D208" s="50">
        <v>0.15</v>
      </c>
    </row>
    <row r="210" spans="1:4" x14ac:dyDescent="0.25">
      <c r="A210" t="s">
        <v>189</v>
      </c>
      <c r="B210" s="34" t="s">
        <v>118</v>
      </c>
    </row>
    <row r="211" spans="1:4" ht="30" customHeight="1" x14ac:dyDescent="0.25">
      <c r="A211" s="47" t="s">
        <v>190</v>
      </c>
      <c r="B211" s="34" t="s">
        <v>118</v>
      </c>
    </row>
    <row r="212" spans="1:4" ht="30" customHeight="1" x14ac:dyDescent="0.25">
      <c r="A212" s="47" t="s">
        <v>191</v>
      </c>
      <c r="B212" s="34" t="s">
        <v>118</v>
      </c>
    </row>
    <row r="213" spans="1:4" x14ac:dyDescent="0.25">
      <c r="A213" t="s">
        <v>1760</v>
      </c>
      <c r="B213" s="49">
        <v>2.0269710000000001</v>
      </c>
    </row>
    <row r="214" spans="1:4" ht="45" customHeight="1" x14ac:dyDescent="0.25">
      <c r="A214" s="47" t="s">
        <v>193</v>
      </c>
      <c r="B214" s="34">
        <v>14317.96285</v>
      </c>
    </row>
    <row r="215" spans="1:4" ht="30" customHeight="1" x14ac:dyDescent="0.25">
      <c r="A215" s="47" t="s">
        <v>194</v>
      </c>
      <c r="B215" s="34" t="s">
        <v>118</v>
      </c>
    </row>
    <row r="216" spans="1:4" ht="30" customHeight="1" x14ac:dyDescent="0.25">
      <c r="A216" s="47" t="s">
        <v>195</v>
      </c>
      <c r="B216" s="34" t="s">
        <v>118</v>
      </c>
    </row>
    <row r="217" spans="1:4" x14ac:dyDescent="0.25">
      <c r="A217" t="s">
        <v>196</v>
      </c>
      <c r="B217" s="34" t="s">
        <v>118</v>
      </c>
    </row>
    <row r="218" spans="1:4" x14ac:dyDescent="0.25">
      <c r="A218" t="s">
        <v>197</v>
      </c>
      <c r="B218" s="34" t="s">
        <v>118</v>
      </c>
    </row>
    <row r="220" spans="1:4" ht="69.95" customHeight="1" x14ac:dyDescent="0.25">
      <c r="A220" s="67" t="s">
        <v>207</v>
      </c>
      <c r="B220" s="67" t="s">
        <v>208</v>
      </c>
      <c r="C220" s="67" t="s">
        <v>5</v>
      </c>
      <c r="D220" s="67" t="s">
        <v>6</v>
      </c>
    </row>
    <row r="221" spans="1:4" ht="69.95" customHeight="1" x14ac:dyDescent="0.25">
      <c r="A221" s="67" t="s">
        <v>1859</v>
      </c>
      <c r="B221" s="67"/>
      <c r="C221" s="67" t="s">
        <v>51</v>
      </c>
      <c r="D221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4"/>
  <sheetViews>
    <sheetView showGridLines="0" workbookViewId="0">
      <pane ySplit="4" topLeftCell="A13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1860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1861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289888</v>
      </c>
      <c r="E8" s="14">
        <v>4518.7700000000004</v>
      </c>
      <c r="F8" s="15">
        <v>7.2800000000000004E-2</v>
      </c>
      <c r="G8" s="15"/>
    </row>
    <row r="9" spans="1:8" x14ac:dyDescent="0.25">
      <c r="A9" s="12" t="s">
        <v>1150</v>
      </c>
      <c r="B9" s="30" t="s">
        <v>1151</v>
      </c>
      <c r="C9" s="30" t="s">
        <v>1146</v>
      </c>
      <c r="D9" s="13">
        <v>455693</v>
      </c>
      <c r="E9" s="14">
        <v>4260.5</v>
      </c>
      <c r="F9" s="15">
        <v>6.8699999999999997E-2</v>
      </c>
      <c r="G9" s="15"/>
    </row>
    <row r="10" spans="1:8" x14ac:dyDescent="0.25">
      <c r="A10" s="12" t="s">
        <v>1147</v>
      </c>
      <c r="B10" s="30" t="s">
        <v>1148</v>
      </c>
      <c r="C10" s="30" t="s">
        <v>1149</v>
      </c>
      <c r="D10" s="13">
        <v>141269</v>
      </c>
      <c r="E10" s="14">
        <v>3358.6</v>
      </c>
      <c r="F10" s="15">
        <v>5.4100000000000002E-2</v>
      </c>
      <c r="G10" s="15"/>
    </row>
    <row r="11" spans="1:8" x14ac:dyDescent="0.25">
      <c r="A11" s="12" t="s">
        <v>1338</v>
      </c>
      <c r="B11" s="30" t="s">
        <v>1339</v>
      </c>
      <c r="C11" s="30" t="s">
        <v>1340</v>
      </c>
      <c r="D11" s="13">
        <v>701951</v>
      </c>
      <c r="E11" s="14">
        <v>3059.1</v>
      </c>
      <c r="F11" s="15">
        <v>4.9299999999999997E-2</v>
      </c>
      <c r="G11" s="15"/>
    </row>
    <row r="12" spans="1:8" x14ac:dyDescent="0.25">
      <c r="A12" s="12" t="s">
        <v>1359</v>
      </c>
      <c r="B12" s="30" t="s">
        <v>1360</v>
      </c>
      <c r="C12" s="30" t="s">
        <v>1361</v>
      </c>
      <c r="D12" s="13">
        <v>95266</v>
      </c>
      <c r="E12" s="14">
        <v>2962.01</v>
      </c>
      <c r="F12" s="15">
        <v>4.7699999999999999E-2</v>
      </c>
      <c r="G12" s="15"/>
    </row>
    <row r="13" spans="1:8" x14ac:dyDescent="0.25">
      <c r="A13" s="12" t="s">
        <v>1397</v>
      </c>
      <c r="B13" s="30" t="s">
        <v>1398</v>
      </c>
      <c r="C13" s="30" t="s">
        <v>1146</v>
      </c>
      <c r="D13" s="13">
        <v>225013</v>
      </c>
      <c r="E13" s="14">
        <v>2417.1999999999998</v>
      </c>
      <c r="F13" s="15">
        <v>3.9E-2</v>
      </c>
      <c r="G13" s="15"/>
    </row>
    <row r="14" spans="1:8" x14ac:dyDescent="0.25">
      <c r="A14" s="12" t="s">
        <v>1214</v>
      </c>
      <c r="B14" s="30" t="s">
        <v>1215</v>
      </c>
      <c r="C14" s="30" t="s">
        <v>1216</v>
      </c>
      <c r="D14" s="13">
        <v>148896</v>
      </c>
      <c r="E14" s="14">
        <v>2166.66</v>
      </c>
      <c r="F14" s="15">
        <v>3.49E-2</v>
      </c>
      <c r="G14" s="15"/>
    </row>
    <row r="15" spans="1:8" x14ac:dyDescent="0.25">
      <c r="A15" s="12" t="s">
        <v>1171</v>
      </c>
      <c r="B15" s="30" t="s">
        <v>1172</v>
      </c>
      <c r="C15" s="30" t="s">
        <v>1173</v>
      </c>
      <c r="D15" s="13">
        <v>187512</v>
      </c>
      <c r="E15" s="14">
        <v>1902.68</v>
      </c>
      <c r="F15" s="15">
        <v>3.0700000000000002E-2</v>
      </c>
      <c r="G15" s="15"/>
    </row>
    <row r="16" spans="1:8" x14ac:dyDescent="0.25">
      <c r="A16" s="12" t="s">
        <v>1313</v>
      </c>
      <c r="B16" s="30" t="s">
        <v>1314</v>
      </c>
      <c r="C16" s="30" t="s">
        <v>1216</v>
      </c>
      <c r="D16" s="13">
        <v>134151</v>
      </c>
      <c r="E16" s="14">
        <v>1798.83</v>
      </c>
      <c r="F16" s="15">
        <v>2.9000000000000001E-2</v>
      </c>
      <c r="G16" s="15"/>
    </row>
    <row r="17" spans="1:7" x14ac:dyDescent="0.25">
      <c r="A17" s="12" t="s">
        <v>1191</v>
      </c>
      <c r="B17" s="30" t="s">
        <v>1192</v>
      </c>
      <c r="C17" s="30" t="s">
        <v>1146</v>
      </c>
      <c r="D17" s="13">
        <v>265121</v>
      </c>
      <c r="E17" s="14">
        <v>1497.27</v>
      </c>
      <c r="F17" s="15">
        <v>2.41E-2</v>
      </c>
      <c r="G17" s="15"/>
    </row>
    <row r="18" spans="1:7" x14ac:dyDescent="0.25">
      <c r="A18" s="12" t="s">
        <v>1293</v>
      </c>
      <c r="B18" s="30" t="s">
        <v>1294</v>
      </c>
      <c r="C18" s="30" t="s">
        <v>1221</v>
      </c>
      <c r="D18" s="13">
        <v>109876</v>
      </c>
      <c r="E18" s="14">
        <v>1346.91</v>
      </c>
      <c r="F18" s="15">
        <v>2.1700000000000001E-2</v>
      </c>
      <c r="G18" s="15"/>
    </row>
    <row r="19" spans="1:7" x14ac:dyDescent="0.25">
      <c r="A19" s="12" t="s">
        <v>1184</v>
      </c>
      <c r="B19" s="30" t="s">
        <v>1185</v>
      </c>
      <c r="C19" s="30" t="s">
        <v>1186</v>
      </c>
      <c r="D19" s="13">
        <v>17489</v>
      </c>
      <c r="E19" s="14">
        <v>1245.55</v>
      </c>
      <c r="F19" s="15">
        <v>2.01E-2</v>
      </c>
      <c r="G19" s="15"/>
    </row>
    <row r="20" spans="1:7" x14ac:dyDescent="0.25">
      <c r="A20" s="12" t="s">
        <v>1303</v>
      </c>
      <c r="B20" s="30" t="s">
        <v>1304</v>
      </c>
      <c r="C20" s="30" t="s">
        <v>1216</v>
      </c>
      <c r="D20" s="13">
        <v>32975</v>
      </c>
      <c r="E20" s="14">
        <v>1150.04</v>
      </c>
      <c r="F20" s="15">
        <v>1.8499999999999999E-2</v>
      </c>
      <c r="G20" s="15"/>
    </row>
    <row r="21" spans="1:7" x14ac:dyDescent="0.25">
      <c r="A21" s="12" t="s">
        <v>1222</v>
      </c>
      <c r="B21" s="30" t="s">
        <v>1223</v>
      </c>
      <c r="C21" s="30" t="s">
        <v>1156</v>
      </c>
      <c r="D21" s="13">
        <v>9935</v>
      </c>
      <c r="E21" s="14">
        <v>1053.97</v>
      </c>
      <c r="F21" s="15">
        <v>1.7000000000000001E-2</v>
      </c>
      <c r="G21" s="15"/>
    </row>
    <row r="22" spans="1:7" x14ac:dyDescent="0.25">
      <c r="A22" s="12" t="s">
        <v>1226</v>
      </c>
      <c r="B22" s="30" t="s">
        <v>1227</v>
      </c>
      <c r="C22" s="30" t="s">
        <v>1221</v>
      </c>
      <c r="D22" s="13">
        <v>16686</v>
      </c>
      <c r="E22" s="14">
        <v>965.81</v>
      </c>
      <c r="F22" s="15">
        <v>1.5599999999999999E-2</v>
      </c>
      <c r="G22" s="15"/>
    </row>
    <row r="23" spans="1:7" x14ac:dyDescent="0.25">
      <c r="A23" s="12" t="s">
        <v>1152</v>
      </c>
      <c r="B23" s="30" t="s">
        <v>1153</v>
      </c>
      <c r="C23" s="30" t="s">
        <v>1146</v>
      </c>
      <c r="D23" s="13">
        <v>52408</v>
      </c>
      <c r="E23" s="14">
        <v>920</v>
      </c>
      <c r="F23" s="15">
        <v>1.4800000000000001E-2</v>
      </c>
      <c r="G23" s="15"/>
    </row>
    <row r="24" spans="1:7" x14ac:dyDescent="0.25">
      <c r="A24" s="12" t="s">
        <v>1374</v>
      </c>
      <c r="B24" s="30" t="s">
        <v>1375</v>
      </c>
      <c r="C24" s="30" t="s">
        <v>1340</v>
      </c>
      <c r="D24" s="13">
        <v>34877</v>
      </c>
      <c r="E24" s="14">
        <v>887.81</v>
      </c>
      <c r="F24" s="15">
        <v>1.43E-2</v>
      </c>
      <c r="G24" s="15"/>
    </row>
    <row r="25" spans="1:7" x14ac:dyDescent="0.25">
      <c r="A25" s="12" t="s">
        <v>1242</v>
      </c>
      <c r="B25" s="30" t="s">
        <v>1243</v>
      </c>
      <c r="C25" s="30" t="s">
        <v>1244</v>
      </c>
      <c r="D25" s="13">
        <v>339195</v>
      </c>
      <c r="E25" s="14">
        <v>886.32</v>
      </c>
      <c r="F25" s="15">
        <v>1.43E-2</v>
      </c>
      <c r="G25" s="15"/>
    </row>
    <row r="26" spans="1:7" x14ac:dyDescent="0.25">
      <c r="A26" s="12" t="s">
        <v>1480</v>
      </c>
      <c r="B26" s="30" t="s">
        <v>1481</v>
      </c>
      <c r="C26" s="30" t="s">
        <v>1198</v>
      </c>
      <c r="D26" s="13">
        <v>9054</v>
      </c>
      <c r="E26" s="14">
        <v>815.19</v>
      </c>
      <c r="F26" s="15">
        <v>1.3100000000000001E-2</v>
      </c>
      <c r="G26" s="15"/>
    </row>
    <row r="27" spans="1:7" x14ac:dyDescent="0.25">
      <c r="A27" s="12" t="s">
        <v>1512</v>
      </c>
      <c r="B27" s="30" t="s">
        <v>1513</v>
      </c>
      <c r="C27" s="30" t="s">
        <v>1213</v>
      </c>
      <c r="D27" s="13">
        <v>181874</v>
      </c>
      <c r="E27" s="14">
        <v>766.96</v>
      </c>
      <c r="F27" s="15">
        <v>1.24E-2</v>
      </c>
      <c r="G27" s="15"/>
    </row>
    <row r="28" spans="1:7" x14ac:dyDescent="0.25">
      <c r="A28" s="12" t="s">
        <v>1459</v>
      </c>
      <c r="B28" s="30" t="s">
        <v>1460</v>
      </c>
      <c r="C28" s="30" t="s">
        <v>1186</v>
      </c>
      <c r="D28" s="13">
        <v>45550</v>
      </c>
      <c r="E28" s="14">
        <v>762.28</v>
      </c>
      <c r="F28" s="15">
        <v>1.23E-2</v>
      </c>
      <c r="G28" s="15"/>
    </row>
    <row r="29" spans="1:7" x14ac:dyDescent="0.25">
      <c r="A29" s="12" t="s">
        <v>1266</v>
      </c>
      <c r="B29" s="30" t="s">
        <v>1267</v>
      </c>
      <c r="C29" s="30" t="s">
        <v>1156</v>
      </c>
      <c r="D29" s="13">
        <v>19338</v>
      </c>
      <c r="E29" s="14">
        <v>753.58</v>
      </c>
      <c r="F29" s="15">
        <v>1.21E-2</v>
      </c>
      <c r="G29" s="15"/>
    </row>
    <row r="30" spans="1:7" x14ac:dyDescent="0.25">
      <c r="A30" s="12" t="s">
        <v>1415</v>
      </c>
      <c r="B30" s="30" t="s">
        <v>1416</v>
      </c>
      <c r="C30" s="30" t="s">
        <v>1156</v>
      </c>
      <c r="D30" s="13">
        <v>38147</v>
      </c>
      <c r="E30" s="14">
        <v>628.57000000000005</v>
      </c>
      <c r="F30" s="15">
        <v>1.01E-2</v>
      </c>
      <c r="G30" s="15"/>
    </row>
    <row r="31" spans="1:7" x14ac:dyDescent="0.25">
      <c r="A31" s="12" t="s">
        <v>1494</v>
      </c>
      <c r="B31" s="30" t="s">
        <v>1495</v>
      </c>
      <c r="C31" s="30" t="s">
        <v>1210</v>
      </c>
      <c r="D31" s="13">
        <v>464666</v>
      </c>
      <c r="E31" s="14">
        <v>594.30999999999995</v>
      </c>
      <c r="F31" s="15">
        <v>9.5999999999999992E-3</v>
      </c>
      <c r="G31" s="15"/>
    </row>
    <row r="32" spans="1:7" x14ac:dyDescent="0.25">
      <c r="A32" s="12" t="s">
        <v>1179</v>
      </c>
      <c r="B32" s="30" t="s">
        <v>1180</v>
      </c>
      <c r="C32" s="30" t="s">
        <v>1181</v>
      </c>
      <c r="D32" s="13">
        <v>115000</v>
      </c>
      <c r="E32" s="14">
        <v>593</v>
      </c>
      <c r="F32" s="15">
        <v>9.5999999999999992E-3</v>
      </c>
      <c r="G32" s="15"/>
    </row>
    <row r="33" spans="1:7" x14ac:dyDescent="0.25">
      <c r="A33" s="12" t="s">
        <v>1154</v>
      </c>
      <c r="B33" s="30" t="s">
        <v>1155</v>
      </c>
      <c r="C33" s="30" t="s">
        <v>1156</v>
      </c>
      <c r="D33" s="13">
        <v>82492</v>
      </c>
      <c r="E33" s="14">
        <v>582.72</v>
      </c>
      <c r="F33" s="15">
        <v>9.4000000000000004E-3</v>
      </c>
      <c r="G33" s="15"/>
    </row>
    <row r="34" spans="1:7" x14ac:dyDescent="0.25">
      <c r="A34" s="12" t="s">
        <v>1199</v>
      </c>
      <c r="B34" s="30" t="s">
        <v>1200</v>
      </c>
      <c r="C34" s="30" t="s">
        <v>1146</v>
      </c>
      <c r="D34" s="13">
        <v>392122</v>
      </c>
      <c r="E34" s="14">
        <v>577.79</v>
      </c>
      <c r="F34" s="15">
        <v>9.2999999999999992E-3</v>
      </c>
      <c r="G34" s="15"/>
    </row>
    <row r="35" spans="1:7" x14ac:dyDescent="0.25">
      <c r="A35" s="12" t="s">
        <v>1328</v>
      </c>
      <c r="B35" s="30" t="s">
        <v>1329</v>
      </c>
      <c r="C35" s="30" t="s">
        <v>1221</v>
      </c>
      <c r="D35" s="13">
        <v>46991</v>
      </c>
      <c r="E35" s="14">
        <v>569.66999999999996</v>
      </c>
      <c r="F35" s="15">
        <v>9.1999999999999998E-3</v>
      </c>
      <c r="G35" s="15"/>
    </row>
    <row r="36" spans="1:7" x14ac:dyDescent="0.25">
      <c r="A36" s="12" t="s">
        <v>1490</v>
      </c>
      <c r="B36" s="30" t="s">
        <v>1491</v>
      </c>
      <c r="C36" s="30" t="s">
        <v>1458</v>
      </c>
      <c r="D36" s="13">
        <v>2342</v>
      </c>
      <c r="E36" s="14">
        <v>567.61</v>
      </c>
      <c r="F36" s="15">
        <v>9.1000000000000004E-3</v>
      </c>
      <c r="G36" s="15"/>
    </row>
    <row r="37" spans="1:7" x14ac:dyDescent="0.25">
      <c r="A37" s="12" t="s">
        <v>1264</v>
      </c>
      <c r="B37" s="30" t="s">
        <v>1265</v>
      </c>
      <c r="C37" s="30" t="s">
        <v>1146</v>
      </c>
      <c r="D37" s="13">
        <v>38457</v>
      </c>
      <c r="E37" s="14">
        <v>563.82000000000005</v>
      </c>
      <c r="F37" s="15">
        <v>9.1000000000000004E-3</v>
      </c>
      <c r="G37" s="15"/>
    </row>
    <row r="38" spans="1:7" x14ac:dyDescent="0.25">
      <c r="A38" s="12" t="s">
        <v>1435</v>
      </c>
      <c r="B38" s="30" t="s">
        <v>1436</v>
      </c>
      <c r="C38" s="30" t="s">
        <v>1156</v>
      </c>
      <c r="D38" s="13">
        <v>8801</v>
      </c>
      <c r="E38" s="14">
        <v>536.03</v>
      </c>
      <c r="F38" s="15">
        <v>8.6E-3</v>
      </c>
      <c r="G38" s="15"/>
    </row>
    <row r="39" spans="1:7" x14ac:dyDescent="0.25">
      <c r="A39" s="12" t="s">
        <v>1456</v>
      </c>
      <c r="B39" s="30" t="s">
        <v>1457</v>
      </c>
      <c r="C39" s="30" t="s">
        <v>1458</v>
      </c>
      <c r="D39" s="13">
        <v>9721</v>
      </c>
      <c r="E39" s="14">
        <v>471.73</v>
      </c>
      <c r="F39" s="15">
        <v>7.6E-3</v>
      </c>
      <c r="G39" s="15"/>
    </row>
    <row r="40" spans="1:7" x14ac:dyDescent="0.25">
      <c r="A40" s="12" t="s">
        <v>1772</v>
      </c>
      <c r="B40" s="30" t="s">
        <v>1773</v>
      </c>
      <c r="C40" s="30" t="s">
        <v>1235</v>
      </c>
      <c r="D40" s="13">
        <v>2175</v>
      </c>
      <c r="E40" s="14">
        <v>469.79</v>
      </c>
      <c r="F40" s="15">
        <v>7.6E-3</v>
      </c>
      <c r="G40" s="15"/>
    </row>
    <row r="41" spans="1:7" x14ac:dyDescent="0.25">
      <c r="A41" s="12" t="s">
        <v>1790</v>
      </c>
      <c r="B41" s="30" t="s">
        <v>1791</v>
      </c>
      <c r="C41" s="30" t="s">
        <v>1792</v>
      </c>
      <c r="D41" s="13">
        <v>1454</v>
      </c>
      <c r="E41" s="14">
        <v>451.29</v>
      </c>
      <c r="F41" s="15">
        <v>7.3000000000000001E-3</v>
      </c>
      <c r="G41" s="15"/>
    </row>
    <row r="42" spans="1:7" x14ac:dyDescent="0.25">
      <c r="A42" s="12" t="s">
        <v>1500</v>
      </c>
      <c r="B42" s="30" t="s">
        <v>1501</v>
      </c>
      <c r="C42" s="30" t="s">
        <v>1241</v>
      </c>
      <c r="D42" s="13">
        <v>8308</v>
      </c>
      <c r="E42" s="14">
        <v>437.66</v>
      </c>
      <c r="F42" s="15">
        <v>7.1000000000000004E-3</v>
      </c>
      <c r="G42" s="15"/>
    </row>
    <row r="43" spans="1:7" x14ac:dyDescent="0.25">
      <c r="A43" s="12" t="s">
        <v>1347</v>
      </c>
      <c r="B43" s="30" t="s">
        <v>1348</v>
      </c>
      <c r="C43" s="30" t="s">
        <v>1349</v>
      </c>
      <c r="D43" s="13">
        <v>46285</v>
      </c>
      <c r="E43" s="14">
        <v>435.43</v>
      </c>
      <c r="F43" s="15">
        <v>7.0000000000000001E-3</v>
      </c>
      <c r="G43" s="15"/>
    </row>
    <row r="44" spans="1:7" x14ac:dyDescent="0.25">
      <c r="A44" s="12" t="s">
        <v>1350</v>
      </c>
      <c r="B44" s="30" t="s">
        <v>1351</v>
      </c>
      <c r="C44" s="30" t="s">
        <v>1186</v>
      </c>
      <c r="D44" s="13">
        <v>21566</v>
      </c>
      <c r="E44" s="14">
        <v>432.87</v>
      </c>
      <c r="F44" s="15">
        <v>7.0000000000000001E-3</v>
      </c>
      <c r="G44" s="15"/>
    </row>
    <row r="45" spans="1:7" x14ac:dyDescent="0.25">
      <c r="A45" s="12" t="s">
        <v>1345</v>
      </c>
      <c r="B45" s="30" t="s">
        <v>1346</v>
      </c>
      <c r="C45" s="30" t="s">
        <v>1244</v>
      </c>
      <c r="D45" s="13">
        <v>206721</v>
      </c>
      <c r="E45" s="14">
        <v>431.94</v>
      </c>
      <c r="F45" s="15">
        <v>7.0000000000000001E-3</v>
      </c>
      <c r="G45" s="15"/>
    </row>
    <row r="46" spans="1:7" x14ac:dyDescent="0.25">
      <c r="A46" s="12" t="s">
        <v>1793</v>
      </c>
      <c r="B46" s="30" t="s">
        <v>1794</v>
      </c>
      <c r="C46" s="30" t="s">
        <v>1156</v>
      </c>
      <c r="D46" s="13">
        <v>23080</v>
      </c>
      <c r="E46" s="14">
        <v>430.33</v>
      </c>
      <c r="F46" s="15">
        <v>6.8999999999999999E-3</v>
      </c>
      <c r="G46" s="15"/>
    </row>
    <row r="47" spans="1:7" x14ac:dyDescent="0.25">
      <c r="A47" s="12" t="s">
        <v>1333</v>
      </c>
      <c r="B47" s="30" t="s">
        <v>1334</v>
      </c>
      <c r="C47" s="30" t="s">
        <v>1186</v>
      </c>
      <c r="D47" s="13">
        <v>37679</v>
      </c>
      <c r="E47" s="14">
        <v>421.04</v>
      </c>
      <c r="F47" s="15">
        <v>6.7999999999999996E-3</v>
      </c>
      <c r="G47" s="15"/>
    </row>
    <row r="48" spans="1:7" x14ac:dyDescent="0.25">
      <c r="A48" s="12" t="s">
        <v>1862</v>
      </c>
      <c r="B48" s="30" t="s">
        <v>1863</v>
      </c>
      <c r="C48" s="30" t="s">
        <v>1235</v>
      </c>
      <c r="D48" s="13">
        <v>12367</v>
      </c>
      <c r="E48" s="14">
        <v>416.31</v>
      </c>
      <c r="F48" s="15">
        <v>6.7000000000000002E-3</v>
      </c>
      <c r="G48" s="15"/>
    </row>
    <row r="49" spans="1:7" x14ac:dyDescent="0.25">
      <c r="A49" s="12" t="s">
        <v>1411</v>
      </c>
      <c r="B49" s="30" t="s">
        <v>1412</v>
      </c>
      <c r="C49" s="30" t="s">
        <v>1149</v>
      </c>
      <c r="D49" s="13">
        <v>92149</v>
      </c>
      <c r="E49" s="14">
        <v>401.49</v>
      </c>
      <c r="F49" s="15">
        <v>6.4999999999999997E-3</v>
      </c>
      <c r="G49" s="15"/>
    </row>
    <row r="50" spans="1:7" x14ac:dyDescent="0.25">
      <c r="A50" s="12" t="s">
        <v>1469</v>
      </c>
      <c r="B50" s="30" t="s">
        <v>1470</v>
      </c>
      <c r="C50" s="30" t="s">
        <v>1364</v>
      </c>
      <c r="D50" s="13">
        <v>27434</v>
      </c>
      <c r="E50" s="14">
        <v>393.75</v>
      </c>
      <c r="F50" s="15">
        <v>6.3E-3</v>
      </c>
      <c r="G50" s="15"/>
    </row>
    <row r="51" spans="1:7" x14ac:dyDescent="0.25">
      <c r="A51" s="12" t="s">
        <v>1352</v>
      </c>
      <c r="B51" s="30" t="s">
        <v>1353</v>
      </c>
      <c r="C51" s="30" t="s">
        <v>1221</v>
      </c>
      <c r="D51" s="13">
        <v>8203</v>
      </c>
      <c r="E51" s="14">
        <v>387.47</v>
      </c>
      <c r="F51" s="15">
        <v>6.1999999999999998E-3</v>
      </c>
      <c r="G51" s="15"/>
    </row>
    <row r="52" spans="1:7" x14ac:dyDescent="0.25">
      <c r="A52" s="12" t="s">
        <v>1864</v>
      </c>
      <c r="B52" s="30" t="s">
        <v>1865</v>
      </c>
      <c r="C52" s="30" t="s">
        <v>1170</v>
      </c>
      <c r="D52" s="13">
        <v>15903</v>
      </c>
      <c r="E52" s="14">
        <v>377.07</v>
      </c>
      <c r="F52" s="15">
        <v>6.1000000000000004E-3</v>
      </c>
      <c r="G52" s="15"/>
    </row>
    <row r="53" spans="1:7" x14ac:dyDescent="0.25">
      <c r="A53" s="12" t="s">
        <v>1154</v>
      </c>
      <c r="B53" s="30" t="s">
        <v>1866</v>
      </c>
      <c r="C53" s="30" t="s">
        <v>1156</v>
      </c>
      <c r="D53" s="13">
        <v>76605</v>
      </c>
      <c r="E53" s="14">
        <v>366.02</v>
      </c>
      <c r="F53" s="15">
        <v>5.8999999999999999E-3</v>
      </c>
      <c r="G53" s="15"/>
    </row>
    <row r="54" spans="1:7" x14ac:dyDescent="0.25">
      <c r="A54" s="12" t="s">
        <v>1387</v>
      </c>
      <c r="B54" s="30" t="s">
        <v>1388</v>
      </c>
      <c r="C54" s="30" t="s">
        <v>1263</v>
      </c>
      <c r="D54" s="13">
        <v>10261</v>
      </c>
      <c r="E54" s="14">
        <v>358.17</v>
      </c>
      <c r="F54" s="15">
        <v>5.7999999999999996E-3</v>
      </c>
      <c r="G54" s="15"/>
    </row>
    <row r="55" spans="1:7" x14ac:dyDescent="0.25">
      <c r="A55" s="12" t="s">
        <v>1867</v>
      </c>
      <c r="B55" s="30" t="s">
        <v>1868</v>
      </c>
      <c r="C55" s="30" t="s">
        <v>1216</v>
      </c>
      <c r="D55" s="13">
        <v>22866</v>
      </c>
      <c r="E55" s="14">
        <v>342.83</v>
      </c>
      <c r="F55" s="15">
        <v>5.4999999999999997E-3</v>
      </c>
      <c r="G55" s="15"/>
    </row>
    <row r="56" spans="1:7" x14ac:dyDescent="0.25">
      <c r="A56" s="12" t="s">
        <v>1376</v>
      </c>
      <c r="B56" s="30" t="s">
        <v>1377</v>
      </c>
      <c r="C56" s="30" t="s">
        <v>1235</v>
      </c>
      <c r="D56" s="13">
        <v>370099</v>
      </c>
      <c r="E56" s="14">
        <v>340.68</v>
      </c>
      <c r="F56" s="15">
        <v>5.4999999999999997E-3</v>
      </c>
      <c r="G56" s="15"/>
    </row>
    <row r="57" spans="1:7" x14ac:dyDescent="0.25">
      <c r="A57" s="12" t="s">
        <v>1182</v>
      </c>
      <c r="B57" s="30" t="s">
        <v>1183</v>
      </c>
      <c r="C57" s="30" t="s">
        <v>1146</v>
      </c>
      <c r="D57" s="13">
        <v>171342</v>
      </c>
      <c r="E57" s="14">
        <v>337.72</v>
      </c>
      <c r="F57" s="15">
        <v>5.4000000000000003E-3</v>
      </c>
      <c r="G57" s="15"/>
    </row>
    <row r="58" spans="1:7" x14ac:dyDescent="0.25">
      <c r="A58" s="12" t="s">
        <v>1323</v>
      </c>
      <c r="B58" s="30" t="s">
        <v>1324</v>
      </c>
      <c r="C58" s="30" t="s">
        <v>1216</v>
      </c>
      <c r="D58" s="13">
        <v>27352</v>
      </c>
      <c r="E58" s="14">
        <v>333.95</v>
      </c>
      <c r="F58" s="15">
        <v>5.4000000000000003E-3</v>
      </c>
      <c r="G58" s="15"/>
    </row>
    <row r="59" spans="1:7" x14ac:dyDescent="0.25">
      <c r="A59" s="12" t="s">
        <v>1770</v>
      </c>
      <c r="B59" s="30" t="s">
        <v>1771</v>
      </c>
      <c r="C59" s="30" t="s">
        <v>1146</v>
      </c>
      <c r="D59" s="13">
        <v>80046</v>
      </c>
      <c r="E59" s="14">
        <v>317.7</v>
      </c>
      <c r="F59" s="15">
        <v>5.1000000000000004E-3</v>
      </c>
      <c r="G59" s="15"/>
    </row>
    <row r="60" spans="1:7" x14ac:dyDescent="0.25">
      <c r="A60" s="12" t="s">
        <v>1482</v>
      </c>
      <c r="B60" s="30" t="s">
        <v>1483</v>
      </c>
      <c r="C60" s="30" t="s">
        <v>1221</v>
      </c>
      <c r="D60" s="13">
        <v>1332</v>
      </c>
      <c r="E60" s="14">
        <v>317.08</v>
      </c>
      <c r="F60" s="15">
        <v>5.1000000000000004E-3</v>
      </c>
      <c r="G60" s="15"/>
    </row>
    <row r="61" spans="1:7" x14ac:dyDescent="0.25">
      <c r="A61" s="12" t="s">
        <v>1389</v>
      </c>
      <c r="B61" s="30" t="s">
        <v>1390</v>
      </c>
      <c r="C61" s="30" t="s">
        <v>1186</v>
      </c>
      <c r="D61" s="13">
        <v>188365</v>
      </c>
      <c r="E61" s="14">
        <v>316.45</v>
      </c>
      <c r="F61" s="15">
        <v>5.1000000000000004E-3</v>
      </c>
      <c r="G61" s="15"/>
    </row>
    <row r="62" spans="1:7" x14ac:dyDescent="0.25">
      <c r="A62" s="12" t="s">
        <v>1253</v>
      </c>
      <c r="B62" s="30" t="s">
        <v>1254</v>
      </c>
      <c r="C62" s="30" t="s">
        <v>1255</v>
      </c>
      <c r="D62" s="13">
        <v>173956</v>
      </c>
      <c r="E62" s="14">
        <v>315.73</v>
      </c>
      <c r="F62" s="15">
        <v>5.1000000000000004E-3</v>
      </c>
      <c r="G62" s="15"/>
    </row>
    <row r="63" spans="1:7" x14ac:dyDescent="0.25">
      <c r="A63" s="12" t="s">
        <v>1297</v>
      </c>
      <c r="B63" s="30" t="s">
        <v>1298</v>
      </c>
      <c r="C63" s="30" t="s">
        <v>1216</v>
      </c>
      <c r="D63" s="13">
        <v>5480</v>
      </c>
      <c r="E63" s="14">
        <v>303.41000000000003</v>
      </c>
      <c r="F63" s="15">
        <v>4.8999999999999998E-3</v>
      </c>
      <c r="G63" s="15"/>
    </row>
    <row r="64" spans="1:7" x14ac:dyDescent="0.25">
      <c r="A64" s="12" t="s">
        <v>1395</v>
      </c>
      <c r="B64" s="30" t="s">
        <v>1396</v>
      </c>
      <c r="C64" s="30" t="s">
        <v>1364</v>
      </c>
      <c r="D64" s="13">
        <v>20360</v>
      </c>
      <c r="E64" s="14">
        <v>301.33</v>
      </c>
      <c r="F64" s="15">
        <v>4.8999999999999998E-3</v>
      </c>
      <c r="G64" s="15"/>
    </row>
    <row r="65" spans="1:7" x14ac:dyDescent="0.25">
      <c r="A65" s="12" t="s">
        <v>1403</v>
      </c>
      <c r="B65" s="30" t="s">
        <v>1404</v>
      </c>
      <c r="C65" s="30" t="s">
        <v>1263</v>
      </c>
      <c r="D65" s="13">
        <v>9426</v>
      </c>
      <c r="E65" s="14">
        <v>294.08</v>
      </c>
      <c r="F65" s="15">
        <v>4.7000000000000002E-3</v>
      </c>
      <c r="G65" s="15"/>
    </row>
    <row r="66" spans="1:7" x14ac:dyDescent="0.25">
      <c r="A66" s="12" t="s">
        <v>1778</v>
      </c>
      <c r="B66" s="30" t="s">
        <v>1779</v>
      </c>
      <c r="C66" s="30" t="s">
        <v>1241</v>
      </c>
      <c r="D66" s="13">
        <v>7515</v>
      </c>
      <c r="E66" s="14">
        <v>269.91000000000003</v>
      </c>
      <c r="F66" s="15">
        <v>4.3E-3</v>
      </c>
      <c r="G66" s="15"/>
    </row>
    <row r="67" spans="1:7" x14ac:dyDescent="0.25">
      <c r="A67" s="12" t="s">
        <v>1230</v>
      </c>
      <c r="B67" s="30" t="s">
        <v>1231</v>
      </c>
      <c r="C67" s="30" t="s">
        <v>1232</v>
      </c>
      <c r="D67" s="13">
        <v>16099</v>
      </c>
      <c r="E67" s="14">
        <v>265.12</v>
      </c>
      <c r="F67" s="15">
        <v>4.3E-3</v>
      </c>
      <c r="G67" s="15"/>
    </row>
    <row r="68" spans="1:7" x14ac:dyDescent="0.25">
      <c r="A68" s="12" t="s">
        <v>1492</v>
      </c>
      <c r="B68" s="30" t="s">
        <v>1493</v>
      </c>
      <c r="C68" s="30" t="s">
        <v>1198</v>
      </c>
      <c r="D68" s="13">
        <v>960</v>
      </c>
      <c r="E68" s="14">
        <v>256.72000000000003</v>
      </c>
      <c r="F68" s="15">
        <v>4.1000000000000003E-3</v>
      </c>
      <c r="G68" s="15"/>
    </row>
    <row r="69" spans="1:7" x14ac:dyDescent="0.25">
      <c r="A69" s="12" t="s">
        <v>1391</v>
      </c>
      <c r="B69" s="30" t="s">
        <v>1392</v>
      </c>
      <c r="C69" s="30" t="s">
        <v>1149</v>
      </c>
      <c r="D69" s="13">
        <v>224092</v>
      </c>
      <c r="E69" s="14">
        <v>250.42</v>
      </c>
      <c r="F69" s="15">
        <v>4.0000000000000001E-3</v>
      </c>
      <c r="G69" s="15"/>
    </row>
    <row r="70" spans="1:7" x14ac:dyDescent="0.25">
      <c r="A70" s="12" t="s">
        <v>1168</v>
      </c>
      <c r="B70" s="30" t="s">
        <v>1169</v>
      </c>
      <c r="C70" s="30" t="s">
        <v>1170</v>
      </c>
      <c r="D70" s="13">
        <v>39889</v>
      </c>
      <c r="E70" s="14">
        <v>249.65</v>
      </c>
      <c r="F70" s="15">
        <v>4.0000000000000001E-3</v>
      </c>
      <c r="G70" s="15"/>
    </row>
    <row r="71" spans="1:7" x14ac:dyDescent="0.25">
      <c r="A71" s="12" t="s">
        <v>1401</v>
      </c>
      <c r="B71" s="30" t="s">
        <v>1402</v>
      </c>
      <c r="C71" s="30" t="s">
        <v>1221</v>
      </c>
      <c r="D71" s="13">
        <v>6231</v>
      </c>
      <c r="E71" s="14">
        <v>236.07</v>
      </c>
      <c r="F71" s="15">
        <v>3.8E-3</v>
      </c>
      <c r="G71" s="15"/>
    </row>
    <row r="72" spans="1:7" x14ac:dyDescent="0.25">
      <c r="A72" s="12" t="s">
        <v>1443</v>
      </c>
      <c r="B72" s="30" t="s">
        <v>1444</v>
      </c>
      <c r="C72" s="30" t="s">
        <v>1445</v>
      </c>
      <c r="D72" s="13">
        <v>605</v>
      </c>
      <c r="E72" s="14">
        <v>225.42</v>
      </c>
      <c r="F72" s="15">
        <v>3.5999999999999999E-3</v>
      </c>
      <c r="G72" s="15"/>
    </row>
    <row r="73" spans="1:7" x14ac:dyDescent="0.25">
      <c r="A73" s="12" t="s">
        <v>1813</v>
      </c>
      <c r="B73" s="30" t="s">
        <v>1814</v>
      </c>
      <c r="C73" s="30" t="s">
        <v>1176</v>
      </c>
      <c r="D73" s="13">
        <v>60807</v>
      </c>
      <c r="E73" s="14">
        <v>128</v>
      </c>
      <c r="F73" s="15">
        <v>2.0999999999999999E-3</v>
      </c>
      <c r="G73" s="15"/>
    </row>
    <row r="74" spans="1:7" x14ac:dyDescent="0.25">
      <c r="A74" s="12" t="s">
        <v>1247</v>
      </c>
      <c r="B74" s="30" t="s">
        <v>1248</v>
      </c>
      <c r="C74" s="30" t="s">
        <v>1241</v>
      </c>
      <c r="D74" s="13">
        <v>4976</v>
      </c>
      <c r="E74" s="14">
        <v>95</v>
      </c>
      <c r="F74" s="15">
        <v>1.5E-3</v>
      </c>
      <c r="G74" s="15"/>
    </row>
    <row r="75" spans="1:7" x14ac:dyDescent="0.25">
      <c r="A75" s="12" t="s">
        <v>1446</v>
      </c>
      <c r="B75" s="30" t="s">
        <v>1447</v>
      </c>
      <c r="C75" s="30" t="s">
        <v>1263</v>
      </c>
      <c r="D75" s="13">
        <v>2507</v>
      </c>
      <c r="E75" s="14">
        <v>14.4</v>
      </c>
      <c r="F75" s="15">
        <v>2.0000000000000001E-4</v>
      </c>
      <c r="G75" s="15"/>
    </row>
    <row r="76" spans="1:7" x14ac:dyDescent="0.25">
      <c r="A76" s="16" t="s">
        <v>126</v>
      </c>
      <c r="B76" s="31"/>
      <c r="C76" s="31"/>
      <c r="D76" s="17"/>
      <c r="E76" s="37">
        <v>56909.16</v>
      </c>
      <c r="F76" s="38">
        <v>0.91700000000000004</v>
      </c>
      <c r="G76" s="20"/>
    </row>
    <row r="77" spans="1:7" x14ac:dyDescent="0.25">
      <c r="A77" s="12"/>
      <c r="B77" s="30"/>
      <c r="C77" s="30"/>
      <c r="D77" s="13"/>
      <c r="E77" s="14"/>
      <c r="F77" s="15"/>
      <c r="G77" s="15"/>
    </row>
    <row r="78" spans="1:7" x14ac:dyDescent="0.25">
      <c r="A78" s="16" t="s">
        <v>1522</v>
      </c>
      <c r="B78" s="30"/>
      <c r="C78" s="30"/>
      <c r="D78" s="13"/>
      <c r="E78" s="14"/>
      <c r="F78" s="15"/>
      <c r="G78" s="15"/>
    </row>
    <row r="79" spans="1:7" x14ac:dyDescent="0.25">
      <c r="A79" s="12" t="s">
        <v>1825</v>
      </c>
      <c r="B79" s="30" t="s">
        <v>1826</v>
      </c>
      <c r="C79" s="30" t="s">
        <v>1827</v>
      </c>
      <c r="D79" s="13">
        <v>1831</v>
      </c>
      <c r="E79" s="14">
        <v>5.57</v>
      </c>
      <c r="F79" s="15">
        <v>1E-4</v>
      </c>
      <c r="G79" s="15"/>
    </row>
    <row r="80" spans="1:7" x14ac:dyDescent="0.25">
      <c r="A80" s="16" t="s">
        <v>126</v>
      </c>
      <c r="B80" s="31"/>
      <c r="C80" s="31"/>
      <c r="D80" s="17"/>
      <c r="E80" s="37">
        <v>5.57</v>
      </c>
      <c r="F80" s="38">
        <v>1E-4</v>
      </c>
      <c r="G80" s="20"/>
    </row>
    <row r="81" spans="1:7" x14ac:dyDescent="0.25">
      <c r="A81" s="21" t="s">
        <v>158</v>
      </c>
      <c r="B81" s="32"/>
      <c r="C81" s="32"/>
      <c r="D81" s="22"/>
      <c r="E81" s="27">
        <v>56909.16</v>
      </c>
      <c r="F81" s="28">
        <v>0.91700000000000004</v>
      </c>
      <c r="G81" s="20"/>
    </row>
    <row r="82" spans="1:7" x14ac:dyDescent="0.25">
      <c r="A82" s="12"/>
      <c r="B82" s="30"/>
      <c r="C82" s="30"/>
      <c r="D82" s="13"/>
      <c r="E82" s="14"/>
      <c r="F82" s="15"/>
      <c r="G82" s="15"/>
    </row>
    <row r="83" spans="1:7" x14ac:dyDescent="0.25">
      <c r="A83" s="16" t="s">
        <v>1523</v>
      </c>
      <c r="B83" s="30"/>
      <c r="C83" s="30"/>
      <c r="D83" s="13"/>
      <c r="E83" s="14"/>
      <c r="F83" s="15"/>
      <c r="G83" s="15"/>
    </row>
    <row r="84" spans="1:7" x14ac:dyDescent="0.25">
      <c r="A84" s="16" t="s">
        <v>1524</v>
      </c>
      <c r="B84" s="30"/>
      <c r="C84" s="30"/>
      <c r="D84" s="13"/>
      <c r="E84" s="14"/>
      <c r="F84" s="15"/>
      <c r="G84" s="15"/>
    </row>
    <row r="85" spans="1:7" x14ac:dyDescent="0.25">
      <c r="A85" s="12" t="s">
        <v>1869</v>
      </c>
      <c r="B85" s="30"/>
      <c r="C85" s="30" t="s">
        <v>1835</v>
      </c>
      <c r="D85" s="13">
        <v>990</v>
      </c>
      <c r="E85" s="14">
        <v>442.85</v>
      </c>
      <c r="F85" s="15">
        <v>7.136E-3</v>
      </c>
      <c r="G85" s="15"/>
    </row>
    <row r="86" spans="1:7" x14ac:dyDescent="0.25">
      <c r="A86" s="12" t="s">
        <v>1832</v>
      </c>
      <c r="B86" s="30"/>
      <c r="C86" s="30" t="s">
        <v>1156</v>
      </c>
      <c r="D86" s="13">
        <v>22750</v>
      </c>
      <c r="E86" s="14">
        <v>422.62</v>
      </c>
      <c r="F86" s="15">
        <v>6.8100000000000001E-3</v>
      </c>
      <c r="G86" s="15"/>
    </row>
    <row r="87" spans="1:7" x14ac:dyDescent="0.25">
      <c r="A87" s="12" t="s">
        <v>1652</v>
      </c>
      <c r="B87" s="30"/>
      <c r="C87" s="30" t="s">
        <v>1241</v>
      </c>
      <c r="D87" s="13">
        <v>19800</v>
      </c>
      <c r="E87" s="14">
        <v>379.48</v>
      </c>
      <c r="F87" s="15">
        <v>6.1149999999999998E-3</v>
      </c>
      <c r="G87" s="15"/>
    </row>
    <row r="88" spans="1:7" x14ac:dyDescent="0.25">
      <c r="A88" s="12" t="s">
        <v>1561</v>
      </c>
      <c r="B88" s="30"/>
      <c r="C88" s="30" t="s">
        <v>1263</v>
      </c>
      <c r="D88" s="13">
        <v>44880</v>
      </c>
      <c r="E88" s="14">
        <v>259.29000000000002</v>
      </c>
      <c r="F88" s="15">
        <v>4.1780000000000003E-3</v>
      </c>
      <c r="G88" s="15"/>
    </row>
    <row r="89" spans="1:7" x14ac:dyDescent="0.25">
      <c r="A89" s="12" t="s">
        <v>1834</v>
      </c>
      <c r="B89" s="30"/>
      <c r="C89" s="30" t="s">
        <v>1835</v>
      </c>
      <c r="D89" s="13">
        <v>250</v>
      </c>
      <c r="E89" s="14">
        <v>50.68</v>
      </c>
      <c r="F89" s="15">
        <v>8.1599999999999999E-4</v>
      </c>
      <c r="G89" s="15"/>
    </row>
    <row r="90" spans="1:7" x14ac:dyDescent="0.25">
      <c r="A90" s="16" t="s">
        <v>126</v>
      </c>
      <c r="B90" s="31"/>
      <c r="C90" s="31"/>
      <c r="D90" s="17"/>
      <c r="E90" s="37">
        <v>1554.92</v>
      </c>
      <c r="F90" s="38">
        <v>2.5055000000000001E-2</v>
      </c>
      <c r="G90" s="20"/>
    </row>
    <row r="91" spans="1:7" x14ac:dyDescent="0.25">
      <c r="A91" s="12"/>
      <c r="B91" s="30"/>
      <c r="C91" s="30"/>
      <c r="D91" s="13"/>
      <c r="E91" s="14"/>
      <c r="F91" s="15"/>
      <c r="G91" s="15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21" t="s">
        <v>158</v>
      </c>
      <c r="B94" s="32"/>
      <c r="C94" s="32"/>
      <c r="D94" s="22"/>
      <c r="E94" s="18">
        <v>1554.92</v>
      </c>
      <c r="F94" s="19">
        <v>2.5055000000000001E-2</v>
      </c>
      <c r="G94" s="20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16" t="s">
        <v>119</v>
      </c>
      <c r="B96" s="30"/>
      <c r="C96" s="30"/>
      <c r="D96" s="13"/>
      <c r="E96" s="14"/>
      <c r="F96" s="15"/>
      <c r="G96" s="15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6" t="s">
        <v>120</v>
      </c>
      <c r="B98" s="30"/>
      <c r="C98" s="30"/>
      <c r="D98" s="13"/>
      <c r="E98" s="14"/>
      <c r="F98" s="15"/>
      <c r="G98" s="15"/>
    </row>
    <row r="99" spans="1:7" x14ac:dyDescent="0.25">
      <c r="A99" s="12" t="s">
        <v>1719</v>
      </c>
      <c r="B99" s="30" t="s">
        <v>1720</v>
      </c>
      <c r="C99" s="30" t="s">
        <v>123</v>
      </c>
      <c r="D99" s="13">
        <v>200000</v>
      </c>
      <c r="E99" s="14">
        <v>198.73</v>
      </c>
      <c r="F99" s="15">
        <v>3.2000000000000002E-3</v>
      </c>
      <c r="G99" s="15">
        <v>6.8703E-2</v>
      </c>
    </row>
    <row r="100" spans="1:7" x14ac:dyDescent="0.25">
      <c r="A100" s="12" t="s">
        <v>1870</v>
      </c>
      <c r="B100" s="30" t="s">
        <v>1871</v>
      </c>
      <c r="C100" s="30" t="s">
        <v>123</v>
      </c>
      <c r="D100" s="13">
        <v>200000</v>
      </c>
      <c r="E100" s="14">
        <v>198.2</v>
      </c>
      <c r="F100" s="15">
        <v>3.2000000000000002E-3</v>
      </c>
      <c r="G100" s="15">
        <v>6.8895999999999999E-2</v>
      </c>
    </row>
    <row r="101" spans="1:7" x14ac:dyDescent="0.25">
      <c r="A101" s="16" t="s">
        <v>126</v>
      </c>
      <c r="B101" s="31"/>
      <c r="C101" s="31"/>
      <c r="D101" s="17"/>
      <c r="E101" s="37">
        <v>396.93</v>
      </c>
      <c r="F101" s="38">
        <v>6.4000000000000003E-3</v>
      </c>
      <c r="G101" s="20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21" t="s">
        <v>158</v>
      </c>
      <c r="B103" s="32"/>
      <c r="C103" s="32"/>
      <c r="D103" s="22"/>
      <c r="E103" s="18">
        <v>396.93</v>
      </c>
      <c r="F103" s="19">
        <v>6.4000000000000003E-3</v>
      </c>
      <c r="G103" s="20"/>
    </row>
    <row r="104" spans="1:7" x14ac:dyDescent="0.25">
      <c r="A104" s="12"/>
      <c r="B104" s="30"/>
      <c r="C104" s="30"/>
      <c r="D104" s="13"/>
      <c r="E104" s="14"/>
      <c r="F104" s="15"/>
      <c r="G104" s="15"/>
    </row>
    <row r="105" spans="1:7" x14ac:dyDescent="0.25">
      <c r="A105" s="12"/>
      <c r="B105" s="30"/>
      <c r="C105" s="30"/>
      <c r="D105" s="13"/>
      <c r="E105" s="14"/>
      <c r="F105" s="15"/>
      <c r="G105" s="15"/>
    </row>
    <row r="106" spans="1:7" x14ac:dyDescent="0.25">
      <c r="A106" s="16" t="s">
        <v>162</v>
      </c>
      <c r="B106" s="30"/>
      <c r="C106" s="30"/>
      <c r="D106" s="13"/>
      <c r="E106" s="14"/>
      <c r="F106" s="15"/>
      <c r="G106" s="15"/>
    </row>
    <row r="107" spans="1:7" x14ac:dyDescent="0.25">
      <c r="A107" s="12" t="s">
        <v>163</v>
      </c>
      <c r="B107" s="30"/>
      <c r="C107" s="30"/>
      <c r="D107" s="13"/>
      <c r="E107" s="14">
        <v>4746.12</v>
      </c>
      <c r="F107" s="15">
        <v>7.6499999999999999E-2</v>
      </c>
      <c r="G107" s="15">
        <v>6.7599000000000006E-2</v>
      </c>
    </row>
    <row r="108" spans="1:7" x14ac:dyDescent="0.25">
      <c r="A108" s="16" t="s">
        <v>126</v>
      </c>
      <c r="B108" s="31"/>
      <c r="C108" s="31"/>
      <c r="D108" s="17"/>
      <c r="E108" s="37">
        <v>4746.12</v>
      </c>
      <c r="F108" s="38">
        <v>7.6499999999999999E-2</v>
      </c>
      <c r="G108" s="20"/>
    </row>
    <row r="109" spans="1:7" x14ac:dyDescent="0.25">
      <c r="A109" s="12"/>
      <c r="B109" s="30"/>
      <c r="C109" s="30"/>
      <c r="D109" s="13"/>
      <c r="E109" s="14"/>
      <c r="F109" s="15"/>
      <c r="G109" s="15"/>
    </row>
    <row r="110" spans="1:7" x14ac:dyDescent="0.25">
      <c r="A110" s="21" t="s">
        <v>158</v>
      </c>
      <c r="B110" s="32"/>
      <c r="C110" s="32"/>
      <c r="D110" s="22"/>
      <c r="E110" s="18">
        <v>4746.12</v>
      </c>
      <c r="F110" s="19">
        <v>7.6499999999999999E-2</v>
      </c>
      <c r="G110" s="20"/>
    </row>
    <row r="111" spans="1:7" x14ac:dyDescent="0.25">
      <c r="A111" s="12" t="s">
        <v>164</v>
      </c>
      <c r="B111" s="30"/>
      <c r="C111" s="30"/>
      <c r="D111" s="13"/>
      <c r="E111" s="14">
        <v>0.87899459999999996</v>
      </c>
      <c r="F111" s="15">
        <v>1.4E-5</v>
      </c>
      <c r="G111" s="15"/>
    </row>
    <row r="112" spans="1:7" x14ac:dyDescent="0.25">
      <c r="A112" s="12" t="s">
        <v>165</v>
      </c>
      <c r="B112" s="30"/>
      <c r="C112" s="30"/>
      <c r="D112" s="13"/>
      <c r="E112" s="14">
        <v>3.2610054000000002</v>
      </c>
      <c r="F112" s="15">
        <v>8.6000000000000003E-5</v>
      </c>
      <c r="G112" s="15">
        <v>6.7599000000000006E-2</v>
      </c>
    </row>
    <row r="113" spans="1:7" x14ac:dyDescent="0.25">
      <c r="A113" s="25" t="s">
        <v>166</v>
      </c>
      <c r="B113" s="33"/>
      <c r="C113" s="33"/>
      <c r="D113" s="26"/>
      <c r="E113" s="27">
        <v>62056.35</v>
      </c>
      <c r="F113" s="28">
        <v>1</v>
      </c>
      <c r="G113" s="28"/>
    </row>
    <row r="115" spans="1:7" x14ac:dyDescent="0.25">
      <c r="A115" s="1" t="s">
        <v>1759</v>
      </c>
    </row>
    <row r="118" spans="1:7" x14ac:dyDescent="0.25">
      <c r="A118" s="1" t="s">
        <v>169</v>
      </c>
    </row>
    <row r="119" spans="1:7" x14ac:dyDescent="0.25">
      <c r="A119" s="47" t="s">
        <v>170</v>
      </c>
      <c r="B119" s="34" t="s">
        <v>118</v>
      </c>
    </row>
    <row r="120" spans="1:7" x14ac:dyDescent="0.25">
      <c r="A120" t="s">
        <v>171</v>
      </c>
    </row>
    <row r="121" spans="1:7" x14ac:dyDescent="0.25">
      <c r="A121" t="s">
        <v>172</v>
      </c>
      <c r="B121" t="s">
        <v>173</v>
      </c>
      <c r="C121" t="s">
        <v>173</v>
      </c>
    </row>
    <row r="122" spans="1:7" x14ac:dyDescent="0.25">
      <c r="B122" s="48">
        <v>45230</v>
      </c>
      <c r="C122" s="48">
        <v>45260</v>
      </c>
    </row>
    <row r="123" spans="1:7" x14ac:dyDescent="0.25">
      <c r="A123" t="s">
        <v>177</v>
      </c>
      <c r="B123">
        <v>69.72</v>
      </c>
      <c r="C123">
        <v>74.03</v>
      </c>
      <c r="E123" s="2"/>
    </row>
    <row r="124" spans="1:7" x14ac:dyDescent="0.25">
      <c r="A124" t="s">
        <v>178</v>
      </c>
      <c r="B124">
        <v>30.65</v>
      </c>
      <c r="C124">
        <v>32.54</v>
      </c>
      <c r="E124" s="2"/>
    </row>
    <row r="125" spans="1:7" x14ac:dyDescent="0.25">
      <c r="A125" t="s">
        <v>1872</v>
      </c>
      <c r="B125">
        <v>62.73</v>
      </c>
      <c r="C125">
        <v>66.52</v>
      </c>
      <c r="E125" s="2"/>
    </row>
    <row r="126" spans="1:7" x14ac:dyDescent="0.25">
      <c r="A126" t="s">
        <v>1873</v>
      </c>
      <c r="B126">
        <v>63.48</v>
      </c>
      <c r="C126">
        <v>67.31</v>
      </c>
      <c r="E126" s="2"/>
    </row>
    <row r="127" spans="1:7" x14ac:dyDescent="0.25">
      <c r="A127" t="s">
        <v>1874</v>
      </c>
      <c r="B127">
        <v>61.91</v>
      </c>
      <c r="C127">
        <v>65.650000000000006</v>
      </c>
      <c r="E127" s="2"/>
    </row>
    <row r="128" spans="1:7" x14ac:dyDescent="0.25">
      <c r="A128" t="s">
        <v>1875</v>
      </c>
      <c r="B128">
        <v>50.6</v>
      </c>
      <c r="C128">
        <v>53.66</v>
      </c>
      <c r="E128" s="2"/>
    </row>
    <row r="129" spans="1:5" x14ac:dyDescent="0.25">
      <c r="A129" t="s">
        <v>649</v>
      </c>
      <c r="B129">
        <v>62.35</v>
      </c>
      <c r="C129">
        <v>66.12</v>
      </c>
      <c r="E129" s="2"/>
    </row>
    <row r="130" spans="1:5" x14ac:dyDescent="0.25">
      <c r="A130" t="s">
        <v>650</v>
      </c>
      <c r="B130">
        <v>22.85</v>
      </c>
      <c r="C130">
        <v>24.23</v>
      </c>
      <c r="E130" s="2"/>
    </row>
    <row r="131" spans="1:5" x14ac:dyDescent="0.25">
      <c r="E131" s="2"/>
    </row>
    <row r="132" spans="1:5" x14ac:dyDescent="0.25">
      <c r="A132" t="s">
        <v>188</v>
      </c>
      <c r="B132" s="34" t="s">
        <v>118</v>
      </c>
    </row>
    <row r="133" spans="1:5" x14ac:dyDescent="0.25">
      <c r="A133" t="s">
        <v>189</v>
      </c>
      <c r="B133" s="34" t="s">
        <v>118</v>
      </c>
    </row>
    <row r="134" spans="1:5" ht="30" customHeight="1" x14ac:dyDescent="0.25">
      <c r="A134" s="47" t="s">
        <v>190</v>
      </c>
      <c r="B134" s="34" t="s">
        <v>118</v>
      </c>
    </row>
    <row r="135" spans="1:5" ht="30" customHeight="1" x14ac:dyDescent="0.25">
      <c r="A135" s="47" t="s">
        <v>191</v>
      </c>
      <c r="B135" s="34" t="s">
        <v>118</v>
      </c>
    </row>
    <row r="136" spans="1:5" x14ac:dyDescent="0.25">
      <c r="A136" t="s">
        <v>1760</v>
      </c>
      <c r="B136" s="49">
        <v>1.4908490000000001</v>
      </c>
    </row>
    <row r="137" spans="1:5" ht="45" customHeight="1" x14ac:dyDescent="0.25">
      <c r="A137" s="47" t="s">
        <v>193</v>
      </c>
      <c r="B137" s="49">
        <v>1554.9127450000001</v>
      </c>
    </row>
    <row r="138" spans="1:5" ht="30" customHeight="1" x14ac:dyDescent="0.25">
      <c r="A138" s="47" t="s">
        <v>194</v>
      </c>
      <c r="B138" s="34" t="s">
        <v>118</v>
      </c>
    </row>
    <row r="139" spans="1:5" ht="30" customHeight="1" x14ac:dyDescent="0.25">
      <c r="A139" s="47" t="s">
        <v>195</v>
      </c>
      <c r="B139" s="34" t="s">
        <v>118</v>
      </c>
    </row>
    <row r="140" spans="1:5" x14ac:dyDescent="0.25">
      <c r="A140" t="s">
        <v>196</v>
      </c>
      <c r="B140" s="34" t="s">
        <v>118</v>
      </c>
    </row>
    <row r="141" spans="1:5" x14ac:dyDescent="0.25">
      <c r="A141" t="s">
        <v>197</v>
      </c>
      <c r="B141" s="34" t="s">
        <v>118</v>
      </c>
    </row>
    <row r="143" spans="1:5" ht="69.95" customHeight="1" x14ac:dyDescent="0.25">
      <c r="A143" s="67" t="s">
        <v>207</v>
      </c>
      <c r="B143" s="67" t="s">
        <v>208</v>
      </c>
      <c r="C143" s="67" t="s">
        <v>5</v>
      </c>
      <c r="D143" s="67" t="s">
        <v>6</v>
      </c>
    </row>
    <row r="144" spans="1:5" ht="69.95" customHeight="1" x14ac:dyDescent="0.25">
      <c r="A144" s="67" t="s">
        <v>1876</v>
      </c>
      <c r="B144" s="67"/>
      <c r="C144" s="67" t="s">
        <v>53</v>
      </c>
      <c r="D144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11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1877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1878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696011</v>
      </c>
      <c r="E8" s="14">
        <v>10849.42</v>
      </c>
      <c r="F8" s="15">
        <v>7.6799999999999993E-2</v>
      </c>
      <c r="G8" s="15"/>
    </row>
    <row r="9" spans="1:8" x14ac:dyDescent="0.25">
      <c r="A9" s="12" t="s">
        <v>1150</v>
      </c>
      <c r="B9" s="30" t="s">
        <v>1151</v>
      </c>
      <c r="C9" s="30" t="s">
        <v>1146</v>
      </c>
      <c r="D9" s="13">
        <v>838640</v>
      </c>
      <c r="E9" s="14">
        <v>7840.86</v>
      </c>
      <c r="F9" s="15">
        <v>5.5500000000000001E-2</v>
      </c>
      <c r="G9" s="15"/>
    </row>
    <row r="10" spans="1:8" x14ac:dyDescent="0.25">
      <c r="A10" s="12" t="s">
        <v>1359</v>
      </c>
      <c r="B10" s="30" t="s">
        <v>1360</v>
      </c>
      <c r="C10" s="30" t="s">
        <v>1361</v>
      </c>
      <c r="D10" s="13">
        <v>248743</v>
      </c>
      <c r="E10" s="14">
        <v>7733.92</v>
      </c>
      <c r="F10" s="15">
        <v>5.4800000000000001E-2</v>
      </c>
      <c r="G10" s="15"/>
    </row>
    <row r="11" spans="1:8" x14ac:dyDescent="0.25">
      <c r="A11" s="12" t="s">
        <v>1147</v>
      </c>
      <c r="B11" s="30" t="s">
        <v>1148</v>
      </c>
      <c r="C11" s="30" t="s">
        <v>1149</v>
      </c>
      <c r="D11" s="13">
        <v>230044</v>
      </c>
      <c r="E11" s="14">
        <v>5469.18</v>
      </c>
      <c r="F11" s="15">
        <v>3.8699999999999998E-2</v>
      </c>
      <c r="G11" s="15"/>
    </row>
    <row r="12" spans="1:8" x14ac:dyDescent="0.25">
      <c r="A12" s="12" t="s">
        <v>1435</v>
      </c>
      <c r="B12" s="30" t="s">
        <v>1436</v>
      </c>
      <c r="C12" s="30" t="s">
        <v>1156</v>
      </c>
      <c r="D12" s="13">
        <v>58772</v>
      </c>
      <c r="E12" s="14">
        <v>3579.54</v>
      </c>
      <c r="F12" s="15">
        <v>2.53E-2</v>
      </c>
      <c r="G12" s="15"/>
    </row>
    <row r="13" spans="1:8" x14ac:dyDescent="0.25">
      <c r="A13" s="12" t="s">
        <v>1480</v>
      </c>
      <c r="B13" s="30" t="s">
        <v>1481</v>
      </c>
      <c r="C13" s="30" t="s">
        <v>1198</v>
      </c>
      <c r="D13" s="13">
        <v>39455</v>
      </c>
      <c r="E13" s="14">
        <v>3552.39</v>
      </c>
      <c r="F13" s="15">
        <v>2.52E-2</v>
      </c>
      <c r="G13" s="15"/>
    </row>
    <row r="14" spans="1:8" x14ac:dyDescent="0.25">
      <c r="A14" s="12" t="s">
        <v>1463</v>
      </c>
      <c r="B14" s="30" t="s">
        <v>1464</v>
      </c>
      <c r="C14" s="30" t="s">
        <v>1216</v>
      </c>
      <c r="D14" s="13">
        <v>58229</v>
      </c>
      <c r="E14" s="14">
        <v>3354.49</v>
      </c>
      <c r="F14" s="15">
        <v>2.3800000000000002E-2</v>
      </c>
      <c r="G14" s="15"/>
    </row>
    <row r="15" spans="1:8" x14ac:dyDescent="0.25">
      <c r="A15" s="12" t="s">
        <v>1397</v>
      </c>
      <c r="B15" s="30" t="s">
        <v>1398</v>
      </c>
      <c r="C15" s="30" t="s">
        <v>1146</v>
      </c>
      <c r="D15" s="13">
        <v>301063</v>
      </c>
      <c r="E15" s="14">
        <v>3234.17</v>
      </c>
      <c r="F15" s="15">
        <v>2.29E-2</v>
      </c>
      <c r="G15" s="15"/>
    </row>
    <row r="16" spans="1:8" x14ac:dyDescent="0.25">
      <c r="A16" s="12" t="s">
        <v>1236</v>
      </c>
      <c r="B16" s="30" t="s">
        <v>1237</v>
      </c>
      <c r="C16" s="30" t="s">
        <v>1238</v>
      </c>
      <c r="D16" s="13">
        <v>929009</v>
      </c>
      <c r="E16" s="14">
        <v>3178.6</v>
      </c>
      <c r="F16" s="15">
        <v>2.2499999999999999E-2</v>
      </c>
      <c r="G16" s="15"/>
    </row>
    <row r="17" spans="1:7" x14ac:dyDescent="0.25">
      <c r="A17" s="12" t="s">
        <v>1333</v>
      </c>
      <c r="B17" s="30" t="s">
        <v>1334</v>
      </c>
      <c r="C17" s="30" t="s">
        <v>1186</v>
      </c>
      <c r="D17" s="13">
        <v>276916</v>
      </c>
      <c r="E17" s="14">
        <v>3094.4</v>
      </c>
      <c r="F17" s="15">
        <v>2.1899999999999999E-2</v>
      </c>
      <c r="G17" s="15"/>
    </row>
    <row r="18" spans="1:7" x14ac:dyDescent="0.25">
      <c r="A18" s="12" t="s">
        <v>1191</v>
      </c>
      <c r="B18" s="30" t="s">
        <v>1192</v>
      </c>
      <c r="C18" s="30" t="s">
        <v>1146</v>
      </c>
      <c r="D18" s="13">
        <v>530151</v>
      </c>
      <c r="E18" s="14">
        <v>2994.03</v>
      </c>
      <c r="F18" s="15">
        <v>2.12E-2</v>
      </c>
      <c r="G18" s="15"/>
    </row>
    <row r="19" spans="1:7" x14ac:dyDescent="0.25">
      <c r="A19" s="12" t="s">
        <v>1823</v>
      </c>
      <c r="B19" s="30" t="s">
        <v>1824</v>
      </c>
      <c r="C19" s="30" t="s">
        <v>1216</v>
      </c>
      <c r="D19" s="13">
        <v>45679</v>
      </c>
      <c r="E19" s="14">
        <v>2923.43</v>
      </c>
      <c r="F19" s="15">
        <v>2.07E-2</v>
      </c>
      <c r="G19" s="15"/>
    </row>
    <row r="20" spans="1:7" x14ac:dyDescent="0.25">
      <c r="A20" s="12" t="s">
        <v>1297</v>
      </c>
      <c r="B20" s="30" t="s">
        <v>1298</v>
      </c>
      <c r="C20" s="30" t="s">
        <v>1216</v>
      </c>
      <c r="D20" s="13">
        <v>50234</v>
      </c>
      <c r="E20" s="14">
        <v>2781.31</v>
      </c>
      <c r="F20" s="15">
        <v>1.9699999999999999E-2</v>
      </c>
      <c r="G20" s="15"/>
    </row>
    <row r="21" spans="1:7" x14ac:dyDescent="0.25">
      <c r="A21" s="12" t="s">
        <v>1311</v>
      </c>
      <c r="B21" s="30" t="s">
        <v>1312</v>
      </c>
      <c r="C21" s="30" t="s">
        <v>1165</v>
      </c>
      <c r="D21" s="13">
        <v>62870</v>
      </c>
      <c r="E21" s="14">
        <v>2778.7</v>
      </c>
      <c r="F21" s="15">
        <v>1.9699999999999999E-2</v>
      </c>
      <c r="G21" s="15"/>
    </row>
    <row r="22" spans="1:7" x14ac:dyDescent="0.25">
      <c r="A22" s="12" t="s">
        <v>1338</v>
      </c>
      <c r="B22" s="30" t="s">
        <v>1339</v>
      </c>
      <c r="C22" s="30" t="s">
        <v>1340</v>
      </c>
      <c r="D22" s="13">
        <v>632077</v>
      </c>
      <c r="E22" s="14">
        <v>2754.59</v>
      </c>
      <c r="F22" s="15">
        <v>1.95E-2</v>
      </c>
      <c r="G22" s="15"/>
    </row>
    <row r="23" spans="1:7" x14ac:dyDescent="0.25">
      <c r="A23" s="12" t="s">
        <v>1421</v>
      </c>
      <c r="B23" s="30" t="s">
        <v>1422</v>
      </c>
      <c r="C23" s="30" t="s">
        <v>1203</v>
      </c>
      <c r="D23" s="13">
        <v>1887493</v>
      </c>
      <c r="E23" s="14">
        <v>2753.85</v>
      </c>
      <c r="F23" s="15">
        <v>1.95E-2</v>
      </c>
      <c r="G23" s="15"/>
    </row>
    <row r="24" spans="1:7" x14ac:dyDescent="0.25">
      <c r="A24" s="12" t="s">
        <v>1452</v>
      </c>
      <c r="B24" s="30" t="s">
        <v>1453</v>
      </c>
      <c r="C24" s="30" t="s">
        <v>1356</v>
      </c>
      <c r="D24" s="13">
        <v>97797</v>
      </c>
      <c r="E24" s="14">
        <v>2725.6</v>
      </c>
      <c r="F24" s="15">
        <v>1.9300000000000001E-2</v>
      </c>
      <c r="G24" s="15"/>
    </row>
    <row r="25" spans="1:7" x14ac:dyDescent="0.25">
      <c r="A25" s="12" t="s">
        <v>1293</v>
      </c>
      <c r="B25" s="30" t="s">
        <v>1294</v>
      </c>
      <c r="C25" s="30" t="s">
        <v>1221</v>
      </c>
      <c r="D25" s="13">
        <v>221213</v>
      </c>
      <c r="E25" s="14">
        <v>2711.74</v>
      </c>
      <c r="F25" s="15">
        <v>1.9199999999999998E-2</v>
      </c>
      <c r="G25" s="15"/>
    </row>
    <row r="26" spans="1:7" x14ac:dyDescent="0.25">
      <c r="A26" s="12" t="s">
        <v>1303</v>
      </c>
      <c r="B26" s="30" t="s">
        <v>1304</v>
      </c>
      <c r="C26" s="30" t="s">
        <v>1216</v>
      </c>
      <c r="D26" s="13">
        <v>76002</v>
      </c>
      <c r="E26" s="14">
        <v>2650.65</v>
      </c>
      <c r="F26" s="15">
        <v>1.8800000000000001E-2</v>
      </c>
      <c r="G26" s="15"/>
    </row>
    <row r="27" spans="1:7" x14ac:dyDescent="0.25">
      <c r="A27" s="12" t="s">
        <v>1242</v>
      </c>
      <c r="B27" s="30" t="s">
        <v>1243</v>
      </c>
      <c r="C27" s="30" t="s">
        <v>1244</v>
      </c>
      <c r="D27" s="13">
        <v>967978</v>
      </c>
      <c r="E27" s="14">
        <v>2529.33</v>
      </c>
      <c r="F27" s="15">
        <v>1.7899999999999999E-2</v>
      </c>
      <c r="G27" s="15"/>
    </row>
    <row r="28" spans="1:7" x14ac:dyDescent="0.25">
      <c r="A28" s="12" t="s">
        <v>1247</v>
      </c>
      <c r="B28" s="30" t="s">
        <v>1248</v>
      </c>
      <c r="C28" s="30" t="s">
        <v>1241</v>
      </c>
      <c r="D28" s="13">
        <v>129684</v>
      </c>
      <c r="E28" s="14">
        <v>2475.8000000000002</v>
      </c>
      <c r="F28" s="15">
        <v>1.7500000000000002E-2</v>
      </c>
      <c r="G28" s="15"/>
    </row>
    <row r="29" spans="1:7" x14ac:dyDescent="0.25">
      <c r="A29" s="12" t="s">
        <v>1184</v>
      </c>
      <c r="B29" s="30" t="s">
        <v>1185</v>
      </c>
      <c r="C29" s="30" t="s">
        <v>1186</v>
      </c>
      <c r="D29" s="13">
        <v>32991</v>
      </c>
      <c r="E29" s="14">
        <v>2349.59</v>
      </c>
      <c r="F29" s="15">
        <v>1.66E-2</v>
      </c>
      <c r="G29" s="15"/>
    </row>
    <row r="30" spans="1:7" x14ac:dyDescent="0.25">
      <c r="A30" s="12" t="s">
        <v>1154</v>
      </c>
      <c r="B30" s="30" t="s">
        <v>1155</v>
      </c>
      <c r="C30" s="30" t="s">
        <v>1156</v>
      </c>
      <c r="D30" s="13">
        <v>328508</v>
      </c>
      <c r="E30" s="14">
        <v>2320.58</v>
      </c>
      <c r="F30" s="15">
        <v>1.6400000000000001E-2</v>
      </c>
      <c r="G30" s="15"/>
    </row>
    <row r="31" spans="1:7" x14ac:dyDescent="0.25">
      <c r="A31" s="12" t="s">
        <v>1809</v>
      </c>
      <c r="B31" s="30" t="s">
        <v>1810</v>
      </c>
      <c r="C31" s="30" t="s">
        <v>1244</v>
      </c>
      <c r="D31" s="13">
        <v>526388</v>
      </c>
      <c r="E31" s="14">
        <v>2149.5100000000002</v>
      </c>
      <c r="F31" s="15">
        <v>1.52E-2</v>
      </c>
      <c r="G31" s="15"/>
    </row>
    <row r="32" spans="1:7" x14ac:dyDescent="0.25">
      <c r="A32" s="12" t="s">
        <v>1879</v>
      </c>
      <c r="B32" s="30" t="s">
        <v>1880</v>
      </c>
      <c r="C32" s="30" t="s">
        <v>1241</v>
      </c>
      <c r="D32" s="13">
        <v>74046</v>
      </c>
      <c r="E32" s="14">
        <v>2132.9299999999998</v>
      </c>
      <c r="F32" s="15">
        <v>1.5100000000000001E-2</v>
      </c>
      <c r="G32" s="15"/>
    </row>
    <row r="33" spans="1:7" x14ac:dyDescent="0.25">
      <c r="A33" s="12" t="s">
        <v>1376</v>
      </c>
      <c r="B33" s="30" t="s">
        <v>1377</v>
      </c>
      <c r="C33" s="30" t="s">
        <v>1235</v>
      </c>
      <c r="D33" s="13">
        <v>2291603</v>
      </c>
      <c r="E33" s="14">
        <v>2109.42</v>
      </c>
      <c r="F33" s="15">
        <v>1.49E-2</v>
      </c>
      <c r="G33" s="15"/>
    </row>
    <row r="34" spans="1:7" x14ac:dyDescent="0.25">
      <c r="A34" s="12" t="s">
        <v>1214</v>
      </c>
      <c r="B34" s="30" t="s">
        <v>1215</v>
      </c>
      <c r="C34" s="30" t="s">
        <v>1216</v>
      </c>
      <c r="D34" s="13">
        <v>144138</v>
      </c>
      <c r="E34" s="14">
        <v>2097.42</v>
      </c>
      <c r="F34" s="15">
        <v>1.49E-2</v>
      </c>
      <c r="G34" s="15"/>
    </row>
    <row r="35" spans="1:7" x14ac:dyDescent="0.25">
      <c r="A35" s="12" t="s">
        <v>1374</v>
      </c>
      <c r="B35" s="30" t="s">
        <v>1375</v>
      </c>
      <c r="C35" s="30" t="s">
        <v>1340</v>
      </c>
      <c r="D35" s="13">
        <v>78362</v>
      </c>
      <c r="E35" s="14">
        <v>1994.74</v>
      </c>
      <c r="F35" s="15">
        <v>1.41E-2</v>
      </c>
      <c r="G35" s="15"/>
    </row>
    <row r="36" spans="1:7" x14ac:dyDescent="0.25">
      <c r="A36" s="12" t="s">
        <v>1264</v>
      </c>
      <c r="B36" s="30" t="s">
        <v>1265</v>
      </c>
      <c r="C36" s="30" t="s">
        <v>1146</v>
      </c>
      <c r="D36" s="13">
        <v>134855</v>
      </c>
      <c r="E36" s="14">
        <v>1977.11</v>
      </c>
      <c r="F36" s="15">
        <v>1.4E-2</v>
      </c>
      <c r="G36" s="15"/>
    </row>
    <row r="37" spans="1:7" x14ac:dyDescent="0.25">
      <c r="A37" s="12" t="s">
        <v>1793</v>
      </c>
      <c r="B37" s="30" t="s">
        <v>1794</v>
      </c>
      <c r="C37" s="30" t="s">
        <v>1156</v>
      </c>
      <c r="D37" s="13">
        <v>103178</v>
      </c>
      <c r="E37" s="14">
        <v>1923.75</v>
      </c>
      <c r="F37" s="15">
        <v>1.3599999999999999E-2</v>
      </c>
      <c r="G37" s="15"/>
    </row>
    <row r="38" spans="1:7" x14ac:dyDescent="0.25">
      <c r="A38" s="12" t="s">
        <v>1387</v>
      </c>
      <c r="B38" s="30" t="s">
        <v>1388</v>
      </c>
      <c r="C38" s="30" t="s">
        <v>1263</v>
      </c>
      <c r="D38" s="13">
        <v>53844</v>
      </c>
      <c r="E38" s="14">
        <v>1879.48</v>
      </c>
      <c r="F38" s="15">
        <v>1.3299999999999999E-2</v>
      </c>
      <c r="G38" s="15"/>
    </row>
    <row r="39" spans="1:7" x14ac:dyDescent="0.25">
      <c r="A39" s="12" t="s">
        <v>1881</v>
      </c>
      <c r="B39" s="30" t="s">
        <v>1882</v>
      </c>
      <c r="C39" s="30" t="s">
        <v>1186</v>
      </c>
      <c r="D39" s="13">
        <v>53072</v>
      </c>
      <c r="E39" s="14">
        <v>1808.75</v>
      </c>
      <c r="F39" s="15">
        <v>1.2800000000000001E-2</v>
      </c>
      <c r="G39" s="15"/>
    </row>
    <row r="40" spans="1:7" x14ac:dyDescent="0.25">
      <c r="A40" s="12" t="s">
        <v>1786</v>
      </c>
      <c r="B40" s="30" t="s">
        <v>1787</v>
      </c>
      <c r="C40" s="30" t="s">
        <v>1263</v>
      </c>
      <c r="D40" s="13">
        <v>134944</v>
      </c>
      <c r="E40" s="14">
        <v>1805.55</v>
      </c>
      <c r="F40" s="15">
        <v>1.2800000000000001E-2</v>
      </c>
      <c r="G40" s="15"/>
    </row>
    <row r="41" spans="1:7" x14ac:dyDescent="0.25">
      <c r="A41" s="12" t="s">
        <v>1883</v>
      </c>
      <c r="B41" s="30" t="s">
        <v>1884</v>
      </c>
      <c r="C41" s="30" t="s">
        <v>1458</v>
      </c>
      <c r="D41" s="13">
        <v>320214</v>
      </c>
      <c r="E41" s="14">
        <v>1786.79</v>
      </c>
      <c r="F41" s="15">
        <v>1.2699999999999999E-2</v>
      </c>
      <c r="G41" s="15"/>
    </row>
    <row r="42" spans="1:7" x14ac:dyDescent="0.25">
      <c r="A42" s="12" t="s">
        <v>1199</v>
      </c>
      <c r="B42" s="30" t="s">
        <v>1200</v>
      </c>
      <c r="C42" s="30" t="s">
        <v>1146</v>
      </c>
      <c r="D42" s="13">
        <v>1203775</v>
      </c>
      <c r="E42" s="14">
        <v>1773.76</v>
      </c>
      <c r="F42" s="15">
        <v>1.26E-2</v>
      </c>
      <c r="G42" s="15"/>
    </row>
    <row r="43" spans="1:7" x14ac:dyDescent="0.25">
      <c r="A43" s="12" t="s">
        <v>1885</v>
      </c>
      <c r="B43" s="30" t="s">
        <v>1886</v>
      </c>
      <c r="C43" s="30" t="s">
        <v>1356</v>
      </c>
      <c r="D43" s="13">
        <v>1483936</v>
      </c>
      <c r="E43" s="14">
        <v>1759.21</v>
      </c>
      <c r="F43" s="15">
        <v>1.2500000000000001E-2</v>
      </c>
      <c r="G43" s="15"/>
    </row>
    <row r="44" spans="1:7" x14ac:dyDescent="0.25">
      <c r="A44" s="12" t="s">
        <v>1301</v>
      </c>
      <c r="B44" s="30" t="s">
        <v>1302</v>
      </c>
      <c r="C44" s="30" t="s">
        <v>1263</v>
      </c>
      <c r="D44" s="13">
        <v>31124</v>
      </c>
      <c r="E44" s="14">
        <v>1715.12</v>
      </c>
      <c r="F44" s="15">
        <v>1.21E-2</v>
      </c>
      <c r="G44" s="15"/>
    </row>
    <row r="45" spans="1:7" x14ac:dyDescent="0.25">
      <c r="A45" s="12" t="s">
        <v>1887</v>
      </c>
      <c r="B45" s="30" t="s">
        <v>1888</v>
      </c>
      <c r="C45" s="30" t="s">
        <v>1186</v>
      </c>
      <c r="D45" s="13">
        <v>483637</v>
      </c>
      <c r="E45" s="14">
        <v>1619.7</v>
      </c>
      <c r="F45" s="15">
        <v>1.15E-2</v>
      </c>
      <c r="G45" s="15"/>
    </row>
    <row r="46" spans="1:7" x14ac:dyDescent="0.25">
      <c r="A46" s="12" t="s">
        <v>1889</v>
      </c>
      <c r="B46" s="30" t="s">
        <v>1890</v>
      </c>
      <c r="C46" s="30" t="s">
        <v>1221</v>
      </c>
      <c r="D46" s="13">
        <v>108084</v>
      </c>
      <c r="E46" s="14">
        <v>1568.19</v>
      </c>
      <c r="F46" s="15">
        <v>1.11E-2</v>
      </c>
      <c r="G46" s="15"/>
    </row>
    <row r="47" spans="1:7" x14ac:dyDescent="0.25">
      <c r="A47" s="12" t="s">
        <v>1313</v>
      </c>
      <c r="B47" s="30" t="s">
        <v>1314</v>
      </c>
      <c r="C47" s="30" t="s">
        <v>1216</v>
      </c>
      <c r="D47" s="13">
        <v>115292</v>
      </c>
      <c r="E47" s="14">
        <v>1545.95</v>
      </c>
      <c r="F47" s="15">
        <v>1.09E-2</v>
      </c>
      <c r="G47" s="15"/>
    </row>
    <row r="48" spans="1:7" x14ac:dyDescent="0.25">
      <c r="A48" s="12" t="s">
        <v>1350</v>
      </c>
      <c r="B48" s="30" t="s">
        <v>1351</v>
      </c>
      <c r="C48" s="30" t="s">
        <v>1186</v>
      </c>
      <c r="D48" s="13">
        <v>76070</v>
      </c>
      <c r="E48" s="14">
        <v>1526.88</v>
      </c>
      <c r="F48" s="15">
        <v>1.0800000000000001E-2</v>
      </c>
      <c r="G48" s="15"/>
    </row>
    <row r="49" spans="1:7" x14ac:dyDescent="0.25">
      <c r="A49" s="12" t="s">
        <v>1502</v>
      </c>
      <c r="B49" s="30" t="s">
        <v>1503</v>
      </c>
      <c r="C49" s="30" t="s">
        <v>1170</v>
      </c>
      <c r="D49" s="13">
        <v>80330</v>
      </c>
      <c r="E49" s="14">
        <v>1507.55</v>
      </c>
      <c r="F49" s="15">
        <v>1.0699999999999999E-2</v>
      </c>
      <c r="G49" s="15"/>
    </row>
    <row r="50" spans="1:7" x14ac:dyDescent="0.25">
      <c r="A50" s="12" t="s">
        <v>1441</v>
      </c>
      <c r="B50" s="30" t="s">
        <v>1442</v>
      </c>
      <c r="C50" s="30" t="s">
        <v>1364</v>
      </c>
      <c r="D50" s="13">
        <v>254084</v>
      </c>
      <c r="E50" s="14">
        <v>1429.48</v>
      </c>
      <c r="F50" s="15">
        <v>1.01E-2</v>
      </c>
      <c r="G50" s="15"/>
    </row>
    <row r="51" spans="1:7" x14ac:dyDescent="0.25">
      <c r="A51" s="12" t="s">
        <v>1484</v>
      </c>
      <c r="B51" s="30" t="s">
        <v>1485</v>
      </c>
      <c r="C51" s="30" t="s">
        <v>1241</v>
      </c>
      <c r="D51" s="13">
        <v>72715</v>
      </c>
      <c r="E51" s="14">
        <v>1417.72</v>
      </c>
      <c r="F51" s="15">
        <v>0.01</v>
      </c>
      <c r="G51" s="15"/>
    </row>
    <row r="52" spans="1:7" x14ac:dyDescent="0.25">
      <c r="A52" s="12" t="s">
        <v>1490</v>
      </c>
      <c r="B52" s="30" t="s">
        <v>1491</v>
      </c>
      <c r="C52" s="30" t="s">
        <v>1458</v>
      </c>
      <c r="D52" s="13">
        <v>5696</v>
      </c>
      <c r="E52" s="14">
        <v>1380.49</v>
      </c>
      <c r="F52" s="15">
        <v>9.7999999999999997E-3</v>
      </c>
      <c r="G52" s="15"/>
    </row>
    <row r="53" spans="1:7" x14ac:dyDescent="0.25">
      <c r="A53" s="12" t="s">
        <v>1891</v>
      </c>
      <c r="B53" s="30" t="s">
        <v>1892</v>
      </c>
      <c r="C53" s="30" t="s">
        <v>1203</v>
      </c>
      <c r="D53" s="13">
        <v>118524</v>
      </c>
      <c r="E53" s="14">
        <v>1378.14</v>
      </c>
      <c r="F53" s="15">
        <v>9.7999999999999997E-3</v>
      </c>
      <c r="G53" s="15"/>
    </row>
    <row r="54" spans="1:7" x14ac:dyDescent="0.25">
      <c r="A54" s="12" t="s">
        <v>1893</v>
      </c>
      <c r="B54" s="30" t="s">
        <v>1894</v>
      </c>
      <c r="C54" s="30" t="s">
        <v>1263</v>
      </c>
      <c r="D54" s="13">
        <v>44981</v>
      </c>
      <c r="E54" s="14">
        <v>1371.31</v>
      </c>
      <c r="F54" s="15">
        <v>9.7000000000000003E-3</v>
      </c>
      <c r="G54" s="15"/>
    </row>
    <row r="55" spans="1:7" x14ac:dyDescent="0.25">
      <c r="A55" s="12" t="s">
        <v>1895</v>
      </c>
      <c r="B55" s="30" t="s">
        <v>1896</v>
      </c>
      <c r="C55" s="30" t="s">
        <v>1146</v>
      </c>
      <c r="D55" s="13">
        <v>655550</v>
      </c>
      <c r="E55" s="14">
        <v>1013.81</v>
      </c>
      <c r="F55" s="15">
        <v>7.1999999999999998E-3</v>
      </c>
      <c r="G55" s="15"/>
    </row>
    <row r="56" spans="1:7" x14ac:dyDescent="0.25">
      <c r="A56" s="12" t="s">
        <v>1179</v>
      </c>
      <c r="B56" s="30" t="s">
        <v>1180</v>
      </c>
      <c r="C56" s="30" t="s">
        <v>1181</v>
      </c>
      <c r="D56" s="13">
        <v>191269</v>
      </c>
      <c r="E56" s="14">
        <v>986.28</v>
      </c>
      <c r="F56" s="15">
        <v>7.0000000000000001E-3</v>
      </c>
      <c r="G56" s="15"/>
    </row>
    <row r="57" spans="1:7" x14ac:dyDescent="0.25">
      <c r="A57" s="12" t="s">
        <v>1226</v>
      </c>
      <c r="B57" s="30" t="s">
        <v>1227</v>
      </c>
      <c r="C57" s="30" t="s">
        <v>1221</v>
      </c>
      <c r="D57" s="13">
        <v>16768</v>
      </c>
      <c r="E57" s="14">
        <v>970.56</v>
      </c>
      <c r="F57" s="15">
        <v>6.8999999999999999E-3</v>
      </c>
      <c r="G57" s="15"/>
    </row>
    <row r="58" spans="1:7" x14ac:dyDescent="0.25">
      <c r="A58" s="12" t="s">
        <v>1897</v>
      </c>
      <c r="B58" s="30" t="s">
        <v>1898</v>
      </c>
      <c r="C58" s="30" t="s">
        <v>1361</v>
      </c>
      <c r="D58" s="13">
        <v>20612</v>
      </c>
      <c r="E58" s="14">
        <v>858.54</v>
      </c>
      <c r="F58" s="15">
        <v>6.1000000000000004E-3</v>
      </c>
      <c r="G58" s="15"/>
    </row>
    <row r="59" spans="1:7" x14ac:dyDescent="0.25">
      <c r="A59" s="12" t="s">
        <v>1171</v>
      </c>
      <c r="B59" s="30" t="s">
        <v>1172</v>
      </c>
      <c r="C59" s="30" t="s">
        <v>1173</v>
      </c>
      <c r="D59" s="13">
        <v>75664</v>
      </c>
      <c r="E59" s="14">
        <v>767.76</v>
      </c>
      <c r="F59" s="15">
        <v>5.4000000000000003E-3</v>
      </c>
      <c r="G59" s="15"/>
    </row>
    <row r="60" spans="1:7" x14ac:dyDescent="0.25">
      <c r="A60" s="12" t="s">
        <v>1328</v>
      </c>
      <c r="B60" s="30" t="s">
        <v>1329</v>
      </c>
      <c r="C60" s="30" t="s">
        <v>1221</v>
      </c>
      <c r="D60" s="13">
        <v>61073</v>
      </c>
      <c r="E60" s="14">
        <v>740.39</v>
      </c>
      <c r="F60" s="15">
        <v>5.1999999999999998E-3</v>
      </c>
      <c r="G60" s="15"/>
    </row>
    <row r="61" spans="1:7" x14ac:dyDescent="0.25">
      <c r="A61" s="12" t="s">
        <v>1266</v>
      </c>
      <c r="B61" s="30" t="s">
        <v>1267</v>
      </c>
      <c r="C61" s="30" t="s">
        <v>1156</v>
      </c>
      <c r="D61" s="13">
        <v>18475</v>
      </c>
      <c r="E61" s="14">
        <v>719.95</v>
      </c>
      <c r="F61" s="15">
        <v>5.1000000000000004E-3</v>
      </c>
      <c r="G61" s="15"/>
    </row>
    <row r="62" spans="1:7" x14ac:dyDescent="0.25">
      <c r="A62" s="12" t="s">
        <v>1899</v>
      </c>
      <c r="B62" s="30" t="s">
        <v>1900</v>
      </c>
      <c r="C62" s="30" t="s">
        <v>1186</v>
      </c>
      <c r="D62" s="13">
        <v>67553</v>
      </c>
      <c r="E62" s="14">
        <v>697.25</v>
      </c>
      <c r="F62" s="15">
        <v>4.8999999999999998E-3</v>
      </c>
      <c r="G62" s="15"/>
    </row>
    <row r="63" spans="1:7" x14ac:dyDescent="0.25">
      <c r="A63" s="12" t="s">
        <v>1299</v>
      </c>
      <c r="B63" s="30" t="s">
        <v>1300</v>
      </c>
      <c r="C63" s="30" t="s">
        <v>1275</v>
      </c>
      <c r="D63" s="13">
        <v>377663</v>
      </c>
      <c r="E63" s="14">
        <v>691.69</v>
      </c>
      <c r="F63" s="15">
        <v>4.8999999999999998E-3</v>
      </c>
      <c r="G63" s="15"/>
    </row>
    <row r="64" spans="1:7" x14ac:dyDescent="0.25">
      <c r="A64" s="12" t="s">
        <v>1467</v>
      </c>
      <c r="B64" s="30" t="s">
        <v>1468</v>
      </c>
      <c r="C64" s="30" t="s">
        <v>1380</v>
      </c>
      <c r="D64" s="13">
        <v>84918</v>
      </c>
      <c r="E64" s="14">
        <v>638.75</v>
      </c>
      <c r="F64" s="15">
        <v>4.4999999999999997E-3</v>
      </c>
      <c r="G64" s="15"/>
    </row>
    <row r="65" spans="1:7" x14ac:dyDescent="0.25">
      <c r="A65" s="12" t="s">
        <v>1222</v>
      </c>
      <c r="B65" s="30" t="s">
        <v>1223</v>
      </c>
      <c r="C65" s="30" t="s">
        <v>1156</v>
      </c>
      <c r="D65" s="13">
        <v>4582</v>
      </c>
      <c r="E65" s="14">
        <v>486.09</v>
      </c>
      <c r="F65" s="15">
        <v>3.3999999999999998E-3</v>
      </c>
      <c r="G65" s="15"/>
    </row>
    <row r="66" spans="1:7" x14ac:dyDescent="0.25">
      <c r="A66" s="12" t="s">
        <v>1415</v>
      </c>
      <c r="B66" s="30" t="s">
        <v>1416</v>
      </c>
      <c r="C66" s="30" t="s">
        <v>1156</v>
      </c>
      <c r="D66" s="13">
        <v>26242</v>
      </c>
      <c r="E66" s="14">
        <v>432.4</v>
      </c>
      <c r="F66" s="15">
        <v>3.0999999999999999E-3</v>
      </c>
      <c r="G66" s="15"/>
    </row>
    <row r="67" spans="1:7" x14ac:dyDescent="0.25">
      <c r="A67" s="12" t="s">
        <v>1795</v>
      </c>
      <c r="B67" s="30" t="s">
        <v>1796</v>
      </c>
      <c r="C67" s="30" t="s">
        <v>1241</v>
      </c>
      <c r="D67" s="13">
        <v>24610</v>
      </c>
      <c r="E67" s="14">
        <v>415.33</v>
      </c>
      <c r="F67" s="15">
        <v>2.8999999999999998E-3</v>
      </c>
      <c r="G67" s="15"/>
    </row>
    <row r="68" spans="1:7" x14ac:dyDescent="0.25">
      <c r="A68" s="12" t="s">
        <v>1518</v>
      </c>
      <c r="B68" s="30" t="s">
        <v>1519</v>
      </c>
      <c r="C68" s="30" t="s">
        <v>1337</v>
      </c>
      <c r="D68" s="13">
        <v>3833</v>
      </c>
      <c r="E68" s="14">
        <v>144.54</v>
      </c>
      <c r="F68" s="15">
        <v>1E-3</v>
      </c>
      <c r="G68" s="15"/>
    </row>
    <row r="69" spans="1:7" x14ac:dyDescent="0.25">
      <c r="A69" s="12" t="s">
        <v>1901</v>
      </c>
      <c r="B69" s="30" t="s">
        <v>1902</v>
      </c>
      <c r="C69" s="30" t="s">
        <v>1186</v>
      </c>
      <c r="D69" s="13">
        <v>62591</v>
      </c>
      <c r="E69" s="14">
        <v>40.869999999999997</v>
      </c>
      <c r="F69" s="15">
        <v>2.9999999999999997E-4</v>
      </c>
      <c r="G69" s="15"/>
    </row>
    <row r="70" spans="1:7" x14ac:dyDescent="0.25">
      <c r="A70" s="12" t="s">
        <v>1903</v>
      </c>
      <c r="B70" s="30" t="s">
        <v>1904</v>
      </c>
      <c r="C70" s="30" t="s">
        <v>1479</v>
      </c>
      <c r="D70" s="13">
        <v>2367</v>
      </c>
      <c r="E70" s="14">
        <v>31.08</v>
      </c>
      <c r="F70" s="15">
        <v>2.0000000000000001E-4</v>
      </c>
      <c r="G70" s="15"/>
    </row>
    <row r="71" spans="1:7" x14ac:dyDescent="0.25">
      <c r="A71" s="16" t="s">
        <v>126</v>
      </c>
      <c r="B71" s="31"/>
      <c r="C71" s="31"/>
      <c r="D71" s="17"/>
      <c r="E71" s="37">
        <v>137930.41</v>
      </c>
      <c r="F71" s="38">
        <v>0.97650000000000003</v>
      </c>
      <c r="G71" s="20"/>
    </row>
    <row r="72" spans="1:7" x14ac:dyDescent="0.25">
      <c r="A72" s="16" t="s">
        <v>1522</v>
      </c>
      <c r="B72" s="30"/>
      <c r="C72" s="30"/>
      <c r="D72" s="13"/>
      <c r="E72" s="14"/>
      <c r="F72" s="15"/>
      <c r="G72" s="15"/>
    </row>
    <row r="73" spans="1:7" x14ac:dyDescent="0.25">
      <c r="A73" s="16" t="s">
        <v>126</v>
      </c>
      <c r="B73" s="30"/>
      <c r="C73" s="30"/>
      <c r="D73" s="13"/>
      <c r="E73" s="39" t="s">
        <v>118</v>
      </c>
      <c r="F73" s="40" t="s">
        <v>118</v>
      </c>
      <c r="G73" s="15"/>
    </row>
    <row r="74" spans="1:7" x14ac:dyDescent="0.25">
      <c r="A74" s="21" t="s">
        <v>158</v>
      </c>
      <c r="B74" s="32"/>
      <c r="C74" s="32"/>
      <c r="D74" s="22"/>
      <c r="E74" s="27">
        <v>137930.41</v>
      </c>
      <c r="F74" s="28">
        <v>0.97650000000000003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162</v>
      </c>
      <c r="B77" s="30"/>
      <c r="C77" s="30"/>
      <c r="D77" s="13"/>
      <c r="E77" s="14"/>
      <c r="F77" s="15"/>
      <c r="G77" s="15"/>
    </row>
    <row r="78" spans="1:7" x14ac:dyDescent="0.25">
      <c r="A78" s="12" t="s">
        <v>163</v>
      </c>
      <c r="B78" s="30"/>
      <c r="C78" s="30"/>
      <c r="D78" s="13"/>
      <c r="E78" s="14">
        <v>3904.28</v>
      </c>
      <c r="F78" s="15">
        <v>2.76E-2</v>
      </c>
      <c r="G78" s="15">
        <v>6.7599000000000006E-2</v>
      </c>
    </row>
    <row r="79" spans="1:7" x14ac:dyDescent="0.25">
      <c r="A79" s="16" t="s">
        <v>126</v>
      </c>
      <c r="B79" s="31"/>
      <c r="C79" s="31"/>
      <c r="D79" s="17"/>
      <c r="E79" s="37">
        <v>3904.28</v>
      </c>
      <c r="F79" s="38">
        <v>2.76E-2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158</v>
      </c>
      <c r="B81" s="32"/>
      <c r="C81" s="32"/>
      <c r="D81" s="22"/>
      <c r="E81" s="18">
        <v>3904.28</v>
      </c>
      <c r="F81" s="19">
        <v>2.76E-2</v>
      </c>
      <c r="G81" s="20"/>
    </row>
    <row r="82" spans="1:7" x14ac:dyDescent="0.25">
      <c r="A82" s="12" t="s">
        <v>164</v>
      </c>
      <c r="B82" s="30"/>
      <c r="C82" s="30"/>
      <c r="D82" s="13"/>
      <c r="E82" s="14">
        <v>0.72308280000000003</v>
      </c>
      <c r="F82" s="15">
        <v>5.0000000000000004E-6</v>
      </c>
      <c r="G82" s="15"/>
    </row>
    <row r="83" spans="1:7" x14ac:dyDescent="0.25">
      <c r="A83" s="12" t="s">
        <v>165</v>
      </c>
      <c r="B83" s="30"/>
      <c r="C83" s="30"/>
      <c r="D83" s="13"/>
      <c r="E83" s="23">
        <v>-629.95308279999995</v>
      </c>
      <c r="F83" s="24">
        <v>-4.1050000000000001E-3</v>
      </c>
      <c r="G83" s="15">
        <v>6.7599000000000006E-2</v>
      </c>
    </row>
    <row r="84" spans="1:7" x14ac:dyDescent="0.25">
      <c r="A84" s="25" t="s">
        <v>166</v>
      </c>
      <c r="B84" s="33"/>
      <c r="C84" s="33"/>
      <c r="D84" s="26"/>
      <c r="E84" s="27">
        <v>141205.46</v>
      </c>
      <c r="F84" s="28">
        <v>1</v>
      </c>
      <c r="G84" s="28"/>
    </row>
    <row r="89" spans="1:7" x14ac:dyDescent="0.25">
      <c r="A89" s="1" t="s">
        <v>169</v>
      </c>
    </row>
    <row r="90" spans="1:7" x14ac:dyDescent="0.25">
      <c r="A90" s="47" t="s">
        <v>170</v>
      </c>
      <c r="B90" s="34" t="s">
        <v>118</v>
      </c>
    </row>
    <row r="91" spans="1:7" x14ac:dyDescent="0.25">
      <c r="A91" t="s">
        <v>171</v>
      </c>
    </row>
    <row r="92" spans="1:7" x14ac:dyDescent="0.25">
      <c r="A92" t="s">
        <v>172</v>
      </c>
      <c r="B92" t="s">
        <v>173</v>
      </c>
      <c r="C92" t="s">
        <v>173</v>
      </c>
    </row>
    <row r="93" spans="1:7" x14ac:dyDescent="0.25">
      <c r="B93" s="48">
        <v>45230</v>
      </c>
      <c r="C93" s="48">
        <v>45260</v>
      </c>
    </row>
    <row r="94" spans="1:7" x14ac:dyDescent="0.25">
      <c r="A94" t="s">
        <v>177</v>
      </c>
      <c r="B94">
        <v>29.170999999999999</v>
      </c>
      <c r="C94">
        <v>31.338000000000001</v>
      </c>
      <c r="E94" s="2"/>
    </row>
    <row r="95" spans="1:7" x14ac:dyDescent="0.25">
      <c r="A95" t="s">
        <v>178</v>
      </c>
      <c r="B95">
        <v>23.949000000000002</v>
      </c>
      <c r="C95">
        <v>25.728000000000002</v>
      </c>
      <c r="E95" s="2"/>
    </row>
    <row r="96" spans="1:7" x14ac:dyDescent="0.25">
      <c r="A96" t="s">
        <v>649</v>
      </c>
      <c r="B96">
        <v>25.896000000000001</v>
      </c>
      <c r="C96">
        <v>27.783000000000001</v>
      </c>
      <c r="E96" s="2"/>
    </row>
    <row r="97" spans="1:5" x14ac:dyDescent="0.25">
      <c r="A97" t="s">
        <v>650</v>
      </c>
      <c r="B97">
        <v>21.263000000000002</v>
      </c>
      <c r="C97">
        <v>22.812000000000001</v>
      </c>
      <c r="E97" s="2"/>
    </row>
    <row r="98" spans="1:5" x14ac:dyDescent="0.25">
      <c r="E98" s="2"/>
    </row>
    <row r="99" spans="1:5" x14ac:dyDescent="0.25">
      <c r="A99" t="s">
        <v>188</v>
      </c>
      <c r="B99" s="34" t="s">
        <v>118</v>
      </c>
    </row>
    <row r="100" spans="1:5" x14ac:dyDescent="0.25">
      <c r="A100" t="s">
        <v>189</v>
      </c>
      <c r="B100" s="34" t="s">
        <v>118</v>
      </c>
    </row>
    <row r="101" spans="1:5" ht="30" customHeight="1" x14ac:dyDescent="0.25">
      <c r="A101" s="47" t="s">
        <v>190</v>
      </c>
      <c r="B101" s="34" t="s">
        <v>118</v>
      </c>
    </row>
    <row r="102" spans="1:5" ht="30" customHeight="1" x14ac:dyDescent="0.25">
      <c r="A102" s="47" t="s">
        <v>191</v>
      </c>
      <c r="B102" s="34" t="s">
        <v>118</v>
      </c>
    </row>
    <row r="103" spans="1:5" x14ac:dyDescent="0.25">
      <c r="A103" t="s">
        <v>1760</v>
      </c>
      <c r="B103" s="49">
        <v>0.51113500000000001</v>
      </c>
    </row>
    <row r="104" spans="1:5" ht="45" customHeight="1" x14ac:dyDescent="0.25">
      <c r="A104" s="47" t="s">
        <v>193</v>
      </c>
      <c r="B104" s="34" t="s">
        <v>118</v>
      </c>
    </row>
    <row r="105" spans="1:5" ht="30" customHeight="1" x14ac:dyDescent="0.25">
      <c r="A105" s="47" t="s">
        <v>194</v>
      </c>
      <c r="B105" s="34" t="s">
        <v>118</v>
      </c>
    </row>
    <row r="106" spans="1:5" ht="30" customHeight="1" x14ac:dyDescent="0.25">
      <c r="A106" s="47" t="s">
        <v>195</v>
      </c>
      <c r="B106" s="34" t="s">
        <v>118</v>
      </c>
    </row>
    <row r="107" spans="1:5" x14ac:dyDescent="0.25">
      <c r="A107" t="s">
        <v>196</v>
      </c>
      <c r="B107" s="34" t="s">
        <v>118</v>
      </c>
    </row>
    <row r="108" spans="1:5" x14ac:dyDescent="0.25">
      <c r="A108" t="s">
        <v>197</v>
      </c>
      <c r="B108" s="34" t="s">
        <v>118</v>
      </c>
    </row>
    <row r="110" spans="1:5" ht="69.95" customHeight="1" x14ac:dyDescent="0.25">
      <c r="A110" s="67" t="s">
        <v>207</v>
      </c>
      <c r="B110" s="67" t="s">
        <v>208</v>
      </c>
      <c r="C110" s="67" t="s">
        <v>5</v>
      </c>
      <c r="D110" s="67" t="s">
        <v>6</v>
      </c>
    </row>
    <row r="111" spans="1:5" ht="69.95" customHeight="1" x14ac:dyDescent="0.25">
      <c r="A111" s="67" t="s">
        <v>1905</v>
      </c>
      <c r="B111" s="67"/>
      <c r="C111" s="67" t="s">
        <v>55</v>
      </c>
      <c r="D111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20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1906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1907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132882</v>
      </c>
      <c r="E8" s="14">
        <v>2071.36</v>
      </c>
      <c r="F8" s="15">
        <v>7.5700000000000003E-2</v>
      </c>
      <c r="G8" s="15"/>
    </row>
    <row r="9" spans="1:8" x14ac:dyDescent="0.25">
      <c r="A9" s="12" t="s">
        <v>1150</v>
      </c>
      <c r="B9" s="30" t="s">
        <v>1151</v>
      </c>
      <c r="C9" s="30" t="s">
        <v>1146</v>
      </c>
      <c r="D9" s="13">
        <v>181138</v>
      </c>
      <c r="E9" s="14">
        <v>1693.55</v>
      </c>
      <c r="F9" s="15">
        <v>6.1899999999999997E-2</v>
      </c>
      <c r="G9" s="15"/>
    </row>
    <row r="10" spans="1:8" x14ac:dyDescent="0.25">
      <c r="A10" s="12" t="s">
        <v>1359</v>
      </c>
      <c r="B10" s="30" t="s">
        <v>1360</v>
      </c>
      <c r="C10" s="30" t="s">
        <v>1361</v>
      </c>
      <c r="D10" s="13">
        <v>51257</v>
      </c>
      <c r="E10" s="14">
        <v>1593.68</v>
      </c>
      <c r="F10" s="15">
        <v>5.8299999999999998E-2</v>
      </c>
      <c r="G10" s="15"/>
    </row>
    <row r="11" spans="1:8" x14ac:dyDescent="0.25">
      <c r="A11" s="12" t="s">
        <v>1147</v>
      </c>
      <c r="B11" s="30" t="s">
        <v>1148</v>
      </c>
      <c r="C11" s="30" t="s">
        <v>1149</v>
      </c>
      <c r="D11" s="13">
        <v>54330</v>
      </c>
      <c r="E11" s="14">
        <v>1291.67</v>
      </c>
      <c r="F11" s="15">
        <v>4.7199999999999999E-2</v>
      </c>
      <c r="G11" s="15"/>
    </row>
    <row r="12" spans="1:8" x14ac:dyDescent="0.25">
      <c r="A12" s="12" t="s">
        <v>1397</v>
      </c>
      <c r="B12" s="30" t="s">
        <v>1398</v>
      </c>
      <c r="C12" s="30" t="s">
        <v>1146</v>
      </c>
      <c r="D12" s="13">
        <v>98765</v>
      </c>
      <c r="E12" s="14">
        <v>1060.98</v>
      </c>
      <c r="F12" s="15">
        <v>3.8800000000000001E-2</v>
      </c>
      <c r="G12" s="15"/>
    </row>
    <row r="13" spans="1:8" x14ac:dyDescent="0.25">
      <c r="A13" s="12" t="s">
        <v>1480</v>
      </c>
      <c r="B13" s="30" t="s">
        <v>1481</v>
      </c>
      <c r="C13" s="30" t="s">
        <v>1198</v>
      </c>
      <c r="D13" s="13">
        <v>9300</v>
      </c>
      <c r="E13" s="14">
        <v>837.34</v>
      </c>
      <c r="F13" s="15">
        <v>3.0599999999999999E-2</v>
      </c>
      <c r="G13" s="15"/>
    </row>
    <row r="14" spans="1:8" x14ac:dyDescent="0.25">
      <c r="A14" s="12" t="s">
        <v>1191</v>
      </c>
      <c r="B14" s="30" t="s">
        <v>1192</v>
      </c>
      <c r="C14" s="30" t="s">
        <v>1146</v>
      </c>
      <c r="D14" s="13">
        <v>147324</v>
      </c>
      <c r="E14" s="14">
        <v>832.01</v>
      </c>
      <c r="F14" s="15">
        <v>3.04E-2</v>
      </c>
      <c r="G14" s="15"/>
    </row>
    <row r="15" spans="1:8" x14ac:dyDescent="0.25">
      <c r="A15" s="12" t="s">
        <v>1338</v>
      </c>
      <c r="B15" s="30" t="s">
        <v>1339</v>
      </c>
      <c r="C15" s="30" t="s">
        <v>1340</v>
      </c>
      <c r="D15" s="13">
        <v>175158</v>
      </c>
      <c r="E15" s="14">
        <v>763.34</v>
      </c>
      <c r="F15" s="15">
        <v>2.7900000000000001E-2</v>
      </c>
      <c r="G15" s="15"/>
    </row>
    <row r="16" spans="1:8" x14ac:dyDescent="0.25">
      <c r="A16" s="12" t="s">
        <v>1214</v>
      </c>
      <c r="B16" s="30" t="s">
        <v>1215</v>
      </c>
      <c r="C16" s="30" t="s">
        <v>1216</v>
      </c>
      <c r="D16" s="13">
        <v>47648</v>
      </c>
      <c r="E16" s="14">
        <v>693.35</v>
      </c>
      <c r="F16" s="15">
        <v>2.5399999999999999E-2</v>
      </c>
      <c r="G16" s="15"/>
    </row>
    <row r="17" spans="1:7" x14ac:dyDescent="0.25">
      <c r="A17" s="12" t="s">
        <v>1303</v>
      </c>
      <c r="B17" s="30" t="s">
        <v>1304</v>
      </c>
      <c r="C17" s="30" t="s">
        <v>1216</v>
      </c>
      <c r="D17" s="13">
        <v>18740</v>
      </c>
      <c r="E17" s="14">
        <v>653.58000000000004</v>
      </c>
      <c r="F17" s="15">
        <v>2.3900000000000001E-2</v>
      </c>
      <c r="G17" s="15"/>
    </row>
    <row r="18" spans="1:7" x14ac:dyDescent="0.25">
      <c r="A18" s="12" t="s">
        <v>1452</v>
      </c>
      <c r="B18" s="30" t="s">
        <v>1453</v>
      </c>
      <c r="C18" s="30" t="s">
        <v>1356</v>
      </c>
      <c r="D18" s="13">
        <v>22899</v>
      </c>
      <c r="E18" s="14">
        <v>638.20000000000005</v>
      </c>
      <c r="F18" s="15">
        <v>2.3300000000000001E-2</v>
      </c>
      <c r="G18" s="15"/>
    </row>
    <row r="19" spans="1:7" x14ac:dyDescent="0.25">
      <c r="A19" s="12" t="s">
        <v>1171</v>
      </c>
      <c r="B19" s="30" t="s">
        <v>1172</v>
      </c>
      <c r="C19" s="30" t="s">
        <v>1173</v>
      </c>
      <c r="D19" s="13">
        <v>61438</v>
      </c>
      <c r="E19" s="14">
        <v>623.41</v>
      </c>
      <c r="F19" s="15">
        <v>2.2800000000000001E-2</v>
      </c>
      <c r="G19" s="15"/>
    </row>
    <row r="20" spans="1:7" x14ac:dyDescent="0.25">
      <c r="A20" s="12" t="s">
        <v>1293</v>
      </c>
      <c r="B20" s="30" t="s">
        <v>1294</v>
      </c>
      <c r="C20" s="30" t="s">
        <v>1221</v>
      </c>
      <c r="D20" s="13">
        <v>44172</v>
      </c>
      <c r="E20" s="14">
        <v>541.48</v>
      </c>
      <c r="F20" s="15">
        <v>1.9800000000000002E-2</v>
      </c>
      <c r="G20" s="15"/>
    </row>
    <row r="21" spans="1:7" x14ac:dyDescent="0.25">
      <c r="A21" s="12" t="s">
        <v>1247</v>
      </c>
      <c r="B21" s="30" t="s">
        <v>1248</v>
      </c>
      <c r="C21" s="30" t="s">
        <v>1241</v>
      </c>
      <c r="D21" s="13">
        <v>27979</v>
      </c>
      <c r="E21" s="14">
        <v>534.15</v>
      </c>
      <c r="F21" s="15">
        <v>1.95E-2</v>
      </c>
      <c r="G21" s="15"/>
    </row>
    <row r="22" spans="1:7" x14ac:dyDescent="0.25">
      <c r="A22" s="12" t="s">
        <v>1421</v>
      </c>
      <c r="B22" s="30" t="s">
        <v>1422</v>
      </c>
      <c r="C22" s="30" t="s">
        <v>1203</v>
      </c>
      <c r="D22" s="13">
        <v>307615</v>
      </c>
      <c r="E22" s="14">
        <v>448.81</v>
      </c>
      <c r="F22" s="15">
        <v>1.6400000000000001E-2</v>
      </c>
      <c r="G22" s="15"/>
    </row>
    <row r="23" spans="1:7" x14ac:dyDescent="0.25">
      <c r="A23" s="12" t="s">
        <v>1199</v>
      </c>
      <c r="B23" s="30" t="s">
        <v>1200</v>
      </c>
      <c r="C23" s="30" t="s">
        <v>1146</v>
      </c>
      <c r="D23" s="13">
        <v>297298</v>
      </c>
      <c r="E23" s="14">
        <v>438.07</v>
      </c>
      <c r="F23" s="15">
        <v>1.6E-2</v>
      </c>
      <c r="G23" s="15"/>
    </row>
    <row r="24" spans="1:7" x14ac:dyDescent="0.25">
      <c r="A24" s="12" t="s">
        <v>1333</v>
      </c>
      <c r="B24" s="30" t="s">
        <v>1334</v>
      </c>
      <c r="C24" s="30" t="s">
        <v>1186</v>
      </c>
      <c r="D24" s="13">
        <v>38149</v>
      </c>
      <c r="E24" s="14">
        <v>426.3</v>
      </c>
      <c r="F24" s="15">
        <v>1.5599999999999999E-2</v>
      </c>
      <c r="G24" s="15"/>
    </row>
    <row r="25" spans="1:7" x14ac:dyDescent="0.25">
      <c r="A25" s="12" t="s">
        <v>1376</v>
      </c>
      <c r="B25" s="30" t="s">
        <v>1377</v>
      </c>
      <c r="C25" s="30" t="s">
        <v>1235</v>
      </c>
      <c r="D25" s="13">
        <v>449586</v>
      </c>
      <c r="E25" s="14">
        <v>413.84</v>
      </c>
      <c r="F25" s="15">
        <v>1.5100000000000001E-2</v>
      </c>
      <c r="G25" s="15"/>
    </row>
    <row r="26" spans="1:7" x14ac:dyDescent="0.25">
      <c r="A26" s="12" t="s">
        <v>1883</v>
      </c>
      <c r="B26" s="30" t="s">
        <v>1884</v>
      </c>
      <c r="C26" s="30" t="s">
        <v>1458</v>
      </c>
      <c r="D26" s="13">
        <v>74140</v>
      </c>
      <c r="E26" s="14">
        <v>413.7</v>
      </c>
      <c r="F26" s="15">
        <v>1.5100000000000001E-2</v>
      </c>
      <c r="G26" s="15"/>
    </row>
    <row r="27" spans="1:7" x14ac:dyDescent="0.25">
      <c r="A27" s="12" t="s">
        <v>1374</v>
      </c>
      <c r="B27" s="30" t="s">
        <v>1375</v>
      </c>
      <c r="C27" s="30" t="s">
        <v>1340</v>
      </c>
      <c r="D27" s="13">
        <v>15887</v>
      </c>
      <c r="E27" s="14">
        <v>404.41</v>
      </c>
      <c r="F27" s="15">
        <v>1.4800000000000001E-2</v>
      </c>
      <c r="G27" s="15"/>
    </row>
    <row r="28" spans="1:7" x14ac:dyDescent="0.25">
      <c r="A28" s="12" t="s">
        <v>1823</v>
      </c>
      <c r="B28" s="30" t="s">
        <v>1824</v>
      </c>
      <c r="C28" s="30" t="s">
        <v>1216</v>
      </c>
      <c r="D28" s="13">
        <v>6042</v>
      </c>
      <c r="E28" s="14">
        <v>386.68</v>
      </c>
      <c r="F28" s="15">
        <v>1.41E-2</v>
      </c>
      <c r="G28" s="15"/>
    </row>
    <row r="29" spans="1:7" x14ac:dyDescent="0.25">
      <c r="A29" s="12" t="s">
        <v>1311</v>
      </c>
      <c r="B29" s="30" t="s">
        <v>1312</v>
      </c>
      <c r="C29" s="30" t="s">
        <v>1165</v>
      </c>
      <c r="D29" s="13">
        <v>8641</v>
      </c>
      <c r="E29" s="14">
        <v>381.91</v>
      </c>
      <c r="F29" s="15">
        <v>1.4E-2</v>
      </c>
      <c r="G29" s="15"/>
    </row>
    <row r="30" spans="1:7" x14ac:dyDescent="0.25">
      <c r="A30" s="12" t="s">
        <v>1297</v>
      </c>
      <c r="B30" s="30" t="s">
        <v>1298</v>
      </c>
      <c r="C30" s="30" t="s">
        <v>1216</v>
      </c>
      <c r="D30" s="13">
        <v>6677</v>
      </c>
      <c r="E30" s="14">
        <v>369.69</v>
      </c>
      <c r="F30" s="15">
        <v>1.35E-2</v>
      </c>
      <c r="G30" s="15"/>
    </row>
    <row r="31" spans="1:7" x14ac:dyDescent="0.25">
      <c r="A31" s="12" t="s">
        <v>1184</v>
      </c>
      <c r="B31" s="30" t="s">
        <v>1185</v>
      </c>
      <c r="C31" s="30" t="s">
        <v>1186</v>
      </c>
      <c r="D31" s="13">
        <v>5169</v>
      </c>
      <c r="E31" s="14">
        <v>368.13</v>
      </c>
      <c r="F31" s="15">
        <v>1.35E-2</v>
      </c>
      <c r="G31" s="15"/>
    </row>
    <row r="32" spans="1:7" x14ac:dyDescent="0.25">
      <c r="A32" s="12" t="s">
        <v>1242</v>
      </c>
      <c r="B32" s="30" t="s">
        <v>1243</v>
      </c>
      <c r="C32" s="30" t="s">
        <v>1244</v>
      </c>
      <c r="D32" s="13">
        <v>127422</v>
      </c>
      <c r="E32" s="14">
        <v>332.95</v>
      </c>
      <c r="F32" s="15">
        <v>1.2200000000000001E-2</v>
      </c>
      <c r="G32" s="15"/>
    </row>
    <row r="33" spans="1:7" x14ac:dyDescent="0.25">
      <c r="A33" s="12" t="s">
        <v>1154</v>
      </c>
      <c r="B33" s="30" t="s">
        <v>1155</v>
      </c>
      <c r="C33" s="30" t="s">
        <v>1156</v>
      </c>
      <c r="D33" s="13">
        <v>46177</v>
      </c>
      <c r="E33" s="14">
        <v>326.19</v>
      </c>
      <c r="F33" s="15">
        <v>1.1900000000000001E-2</v>
      </c>
      <c r="G33" s="15"/>
    </row>
    <row r="34" spans="1:7" x14ac:dyDescent="0.25">
      <c r="A34" s="12" t="s">
        <v>1467</v>
      </c>
      <c r="B34" s="30" t="s">
        <v>1468</v>
      </c>
      <c r="C34" s="30" t="s">
        <v>1380</v>
      </c>
      <c r="D34" s="13">
        <v>40421</v>
      </c>
      <c r="E34" s="14">
        <v>304.05</v>
      </c>
      <c r="F34" s="15">
        <v>1.11E-2</v>
      </c>
      <c r="G34" s="15"/>
    </row>
    <row r="35" spans="1:7" x14ac:dyDescent="0.25">
      <c r="A35" s="12" t="s">
        <v>1889</v>
      </c>
      <c r="B35" s="30" t="s">
        <v>1890</v>
      </c>
      <c r="C35" s="30" t="s">
        <v>1221</v>
      </c>
      <c r="D35" s="13">
        <v>20896</v>
      </c>
      <c r="E35" s="14">
        <v>303.18</v>
      </c>
      <c r="F35" s="15">
        <v>1.11E-2</v>
      </c>
      <c r="G35" s="15"/>
    </row>
    <row r="36" spans="1:7" x14ac:dyDescent="0.25">
      <c r="A36" s="12" t="s">
        <v>1328</v>
      </c>
      <c r="B36" s="30" t="s">
        <v>1329</v>
      </c>
      <c r="C36" s="30" t="s">
        <v>1221</v>
      </c>
      <c r="D36" s="13">
        <v>24382</v>
      </c>
      <c r="E36" s="14">
        <v>295.58</v>
      </c>
      <c r="F36" s="15">
        <v>1.0800000000000001E-2</v>
      </c>
      <c r="G36" s="15"/>
    </row>
    <row r="37" spans="1:7" x14ac:dyDescent="0.25">
      <c r="A37" s="12" t="s">
        <v>1484</v>
      </c>
      <c r="B37" s="30" t="s">
        <v>1485</v>
      </c>
      <c r="C37" s="30" t="s">
        <v>1241</v>
      </c>
      <c r="D37" s="13">
        <v>14144</v>
      </c>
      <c r="E37" s="14">
        <v>275.77</v>
      </c>
      <c r="F37" s="15">
        <v>1.01E-2</v>
      </c>
      <c r="G37" s="15"/>
    </row>
    <row r="38" spans="1:7" x14ac:dyDescent="0.25">
      <c r="A38" s="12" t="s">
        <v>1891</v>
      </c>
      <c r="B38" s="30" t="s">
        <v>1892</v>
      </c>
      <c r="C38" s="30" t="s">
        <v>1203</v>
      </c>
      <c r="D38" s="13">
        <v>23667</v>
      </c>
      <c r="E38" s="14">
        <v>275.19</v>
      </c>
      <c r="F38" s="15">
        <v>1.01E-2</v>
      </c>
      <c r="G38" s="15"/>
    </row>
    <row r="39" spans="1:7" x14ac:dyDescent="0.25">
      <c r="A39" s="12" t="s">
        <v>1463</v>
      </c>
      <c r="B39" s="30" t="s">
        <v>1464</v>
      </c>
      <c r="C39" s="30" t="s">
        <v>1216</v>
      </c>
      <c r="D39" s="13">
        <v>4726</v>
      </c>
      <c r="E39" s="14">
        <v>272.26</v>
      </c>
      <c r="F39" s="15">
        <v>0.01</v>
      </c>
      <c r="G39" s="15"/>
    </row>
    <row r="40" spans="1:7" x14ac:dyDescent="0.25">
      <c r="A40" s="12" t="s">
        <v>1895</v>
      </c>
      <c r="B40" s="30" t="s">
        <v>1896</v>
      </c>
      <c r="C40" s="30" t="s">
        <v>1146</v>
      </c>
      <c r="D40" s="13">
        <v>171645</v>
      </c>
      <c r="E40" s="14">
        <v>265.45</v>
      </c>
      <c r="F40" s="15">
        <v>9.7000000000000003E-3</v>
      </c>
      <c r="G40" s="15"/>
    </row>
    <row r="41" spans="1:7" x14ac:dyDescent="0.25">
      <c r="A41" s="12" t="s">
        <v>1313</v>
      </c>
      <c r="B41" s="30" t="s">
        <v>1314</v>
      </c>
      <c r="C41" s="30" t="s">
        <v>1216</v>
      </c>
      <c r="D41" s="13">
        <v>19563</v>
      </c>
      <c r="E41" s="14">
        <v>262.32</v>
      </c>
      <c r="F41" s="15">
        <v>9.5999999999999992E-3</v>
      </c>
      <c r="G41" s="15"/>
    </row>
    <row r="42" spans="1:7" x14ac:dyDescent="0.25">
      <c r="A42" s="12" t="s">
        <v>1222</v>
      </c>
      <c r="B42" s="30" t="s">
        <v>1223</v>
      </c>
      <c r="C42" s="30" t="s">
        <v>1156</v>
      </c>
      <c r="D42" s="13">
        <v>2467</v>
      </c>
      <c r="E42" s="14">
        <v>261.72000000000003</v>
      </c>
      <c r="F42" s="15">
        <v>9.5999999999999992E-3</v>
      </c>
      <c r="G42" s="15"/>
    </row>
    <row r="43" spans="1:7" x14ac:dyDescent="0.25">
      <c r="A43" s="12" t="s">
        <v>1766</v>
      </c>
      <c r="B43" s="30" t="s">
        <v>1767</v>
      </c>
      <c r="C43" s="30" t="s">
        <v>1186</v>
      </c>
      <c r="D43" s="13">
        <v>14785</v>
      </c>
      <c r="E43" s="14">
        <v>250.97</v>
      </c>
      <c r="F43" s="15">
        <v>9.1999999999999998E-3</v>
      </c>
      <c r="G43" s="15"/>
    </row>
    <row r="44" spans="1:7" x14ac:dyDescent="0.25">
      <c r="A44" s="12" t="s">
        <v>1182</v>
      </c>
      <c r="B44" s="30" t="s">
        <v>1183</v>
      </c>
      <c r="C44" s="30" t="s">
        <v>1146</v>
      </c>
      <c r="D44" s="13">
        <v>127247</v>
      </c>
      <c r="E44" s="14">
        <v>250.8</v>
      </c>
      <c r="F44" s="15">
        <v>9.1999999999999998E-3</v>
      </c>
      <c r="G44" s="15"/>
    </row>
    <row r="45" spans="1:7" x14ac:dyDescent="0.25">
      <c r="A45" s="12" t="s">
        <v>1908</v>
      </c>
      <c r="B45" s="30" t="s">
        <v>1909</v>
      </c>
      <c r="C45" s="30" t="s">
        <v>1221</v>
      </c>
      <c r="D45" s="13">
        <v>17540</v>
      </c>
      <c r="E45" s="14">
        <v>234.48</v>
      </c>
      <c r="F45" s="15">
        <v>8.6E-3</v>
      </c>
      <c r="G45" s="15"/>
    </row>
    <row r="46" spans="1:7" x14ac:dyDescent="0.25">
      <c r="A46" s="12" t="s">
        <v>1469</v>
      </c>
      <c r="B46" s="30" t="s">
        <v>1470</v>
      </c>
      <c r="C46" s="30" t="s">
        <v>1364</v>
      </c>
      <c r="D46" s="13">
        <v>16311</v>
      </c>
      <c r="E46" s="14">
        <v>234.1</v>
      </c>
      <c r="F46" s="15">
        <v>8.6E-3</v>
      </c>
      <c r="G46" s="15"/>
    </row>
    <row r="47" spans="1:7" x14ac:dyDescent="0.25">
      <c r="A47" s="12" t="s">
        <v>1350</v>
      </c>
      <c r="B47" s="30" t="s">
        <v>1351</v>
      </c>
      <c r="C47" s="30" t="s">
        <v>1186</v>
      </c>
      <c r="D47" s="13">
        <v>11253</v>
      </c>
      <c r="E47" s="14">
        <v>225.87</v>
      </c>
      <c r="F47" s="15">
        <v>8.3000000000000001E-3</v>
      </c>
      <c r="G47" s="15"/>
    </row>
    <row r="48" spans="1:7" x14ac:dyDescent="0.25">
      <c r="A48" s="12" t="s">
        <v>1415</v>
      </c>
      <c r="B48" s="30" t="s">
        <v>1416</v>
      </c>
      <c r="C48" s="30" t="s">
        <v>1156</v>
      </c>
      <c r="D48" s="13">
        <v>13624</v>
      </c>
      <c r="E48" s="14">
        <v>224.49</v>
      </c>
      <c r="F48" s="15">
        <v>8.2000000000000007E-3</v>
      </c>
      <c r="G48" s="15"/>
    </row>
    <row r="49" spans="1:7" x14ac:dyDescent="0.25">
      <c r="A49" s="12" t="s">
        <v>1786</v>
      </c>
      <c r="B49" s="30" t="s">
        <v>1787</v>
      </c>
      <c r="C49" s="30" t="s">
        <v>1263</v>
      </c>
      <c r="D49" s="13">
        <v>16242</v>
      </c>
      <c r="E49" s="14">
        <v>217.32</v>
      </c>
      <c r="F49" s="15">
        <v>7.9000000000000008E-3</v>
      </c>
      <c r="G49" s="15"/>
    </row>
    <row r="50" spans="1:7" x14ac:dyDescent="0.25">
      <c r="A50" s="12" t="s">
        <v>1387</v>
      </c>
      <c r="B50" s="30" t="s">
        <v>1388</v>
      </c>
      <c r="C50" s="30" t="s">
        <v>1263</v>
      </c>
      <c r="D50" s="13">
        <v>6110</v>
      </c>
      <c r="E50" s="14">
        <v>213.28</v>
      </c>
      <c r="F50" s="15">
        <v>7.7999999999999996E-3</v>
      </c>
      <c r="G50" s="15"/>
    </row>
    <row r="51" spans="1:7" x14ac:dyDescent="0.25">
      <c r="A51" s="12" t="s">
        <v>1309</v>
      </c>
      <c r="B51" s="30" t="s">
        <v>1310</v>
      </c>
      <c r="C51" s="30" t="s">
        <v>1216</v>
      </c>
      <c r="D51" s="13">
        <v>8383</v>
      </c>
      <c r="E51" s="14">
        <v>197.39</v>
      </c>
      <c r="F51" s="15">
        <v>7.1999999999999998E-3</v>
      </c>
      <c r="G51" s="15"/>
    </row>
    <row r="52" spans="1:7" x14ac:dyDescent="0.25">
      <c r="A52" s="12" t="s">
        <v>1879</v>
      </c>
      <c r="B52" s="30" t="s">
        <v>1880</v>
      </c>
      <c r="C52" s="30" t="s">
        <v>1241</v>
      </c>
      <c r="D52" s="13">
        <v>6787</v>
      </c>
      <c r="E52" s="14">
        <v>195.5</v>
      </c>
      <c r="F52" s="15">
        <v>7.1000000000000004E-3</v>
      </c>
      <c r="G52" s="15"/>
    </row>
    <row r="53" spans="1:7" x14ac:dyDescent="0.25">
      <c r="A53" s="12" t="s">
        <v>1179</v>
      </c>
      <c r="B53" s="30" t="s">
        <v>1180</v>
      </c>
      <c r="C53" s="30" t="s">
        <v>1181</v>
      </c>
      <c r="D53" s="13">
        <v>37666</v>
      </c>
      <c r="E53" s="14">
        <v>194.22</v>
      </c>
      <c r="F53" s="15">
        <v>7.1000000000000004E-3</v>
      </c>
      <c r="G53" s="15"/>
    </row>
    <row r="54" spans="1:7" x14ac:dyDescent="0.25">
      <c r="A54" s="12" t="s">
        <v>1764</v>
      </c>
      <c r="B54" s="30" t="s">
        <v>1765</v>
      </c>
      <c r="C54" s="30" t="s">
        <v>1170</v>
      </c>
      <c r="D54" s="13">
        <v>23092</v>
      </c>
      <c r="E54" s="14">
        <v>188.49</v>
      </c>
      <c r="F54" s="15">
        <v>6.8999999999999999E-3</v>
      </c>
      <c r="G54" s="15"/>
    </row>
    <row r="55" spans="1:7" x14ac:dyDescent="0.25">
      <c r="A55" s="12" t="s">
        <v>1910</v>
      </c>
      <c r="B55" s="30" t="s">
        <v>1911</v>
      </c>
      <c r="C55" s="30" t="s">
        <v>1186</v>
      </c>
      <c r="D55" s="13">
        <v>127408</v>
      </c>
      <c r="E55" s="14">
        <v>178.69</v>
      </c>
      <c r="F55" s="15">
        <v>6.4999999999999997E-3</v>
      </c>
      <c r="G55" s="15"/>
    </row>
    <row r="56" spans="1:7" x14ac:dyDescent="0.25">
      <c r="A56" s="12" t="s">
        <v>1461</v>
      </c>
      <c r="B56" s="30" t="s">
        <v>1462</v>
      </c>
      <c r="C56" s="30" t="s">
        <v>1235</v>
      </c>
      <c r="D56" s="13">
        <v>6413</v>
      </c>
      <c r="E56" s="14">
        <v>165.22</v>
      </c>
      <c r="F56" s="15">
        <v>6.0000000000000001E-3</v>
      </c>
      <c r="G56" s="15"/>
    </row>
    <row r="57" spans="1:7" x14ac:dyDescent="0.25">
      <c r="A57" s="12" t="s">
        <v>1897</v>
      </c>
      <c r="B57" s="30" t="s">
        <v>1898</v>
      </c>
      <c r="C57" s="30" t="s">
        <v>1361</v>
      </c>
      <c r="D57" s="13">
        <v>3865</v>
      </c>
      <c r="E57" s="14">
        <v>160.99</v>
      </c>
      <c r="F57" s="15">
        <v>5.8999999999999999E-3</v>
      </c>
      <c r="G57" s="15"/>
    </row>
    <row r="58" spans="1:7" x14ac:dyDescent="0.25">
      <c r="A58" s="12" t="s">
        <v>1518</v>
      </c>
      <c r="B58" s="30" t="s">
        <v>1519</v>
      </c>
      <c r="C58" s="30" t="s">
        <v>1337</v>
      </c>
      <c r="D58" s="13">
        <v>4212</v>
      </c>
      <c r="E58" s="14">
        <v>158.83000000000001</v>
      </c>
      <c r="F58" s="15">
        <v>5.7999999999999996E-3</v>
      </c>
      <c r="G58" s="15"/>
    </row>
    <row r="59" spans="1:7" x14ac:dyDescent="0.25">
      <c r="A59" s="12" t="s">
        <v>1795</v>
      </c>
      <c r="B59" s="30" t="s">
        <v>1796</v>
      </c>
      <c r="C59" s="30" t="s">
        <v>1241</v>
      </c>
      <c r="D59" s="13">
        <v>9269</v>
      </c>
      <c r="E59" s="14">
        <v>156.43</v>
      </c>
      <c r="F59" s="15">
        <v>5.7000000000000002E-3</v>
      </c>
      <c r="G59" s="15"/>
    </row>
    <row r="60" spans="1:7" x14ac:dyDescent="0.25">
      <c r="A60" s="12" t="s">
        <v>1365</v>
      </c>
      <c r="B60" s="30" t="s">
        <v>1366</v>
      </c>
      <c r="C60" s="30" t="s">
        <v>1170</v>
      </c>
      <c r="D60" s="13">
        <v>11118</v>
      </c>
      <c r="E60" s="14">
        <v>155.75</v>
      </c>
      <c r="F60" s="15">
        <v>5.7000000000000002E-3</v>
      </c>
      <c r="G60" s="15"/>
    </row>
    <row r="61" spans="1:7" x14ac:dyDescent="0.25">
      <c r="A61" s="12" t="s">
        <v>1793</v>
      </c>
      <c r="B61" s="30" t="s">
        <v>1794</v>
      </c>
      <c r="C61" s="30" t="s">
        <v>1156</v>
      </c>
      <c r="D61" s="13">
        <v>8142</v>
      </c>
      <c r="E61" s="14">
        <v>151.81</v>
      </c>
      <c r="F61" s="15">
        <v>5.5999999999999999E-3</v>
      </c>
      <c r="G61" s="15"/>
    </row>
    <row r="62" spans="1:7" x14ac:dyDescent="0.25">
      <c r="A62" s="12" t="s">
        <v>1502</v>
      </c>
      <c r="B62" s="30" t="s">
        <v>1503</v>
      </c>
      <c r="C62" s="30" t="s">
        <v>1170</v>
      </c>
      <c r="D62" s="13">
        <v>8018</v>
      </c>
      <c r="E62" s="14">
        <v>150.47</v>
      </c>
      <c r="F62" s="15">
        <v>5.4999999999999997E-3</v>
      </c>
      <c r="G62" s="15"/>
    </row>
    <row r="63" spans="1:7" x14ac:dyDescent="0.25">
      <c r="A63" s="12" t="s">
        <v>1899</v>
      </c>
      <c r="B63" s="30" t="s">
        <v>1900</v>
      </c>
      <c r="C63" s="30" t="s">
        <v>1186</v>
      </c>
      <c r="D63" s="13">
        <v>13990</v>
      </c>
      <c r="E63" s="14">
        <v>144.4</v>
      </c>
      <c r="F63" s="15">
        <v>5.3E-3</v>
      </c>
      <c r="G63" s="15"/>
    </row>
    <row r="64" spans="1:7" x14ac:dyDescent="0.25">
      <c r="A64" s="12" t="s">
        <v>1912</v>
      </c>
      <c r="B64" s="30" t="s">
        <v>1913</v>
      </c>
      <c r="C64" s="30" t="s">
        <v>1186</v>
      </c>
      <c r="D64" s="13">
        <v>52021</v>
      </c>
      <c r="E64" s="14">
        <v>142.69</v>
      </c>
      <c r="F64" s="15">
        <v>5.1999999999999998E-3</v>
      </c>
      <c r="G64" s="15"/>
    </row>
    <row r="65" spans="1:7" x14ac:dyDescent="0.25">
      <c r="A65" s="12" t="s">
        <v>1435</v>
      </c>
      <c r="B65" s="30" t="s">
        <v>1436</v>
      </c>
      <c r="C65" s="30" t="s">
        <v>1156</v>
      </c>
      <c r="D65" s="13">
        <v>2211</v>
      </c>
      <c r="E65" s="14">
        <v>134.66</v>
      </c>
      <c r="F65" s="15">
        <v>4.8999999999999998E-3</v>
      </c>
      <c r="G65" s="15"/>
    </row>
    <row r="66" spans="1:7" x14ac:dyDescent="0.25">
      <c r="A66" s="12" t="s">
        <v>1299</v>
      </c>
      <c r="B66" s="30" t="s">
        <v>1300</v>
      </c>
      <c r="C66" s="30" t="s">
        <v>1275</v>
      </c>
      <c r="D66" s="13">
        <v>72916</v>
      </c>
      <c r="E66" s="14">
        <v>133.55000000000001</v>
      </c>
      <c r="F66" s="15">
        <v>4.8999999999999998E-3</v>
      </c>
      <c r="G66" s="15"/>
    </row>
    <row r="67" spans="1:7" x14ac:dyDescent="0.25">
      <c r="A67" s="12" t="s">
        <v>1264</v>
      </c>
      <c r="B67" s="30" t="s">
        <v>1265</v>
      </c>
      <c r="C67" s="30" t="s">
        <v>1146</v>
      </c>
      <c r="D67" s="13">
        <v>9055</v>
      </c>
      <c r="E67" s="14">
        <v>132.76</v>
      </c>
      <c r="F67" s="15">
        <v>4.8999999999999998E-3</v>
      </c>
      <c r="G67" s="15"/>
    </row>
    <row r="68" spans="1:7" x14ac:dyDescent="0.25">
      <c r="A68" s="12" t="s">
        <v>1914</v>
      </c>
      <c r="B68" s="30" t="s">
        <v>1915</v>
      </c>
      <c r="C68" s="30" t="s">
        <v>1186</v>
      </c>
      <c r="D68" s="13">
        <v>14109</v>
      </c>
      <c r="E68" s="14">
        <v>126.76</v>
      </c>
      <c r="F68" s="15">
        <v>4.5999999999999999E-3</v>
      </c>
      <c r="G68" s="15"/>
    </row>
    <row r="69" spans="1:7" x14ac:dyDescent="0.25">
      <c r="A69" s="12" t="s">
        <v>1369</v>
      </c>
      <c r="B69" s="30" t="s">
        <v>1370</v>
      </c>
      <c r="C69" s="30" t="s">
        <v>1371</v>
      </c>
      <c r="D69" s="13">
        <v>21834</v>
      </c>
      <c r="E69" s="14">
        <v>117.48</v>
      </c>
      <c r="F69" s="15">
        <v>4.3E-3</v>
      </c>
      <c r="G69" s="15"/>
    </row>
    <row r="70" spans="1:7" x14ac:dyDescent="0.25">
      <c r="A70" s="12" t="s">
        <v>1774</v>
      </c>
      <c r="B70" s="30" t="s">
        <v>1775</v>
      </c>
      <c r="C70" s="30" t="s">
        <v>1186</v>
      </c>
      <c r="D70" s="13">
        <v>49507</v>
      </c>
      <c r="E70" s="14">
        <v>113.57</v>
      </c>
      <c r="F70" s="15">
        <v>4.1999999999999997E-3</v>
      </c>
      <c r="G70" s="15"/>
    </row>
    <row r="71" spans="1:7" x14ac:dyDescent="0.25">
      <c r="A71" s="12" t="s">
        <v>1864</v>
      </c>
      <c r="B71" s="30" t="s">
        <v>1865</v>
      </c>
      <c r="C71" s="30" t="s">
        <v>1170</v>
      </c>
      <c r="D71" s="13">
        <v>4276</v>
      </c>
      <c r="E71" s="14">
        <v>101.39</v>
      </c>
      <c r="F71" s="15">
        <v>3.7000000000000002E-3</v>
      </c>
      <c r="G71" s="15"/>
    </row>
    <row r="72" spans="1:7" x14ac:dyDescent="0.25">
      <c r="A72" s="12" t="s">
        <v>1916</v>
      </c>
      <c r="B72" s="30" t="s">
        <v>1917</v>
      </c>
      <c r="C72" s="30" t="s">
        <v>1918</v>
      </c>
      <c r="D72" s="13">
        <v>263</v>
      </c>
      <c r="E72" s="14">
        <v>96.4</v>
      </c>
      <c r="F72" s="15">
        <v>3.5000000000000001E-3</v>
      </c>
      <c r="G72" s="15"/>
    </row>
    <row r="73" spans="1:7" x14ac:dyDescent="0.25">
      <c r="A73" s="12" t="s">
        <v>1919</v>
      </c>
      <c r="B73" s="30" t="s">
        <v>1920</v>
      </c>
      <c r="C73" s="30" t="s">
        <v>1232</v>
      </c>
      <c r="D73" s="13">
        <v>6122</v>
      </c>
      <c r="E73" s="14">
        <v>92.22</v>
      </c>
      <c r="F73" s="15">
        <v>3.3999999999999998E-3</v>
      </c>
      <c r="G73" s="15"/>
    </row>
    <row r="74" spans="1:7" x14ac:dyDescent="0.25">
      <c r="A74" s="12" t="s">
        <v>1441</v>
      </c>
      <c r="B74" s="30" t="s">
        <v>1442</v>
      </c>
      <c r="C74" s="30" t="s">
        <v>1364</v>
      </c>
      <c r="D74" s="13">
        <v>15552</v>
      </c>
      <c r="E74" s="14">
        <v>87.5</v>
      </c>
      <c r="F74" s="15">
        <v>3.2000000000000002E-3</v>
      </c>
      <c r="G74" s="15"/>
    </row>
    <row r="75" spans="1:7" x14ac:dyDescent="0.25">
      <c r="A75" s="12" t="s">
        <v>1431</v>
      </c>
      <c r="B75" s="30" t="s">
        <v>1432</v>
      </c>
      <c r="C75" s="30" t="s">
        <v>1186</v>
      </c>
      <c r="D75" s="13">
        <v>10500</v>
      </c>
      <c r="E75" s="14">
        <v>82.02</v>
      </c>
      <c r="F75" s="15">
        <v>3.0000000000000001E-3</v>
      </c>
      <c r="G75" s="15"/>
    </row>
    <row r="76" spans="1:7" x14ac:dyDescent="0.25">
      <c r="A76" s="12" t="s">
        <v>1921</v>
      </c>
      <c r="B76" s="30" t="s">
        <v>1922</v>
      </c>
      <c r="C76" s="30" t="s">
        <v>1165</v>
      </c>
      <c r="D76" s="13">
        <v>11214</v>
      </c>
      <c r="E76" s="14">
        <v>64.86</v>
      </c>
      <c r="F76" s="15">
        <v>2.3999999999999998E-3</v>
      </c>
      <c r="G76" s="15"/>
    </row>
    <row r="77" spans="1:7" x14ac:dyDescent="0.25">
      <c r="A77" s="12" t="s">
        <v>1903</v>
      </c>
      <c r="B77" s="30" t="s">
        <v>1904</v>
      </c>
      <c r="C77" s="30" t="s">
        <v>1479</v>
      </c>
      <c r="D77" s="13">
        <v>3000</v>
      </c>
      <c r="E77" s="14">
        <v>39.39</v>
      </c>
      <c r="F77" s="15">
        <v>1.4E-3</v>
      </c>
      <c r="G77" s="15"/>
    </row>
    <row r="78" spans="1:7" x14ac:dyDescent="0.25">
      <c r="A78" s="12" t="s">
        <v>1506</v>
      </c>
      <c r="B78" s="30" t="s">
        <v>1507</v>
      </c>
      <c r="C78" s="30" t="s">
        <v>1332</v>
      </c>
      <c r="D78" s="13">
        <v>1042</v>
      </c>
      <c r="E78" s="14">
        <v>38.57</v>
      </c>
      <c r="F78" s="15">
        <v>1.4E-3</v>
      </c>
      <c r="G78" s="15"/>
    </row>
    <row r="79" spans="1:7" x14ac:dyDescent="0.25">
      <c r="A79" s="12" t="s">
        <v>1901</v>
      </c>
      <c r="B79" s="30" t="s">
        <v>1902</v>
      </c>
      <c r="C79" s="30" t="s">
        <v>1186</v>
      </c>
      <c r="D79" s="13">
        <v>17812</v>
      </c>
      <c r="E79" s="14">
        <v>11.63</v>
      </c>
      <c r="F79" s="15">
        <v>4.0000000000000002E-4</v>
      </c>
      <c r="G79" s="15"/>
    </row>
    <row r="80" spans="1:7" x14ac:dyDescent="0.25">
      <c r="A80" s="16" t="s">
        <v>126</v>
      </c>
      <c r="B80" s="31"/>
      <c r="C80" s="31"/>
      <c r="D80" s="17"/>
      <c r="E80" s="37">
        <v>26619.25</v>
      </c>
      <c r="F80" s="38">
        <v>0.97330000000000005</v>
      </c>
      <c r="G80" s="20"/>
    </row>
    <row r="81" spans="1:7" x14ac:dyDescent="0.25">
      <c r="A81" s="16" t="s">
        <v>1522</v>
      </c>
      <c r="B81" s="30"/>
      <c r="C81" s="30"/>
      <c r="D81" s="13"/>
      <c r="E81" s="14"/>
      <c r="F81" s="15"/>
      <c r="G81" s="15"/>
    </row>
    <row r="82" spans="1:7" x14ac:dyDescent="0.25">
      <c r="A82" s="16" t="s">
        <v>126</v>
      </c>
      <c r="B82" s="30"/>
      <c r="C82" s="30"/>
      <c r="D82" s="13"/>
      <c r="E82" s="39" t="s">
        <v>118</v>
      </c>
      <c r="F82" s="40" t="s">
        <v>118</v>
      </c>
      <c r="G82" s="15"/>
    </row>
    <row r="83" spans="1:7" x14ac:dyDescent="0.25">
      <c r="A83" s="21" t="s">
        <v>158</v>
      </c>
      <c r="B83" s="32"/>
      <c r="C83" s="32"/>
      <c r="D83" s="22"/>
      <c r="E83" s="27">
        <v>26619.25</v>
      </c>
      <c r="F83" s="28">
        <v>0.97330000000000005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2"/>
      <c r="B85" s="30"/>
      <c r="C85" s="30"/>
      <c r="D85" s="13"/>
      <c r="E85" s="14"/>
      <c r="F85" s="15"/>
      <c r="G85" s="15"/>
    </row>
    <row r="86" spans="1:7" x14ac:dyDescent="0.25">
      <c r="A86" s="16" t="s">
        <v>162</v>
      </c>
      <c r="B86" s="30"/>
      <c r="C86" s="30"/>
      <c r="D86" s="13"/>
      <c r="E86" s="14"/>
      <c r="F86" s="15"/>
      <c r="G86" s="15"/>
    </row>
    <row r="87" spans="1:7" x14ac:dyDescent="0.25">
      <c r="A87" s="12" t="s">
        <v>163</v>
      </c>
      <c r="B87" s="30"/>
      <c r="C87" s="30"/>
      <c r="D87" s="13"/>
      <c r="E87" s="14">
        <v>792.85</v>
      </c>
      <c r="F87" s="15">
        <v>2.9000000000000001E-2</v>
      </c>
      <c r="G87" s="15">
        <v>6.7599000000000006E-2</v>
      </c>
    </row>
    <row r="88" spans="1:7" x14ac:dyDescent="0.25">
      <c r="A88" s="16" t="s">
        <v>126</v>
      </c>
      <c r="B88" s="31"/>
      <c r="C88" s="31"/>
      <c r="D88" s="17"/>
      <c r="E88" s="37">
        <v>792.85</v>
      </c>
      <c r="F88" s="38">
        <v>2.9000000000000001E-2</v>
      </c>
      <c r="G88" s="20"/>
    </row>
    <row r="89" spans="1:7" x14ac:dyDescent="0.25">
      <c r="A89" s="12"/>
      <c r="B89" s="30"/>
      <c r="C89" s="30"/>
      <c r="D89" s="13"/>
      <c r="E89" s="14"/>
      <c r="F89" s="15"/>
      <c r="G89" s="15"/>
    </row>
    <row r="90" spans="1:7" x14ac:dyDescent="0.25">
      <c r="A90" s="21" t="s">
        <v>158</v>
      </c>
      <c r="B90" s="32"/>
      <c r="C90" s="32"/>
      <c r="D90" s="22"/>
      <c r="E90" s="18">
        <v>792.85</v>
      </c>
      <c r="F90" s="19">
        <v>2.9000000000000001E-2</v>
      </c>
      <c r="G90" s="20"/>
    </row>
    <row r="91" spans="1:7" x14ac:dyDescent="0.25">
      <c r="A91" s="12" t="s">
        <v>164</v>
      </c>
      <c r="B91" s="30"/>
      <c r="C91" s="30"/>
      <c r="D91" s="13"/>
      <c r="E91" s="14">
        <v>0.14683860000000001</v>
      </c>
      <c r="F91" s="15">
        <v>5.0000000000000004E-6</v>
      </c>
      <c r="G91" s="15"/>
    </row>
    <row r="92" spans="1:7" x14ac:dyDescent="0.25">
      <c r="A92" s="12" t="s">
        <v>165</v>
      </c>
      <c r="B92" s="30"/>
      <c r="C92" s="30"/>
      <c r="D92" s="13"/>
      <c r="E92" s="23">
        <v>-62.666838599999998</v>
      </c>
      <c r="F92" s="24">
        <v>-2.3050000000000002E-3</v>
      </c>
      <c r="G92" s="15">
        <v>6.7599000000000006E-2</v>
      </c>
    </row>
    <row r="93" spans="1:7" x14ac:dyDescent="0.25">
      <c r="A93" s="25" t="s">
        <v>166</v>
      </c>
      <c r="B93" s="33"/>
      <c r="C93" s="33"/>
      <c r="D93" s="26"/>
      <c r="E93" s="27">
        <v>27349.58</v>
      </c>
      <c r="F93" s="28">
        <v>1</v>
      </c>
      <c r="G93" s="28"/>
    </row>
    <row r="98" spans="1:5" x14ac:dyDescent="0.25">
      <c r="A98" s="1" t="s">
        <v>169</v>
      </c>
    </row>
    <row r="99" spans="1:5" x14ac:dyDescent="0.25">
      <c r="A99" s="47" t="s">
        <v>170</v>
      </c>
      <c r="B99" s="34" t="s">
        <v>118</v>
      </c>
    </row>
    <row r="100" spans="1:5" x14ac:dyDescent="0.25">
      <c r="A100" t="s">
        <v>171</v>
      </c>
    </row>
    <row r="101" spans="1:5" x14ac:dyDescent="0.25">
      <c r="A101" t="s">
        <v>172</v>
      </c>
      <c r="B101" t="s">
        <v>173</v>
      </c>
      <c r="C101" t="s">
        <v>173</v>
      </c>
    </row>
    <row r="102" spans="1:5" x14ac:dyDescent="0.25">
      <c r="B102" s="48">
        <v>45230</v>
      </c>
      <c r="C102" s="48">
        <v>45260</v>
      </c>
    </row>
    <row r="103" spans="1:5" x14ac:dyDescent="0.25">
      <c r="A103" t="s">
        <v>177</v>
      </c>
      <c r="B103">
        <v>90.54</v>
      </c>
      <c r="C103">
        <v>96.88</v>
      </c>
      <c r="E103" s="2"/>
    </row>
    <row r="104" spans="1:5" x14ac:dyDescent="0.25">
      <c r="A104" t="s">
        <v>178</v>
      </c>
      <c r="B104">
        <v>30.79</v>
      </c>
      <c r="C104">
        <v>32.94</v>
      </c>
      <c r="E104" s="2"/>
    </row>
    <row r="105" spans="1:5" x14ac:dyDescent="0.25">
      <c r="A105" t="s">
        <v>649</v>
      </c>
      <c r="B105">
        <v>78.75</v>
      </c>
      <c r="C105">
        <v>84.15</v>
      </c>
      <c r="E105" s="2"/>
    </row>
    <row r="106" spans="1:5" x14ac:dyDescent="0.25">
      <c r="A106" t="s">
        <v>650</v>
      </c>
      <c r="B106">
        <v>21.25</v>
      </c>
      <c r="C106">
        <v>22.71</v>
      </c>
      <c r="E106" s="2"/>
    </row>
    <row r="107" spans="1:5" x14ac:dyDescent="0.25">
      <c r="E107" s="2"/>
    </row>
    <row r="108" spans="1:5" x14ac:dyDescent="0.25">
      <c r="A108" t="s">
        <v>188</v>
      </c>
      <c r="B108" s="34" t="s">
        <v>118</v>
      </c>
    </row>
    <row r="109" spans="1:5" x14ac:dyDescent="0.25">
      <c r="A109" t="s">
        <v>189</v>
      </c>
      <c r="B109" s="34" t="s">
        <v>118</v>
      </c>
    </row>
    <row r="110" spans="1:5" ht="30" customHeight="1" x14ac:dyDescent="0.25">
      <c r="A110" s="47" t="s">
        <v>190</v>
      </c>
      <c r="B110" s="34" t="s">
        <v>118</v>
      </c>
    </row>
    <row r="111" spans="1:5" ht="30" customHeight="1" x14ac:dyDescent="0.25">
      <c r="A111" s="47" t="s">
        <v>191</v>
      </c>
      <c r="B111" s="34" t="s">
        <v>118</v>
      </c>
    </row>
    <row r="112" spans="1:5" x14ac:dyDescent="0.25">
      <c r="A112" t="s">
        <v>1760</v>
      </c>
      <c r="B112" s="49">
        <v>0.41173500000000002</v>
      </c>
    </row>
    <row r="113" spans="1:4" ht="45" customHeight="1" x14ac:dyDescent="0.25">
      <c r="A113" s="47" t="s">
        <v>193</v>
      </c>
      <c r="B113" s="34" t="s">
        <v>118</v>
      </c>
    </row>
    <row r="114" spans="1:4" ht="30" customHeight="1" x14ac:dyDescent="0.25">
      <c r="A114" s="47" t="s">
        <v>194</v>
      </c>
      <c r="B114" s="34" t="s">
        <v>118</v>
      </c>
    </row>
    <row r="115" spans="1:4" ht="30" customHeight="1" x14ac:dyDescent="0.25">
      <c r="A115" s="47" t="s">
        <v>195</v>
      </c>
      <c r="B115" s="34" t="s">
        <v>118</v>
      </c>
    </row>
    <row r="116" spans="1:4" x14ac:dyDescent="0.25">
      <c r="A116" t="s">
        <v>196</v>
      </c>
      <c r="B116" s="34" t="s">
        <v>118</v>
      </c>
    </row>
    <row r="117" spans="1:4" x14ac:dyDescent="0.25">
      <c r="A117" t="s">
        <v>197</v>
      </c>
      <c r="B117" s="34" t="s">
        <v>118</v>
      </c>
    </row>
    <row r="119" spans="1:4" ht="69.95" customHeight="1" x14ac:dyDescent="0.25">
      <c r="A119" s="67" t="s">
        <v>207</v>
      </c>
      <c r="B119" s="67" t="s">
        <v>208</v>
      </c>
      <c r="C119" s="67" t="s">
        <v>5</v>
      </c>
      <c r="D119" s="67" t="s">
        <v>6</v>
      </c>
    </row>
    <row r="120" spans="1:4" ht="69.95" customHeight="1" x14ac:dyDescent="0.25">
      <c r="A120" s="67" t="s">
        <v>1923</v>
      </c>
      <c r="B120" s="67"/>
      <c r="C120" s="67" t="s">
        <v>55</v>
      </c>
      <c r="D120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4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1924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1925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578913</v>
      </c>
      <c r="E8" s="14">
        <v>9024.1</v>
      </c>
      <c r="F8" s="15">
        <v>3.6999999999999998E-2</v>
      </c>
      <c r="G8" s="15"/>
    </row>
    <row r="9" spans="1:8" x14ac:dyDescent="0.25">
      <c r="A9" s="12" t="s">
        <v>1150</v>
      </c>
      <c r="B9" s="30" t="s">
        <v>1151</v>
      </c>
      <c r="C9" s="30" t="s">
        <v>1146</v>
      </c>
      <c r="D9" s="13">
        <v>920644</v>
      </c>
      <c r="E9" s="14">
        <v>8607.56</v>
      </c>
      <c r="F9" s="15">
        <v>3.5299999999999998E-2</v>
      </c>
      <c r="G9" s="15"/>
    </row>
    <row r="10" spans="1:8" x14ac:dyDescent="0.25">
      <c r="A10" s="12" t="s">
        <v>1359</v>
      </c>
      <c r="B10" s="30" t="s">
        <v>1360</v>
      </c>
      <c r="C10" s="30" t="s">
        <v>1361</v>
      </c>
      <c r="D10" s="13">
        <v>228117</v>
      </c>
      <c r="E10" s="14">
        <v>7092.61</v>
      </c>
      <c r="F10" s="15">
        <v>2.9100000000000001E-2</v>
      </c>
      <c r="G10" s="15"/>
    </row>
    <row r="11" spans="1:8" x14ac:dyDescent="0.25">
      <c r="A11" s="12" t="s">
        <v>1367</v>
      </c>
      <c r="B11" s="30" t="s">
        <v>1368</v>
      </c>
      <c r="C11" s="30" t="s">
        <v>1216</v>
      </c>
      <c r="D11" s="13">
        <v>888715</v>
      </c>
      <c r="E11" s="14">
        <v>5602.02</v>
      </c>
      <c r="F11" s="15">
        <v>2.3E-2</v>
      </c>
      <c r="G11" s="15"/>
    </row>
    <row r="12" spans="1:8" x14ac:dyDescent="0.25">
      <c r="A12" s="12" t="s">
        <v>1191</v>
      </c>
      <c r="B12" s="30" t="s">
        <v>1192</v>
      </c>
      <c r="C12" s="30" t="s">
        <v>1146</v>
      </c>
      <c r="D12" s="13">
        <v>900747</v>
      </c>
      <c r="E12" s="14">
        <v>5086.97</v>
      </c>
      <c r="F12" s="15">
        <v>2.0899999999999998E-2</v>
      </c>
      <c r="G12" s="15"/>
    </row>
    <row r="13" spans="1:8" x14ac:dyDescent="0.25">
      <c r="A13" s="12" t="s">
        <v>1823</v>
      </c>
      <c r="B13" s="30" t="s">
        <v>1824</v>
      </c>
      <c r="C13" s="30" t="s">
        <v>1216</v>
      </c>
      <c r="D13" s="13">
        <v>78963</v>
      </c>
      <c r="E13" s="14">
        <v>5053.59</v>
      </c>
      <c r="F13" s="15">
        <v>2.07E-2</v>
      </c>
      <c r="G13" s="15"/>
    </row>
    <row r="14" spans="1:8" x14ac:dyDescent="0.25">
      <c r="A14" s="12" t="s">
        <v>1147</v>
      </c>
      <c r="B14" s="30" t="s">
        <v>1148</v>
      </c>
      <c r="C14" s="30" t="s">
        <v>1149</v>
      </c>
      <c r="D14" s="13">
        <v>210478</v>
      </c>
      <c r="E14" s="14">
        <v>5004.01</v>
      </c>
      <c r="F14" s="15">
        <v>2.0500000000000001E-2</v>
      </c>
      <c r="G14" s="15"/>
    </row>
    <row r="15" spans="1:8" x14ac:dyDescent="0.25">
      <c r="A15" s="12" t="s">
        <v>1926</v>
      </c>
      <c r="B15" s="30" t="s">
        <v>1927</v>
      </c>
      <c r="C15" s="30" t="s">
        <v>1165</v>
      </c>
      <c r="D15" s="13">
        <v>11961853</v>
      </c>
      <c r="E15" s="14">
        <v>4874.46</v>
      </c>
      <c r="F15" s="15">
        <v>0.02</v>
      </c>
      <c r="G15" s="15"/>
    </row>
    <row r="16" spans="1:8" x14ac:dyDescent="0.25">
      <c r="A16" s="12" t="s">
        <v>1338</v>
      </c>
      <c r="B16" s="30" t="s">
        <v>1339</v>
      </c>
      <c r="C16" s="30" t="s">
        <v>1340</v>
      </c>
      <c r="D16" s="13">
        <v>1085881</v>
      </c>
      <c r="E16" s="14">
        <v>4732.2700000000004</v>
      </c>
      <c r="F16" s="15">
        <v>1.9400000000000001E-2</v>
      </c>
      <c r="G16" s="15"/>
    </row>
    <row r="17" spans="1:7" x14ac:dyDescent="0.25">
      <c r="A17" s="12" t="s">
        <v>1795</v>
      </c>
      <c r="B17" s="30" t="s">
        <v>1796</v>
      </c>
      <c r="C17" s="30" t="s">
        <v>1241</v>
      </c>
      <c r="D17" s="13">
        <v>273036</v>
      </c>
      <c r="E17" s="14">
        <v>4607.8900000000003</v>
      </c>
      <c r="F17" s="15">
        <v>1.89E-2</v>
      </c>
      <c r="G17" s="15"/>
    </row>
    <row r="18" spans="1:7" x14ac:dyDescent="0.25">
      <c r="A18" s="12" t="s">
        <v>1928</v>
      </c>
      <c r="B18" s="30" t="s">
        <v>1929</v>
      </c>
      <c r="C18" s="30" t="s">
        <v>1213</v>
      </c>
      <c r="D18" s="13">
        <v>803667</v>
      </c>
      <c r="E18" s="14">
        <v>4507.37</v>
      </c>
      <c r="F18" s="15">
        <v>1.8499999999999999E-2</v>
      </c>
      <c r="G18" s="15"/>
    </row>
    <row r="19" spans="1:7" x14ac:dyDescent="0.25">
      <c r="A19" s="12" t="s">
        <v>1301</v>
      </c>
      <c r="B19" s="30" t="s">
        <v>1302</v>
      </c>
      <c r="C19" s="30" t="s">
        <v>1263</v>
      </c>
      <c r="D19" s="13">
        <v>76729</v>
      </c>
      <c r="E19" s="14">
        <v>4228.2299999999996</v>
      </c>
      <c r="F19" s="15">
        <v>1.7399999999999999E-2</v>
      </c>
      <c r="G19" s="15"/>
    </row>
    <row r="20" spans="1:7" x14ac:dyDescent="0.25">
      <c r="A20" s="12" t="s">
        <v>1236</v>
      </c>
      <c r="B20" s="30" t="s">
        <v>1237</v>
      </c>
      <c r="C20" s="30" t="s">
        <v>1238</v>
      </c>
      <c r="D20" s="13">
        <v>1194293</v>
      </c>
      <c r="E20" s="14">
        <v>4086.27</v>
      </c>
      <c r="F20" s="15">
        <v>1.6799999999999999E-2</v>
      </c>
      <c r="G20" s="15"/>
    </row>
    <row r="21" spans="1:7" x14ac:dyDescent="0.25">
      <c r="A21" s="12" t="s">
        <v>1199</v>
      </c>
      <c r="B21" s="30" t="s">
        <v>1200</v>
      </c>
      <c r="C21" s="30" t="s">
        <v>1146</v>
      </c>
      <c r="D21" s="13">
        <v>2657134</v>
      </c>
      <c r="E21" s="14">
        <v>3915.29</v>
      </c>
      <c r="F21" s="15">
        <v>1.61E-2</v>
      </c>
      <c r="G21" s="15"/>
    </row>
    <row r="22" spans="1:7" x14ac:dyDescent="0.25">
      <c r="A22" s="12" t="s">
        <v>1431</v>
      </c>
      <c r="B22" s="30" t="s">
        <v>1432</v>
      </c>
      <c r="C22" s="30" t="s">
        <v>1186</v>
      </c>
      <c r="D22" s="13">
        <v>499693</v>
      </c>
      <c r="E22" s="14">
        <v>3903.1</v>
      </c>
      <c r="F22" s="15">
        <v>1.6E-2</v>
      </c>
      <c r="G22" s="15"/>
    </row>
    <row r="23" spans="1:7" x14ac:dyDescent="0.25">
      <c r="A23" s="12" t="s">
        <v>1333</v>
      </c>
      <c r="B23" s="30" t="s">
        <v>1334</v>
      </c>
      <c r="C23" s="30" t="s">
        <v>1186</v>
      </c>
      <c r="D23" s="13">
        <v>331865</v>
      </c>
      <c r="E23" s="14">
        <v>3708.43</v>
      </c>
      <c r="F23" s="15">
        <v>1.52E-2</v>
      </c>
      <c r="G23" s="15"/>
    </row>
    <row r="24" spans="1:7" x14ac:dyDescent="0.25">
      <c r="A24" s="12" t="s">
        <v>1452</v>
      </c>
      <c r="B24" s="30" t="s">
        <v>1453</v>
      </c>
      <c r="C24" s="30" t="s">
        <v>1356</v>
      </c>
      <c r="D24" s="13">
        <v>129592</v>
      </c>
      <c r="E24" s="14">
        <v>3611.73</v>
      </c>
      <c r="F24" s="15">
        <v>1.4800000000000001E-2</v>
      </c>
      <c r="G24" s="15"/>
    </row>
    <row r="25" spans="1:7" x14ac:dyDescent="0.25">
      <c r="A25" s="12" t="s">
        <v>1154</v>
      </c>
      <c r="B25" s="30" t="s">
        <v>1155</v>
      </c>
      <c r="C25" s="30" t="s">
        <v>1156</v>
      </c>
      <c r="D25" s="13">
        <v>507445</v>
      </c>
      <c r="E25" s="14">
        <v>3584.59</v>
      </c>
      <c r="F25" s="15">
        <v>1.47E-2</v>
      </c>
      <c r="G25" s="15"/>
    </row>
    <row r="26" spans="1:7" x14ac:dyDescent="0.25">
      <c r="A26" s="12" t="s">
        <v>1780</v>
      </c>
      <c r="B26" s="30" t="s">
        <v>1781</v>
      </c>
      <c r="C26" s="30" t="s">
        <v>1235</v>
      </c>
      <c r="D26" s="13">
        <v>531885</v>
      </c>
      <c r="E26" s="14">
        <v>3580.92</v>
      </c>
      <c r="F26" s="15">
        <v>1.47E-2</v>
      </c>
      <c r="G26" s="15"/>
    </row>
    <row r="27" spans="1:7" x14ac:dyDescent="0.25">
      <c r="A27" s="12" t="s">
        <v>1291</v>
      </c>
      <c r="B27" s="30" t="s">
        <v>1292</v>
      </c>
      <c r="C27" s="30" t="s">
        <v>1198</v>
      </c>
      <c r="D27" s="13">
        <v>158865</v>
      </c>
      <c r="E27" s="14">
        <v>3522.91</v>
      </c>
      <c r="F27" s="15">
        <v>1.4500000000000001E-2</v>
      </c>
      <c r="G27" s="15"/>
    </row>
    <row r="28" spans="1:7" x14ac:dyDescent="0.25">
      <c r="A28" s="12" t="s">
        <v>1208</v>
      </c>
      <c r="B28" s="30" t="s">
        <v>1209</v>
      </c>
      <c r="C28" s="30" t="s">
        <v>1210</v>
      </c>
      <c r="D28" s="13">
        <v>524168</v>
      </c>
      <c r="E28" s="14">
        <v>3516.12</v>
      </c>
      <c r="F28" s="15">
        <v>1.44E-2</v>
      </c>
      <c r="G28" s="15"/>
    </row>
    <row r="29" spans="1:7" x14ac:dyDescent="0.25">
      <c r="A29" s="12" t="s">
        <v>1463</v>
      </c>
      <c r="B29" s="30" t="s">
        <v>1464</v>
      </c>
      <c r="C29" s="30" t="s">
        <v>1216</v>
      </c>
      <c r="D29" s="13">
        <v>60009</v>
      </c>
      <c r="E29" s="14">
        <v>3457.03</v>
      </c>
      <c r="F29" s="15">
        <v>1.4200000000000001E-2</v>
      </c>
      <c r="G29" s="15"/>
    </row>
    <row r="30" spans="1:7" x14ac:dyDescent="0.25">
      <c r="A30" s="12" t="s">
        <v>1506</v>
      </c>
      <c r="B30" s="30" t="s">
        <v>1507</v>
      </c>
      <c r="C30" s="30" t="s">
        <v>1332</v>
      </c>
      <c r="D30" s="13">
        <v>92929</v>
      </c>
      <c r="E30" s="14">
        <v>3439.4</v>
      </c>
      <c r="F30" s="15">
        <v>1.41E-2</v>
      </c>
      <c r="G30" s="15"/>
    </row>
    <row r="31" spans="1:7" x14ac:dyDescent="0.25">
      <c r="A31" s="12" t="s">
        <v>1930</v>
      </c>
      <c r="B31" s="30" t="s">
        <v>1931</v>
      </c>
      <c r="C31" s="30" t="s">
        <v>1380</v>
      </c>
      <c r="D31" s="13">
        <v>528983</v>
      </c>
      <c r="E31" s="14">
        <v>3363.27</v>
      </c>
      <c r="F31" s="15">
        <v>1.38E-2</v>
      </c>
      <c r="G31" s="15"/>
    </row>
    <row r="32" spans="1:7" x14ac:dyDescent="0.25">
      <c r="A32" s="12" t="s">
        <v>1421</v>
      </c>
      <c r="B32" s="30" t="s">
        <v>1422</v>
      </c>
      <c r="C32" s="30" t="s">
        <v>1203</v>
      </c>
      <c r="D32" s="13">
        <v>2274040</v>
      </c>
      <c r="E32" s="14">
        <v>3317.82</v>
      </c>
      <c r="F32" s="15">
        <v>1.3599999999999999E-2</v>
      </c>
      <c r="G32" s="15"/>
    </row>
    <row r="33" spans="1:7" x14ac:dyDescent="0.25">
      <c r="A33" s="12" t="s">
        <v>1293</v>
      </c>
      <c r="B33" s="30" t="s">
        <v>1294</v>
      </c>
      <c r="C33" s="30" t="s">
        <v>1221</v>
      </c>
      <c r="D33" s="13">
        <v>269488</v>
      </c>
      <c r="E33" s="14">
        <v>3303.52</v>
      </c>
      <c r="F33" s="15">
        <v>1.3599999999999999E-2</v>
      </c>
      <c r="G33" s="15"/>
    </row>
    <row r="34" spans="1:7" x14ac:dyDescent="0.25">
      <c r="A34" s="12" t="s">
        <v>1786</v>
      </c>
      <c r="B34" s="30" t="s">
        <v>1787</v>
      </c>
      <c r="C34" s="30" t="s">
        <v>1263</v>
      </c>
      <c r="D34" s="13">
        <v>246719</v>
      </c>
      <c r="E34" s="14">
        <v>3301.1</v>
      </c>
      <c r="F34" s="15">
        <v>1.35E-2</v>
      </c>
      <c r="G34" s="15"/>
    </row>
    <row r="35" spans="1:7" x14ac:dyDescent="0.25">
      <c r="A35" s="12" t="s">
        <v>1184</v>
      </c>
      <c r="B35" s="30" t="s">
        <v>1185</v>
      </c>
      <c r="C35" s="30" t="s">
        <v>1186</v>
      </c>
      <c r="D35" s="13">
        <v>46017</v>
      </c>
      <c r="E35" s="14">
        <v>3277.28</v>
      </c>
      <c r="F35" s="15">
        <v>1.34E-2</v>
      </c>
      <c r="G35" s="15"/>
    </row>
    <row r="36" spans="1:7" x14ac:dyDescent="0.25">
      <c r="A36" s="12" t="s">
        <v>1467</v>
      </c>
      <c r="B36" s="30" t="s">
        <v>1468</v>
      </c>
      <c r="C36" s="30" t="s">
        <v>1380</v>
      </c>
      <c r="D36" s="13">
        <v>426070</v>
      </c>
      <c r="E36" s="14">
        <v>3204.9</v>
      </c>
      <c r="F36" s="15">
        <v>1.32E-2</v>
      </c>
      <c r="G36" s="15"/>
    </row>
    <row r="37" spans="1:7" x14ac:dyDescent="0.25">
      <c r="A37" s="12" t="s">
        <v>1171</v>
      </c>
      <c r="B37" s="30" t="s">
        <v>1172</v>
      </c>
      <c r="C37" s="30" t="s">
        <v>1173</v>
      </c>
      <c r="D37" s="13">
        <v>315632</v>
      </c>
      <c r="E37" s="14">
        <v>3202.72</v>
      </c>
      <c r="F37" s="15">
        <v>1.3100000000000001E-2</v>
      </c>
      <c r="G37" s="15"/>
    </row>
    <row r="38" spans="1:7" x14ac:dyDescent="0.25">
      <c r="A38" s="12" t="s">
        <v>1885</v>
      </c>
      <c r="B38" s="30" t="s">
        <v>1886</v>
      </c>
      <c r="C38" s="30" t="s">
        <v>1356</v>
      </c>
      <c r="D38" s="13">
        <v>2655874</v>
      </c>
      <c r="E38" s="14">
        <v>3148.54</v>
      </c>
      <c r="F38" s="15">
        <v>1.29E-2</v>
      </c>
      <c r="G38" s="15"/>
    </row>
    <row r="39" spans="1:7" x14ac:dyDescent="0.25">
      <c r="A39" s="12" t="s">
        <v>1182</v>
      </c>
      <c r="B39" s="30" t="s">
        <v>1183</v>
      </c>
      <c r="C39" s="30" t="s">
        <v>1146</v>
      </c>
      <c r="D39" s="13">
        <v>1574966</v>
      </c>
      <c r="E39" s="14">
        <v>3104.26</v>
      </c>
      <c r="F39" s="15">
        <v>1.2699999999999999E-2</v>
      </c>
      <c r="G39" s="15"/>
    </row>
    <row r="40" spans="1:7" x14ac:dyDescent="0.25">
      <c r="A40" s="12" t="s">
        <v>1480</v>
      </c>
      <c r="B40" s="30" t="s">
        <v>1481</v>
      </c>
      <c r="C40" s="30" t="s">
        <v>1198</v>
      </c>
      <c r="D40" s="13">
        <v>34098</v>
      </c>
      <c r="E40" s="14">
        <v>3070.06</v>
      </c>
      <c r="F40" s="15">
        <v>1.26E-2</v>
      </c>
      <c r="G40" s="15"/>
    </row>
    <row r="41" spans="1:7" x14ac:dyDescent="0.25">
      <c r="A41" s="12" t="s">
        <v>1932</v>
      </c>
      <c r="B41" s="30" t="s">
        <v>1933</v>
      </c>
      <c r="C41" s="30" t="s">
        <v>1235</v>
      </c>
      <c r="D41" s="13">
        <v>542402</v>
      </c>
      <c r="E41" s="14">
        <v>3026.6</v>
      </c>
      <c r="F41" s="15">
        <v>1.24E-2</v>
      </c>
      <c r="G41" s="15"/>
    </row>
    <row r="42" spans="1:7" x14ac:dyDescent="0.25">
      <c r="A42" s="12" t="s">
        <v>1323</v>
      </c>
      <c r="B42" s="30" t="s">
        <v>1324</v>
      </c>
      <c r="C42" s="30" t="s">
        <v>1216</v>
      </c>
      <c r="D42" s="13">
        <v>240445</v>
      </c>
      <c r="E42" s="14">
        <v>2935.71</v>
      </c>
      <c r="F42" s="15">
        <v>1.2E-2</v>
      </c>
      <c r="G42" s="15"/>
    </row>
    <row r="43" spans="1:7" x14ac:dyDescent="0.25">
      <c r="A43" s="12" t="s">
        <v>1297</v>
      </c>
      <c r="B43" s="30" t="s">
        <v>1298</v>
      </c>
      <c r="C43" s="30" t="s">
        <v>1216</v>
      </c>
      <c r="D43" s="13">
        <v>52963</v>
      </c>
      <c r="E43" s="14">
        <v>2932.4</v>
      </c>
      <c r="F43" s="15">
        <v>1.2E-2</v>
      </c>
      <c r="G43" s="15"/>
    </row>
    <row r="44" spans="1:7" x14ac:dyDescent="0.25">
      <c r="A44" s="12" t="s">
        <v>1864</v>
      </c>
      <c r="B44" s="30" t="s">
        <v>1865</v>
      </c>
      <c r="C44" s="30" t="s">
        <v>1170</v>
      </c>
      <c r="D44" s="13">
        <v>121873</v>
      </c>
      <c r="E44" s="14">
        <v>2889.67</v>
      </c>
      <c r="F44" s="15">
        <v>1.1900000000000001E-2</v>
      </c>
      <c r="G44" s="15"/>
    </row>
    <row r="45" spans="1:7" x14ac:dyDescent="0.25">
      <c r="A45" s="12" t="s">
        <v>1770</v>
      </c>
      <c r="B45" s="30" t="s">
        <v>1771</v>
      </c>
      <c r="C45" s="30" t="s">
        <v>1146</v>
      </c>
      <c r="D45" s="13">
        <v>726001</v>
      </c>
      <c r="E45" s="14">
        <v>2881.5</v>
      </c>
      <c r="F45" s="15">
        <v>1.18E-2</v>
      </c>
      <c r="G45" s="15"/>
    </row>
    <row r="46" spans="1:7" x14ac:dyDescent="0.25">
      <c r="A46" s="12" t="s">
        <v>1264</v>
      </c>
      <c r="B46" s="30" t="s">
        <v>1265</v>
      </c>
      <c r="C46" s="30" t="s">
        <v>1146</v>
      </c>
      <c r="D46" s="13">
        <v>193081</v>
      </c>
      <c r="E46" s="14">
        <v>2830.76</v>
      </c>
      <c r="F46" s="15">
        <v>1.1599999999999999E-2</v>
      </c>
      <c r="G46" s="15"/>
    </row>
    <row r="47" spans="1:7" x14ac:dyDescent="0.25">
      <c r="A47" s="12" t="s">
        <v>1879</v>
      </c>
      <c r="B47" s="30" t="s">
        <v>1880</v>
      </c>
      <c r="C47" s="30" t="s">
        <v>1241</v>
      </c>
      <c r="D47" s="13">
        <v>96674</v>
      </c>
      <c r="E47" s="14">
        <v>2784.74</v>
      </c>
      <c r="F47" s="15">
        <v>1.14E-2</v>
      </c>
      <c r="G47" s="15"/>
    </row>
    <row r="48" spans="1:7" x14ac:dyDescent="0.25">
      <c r="A48" s="12" t="s">
        <v>1934</v>
      </c>
      <c r="B48" s="30" t="s">
        <v>1935</v>
      </c>
      <c r="C48" s="30" t="s">
        <v>1263</v>
      </c>
      <c r="D48" s="13">
        <v>202479</v>
      </c>
      <c r="E48" s="14">
        <v>2774.06</v>
      </c>
      <c r="F48" s="15">
        <v>1.14E-2</v>
      </c>
      <c r="G48" s="15"/>
    </row>
    <row r="49" spans="1:7" x14ac:dyDescent="0.25">
      <c r="A49" s="12" t="s">
        <v>1247</v>
      </c>
      <c r="B49" s="30" t="s">
        <v>1248</v>
      </c>
      <c r="C49" s="30" t="s">
        <v>1241</v>
      </c>
      <c r="D49" s="13">
        <v>143278</v>
      </c>
      <c r="E49" s="14">
        <v>2735.32</v>
      </c>
      <c r="F49" s="15">
        <v>1.12E-2</v>
      </c>
      <c r="G49" s="15"/>
    </row>
    <row r="50" spans="1:7" x14ac:dyDescent="0.25">
      <c r="A50" s="12" t="s">
        <v>1764</v>
      </c>
      <c r="B50" s="30" t="s">
        <v>1765</v>
      </c>
      <c r="C50" s="30" t="s">
        <v>1170</v>
      </c>
      <c r="D50" s="13">
        <v>334022</v>
      </c>
      <c r="E50" s="14">
        <v>2726.45</v>
      </c>
      <c r="F50" s="15">
        <v>1.12E-2</v>
      </c>
      <c r="G50" s="15"/>
    </row>
    <row r="51" spans="1:7" x14ac:dyDescent="0.25">
      <c r="A51" s="12" t="s">
        <v>1311</v>
      </c>
      <c r="B51" s="30" t="s">
        <v>1312</v>
      </c>
      <c r="C51" s="30" t="s">
        <v>1165</v>
      </c>
      <c r="D51" s="13">
        <v>61270</v>
      </c>
      <c r="E51" s="14">
        <v>2707.98</v>
      </c>
      <c r="F51" s="15">
        <v>1.11E-2</v>
      </c>
      <c r="G51" s="15"/>
    </row>
    <row r="52" spans="1:7" x14ac:dyDescent="0.25">
      <c r="A52" s="12" t="s">
        <v>1469</v>
      </c>
      <c r="B52" s="30" t="s">
        <v>1470</v>
      </c>
      <c r="C52" s="30" t="s">
        <v>1364</v>
      </c>
      <c r="D52" s="13">
        <v>188169</v>
      </c>
      <c r="E52" s="14">
        <v>2700.7</v>
      </c>
      <c r="F52" s="15">
        <v>1.11E-2</v>
      </c>
      <c r="G52" s="15"/>
    </row>
    <row r="53" spans="1:7" x14ac:dyDescent="0.25">
      <c r="A53" s="12" t="s">
        <v>1415</v>
      </c>
      <c r="B53" s="30" t="s">
        <v>1416</v>
      </c>
      <c r="C53" s="30" t="s">
        <v>1156</v>
      </c>
      <c r="D53" s="13">
        <v>161053</v>
      </c>
      <c r="E53" s="14">
        <v>2653.75</v>
      </c>
      <c r="F53" s="15">
        <v>1.09E-2</v>
      </c>
      <c r="G53" s="15"/>
    </row>
    <row r="54" spans="1:7" x14ac:dyDescent="0.25">
      <c r="A54" s="12" t="s">
        <v>1936</v>
      </c>
      <c r="B54" s="30" t="s">
        <v>1937</v>
      </c>
      <c r="C54" s="30" t="s">
        <v>1241</v>
      </c>
      <c r="D54" s="13">
        <v>126290</v>
      </c>
      <c r="E54" s="14">
        <v>2644.95</v>
      </c>
      <c r="F54" s="15">
        <v>1.09E-2</v>
      </c>
      <c r="G54" s="15"/>
    </row>
    <row r="55" spans="1:7" x14ac:dyDescent="0.25">
      <c r="A55" s="12" t="s">
        <v>1912</v>
      </c>
      <c r="B55" s="30" t="s">
        <v>1913</v>
      </c>
      <c r="C55" s="30" t="s">
        <v>1186</v>
      </c>
      <c r="D55" s="13">
        <v>955206</v>
      </c>
      <c r="E55" s="14">
        <v>2620.13</v>
      </c>
      <c r="F55" s="15">
        <v>1.0800000000000001E-2</v>
      </c>
      <c r="G55" s="15"/>
    </row>
    <row r="56" spans="1:7" x14ac:dyDescent="0.25">
      <c r="A56" s="12" t="s">
        <v>1793</v>
      </c>
      <c r="B56" s="30" t="s">
        <v>1794</v>
      </c>
      <c r="C56" s="30" t="s">
        <v>1156</v>
      </c>
      <c r="D56" s="13">
        <v>140236</v>
      </c>
      <c r="E56" s="14">
        <v>2614.6999999999998</v>
      </c>
      <c r="F56" s="15">
        <v>1.0699999999999999E-2</v>
      </c>
      <c r="G56" s="15"/>
    </row>
    <row r="57" spans="1:7" x14ac:dyDescent="0.25">
      <c r="A57" s="12" t="s">
        <v>1484</v>
      </c>
      <c r="B57" s="30" t="s">
        <v>1485</v>
      </c>
      <c r="C57" s="30" t="s">
        <v>1241</v>
      </c>
      <c r="D57" s="13">
        <v>131518</v>
      </c>
      <c r="E57" s="14">
        <v>2564.21</v>
      </c>
      <c r="F57" s="15">
        <v>1.0500000000000001E-2</v>
      </c>
      <c r="G57" s="15"/>
    </row>
    <row r="58" spans="1:7" x14ac:dyDescent="0.25">
      <c r="A58" s="12" t="s">
        <v>1214</v>
      </c>
      <c r="B58" s="30" t="s">
        <v>1215</v>
      </c>
      <c r="C58" s="30" t="s">
        <v>1216</v>
      </c>
      <c r="D58" s="13">
        <v>170167</v>
      </c>
      <c r="E58" s="14">
        <v>2476.19</v>
      </c>
      <c r="F58" s="15">
        <v>1.0200000000000001E-2</v>
      </c>
      <c r="G58" s="15"/>
    </row>
    <row r="59" spans="1:7" x14ac:dyDescent="0.25">
      <c r="A59" s="12" t="s">
        <v>1518</v>
      </c>
      <c r="B59" s="30" t="s">
        <v>1519</v>
      </c>
      <c r="C59" s="30" t="s">
        <v>1337</v>
      </c>
      <c r="D59" s="13">
        <v>65342</v>
      </c>
      <c r="E59" s="14">
        <v>2463.98</v>
      </c>
      <c r="F59" s="15">
        <v>1.01E-2</v>
      </c>
      <c r="G59" s="15"/>
    </row>
    <row r="60" spans="1:7" x14ac:dyDescent="0.25">
      <c r="A60" s="12" t="s">
        <v>1179</v>
      </c>
      <c r="B60" s="30" t="s">
        <v>1180</v>
      </c>
      <c r="C60" s="30" t="s">
        <v>1181</v>
      </c>
      <c r="D60" s="13">
        <v>474044</v>
      </c>
      <c r="E60" s="14">
        <v>2444.41</v>
      </c>
      <c r="F60" s="15">
        <v>0.01</v>
      </c>
      <c r="G60" s="15"/>
    </row>
    <row r="61" spans="1:7" x14ac:dyDescent="0.25">
      <c r="A61" s="12" t="s">
        <v>1242</v>
      </c>
      <c r="B61" s="30" t="s">
        <v>1243</v>
      </c>
      <c r="C61" s="30" t="s">
        <v>1244</v>
      </c>
      <c r="D61" s="13">
        <v>934370</v>
      </c>
      <c r="E61" s="14">
        <v>2441.5100000000002</v>
      </c>
      <c r="F61" s="15">
        <v>0.01</v>
      </c>
      <c r="G61" s="15"/>
    </row>
    <row r="62" spans="1:7" x14ac:dyDescent="0.25">
      <c r="A62" s="12" t="s">
        <v>1938</v>
      </c>
      <c r="B62" s="30" t="s">
        <v>1939</v>
      </c>
      <c r="C62" s="30" t="s">
        <v>1263</v>
      </c>
      <c r="D62" s="13">
        <v>368675</v>
      </c>
      <c r="E62" s="14">
        <v>2377.59</v>
      </c>
      <c r="F62" s="15">
        <v>9.7999999999999997E-3</v>
      </c>
      <c r="G62" s="15"/>
    </row>
    <row r="63" spans="1:7" x14ac:dyDescent="0.25">
      <c r="A63" s="12" t="s">
        <v>1387</v>
      </c>
      <c r="B63" s="30" t="s">
        <v>1388</v>
      </c>
      <c r="C63" s="30" t="s">
        <v>1263</v>
      </c>
      <c r="D63" s="13">
        <v>68102</v>
      </c>
      <c r="E63" s="14">
        <v>2377.17</v>
      </c>
      <c r="F63" s="15">
        <v>9.7999999999999997E-3</v>
      </c>
      <c r="G63" s="15"/>
    </row>
    <row r="64" spans="1:7" x14ac:dyDescent="0.25">
      <c r="A64" s="12" t="s">
        <v>1350</v>
      </c>
      <c r="B64" s="30" t="s">
        <v>1351</v>
      </c>
      <c r="C64" s="30" t="s">
        <v>1186</v>
      </c>
      <c r="D64" s="13">
        <v>115625</v>
      </c>
      <c r="E64" s="14">
        <v>2320.83</v>
      </c>
      <c r="F64" s="15">
        <v>9.4999999999999998E-3</v>
      </c>
      <c r="G64" s="15"/>
    </row>
    <row r="65" spans="1:7" x14ac:dyDescent="0.25">
      <c r="A65" s="12" t="s">
        <v>1940</v>
      </c>
      <c r="B65" s="30" t="s">
        <v>1941</v>
      </c>
      <c r="C65" s="30" t="s">
        <v>1380</v>
      </c>
      <c r="D65" s="13">
        <v>594730</v>
      </c>
      <c r="E65" s="14">
        <v>2295.66</v>
      </c>
      <c r="F65" s="15">
        <v>9.4000000000000004E-3</v>
      </c>
      <c r="G65" s="15"/>
    </row>
    <row r="66" spans="1:7" x14ac:dyDescent="0.25">
      <c r="A66" s="12" t="s">
        <v>1259</v>
      </c>
      <c r="B66" s="30" t="s">
        <v>1260</v>
      </c>
      <c r="C66" s="30" t="s">
        <v>1198</v>
      </c>
      <c r="D66" s="13">
        <v>61595</v>
      </c>
      <c r="E66" s="14">
        <v>2244.2399999999998</v>
      </c>
      <c r="F66" s="15">
        <v>9.1999999999999998E-3</v>
      </c>
      <c r="G66" s="15"/>
    </row>
    <row r="67" spans="1:7" x14ac:dyDescent="0.25">
      <c r="A67" s="12" t="s">
        <v>1376</v>
      </c>
      <c r="B67" s="30" t="s">
        <v>1377</v>
      </c>
      <c r="C67" s="30" t="s">
        <v>1235</v>
      </c>
      <c r="D67" s="13">
        <v>2417344</v>
      </c>
      <c r="E67" s="14">
        <v>2225.17</v>
      </c>
      <c r="F67" s="15">
        <v>9.1000000000000004E-3</v>
      </c>
      <c r="G67" s="15"/>
    </row>
    <row r="68" spans="1:7" x14ac:dyDescent="0.25">
      <c r="A68" s="12" t="s">
        <v>1309</v>
      </c>
      <c r="B68" s="30" t="s">
        <v>1310</v>
      </c>
      <c r="C68" s="30" t="s">
        <v>1216</v>
      </c>
      <c r="D68" s="13">
        <v>92518</v>
      </c>
      <c r="E68" s="14">
        <v>2178.48</v>
      </c>
      <c r="F68" s="15">
        <v>8.8999999999999999E-3</v>
      </c>
      <c r="G68" s="15"/>
    </row>
    <row r="69" spans="1:7" x14ac:dyDescent="0.25">
      <c r="A69" s="12" t="s">
        <v>1893</v>
      </c>
      <c r="B69" s="30" t="s">
        <v>1894</v>
      </c>
      <c r="C69" s="30" t="s">
        <v>1263</v>
      </c>
      <c r="D69" s="13">
        <v>71454</v>
      </c>
      <c r="E69" s="14">
        <v>2178.38</v>
      </c>
      <c r="F69" s="15">
        <v>8.8999999999999999E-3</v>
      </c>
      <c r="G69" s="15"/>
    </row>
    <row r="70" spans="1:7" x14ac:dyDescent="0.25">
      <c r="A70" s="12" t="s">
        <v>1942</v>
      </c>
      <c r="B70" s="30" t="s">
        <v>1943</v>
      </c>
      <c r="C70" s="30" t="s">
        <v>1221</v>
      </c>
      <c r="D70" s="13">
        <v>190570</v>
      </c>
      <c r="E70" s="14">
        <v>2159.06</v>
      </c>
      <c r="F70" s="15">
        <v>8.8999999999999999E-3</v>
      </c>
      <c r="G70" s="15"/>
    </row>
    <row r="71" spans="1:7" x14ac:dyDescent="0.25">
      <c r="A71" s="12" t="s">
        <v>1299</v>
      </c>
      <c r="B71" s="30" t="s">
        <v>1300</v>
      </c>
      <c r="C71" s="30" t="s">
        <v>1275</v>
      </c>
      <c r="D71" s="13">
        <v>1118258</v>
      </c>
      <c r="E71" s="14">
        <v>2048.09</v>
      </c>
      <c r="F71" s="15">
        <v>8.3999999999999995E-3</v>
      </c>
      <c r="G71" s="15"/>
    </row>
    <row r="72" spans="1:7" x14ac:dyDescent="0.25">
      <c r="A72" s="12" t="s">
        <v>1362</v>
      </c>
      <c r="B72" s="30" t="s">
        <v>1363</v>
      </c>
      <c r="C72" s="30" t="s">
        <v>1364</v>
      </c>
      <c r="D72" s="13">
        <v>196222</v>
      </c>
      <c r="E72" s="14">
        <v>1999.89</v>
      </c>
      <c r="F72" s="15">
        <v>8.2000000000000007E-3</v>
      </c>
      <c r="G72" s="15"/>
    </row>
    <row r="73" spans="1:7" x14ac:dyDescent="0.25">
      <c r="A73" s="12" t="s">
        <v>1766</v>
      </c>
      <c r="B73" s="30" t="s">
        <v>1767</v>
      </c>
      <c r="C73" s="30" t="s">
        <v>1186</v>
      </c>
      <c r="D73" s="13">
        <v>115906</v>
      </c>
      <c r="E73" s="14">
        <v>1967.45</v>
      </c>
      <c r="F73" s="15">
        <v>8.0999999999999996E-3</v>
      </c>
      <c r="G73" s="15"/>
    </row>
    <row r="74" spans="1:7" x14ac:dyDescent="0.25">
      <c r="A74" s="12" t="s">
        <v>1919</v>
      </c>
      <c r="B74" s="30" t="s">
        <v>1920</v>
      </c>
      <c r="C74" s="30" t="s">
        <v>1232</v>
      </c>
      <c r="D74" s="13">
        <v>129702</v>
      </c>
      <c r="E74" s="14">
        <v>1953.7</v>
      </c>
      <c r="F74" s="15">
        <v>8.0000000000000002E-3</v>
      </c>
      <c r="G74" s="15"/>
    </row>
    <row r="75" spans="1:7" x14ac:dyDescent="0.25">
      <c r="A75" s="12" t="s">
        <v>1897</v>
      </c>
      <c r="B75" s="30" t="s">
        <v>1898</v>
      </c>
      <c r="C75" s="30" t="s">
        <v>1361</v>
      </c>
      <c r="D75" s="13">
        <v>45000</v>
      </c>
      <c r="E75" s="14">
        <v>1874.36</v>
      </c>
      <c r="F75" s="15">
        <v>7.7000000000000002E-3</v>
      </c>
      <c r="G75" s="15"/>
    </row>
    <row r="76" spans="1:7" x14ac:dyDescent="0.25">
      <c r="A76" s="12" t="s">
        <v>1908</v>
      </c>
      <c r="B76" s="30" t="s">
        <v>1909</v>
      </c>
      <c r="C76" s="30" t="s">
        <v>1221</v>
      </c>
      <c r="D76" s="13">
        <v>138974</v>
      </c>
      <c r="E76" s="14">
        <v>1857.87</v>
      </c>
      <c r="F76" s="15">
        <v>7.6E-3</v>
      </c>
      <c r="G76" s="15"/>
    </row>
    <row r="77" spans="1:7" x14ac:dyDescent="0.25">
      <c r="A77" s="12" t="s">
        <v>1944</v>
      </c>
      <c r="B77" s="30" t="s">
        <v>1945</v>
      </c>
      <c r="C77" s="30" t="s">
        <v>1918</v>
      </c>
      <c r="D77" s="13">
        <v>124437</v>
      </c>
      <c r="E77" s="14">
        <v>1855.54</v>
      </c>
      <c r="F77" s="15">
        <v>7.6E-3</v>
      </c>
      <c r="G77" s="15"/>
    </row>
    <row r="78" spans="1:7" x14ac:dyDescent="0.25">
      <c r="A78" s="12" t="s">
        <v>1443</v>
      </c>
      <c r="B78" s="30" t="s">
        <v>1444</v>
      </c>
      <c r="C78" s="30" t="s">
        <v>1445</v>
      </c>
      <c r="D78" s="13">
        <v>4664</v>
      </c>
      <c r="E78" s="14">
        <v>1737.78</v>
      </c>
      <c r="F78" s="15">
        <v>7.1000000000000004E-3</v>
      </c>
      <c r="G78" s="15"/>
    </row>
    <row r="79" spans="1:7" x14ac:dyDescent="0.25">
      <c r="A79" s="12" t="s">
        <v>1809</v>
      </c>
      <c r="B79" s="30" t="s">
        <v>1810</v>
      </c>
      <c r="C79" s="30" t="s">
        <v>1244</v>
      </c>
      <c r="D79" s="13">
        <v>404184</v>
      </c>
      <c r="E79" s="14">
        <v>1650.49</v>
      </c>
      <c r="F79" s="15">
        <v>6.7999999999999996E-3</v>
      </c>
      <c r="G79" s="15"/>
    </row>
    <row r="80" spans="1:7" x14ac:dyDescent="0.25">
      <c r="A80" s="12" t="s">
        <v>1881</v>
      </c>
      <c r="B80" s="30" t="s">
        <v>1882</v>
      </c>
      <c r="C80" s="30" t="s">
        <v>1186</v>
      </c>
      <c r="D80" s="13">
        <v>25129</v>
      </c>
      <c r="E80" s="14">
        <v>856.42</v>
      </c>
      <c r="F80" s="15">
        <v>3.5000000000000001E-3</v>
      </c>
      <c r="G80" s="15"/>
    </row>
    <row r="81" spans="1:7" x14ac:dyDescent="0.25">
      <c r="A81" s="12" t="s">
        <v>1946</v>
      </c>
      <c r="B81" s="30" t="s">
        <v>1947</v>
      </c>
      <c r="C81" s="30" t="s">
        <v>1263</v>
      </c>
      <c r="D81" s="13">
        <v>260783</v>
      </c>
      <c r="E81" s="14">
        <v>835.16</v>
      </c>
      <c r="F81" s="15">
        <v>3.3999999999999998E-3</v>
      </c>
      <c r="G81" s="15"/>
    </row>
    <row r="82" spans="1:7" x14ac:dyDescent="0.25">
      <c r="A82" s="12" t="s">
        <v>1903</v>
      </c>
      <c r="B82" s="30" t="s">
        <v>1904</v>
      </c>
      <c r="C82" s="30" t="s">
        <v>1479</v>
      </c>
      <c r="D82" s="13">
        <v>27000</v>
      </c>
      <c r="E82" s="14">
        <v>354.51</v>
      </c>
      <c r="F82" s="15">
        <v>1.5E-3</v>
      </c>
      <c r="G82" s="15"/>
    </row>
    <row r="83" spans="1:7" x14ac:dyDescent="0.25">
      <c r="A83" s="12" t="s">
        <v>1901</v>
      </c>
      <c r="B83" s="30" t="s">
        <v>1902</v>
      </c>
      <c r="C83" s="30" t="s">
        <v>1186</v>
      </c>
      <c r="D83" s="13">
        <v>147419</v>
      </c>
      <c r="E83" s="14">
        <v>96.26</v>
      </c>
      <c r="F83" s="15">
        <v>4.0000000000000002E-4</v>
      </c>
      <c r="G83" s="15"/>
    </row>
    <row r="84" spans="1:7" x14ac:dyDescent="0.25">
      <c r="A84" s="16" t="s">
        <v>126</v>
      </c>
      <c r="B84" s="31"/>
      <c r="C84" s="31"/>
      <c r="D84" s="17"/>
      <c r="E84" s="37">
        <v>237334.16</v>
      </c>
      <c r="F84" s="38">
        <v>0.97360000000000002</v>
      </c>
      <c r="G84" s="20"/>
    </row>
    <row r="85" spans="1:7" x14ac:dyDescent="0.25">
      <c r="A85" s="16" t="s">
        <v>1522</v>
      </c>
      <c r="B85" s="30"/>
      <c r="C85" s="30"/>
      <c r="D85" s="13"/>
      <c r="E85" s="14"/>
      <c r="F85" s="15"/>
      <c r="G85" s="15"/>
    </row>
    <row r="86" spans="1:7" x14ac:dyDescent="0.25">
      <c r="A86" s="16" t="s">
        <v>126</v>
      </c>
      <c r="B86" s="30"/>
      <c r="C86" s="30"/>
      <c r="D86" s="13"/>
      <c r="E86" s="39" t="s">
        <v>118</v>
      </c>
      <c r="F86" s="40" t="s">
        <v>118</v>
      </c>
      <c r="G86" s="15"/>
    </row>
    <row r="87" spans="1:7" x14ac:dyDescent="0.25">
      <c r="A87" s="21" t="s">
        <v>158</v>
      </c>
      <c r="B87" s="32"/>
      <c r="C87" s="32"/>
      <c r="D87" s="22"/>
      <c r="E87" s="27">
        <v>237334.16</v>
      </c>
      <c r="F87" s="28">
        <v>0.97360000000000002</v>
      </c>
      <c r="G87" s="20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2"/>
      <c r="B89" s="30"/>
      <c r="C89" s="30"/>
      <c r="D89" s="13"/>
      <c r="E89" s="14"/>
      <c r="F89" s="15"/>
      <c r="G89" s="15"/>
    </row>
    <row r="90" spans="1:7" x14ac:dyDescent="0.25">
      <c r="A90" s="16" t="s">
        <v>162</v>
      </c>
      <c r="B90" s="30"/>
      <c r="C90" s="30"/>
      <c r="D90" s="13"/>
      <c r="E90" s="14"/>
      <c r="F90" s="15"/>
      <c r="G90" s="15"/>
    </row>
    <row r="91" spans="1:7" x14ac:dyDescent="0.25">
      <c r="A91" s="12" t="s">
        <v>163</v>
      </c>
      <c r="B91" s="30"/>
      <c r="C91" s="30"/>
      <c r="D91" s="13"/>
      <c r="E91" s="14">
        <v>6647.77</v>
      </c>
      <c r="F91" s="15">
        <v>2.7300000000000001E-2</v>
      </c>
      <c r="G91" s="15">
        <v>6.7599000000000006E-2</v>
      </c>
    </row>
    <row r="92" spans="1:7" x14ac:dyDescent="0.25">
      <c r="A92" s="16" t="s">
        <v>126</v>
      </c>
      <c r="B92" s="31"/>
      <c r="C92" s="31"/>
      <c r="D92" s="17"/>
      <c r="E92" s="37">
        <v>6647.77</v>
      </c>
      <c r="F92" s="38">
        <v>2.7300000000000001E-2</v>
      </c>
      <c r="G92" s="20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21" t="s">
        <v>158</v>
      </c>
      <c r="B94" s="32"/>
      <c r="C94" s="32"/>
      <c r="D94" s="22"/>
      <c r="E94" s="18">
        <v>6647.77</v>
      </c>
      <c r="F94" s="19">
        <v>2.7300000000000001E-2</v>
      </c>
      <c r="G94" s="20"/>
    </row>
    <row r="95" spans="1:7" x14ac:dyDescent="0.25">
      <c r="A95" s="12" t="s">
        <v>164</v>
      </c>
      <c r="B95" s="30"/>
      <c r="C95" s="30"/>
      <c r="D95" s="13"/>
      <c r="E95" s="14">
        <v>1.231185</v>
      </c>
      <c r="F95" s="15">
        <v>5.0000000000000004E-6</v>
      </c>
      <c r="G95" s="15"/>
    </row>
    <row r="96" spans="1:7" x14ac:dyDescent="0.25">
      <c r="A96" s="12" t="s">
        <v>165</v>
      </c>
      <c r="B96" s="30"/>
      <c r="C96" s="30"/>
      <c r="D96" s="13"/>
      <c r="E96" s="23">
        <v>-313.26118500000001</v>
      </c>
      <c r="F96" s="24">
        <v>-9.0499999999999999E-4</v>
      </c>
      <c r="G96" s="15">
        <v>6.7599000000000006E-2</v>
      </c>
    </row>
    <row r="97" spans="1:7" x14ac:dyDescent="0.25">
      <c r="A97" s="25" t="s">
        <v>166</v>
      </c>
      <c r="B97" s="33"/>
      <c r="C97" s="33"/>
      <c r="D97" s="26"/>
      <c r="E97" s="27">
        <v>243669.9</v>
      </c>
      <c r="F97" s="28">
        <v>1</v>
      </c>
      <c r="G97" s="28"/>
    </row>
    <row r="102" spans="1:7" x14ac:dyDescent="0.25">
      <c r="A102" s="1" t="s">
        <v>169</v>
      </c>
    </row>
    <row r="103" spans="1:7" x14ac:dyDescent="0.25">
      <c r="A103" s="47" t="s">
        <v>170</v>
      </c>
      <c r="B103" s="34" t="s">
        <v>118</v>
      </c>
    </row>
    <row r="104" spans="1:7" x14ac:dyDescent="0.25">
      <c r="A104" t="s">
        <v>171</v>
      </c>
    </row>
    <row r="105" spans="1:7" x14ac:dyDescent="0.25">
      <c r="A105" t="s">
        <v>172</v>
      </c>
      <c r="B105" t="s">
        <v>173</v>
      </c>
      <c r="C105" t="s">
        <v>173</v>
      </c>
    </row>
    <row r="106" spans="1:7" x14ac:dyDescent="0.25">
      <c r="B106" s="48">
        <v>45230</v>
      </c>
      <c r="C106" s="48">
        <v>45260</v>
      </c>
    </row>
    <row r="107" spans="1:7" x14ac:dyDescent="0.25">
      <c r="A107" t="s">
        <v>177</v>
      </c>
      <c r="B107">
        <v>69.441999999999993</v>
      </c>
      <c r="C107">
        <v>75.165000000000006</v>
      </c>
      <c r="E107" s="2"/>
    </row>
    <row r="108" spans="1:7" x14ac:dyDescent="0.25">
      <c r="A108" t="s">
        <v>178</v>
      </c>
      <c r="B108">
        <v>26.934999999999999</v>
      </c>
      <c r="C108">
        <v>29.155000000000001</v>
      </c>
      <c r="E108" s="2"/>
    </row>
    <row r="109" spans="1:7" x14ac:dyDescent="0.25">
      <c r="A109" t="s">
        <v>649</v>
      </c>
      <c r="B109">
        <v>60.503</v>
      </c>
      <c r="C109">
        <v>65.408000000000001</v>
      </c>
      <c r="E109" s="2"/>
    </row>
    <row r="110" spans="1:7" x14ac:dyDescent="0.25">
      <c r="A110" t="s">
        <v>650</v>
      </c>
      <c r="B110">
        <v>23.074999999999999</v>
      </c>
      <c r="C110">
        <v>24.946000000000002</v>
      </c>
      <c r="E110" s="2"/>
    </row>
    <row r="111" spans="1:7" x14ac:dyDescent="0.25">
      <c r="E111" s="2"/>
    </row>
    <row r="112" spans="1:7" x14ac:dyDescent="0.25">
      <c r="A112" t="s">
        <v>188</v>
      </c>
      <c r="B112" s="34" t="s">
        <v>118</v>
      </c>
    </row>
    <row r="113" spans="1:4" x14ac:dyDescent="0.25">
      <c r="A113" t="s">
        <v>189</v>
      </c>
      <c r="B113" s="34" t="s">
        <v>118</v>
      </c>
    </row>
    <row r="114" spans="1:4" ht="30" customHeight="1" x14ac:dyDescent="0.25">
      <c r="A114" s="47" t="s">
        <v>190</v>
      </c>
      <c r="B114" s="34" t="s">
        <v>118</v>
      </c>
    </row>
    <row r="115" spans="1:4" ht="30" customHeight="1" x14ac:dyDescent="0.25">
      <c r="A115" s="47" t="s">
        <v>191</v>
      </c>
      <c r="B115" s="34" t="s">
        <v>118</v>
      </c>
    </row>
    <row r="116" spans="1:4" x14ac:dyDescent="0.25">
      <c r="A116" t="s">
        <v>1760</v>
      </c>
      <c r="B116" s="49">
        <v>0.50519999999999998</v>
      </c>
    </row>
    <row r="117" spans="1:4" ht="45" customHeight="1" x14ac:dyDescent="0.25">
      <c r="A117" s="47" t="s">
        <v>193</v>
      </c>
      <c r="B117" s="34" t="s">
        <v>118</v>
      </c>
    </row>
    <row r="118" spans="1:4" ht="30" customHeight="1" x14ac:dyDescent="0.25">
      <c r="A118" s="47" t="s">
        <v>194</v>
      </c>
      <c r="B118" s="34" t="s">
        <v>118</v>
      </c>
    </row>
    <row r="119" spans="1:4" ht="30" customHeight="1" x14ac:dyDescent="0.25">
      <c r="A119" s="47" t="s">
        <v>195</v>
      </c>
      <c r="B119" s="34" t="s">
        <v>118</v>
      </c>
    </row>
    <row r="120" spans="1:4" x14ac:dyDescent="0.25">
      <c r="A120" t="s">
        <v>196</v>
      </c>
      <c r="B120" s="34" t="s">
        <v>118</v>
      </c>
    </row>
    <row r="121" spans="1:4" x14ac:dyDescent="0.25">
      <c r="A121" t="s">
        <v>197</v>
      </c>
      <c r="B121" s="34" t="s">
        <v>118</v>
      </c>
    </row>
    <row r="123" spans="1:4" ht="69.95" customHeight="1" x14ac:dyDescent="0.25">
      <c r="A123" s="67" t="s">
        <v>207</v>
      </c>
      <c r="B123" s="67" t="s">
        <v>208</v>
      </c>
      <c r="C123" s="67" t="s">
        <v>5</v>
      </c>
      <c r="D123" s="67" t="s">
        <v>6</v>
      </c>
    </row>
    <row r="124" spans="1:4" ht="69.95" customHeight="1" x14ac:dyDescent="0.25">
      <c r="A124" s="67" t="s">
        <v>1948</v>
      </c>
      <c r="B124" s="67"/>
      <c r="C124" s="67" t="s">
        <v>58</v>
      </c>
      <c r="D124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1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1949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1950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1367</v>
      </c>
      <c r="B8" s="30" t="s">
        <v>1368</v>
      </c>
      <c r="C8" s="30" t="s">
        <v>1216</v>
      </c>
      <c r="D8" s="13">
        <v>1280651</v>
      </c>
      <c r="E8" s="14">
        <v>8072.58</v>
      </c>
      <c r="F8" s="15">
        <v>2.8799999999999999E-2</v>
      </c>
      <c r="G8" s="15"/>
    </row>
    <row r="9" spans="1:8" x14ac:dyDescent="0.25">
      <c r="A9" s="12" t="s">
        <v>1879</v>
      </c>
      <c r="B9" s="30" t="s">
        <v>1880</v>
      </c>
      <c r="C9" s="30" t="s">
        <v>1241</v>
      </c>
      <c r="D9" s="13">
        <v>267561</v>
      </c>
      <c r="E9" s="14">
        <v>7707.23</v>
      </c>
      <c r="F9" s="15">
        <v>2.75E-2</v>
      </c>
      <c r="G9" s="15"/>
    </row>
    <row r="10" spans="1:8" x14ac:dyDescent="0.25">
      <c r="A10" s="12" t="s">
        <v>1889</v>
      </c>
      <c r="B10" s="30" t="s">
        <v>1890</v>
      </c>
      <c r="C10" s="30" t="s">
        <v>1221</v>
      </c>
      <c r="D10" s="13">
        <v>508210</v>
      </c>
      <c r="E10" s="14">
        <v>7373.62</v>
      </c>
      <c r="F10" s="15">
        <v>2.63E-2</v>
      </c>
      <c r="G10" s="15"/>
    </row>
    <row r="11" spans="1:8" x14ac:dyDescent="0.25">
      <c r="A11" s="12" t="s">
        <v>1788</v>
      </c>
      <c r="B11" s="30" t="s">
        <v>1789</v>
      </c>
      <c r="C11" s="30" t="s">
        <v>1213</v>
      </c>
      <c r="D11" s="13">
        <v>813196</v>
      </c>
      <c r="E11" s="14">
        <v>7317.14</v>
      </c>
      <c r="F11" s="15">
        <v>2.6100000000000002E-2</v>
      </c>
      <c r="G11" s="15"/>
    </row>
    <row r="12" spans="1:8" x14ac:dyDescent="0.25">
      <c r="A12" s="12" t="s">
        <v>1795</v>
      </c>
      <c r="B12" s="30" t="s">
        <v>1796</v>
      </c>
      <c r="C12" s="30" t="s">
        <v>1241</v>
      </c>
      <c r="D12" s="13">
        <v>401298</v>
      </c>
      <c r="E12" s="14">
        <v>6772.51</v>
      </c>
      <c r="F12" s="15">
        <v>2.4199999999999999E-2</v>
      </c>
      <c r="G12" s="15"/>
    </row>
    <row r="13" spans="1:8" x14ac:dyDescent="0.25">
      <c r="A13" s="12" t="s">
        <v>1780</v>
      </c>
      <c r="B13" s="30" t="s">
        <v>1781</v>
      </c>
      <c r="C13" s="30" t="s">
        <v>1235</v>
      </c>
      <c r="D13" s="13">
        <v>973695</v>
      </c>
      <c r="E13" s="14">
        <v>6555.4</v>
      </c>
      <c r="F13" s="15">
        <v>2.3400000000000001E-2</v>
      </c>
      <c r="G13" s="15"/>
    </row>
    <row r="14" spans="1:8" x14ac:dyDescent="0.25">
      <c r="A14" s="12" t="s">
        <v>1951</v>
      </c>
      <c r="B14" s="30" t="s">
        <v>1952</v>
      </c>
      <c r="C14" s="30" t="s">
        <v>1221</v>
      </c>
      <c r="D14" s="13">
        <v>324945</v>
      </c>
      <c r="E14" s="14">
        <v>6421.4</v>
      </c>
      <c r="F14" s="15">
        <v>2.29E-2</v>
      </c>
      <c r="G14" s="15"/>
    </row>
    <row r="15" spans="1:8" x14ac:dyDescent="0.25">
      <c r="A15" s="12" t="s">
        <v>1431</v>
      </c>
      <c r="B15" s="30" t="s">
        <v>1432</v>
      </c>
      <c r="C15" s="30" t="s">
        <v>1186</v>
      </c>
      <c r="D15" s="13">
        <v>674013</v>
      </c>
      <c r="E15" s="14">
        <v>5264.72</v>
      </c>
      <c r="F15" s="15">
        <v>1.8800000000000001E-2</v>
      </c>
      <c r="G15" s="15"/>
    </row>
    <row r="16" spans="1:8" x14ac:dyDescent="0.25">
      <c r="A16" s="12" t="s">
        <v>1199</v>
      </c>
      <c r="B16" s="30" t="s">
        <v>1200</v>
      </c>
      <c r="C16" s="30" t="s">
        <v>1146</v>
      </c>
      <c r="D16" s="13">
        <v>3541593</v>
      </c>
      <c r="E16" s="14">
        <v>5218.54</v>
      </c>
      <c r="F16" s="15">
        <v>1.8599999999999998E-2</v>
      </c>
      <c r="G16" s="15"/>
    </row>
    <row r="17" spans="1:7" x14ac:dyDescent="0.25">
      <c r="A17" s="12" t="s">
        <v>1953</v>
      </c>
      <c r="B17" s="30" t="s">
        <v>1954</v>
      </c>
      <c r="C17" s="30" t="s">
        <v>1380</v>
      </c>
      <c r="D17" s="13">
        <v>261178</v>
      </c>
      <c r="E17" s="14">
        <v>5107.07</v>
      </c>
      <c r="F17" s="15">
        <v>1.8200000000000001E-2</v>
      </c>
      <c r="G17" s="15"/>
    </row>
    <row r="18" spans="1:7" x14ac:dyDescent="0.25">
      <c r="A18" s="12" t="s">
        <v>1938</v>
      </c>
      <c r="B18" s="30" t="s">
        <v>1939</v>
      </c>
      <c r="C18" s="30" t="s">
        <v>1263</v>
      </c>
      <c r="D18" s="13">
        <v>762843</v>
      </c>
      <c r="E18" s="14">
        <v>4919.57</v>
      </c>
      <c r="F18" s="15">
        <v>1.7600000000000001E-2</v>
      </c>
      <c r="G18" s="15"/>
    </row>
    <row r="19" spans="1:7" x14ac:dyDescent="0.25">
      <c r="A19" s="12" t="s">
        <v>1883</v>
      </c>
      <c r="B19" s="30" t="s">
        <v>1884</v>
      </c>
      <c r="C19" s="30" t="s">
        <v>1458</v>
      </c>
      <c r="D19" s="13">
        <v>879368</v>
      </c>
      <c r="E19" s="14">
        <v>4906.87</v>
      </c>
      <c r="F19" s="15">
        <v>1.7500000000000002E-2</v>
      </c>
      <c r="G19" s="15"/>
    </row>
    <row r="20" spans="1:7" x14ac:dyDescent="0.25">
      <c r="A20" s="12" t="s">
        <v>1764</v>
      </c>
      <c r="B20" s="30" t="s">
        <v>1765</v>
      </c>
      <c r="C20" s="30" t="s">
        <v>1170</v>
      </c>
      <c r="D20" s="13">
        <v>600138</v>
      </c>
      <c r="E20" s="14">
        <v>4898.63</v>
      </c>
      <c r="F20" s="15">
        <v>1.7500000000000002E-2</v>
      </c>
      <c r="G20" s="15"/>
    </row>
    <row r="21" spans="1:7" x14ac:dyDescent="0.25">
      <c r="A21" s="12" t="s">
        <v>1823</v>
      </c>
      <c r="B21" s="30" t="s">
        <v>1824</v>
      </c>
      <c r="C21" s="30" t="s">
        <v>1216</v>
      </c>
      <c r="D21" s="13">
        <v>75232</v>
      </c>
      <c r="E21" s="14">
        <v>4814.8100000000004</v>
      </c>
      <c r="F21" s="15">
        <v>1.72E-2</v>
      </c>
      <c r="G21" s="15"/>
    </row>
    <row r="22" spans="1:7" x14ac:dyDescent="0.25">
      <c r="A22" s="12" t="s">
        <v>1955</v>
      </c>
      <c r="B22" s="30" t="s">
        <v>1956</v>
      </c>
      <c r="C22" s="30" t="s">
        <v>1241</v>
      </c>
      <c r="D22" s="13">
        <v>127658</v>
      </c>
      <c r="E22" s="14">
        <v>4760.88</v>
      </c>
      <c r="F22" s="15">
        <v>1.7000000000000001E-2</v>
      </c>
      <c r="G22" s="15"/>
    </row>
    <row r="23" spans="1:7" x14ac:dyDescent="0.25">
      <c r="A23" s="12" t="s">
        <v>1864</v>
      </c>
      <c r="B23" s="30" t="s">
        <v>1865</v>
      </c>
      <c r="C23" s="30" t="s">
        <v>1170</v>
      </c>
      <c r="D23" s="13">
        <v>194245</v>
      </c>
      <c r="E23" s="14">
        <v>4605.6499999999996</v>
      </c>
      <c r="F23" s="15">
        <v>1.6400000000000001E-2</v>
      </c>
      <c r="G23" s="15"/>
    </row>
    <row r="24" spans="1:7" x14ac:dyDescent="0.25">
      <c r="A24" s="12" t="s">
        <v>1957</v>
      </c>
      <c r="B24" s="30" t="s">
        <v>1958</v>
      </c>
      <c r="C24" s="30" t="s">
        <v>1146</v>
      </c>
      <c r="D24" s="13">
        <v>4819435</v>
      </c>
      <c r="E24" s="14">
        <v>4525.45</v>
      </c>
      <c r="F24" s="15">
        <v>1.61E-2</v>
      </c>
      <c r="G24" s="15"/>
    </row>
    <row r="25" spans="1:7" x14ac:dyDescent="0.25">
      <c r="A25" s="12" t="s">
        <v>1959</v>
      </c>
      <c r="B25" s="30" t="s">
        <v>1960</v>
      </c>
      <c r="C25" s="30" t="s">
        <v>1361</v>
      </c>
      <c r="D25" s="13">
        <v>540851</v>
      </c>
      <c r="E25" s="14">
        <v>4427.1400000000003</v>
      </c>
      <c r="F25" s="15">
        <v>1.5800000000000002E-2</v>
      </c>
      <c r="G25" s="15"/>
    </row>
    <row r="26" spans="1:7" x14ac:dyDescent="0.25">
      <c r="A26" s="12" t="s">
        <v>1893</v>
      </c>
      <c r="B26" s="30" t="s">
        <v>1894</v>
      </c>
      <c r="C26" s="30" t="s">
        <v>1263</v>
      </c>
      <c r="D26" s="13">
        <v>144273</v>
      </c>
      <c r="E26" s="14">
        <v>4398.38</v>
      </c>
      <c r="F26" s="15">
        <v>1.5699999999999999E-2</v>
      </c>
      <c r="G26" s="15"/>
    </row>
    <row r="27" spans="1:7" x14ac:dyDescent="0.25">
      <c r="A27" s="12" t="s">
        <v>1770</v>
      </c>
      <c r="B27" s="30" t="s">
        <v>1771</v>
      </c>
      <c r="C27" s="30" t="s">
        <v>1146</v>
      </c>
      <c r="D27" s="13">
        <v>1093838</v>
      </c>
      <c r="E27" s="14">
        <v>4341.4399999999996</v>
      </c>
      <c r="F27" s="15">
        <v>1.55E-2</v>
      </c>
      <c r="G27" s="15"/>
    </row>
    <row r="28" spans="1:7" x14ac:dyDescent="0.25">
      <c r="A28" s="12" t="s">
        <v>1961</v>
      </c>
      <c r="B28" s="30" t="s">
        <v>1962</v>
      </c>
      <c r="C28" s="30" t="s">
        <v>1327</v>
      </c>
      <c r="D28" s="13">
        <v>141152</v>
      </c>
      <c r="E28" s="14">
        <v>4329.4799999999996</v>
      </c>
      <c r="F28" s="15">
        <v>1.54E-2</v>
      </c>
      <c r="G28" s="15"/>
    </row>
    <row r="29" spans="1:7" x14ac:dyDescent="0.25">
      <c r="A29" s="12" t="s">
        <v>1899</v>
      </c>
      <c r="B29" s="30" t="s">
        <v>1900</v>
      </c>
      <c r="C29" s="30" t="s">
        <v>1186</v>
      </c>
      <c r="D29" s="13">
        <v>415729</v>
      </c>
      <c r="E29" s="14">
        <v>4290.95</v>
      </c>
      <c r="F29" s="15">
        <v>1.5299999999999999E-2</v>
      </c>
      <c r="G29" s="15"/>
    </row>
    <row r="30" spans="1:7" x14ac:dyDescent="0.25">
      <c r="A30" s="12" t="s">
        <v>1963</v>
      </c>
      <c r="B30" s="30" t="s">
        <v>1964</v>
      </c>
      <c r="C30" s="30" t="s">
        <v>1918</v>
      </c>
      <c r="D30" s="13">
        <v>659496</v>
      </c>
      <c r="E30" s="14">
        <v>4251.1099999999997</v>
      </c>
      <c r="F30" s="15">
        <v>1.52E-2</v>
      </c>
      <c r="G30" s="15"/>
    </row>
    <row r="31" spans="1:7" x14ac:dyDescent="0.25">
      <c r="A31" s="12" t="s">
        <v>1333</v>
      </c>
      <c r="B31" s="30" t="s">
        <v>1334</v>
      </c>
      <c r="C31" s="30" t="s">
        <v>1186</v>
      </c>
      <c r="D31" s="13">
        <v>360039</v>
      </c>
      <c r="E31" s="14">
        <v>4023.26</v>
      </c>
      <c r="F31" s="15">
        <v>1.44E-2</v>
      </c>
      <c r="G31" s="15"/>
    </row>
    <row r="32" spans="1:7" x14ac:dyDescent="0.25">
      <c r="A32" s="12" t="s">
        <v>1506</v>
      </c>
      <c r="B32" s="30" t="s">
        <v>1507</v>
      </c>
      <c r="C32" s="30" t="s">
        <v>1332</v>
      </c>
      <c r="D32" s="13">
        <v>107850</v>
      </c>
      <c r="E32" s="14">
        <v>3991.64</v>
      </c>
      <c r="F32" s="15">
        <v>1.4200000000000001E-2</v>
      </c>
      <c r="G32" s="15"/>
    </row>
    <row r="33" spans="1:7" x14ac:dyDescent="0.25">
      <c r="A33" s="12" t="s">
        <v>1895</v>
      </c>
      <c r="B33" s="30" t="s">
        <v>1896</v>
      </c>
      <c r="C33" s="30" t="s">
        <v>1146</v>
      </c>
      <c r="D33" s="13">
        <v>2562105</v>
      </c>
      <c r="E33" s="14">
        <v>3962.3</v>
      </c>
      <c r="F33" s="15">
        <v>1.41E-2</v>
      </c>
      <c r="G33" s="15"/>
    </row>
    <row r="34" spans="1:7" x14ac:dyDescent="0.25">
      <c r="A34" s="12" t="s">
        <v>1919</v>
      </c>
      <c r="B34" s="30" t="s">
        <v>1920</v>
      </c>
      <c r="C34" s="30" t="s">
        <v>1232</v>
      </c>
      <c r="D34" s="13">
        <v>262261</v>
      </c>
      <c r="E34" s="14">
        <v>3950.44</v>
      </c>
      <c r="F34" s="15">
        <v>1.41E-2</v>
      </c>
      <c r="G34" s="15"/>
    </row>
    <row r="35" spans="1:7" x14ac:dyDescent="0.25">
      <c r="A35" s="12" t="s">
        <v>1891</v>
      </c>
      <c r="B35" s="30" t="s">
        <v>1892</v>
      </c>
      <c r="C35" s="30" t="s">
        <v>1203</v>
      </c>
      <c r="D35" s="13">
        <v>333668</v>
      </c>
      <c r="E35" s="14">
        <v>3879.72</v>
      </c>
      <c r="F35" s="15">
        <v>1.38E-2</v>
      </c>
      <c r="G35" s="15"/>
    </row>
    <row r="36" spans="1:7" x14ac:dyDescent="0.25">
      <c r="A36" s="12" t="s">
        <v>1965</v>
      </c>
      <c r="B36" s="30" t="s">
        <v>1966</v>
      </c>
      <c r="C36" s="30" t="s">
        <v>1198</v>
      </c>
      <c r="D36" s="13">
        <v>474450</v>
      </c>
      <c r="E36" s="14">
        <v>3873.88</v>
      </c>
      <c r="F36" s="15">
        <v>1.38E-2</v>
      </c>
      <c r="G36" s="15"/>
    </row>
    <row r="37" spans="1:7" x14ac:dyDescent="0.25">
      <c r="A37" s="12" t="s">
        <v>1967</v>
      </c>
      <c r="B37" s="30" t="s">
        <v>1968</v>
      </c>
      <c r="C37" s="30" t="s">
        <v>1445</v>
      </c>
      <c r="D37" s="13">
        <v>444660</v>
      </c>
      <c r="E37" s="14">
        <v>3842.75</v>
      </c>
      <c r="F37" s="15">
        <v>1.37E-2</v>
      </c>
      <c r="G37" s="15"/>
    </row>
    <row r="38" spans="1:7" x14ac:dyDescent="0.25">
      <c r="A38" s="12" t="s">
        <v>1934</v>
      </c>
      <c r="B38" s="30" t="s">
        <v>1935</v>
      </c>
      <c r="C38" s="30" t="s">
        <v>1263</v>
      </c>
      <c r="D38" s="13">
        <v>273107</v>
      </c>
      <c r="E38" s="14">
        <v>3741.7</v>
      </c>
      <c r="F38" s="15">
        <v>1.34E-2</v>
      </c>
      <c r="G38" s="15"/>
    </row>
    <row r="39" spans="1:7" x14ac:dyDescent="0.25">
      <c r="A39" s="12" t="s">
        <v>1969</v>
      </c>
      <c r="B39" s="30" t="s">
        <v>1970</v>
      </c>
      <c r="C39" s="30" t="s">
        <v>1275</v>
      </c>
      <c r="D39" s="13">
        <v>440917</v>
      </c>
      <c r="E39" s="14">
        <v>3695.99</v>
      </c>
      <c r="F39" s="15">
        <v>1.32E-2</v>
      </c>
      <c r="G39" s="15"/>
    </row>
    <row r="40" spans="1:7" x14ac:dyDescent="0.25">
      <c r="A40" s="12" t="s">
        <v>1301</v>
      </c>
      <c r="B40" s="30" t="s">
        <v>1302</v>
      </c>
      <c r="C40" s="30" t="s">
        <v>1263</v>
      </c>
      <c r="D40" s="13">
        <v>66682</v>
      </c>
      <c r="E40" s="14">
        <v>3674.58</v>
      </c>
      <c r="F40" s="15">
        <v>1.3100000000000001E-2</v>
      </c>
      <c r="G40" s="15"/>
    </row>
    <row r="41" spans="1:7" x14ac:dyDescent="0.25">
      <c r="A41" s="12" t="s">
        <v>1291</v>
      </c>
      <c r="B41" s="30" t="s">
        <v>1292</v>
      </c>
      <c r="C41" s="30" t="s">
        <v>1198</v>
      </c>
      <c r="D41" s="13">
        <v>162585</v>
      </c>
      <c r="E41" s="14">
        <v>3605.4</v>
      </c>
      <c r="F41" s="15">
        <v>1.29E-2</v>
      </c>
      <c r="G41" s="15"/>
    </row>
    <row r="42" spans="1:7" x14ac:dyDescent="0.25">
      <c r="A42" s="12" t="s">
        <v>1908</v>
      </c>
      <c r="B42" s="30" t="s">
        <v>1909</v>
      </c>
      <c r="C42" s="30" t="s">
        <v>1221</v>
      </c>
      <c r="D42" s="13">
        <v>264705</v>
      </c>
      <c r="E42" s="14">
        <v>3538.71</v>
      </c>
      <c r="F42" s="15">
        <v>1.26E-2</v>
      </c>
      <c r="G42" s="15"/>
    </row>
    <row r="43" spans="1:7" x14ac:dyDescent="0.25">
      <c r="A43" s="12" t="s">
        <v>1971</v>
      </c>
      <c r="B43" s="30" t="s">
        <v>1972</v>
      </c>
      <c r="C43" s="30" t="s">
        <v>1361</v>
      </c>
      <c r="D43" s="13">
        <v>1044979</v>
      </c>
      <c r="E43" s="14">
        <v>3537.25</v>
      </c>
      <c r="F43" s="15">
        <v>1.26E-2</v>
      </c>
      <c r="G43" s="15"/>
    </row>
    <row r="44" spans="1:7" x14ac:dyDescent="0.25">
      <c r="A44" s="12" t="s">
        <v>1467</v>
      </c>
      <c r="B44" s="30" t="s">
        <v>1468</v>
      </c>
      <c r="C44" s="30" t="s">
        <v>1380</v>
      </c>
      <c r="D44" s="13">
        <v>469146</v>
      </c>
      <c r="E44" s="14">
        <v>3528.92</v>
      </c>
      <c r="F44" s="15">
        <v>1.26E-2</v>
      </c>
      <c r="G44" s="15"/>
    </row>
    <row r="45" spans="1:7" x14ac:dyDescent="0.25">
      <c r="A45" s="12" t="s">
        <v>1335</v>
      </c>
      <c r="B45" s="30" t="s">
        <v>1336</v>
      </c>
      <c r="C45" s="30" t="s">
        <v>1337</v>
      </c>
      <c r="D45" s="13">
        <v>1102240</v>
      </c>
      <c r="E45" s="14">
        <v>3507.88</v>
      </c>
      <c r="F45" s="15">
        <v>1.2500000000000001E-2</v>
      </c>
      <c r="G45" s="15"/>
    </row>
    <row r="46" spans="1:7" x14ac:dyDescent="0.25">
      <c r="A46" s="12" t="s">
        <v>1921</v>
      </c>
      <c r="B46" s="30" t="s">
        <v>1922</v>
      </c>
      <c r="C46" s="30" t="s">
        <v>1165</v>
      </c>
      <c r="D46" s="13">
        <v>602415</v>
      </c>
      <c r="E46" s="14">
        <v>3484.07</v>
      </c>
      <c r="F46" s="15">
        <v>1.24E-2</v>
      </c>
      <c r="G46" s="15"/>
    </row>
    <row r="47" spans="1:7" x14ac:dyDescent="0.25">
      <c r="A47" s="12" t="s">
        <v>1973</v>
      </c>
      <c r="B47" s="30" t="s">
        <v>1974</v>
      </c>
      <c r="C47" s="30" t="s">
        <v>1975</v>
      </c>
      <c r="D47" s="13">
        <v>421488</v>
      </c>
      <c r="E47" s="14">
        <v>3360.31</v>
      </c>
      <c r="F47" s="15">
        <v>1.2E-2</v>
      </c>
      <c r="G47" s="15"/>
    </row>
    <row r="48" spans="1:7" x14ac:dyDescent="0.25">
      <c r="A48" s="12" t="s">
        <v>1976</v>
      </c>
      <c r="B48" s="30" t="s">
        <v>1977</v>
      </c>
      <c r="C48" s="30" t="s">
        <v>1216</v>
      </c>
      <c r="D48" s="13">
        <v>500588</v>
      </c>
      <c r="E48" s="14">
        <v>3303.63</v>
      </c>
      <c r="F48" s="15">
        <v>1.18E-2</v>
      </c>
      <c r="G48" s="15"/>
    </row>
    <row r="49" spans="1:7" x14ac:dyDescent="0.25">
      <c r="A49" s="12" t="s">
        <v>1944</v>
      </c>
      <c r="B49" s="30" t="s">
        <v>1945</v>
      </c>
      <c r="C49" s="30" t="s">
        <v>1918</v>
      </c>
      <c r="D49" s="13">
        <v>219005</v>
      </c>
      <c r="E49" s="14">
        <v>3265.69</v>
      </c>
      <c r="F49" s="15">
        <v>1.17E-2</v>
      </c>
      <c r="G49" s="15"/>
    </row>
    <row r="50" spans="1:7" x14ac:dyDescent="0.25">
      <c r="A50" s="12" t="s">
        <v>1978</v>
      </c>
      <c r="B50" s="30" t="s">
        <v>1979</v>
      </c>
      <c r="C50" s="30" t="s">
        <v>1263</v>
      </c>
      <c r="D50" s="13">
        <v>36835</v>
      </c>
      <c r="E50" s="14">
        <v>3163.04</v>
      </c>
      <c r="F50" s="15">
        <v>1.1299999999999999E-2</v>
      </c>
      <c r="G50" s="15"/>
    </row>
    <row r="51" spans="1:7" x14ac:dyDescent="0.25">
      <c r="A51" s="12" t="s">
        <v>1980</v>
      </c>
      <c r="B51" s="30" t="s">
        <v>1981</v>
      </c>
      <c r="C51" s="30" t="s">
        <v>1982</v>
      </c>
      <c r="D51" s="13">
        <v>124730</v>
      </c>
      <c r="E51" s="14">
        <v>3148.19</v>
      </c>
      <c r="F51" s="15">
        <v>1.12E-2</v>
      </c>
      <c r="G51" s="15"/>
    </row>
    <row r="52" spans="1:7" x14ac:dyDescent="0.25">
      <c r="A52" s="12" t="s">
        <v>1983</v>
      </c>
      <c r="B52" s="30" t="s">
        <v>1984</v>
      </c>
      <c r="C52" s="30" t="s">
        <v>1221</v>
      </c>
      <c r="D52" s="13">
        <v>473875</v>
      </c>
      <c r="E52" s="14">
        <v>3126.15</v>
      </c>
      <c r="F52" s="15">
        <v>1.12E-2</v>
      </c>
      <c r="G52" s="15"/>
    </row>
    <row r="53" spans="1:7" x14ac:dyDescent="0.25">
      <c r="A53" s="12" t="s">
        <v>1305</v>
      </c>
      <c r="B53" s="30" t="s">
        <v>1306</v>
      </c>
      <c r="C53" s="30" t="s">
        <v>1146</v>
      </c>
      <c r="D53" s="13">
        <v>2111279</v>
      </c>
      <c r="E53" s="14">
        <v>3089.86</v>
      </c>
      <c r="F53" s="15">
        <v>1.0999999999999999E-2</v>
      </c>
      <c r="G53" s="15"/>
    </row>
    <row r="54" spans="1:7" x14ac:dyDescent="0.25">
      <c r="A54" s="12" t="s">
        <v>1940</v>
      </c>
      <c r="B54" s="30" t="s">
        <v>1941</v>
      </c>
      <c r="C54" s="30" t="s">
        <v>1380</v>
      </c>
      <c r="D54" s="13">
        <v>797685</v>
      </c>
      <c r="E54" s="14">
        <v>3079.06</v>
      </c>
      <c r="F54" s="15">
        <v>1.0999999999999999E-2</v>
      </c>
      <c r="G54" s="15"/>
    </row>
    <row r="55" spans="1:7" x14ac:dyDescent="0.25">
      <c r="A55" s="12" t="s">
        <v>1985</v>
      </c>
      <c r="B55" s="30" t="s">
        <v>1986</v>
      </c>
      <c r="C55" s="30" t="s">
        <v>1371</v>
      </c>
      <c r="D55" s="13">
        <v>601101</v>
      </c>
      <c r="E55" s="14">
        <v>3042.47</v>
      </c>
      <c r="F55" s="15">
        <v>1.09E-2</v>
      </c>
      <c r="G55" s="15"/>
    </row>
    <row r="56" spans="1:7" x14ac:dyDescent="0.25">
      <c r="A56" s="12" t="s">
        <v>1987</v>
      </c>
      <c r="B56" s="30" t="s">
        <v>1988</v>
      </c>
      <c r="C56" s="30" t="s">
        <v>1241</v>
      </c>
      <c r="D56" s="13">
        <v>394631</v>
      </c>
      <c r="E56" s="14">
        <v>3020.9</v>
      </c>
      <c r="F56" s="15">
        <v>1.0800000000000001E-2</v>
      </c>
      <c r="G56" s="15"/>
    </row>
    <row r="57" spans="1:7" x14ac:dyDescent="0.25">
      <c r="A57" s="12" t="s">
        <v>1989</v>
      </c>
      <c r="B57" s="30" t="s">
        <v>1990</v>
      </c>
      <c r="C57" s="30" t="s">
        <v>1235</v>
      </c>
      <c r="D57" s="13">
        <v>129483</v>
      </c>
      <c r="E57" s="14">
        <v>3019.54</v>
      </c>
      <c r="F57" s="15">
        <v>1.0800000000000001E-2</v>
      </c>
      <c r="G57" s="15"/>
    </row>
    <row r="58" spans="1:7" x14ac:dyDescent="0.25">
      <c r="A58" s="12" t="s">
        <v>1991</v>
      </c>
      <c r="B58" s="30" t="s">
        <v>1992</v>
      </c>
      <c r="C58" s="30" t="s">
        <v>1445</v>
      </c>
      <c r="D58" s="13">
        <v>86303</v>
      </c>
      <c r="E58" s="14">
        <v>2932.71</v>
      </c>
      <c r="F58" s="15">
        <v>1.0500000000000001E-2</v>
      </c>
      <c r="G58" s="15"/>
    </row>
    <row r="59" spans="1:7" x14ac:dyDescent="0.25">
      <c r="A59" s="12" t="s">
        <v>1993</v>
      </c>
      <c r="B59" s="30" t="s">
        <v>1994</v>
      </c>
      <c r="C59" s="30" t="s">
        <v>1356</v>
      </c>
      <c r="D59" s="13">
        <v>656658</v>
      </c>
      <c r="E59" s="14">
        <v>2886.34</v>
      </c>
      <c r="F59" s="15">
        <v>1.03E-2</v>
      </c>
      <c r="G59" s="15"/>
    </row>
    <row r="60" spans="1:7" x14ac:dyDescent="0.25">
      <c r="A60" s="12" t="s">
        <v>1362</v>
      </c>
      <c r="B60" s="30" t="s">
        <v>1363</v>
      </c>
      <c r="C60" s="30" t="s">
        <v>1364</v>
      </c>
      <c r="D60" s="13">
        <v>282140</v>
      </c>
      <c r="E60" s="14">
        <v>2875.57</v>
      </c>
      <c r="F60" s="15">
        <v>1.03E-2</v>
      </c>
      <c r="G60" s="15"/>
    </row>
    <row r="61" spans="1:7" x14ac:dyDescent="0.25">
      <c r="A61" s="12" t="s">
        <v>1995</v>
      </c>
      <c r="B61" s="30" t="s">
        <v>1996</v>
      </c>
      <c r="C61" s="30" t="s">
        <v>1361</v>
      </c>
      <c r="D61" s="13">
        <v>955202</v>
      </c>
      <c r="E61" s="14">
        <v>2785.85</v>
      </c>
      <c r="F61" s="15">
        <v>9.9000000000000008E-3</v>
      </c>
      <c r="G61" s="15"/>
    </row>
    <row r="62" spans="1:7" x14ac:dyDescent="0.25">
      <c r="A62" s="12" t="s">
        <v>1357</v>
      </c>
      <c r="B62" s="30" t="s">
        <v>1358</v>
      </c>
      <c r="C62" s="30" t="s">
        <v>1327</v>
      </c>
      <c r="D62" s="13">
        <v>86415</v>
      </c>
      <c r="E62" s="14">
        <v>2761.26</v>
      </c>
      <c r="F62" s="15">
        <v>9.9000000000000008E-3</v>
      </c>
      <c r="G62" s="15"/>
    </row>
    <row r="63" spans="1:7" x14ac:dyDescent="0.25">
      <c r="A63" s="12" t="s">
        <v>1997</v>
      </c>
      <c r="B63" s="30" t="s">
        <v>1998</v>
      </c>
      <c r="C63" s="30" t="s">
        <v>1235</v>
      </c>
      <c r="D63" s="13">
        <v>2463529</v>
      </c>
      <c r="E63" s="14">
        <v>2757.92</v>
      </c>
      <c r="F63" s="15">
        <v>9.7999999999999997E-3</v>
      </c>
      <c r="G63" s="15"/>
    </row>
    <row r="64" spans="1:7" x14ac:dyDescent="0.25">
      <c r="A64" s="12" t="s">
        <v>1999</v>
      </c>
      <c r="B64" s="30" t="s">
        <v>2000</v>
      </c>
      <c r="C64" s="30" t="s">
        <v>1235</v>
      </c>
      <c r="D64" s="13">
        <v>731976</v>
      </c>
      <c r="E64" s="14">
        <v>2673.54</v>
      </c>
      <c r="F64" s="15">
        <v>9.4999999999999998E-3</v>
      </c>
      <c r="G64" s="15"/>
    </row>
    <row r="65" spans="1:7" x14ac:dyDescent="0.25">
      <c r="A65" s="12" t="s">
        <v>2001</v>
      </c>
      <c r="B65" s="30" t="s">
        <v>2002</v>
      </c>
      <c r="C65" s="30" t="s">
        <v>1356</v>
      </c>
      <c r="D65" s="13">
        <v>150957</v>
      </c>
      <c r="E65" s="14">
        <v>2631.56</v>
      </c>
      <c r="F65" s="15">
        <v>9.4000000000000004E-3</v>
      </c>
      <c r="G65" s="15"/>
    </row>
    <row r="66" spans="1:7" x14ac:dyDescent="0.25">
      <c r="A66" s="12" t="s">
        <v>1926</v>
      </c>
      <c r="B66" s="30" t="s">
        <v>1927</v>
      </c>
      <c r="C66" s="30" t="s">
        <v>1165</v>
      </c>
      <c r="D66" s="13">
        <v>6427059</v>
      </c>
      <c r="E66" s="14">
        <v>2619.0300000000002</v>
      </c>
      <c r="F66" s="15">
        <v>9.2999999999999992E-3</v>
      </c>
      <c r="G66" s="15"/>
    </row>
    <row r="67" spans="1:7" x14ac:dyDescent="0.25">
      <c r="A67" s="12" t="s">
        <v>2003</v>
      </c>
      <c r="B67" s="30" t="s">
        <v>2004</v>
      </c>
      <c r="C67" s="30" t="s">
        <v>1241</v>
      </c>
      <c r="D67" s="13">
        <v>298875</v>
      </c>
      <c r="E67" s="14">
        <v>2600.06</v>
      </c>
      <c r="F67" s="15">
        <v>9.2999999999999992E-3</v>
      </c>
      <c r="G67" s="15"/>
    </row>
    <row r="68" spans="1:7" x14ac:dyDescent="0.25">
      <c r="A68" s="12" t="s">
        <v>2005</v>
      </c>
      <c r="B68" s="30" t="s">
        <v>2006</v>
      </c>
      <c r="C68" s="30" t="s">
        <v>1165</v>
      </c>
      <c r="D68" s="13">
        <v>45611</v>
      </c>
      <c r="E68" s="14">
        <v>2509.9</v>
      </c>
      <c r="F68" s="15">
        <v>8.9999999999999993E-3</v>
      </c>
      <c r="G68" s="15"/>
    </row>
    <row r="69" spans="1:7" x14ac:dyDescent="0.25">
      <c r="A69" s="12" t="s">
        <v>2007</v>
      </c>
      <c r="B69" s="30" t="s">
        <v>2008</v>
      </c>
      <c r="C69" s="30" t="s">
        <v>1146</v>
      </c>
      <c r="D69" s="13">
        <v>640134</v>
      </c>
      <c r="E69" s="14">
        <v>2484.36</v>
      </c>
      <c r="F69" s="15">
        <v>8.8999999999999999E-3</v>
      </c>
      <c r="G69" s="15"/>
    </row>
    <row r="70" spans="1:7" x14ac:dyDescent="0.25">
      <c r="A70" s="12" t="s">
        <v>2009</v>
      </c>
      <c r="B70" s="30" t="s">
        <v>2010</v>
      </c>
      <c r="C70" s="30" t="s">
        <v>1241</v>
      </c>
      <c r="D70" s="13">
        <v>187622</v>
      </c>
      <c r="E70" s="14">
        <v>2232.89</v>
      </c>
      <c r="F70" s="15">
        <v>8.0000000000000002E-3</v>
      </c>
      <c r="G70" s="15"/>
    </row>
    <row r="71" spans="1:7" x14ac:dyDescent="0.25">
      <c r="A71" s="12" t="s">
        <v>1897</v>
      </c>
      <c r="B71" s="30" t="s">
        <v>1898</v>
      </c>
      <c r="C71" s="30" t="s">
        <v>1361</v>
      </c>
      <c r="D71" s="13">
        <v>51530</v>
      </c>
      <c r="E71" s="14">
        <v>2146.35</v>
      </c>
      <c r="F71" s="15">
        <v>7.7000000000000002E-3</v>
      </c>
      <c r="G71" s="15"/>
    </row>
    <row r="72" spans="1:7" x14ac:dyDescent="0.25">
      <c r="A72" s="12" t="s">
        <v>1930</v>
      </c>
      <c r="B72" s="30" t="s">
        <v>1931</v>
      </c>
      <c r="C72" s="30" t="s">
        <v>1380</v>
      </c>
      <c r="D72" s="13">
        <v>330514</v>
      </c>
      <c r="E72" s="14">
        <v>2101.41</v>
      </c>
      <c r="F72" s="15">
        <v>7.4999999999999997E-3</v>
      </c>
      <c r="G72" s="15"/>
    </row>
    <row r="73" spans="1:7" x14ac:dyDescent="0.25">
      <c r="A73" s="12" t="s">
        <v>2011</v>
      </c>
      <c r="B73" s="30" t="s">
        <v>2012</v>
      </c>
      <c r="C73" s="30" t="s">
        <v>1258</v>
      </c>
      <c r="D73" s="13">
        <v>1996056</v>
      </c>
      <c r="E73" s="14">
        <v>2059.9299999999998</v>
      </c>
      <c r="F73" s="15">
        <v>7.3000000000000001E-3</v>
      </c>
      <c r="G73" s="15"/>
    </row>
    <row r="74" spans="1:7" x14ac:dyDescent="0.25">
      <c r="A74" s="12" t="s">
        <v>1803</v>
      </c>
      <c r="B74" s="30" t="s">
        <v>1804</v>
      </c>
      <c r="C74" s="30" t="s">
        <v>1165</v>
      </c>
      <c r="D74" s="13">
        <v>405242</v>
      </c>
      <c r="E74" s="14">
        <v>2043.43</v>
      </c>
      <c r="F74" s="15">
        <v>7.3000000000000001E-3</v>
      </c>
      <c r="G74" s="15"/>
    </row>
    <row r="75" spans="1:7" x14ac:dyDescent="0.25">
      <c r="A75" s="12" t="s">
        <v>2013</v>
      </c>
      <c r="B75" s="30" t="s">
        <v>2014</v>
      </c>
      <c r="C75" s="30" t="s">
        <v>1258</v>
      </c>
      <c r="D75" s="13">
        <v>565425</v>
      </c>
      <c r="E75" s="14">
        <v>2026.48</v>
      </c>
      <c r="F75" s="15">
        <v>7.1999999999999998E-3</v>
      </c>
      <c r="G75" s="15"/>
    </row>
    <row r="76" spans="1:7" x14ac:dyDescent="0.25">
      <c r="A76" s="12" t="s">
        <v>1247</v>
      </c>
      <c r="B76" s="30" t="s">
        <v>1248</v>
      </c>
      <c r="C76" s="30" t="s">
        <v>1241</v>
      </c>
      <c r="D76" s="13">
        <v>104098</v>
      </c>
      <c r="E76" s="14">
        <v>1987.33</v>
      </c>
      <c r="F76" s="15">
        <v>7.1000000000000004E-3</v>
      </c>
      <c r="G76" s="15"/>
    </row>
    <row r="77" spans="1:7" x14ac:dyDescent="0.25">
      <c r="A77" s="12" t="s">
        <v>1932</v>
      </c>
      <c r="B77" s="30" t="s">
        <v>1933</v>
      </c>
      <c r="C77" s="30" t="s">
        <v>1235</v>
      </c>
      <c r="D77" s="13">
        <v>341415</v>
      </c>
      <c r="E77" s="14">
        <v>1905.1</v>
      </c>
      <c r="F77" s="15">
        <v>6.7999999999999996E-3</v>
      </c>
      <c r="G77" s="15"/>
    </row>
    <row r="78" spans="1:7" x14ac:dyDescent="0.25">
      <c r="A78" s="12" t="s">
        <v>2015</v>
      </c>
      <c r="B78" s="30" t="s">
        <v>2016</v>
      </c>
      <c r="C78" s="30" t="s">
        <v>1263</v>
      </c>
      <c r="D78" s="13">
        <v>863888</v>
      </c>
      <c r="E78" s="14">
        <v>1870.75</v>
      </c>
      <c r="F78" s="15">
        <v>6.7000000000000002E-3</v>
      </c>
      <c r="G78" s="15"/>
    </row>
    <row r="79" spans="1:7" x14ac:dyDescent="0.25">
      <c r="A79" s="12" t="s">
        <v>2017</v>
      </c>
      <c r="B79" s="30" t="s">
        <v>2018</v>
      </c>
      <c r="C79" s="30" t="s">
        <v>1332</v>
      </c>
      <c r="D79" s="13">
        <v>771979</v>
      </c>
      <c r="E79" s="14">
        <v>1779.41</v>
      </c>
      <c r="F79" s="15">
        <v>6.3E-3</v>
      </c>
      <c r="G79" s="15"/>
    </row>
    <row r="80" spans="1:7" x14ac:dyDescent="0.25">
      <c r="A80" s="12" t="s">
        <v>1903</v>
      </c>
      <c r="B80" s="30" t="s">
        <v>1904</v>
      </c>
      <c r="C80" s="30" t="s">
        <v>1479</v>
      </c>
      <c r="D80" s="13">
        <v>30000</v>
      </c>
      <c r="E80" s="14">
        <v>393.9</v>
      </c>
      <c r="F80" s="15">
        <v>1.4E-3</v>
      </c>
      <c r="G80" s="15"/>
    </row>
    <row r="81" spans="1:7" x14ac:dyDescent="0.25">
      <c r="A81" s="16" t="s">
        <v>126</v>
      </c>
      <c r="B81" s="31"/>
      <c r="C81" s="31"/>
      <c r="D81" s="17"/>
      <c r="E81" s="37">
        <v>272802.98</v>
      </c>
      <c r="F81" s="38">
        <v>0.97350000000000003</v>
      </c>
      <c r="G81" s="20"/>
    </row>
    <row r="82" spans="1:7" x14ac:dyDescent="0.25">
      <c r="A82" s="16" t="s">
        <v>1522</v>
      </c>
      <c r="B82" s="30"/>
      <c r="C82" s="30"/>
      <c r="D82" s="13"/>
      <c r="E82" s="14"/>
      <c r="F82" s="15"/>
      <c r="G82" s="15"/>
    </row>
    <row r="83" spans="1:7" x14ac:dyDescent="0.25">
      <c r="A83" s="16" t="s">
        <v>126</v>
      </c>
      <c r="B83" s="30"/>
      <c r="C83" s="30"/>
      <c r="D83" s="13"/>
      <c r="E83" s="39" t="s">
        <v>118</v>
      </c>
      <c r="F83" s="40" t="s">
        <v>118</v>
      </c>
      <c r="G83" s="15"/>
    </row>
    <row r="84" spans="1:7" x14ac:dyDescent="0.25">
      <c r="A84" s="21" t="s">
        <v>158</v>
      </c>
      <c r="B84" s="32"/>
      <c r="C84" s="32"/>
      <c r="D84" s="22"/>
      <c r="E84" s="27">
        <v>272802.98</v>
      </c>
      <c r="F84" s="28">
        <v>0.97350000000000003</v>
      </c>
      <c r="G84" s="20"/>
    </row>
    <row r="85" spans="1:7" x14ac:dyDescent="0.25">
      <c r="A85" s="12"/>
      <c r="B85" s="30"/>
      <c r="C85" s="30"/>
      <c r="D85" s="13"/>
      <c r="E85" s="14"/>
      <c r="F85" s="15"/>
      <c r="G85" s="15"/>
    </row>
    <row r="86" spans="1:7" x14ac:dyDescent="0.25">
      <c r="A86" s="12"/>
      <c r="B86" s="30"/>
      <c r="C86" s="30"/>
      <c r="D86" s="13"/>
      <c r="E86" s="14"/>
      <c r="F86" s="15"/>
      <c r="G86" s="15"/>
    </row>
    <row r="87" spans="1:7" x14ac:dyDescent="0.25">
      <c r="A87" s="16" t="s">
        <v>162</v>
      </c>
      <c r="B87" s="30"/>
      <c r="C87" s="30"/>
      <c r="D87" s="13"/>
      <c r="E87" s="14"/>
      <c r="F87" s="15"/>
      <c r="G87" s="15"/>
    </row>
    <row r="88" spans="1:7" x14ac:dyDescent="0.25">
      <c r="A88" s="12" t="s">
        <v>163</v>
      </c>
      <c r="B88" s="30"/>
      <c r="C88" s="30"/>
      <c r="D88" s="13"/>
      <c r="E88" s="14">
        <v>8101.5</v>
      </c>
      <c r="F88" s="15">
        <v>2.8899999999999999E-2</v>
      </c>
      <c r="G88" s="15">
        <v>6.7599000000000006E-2</v>
      </c>
    </row>
    <row r="89" spans="1:7" x14ac:dyDescent="0.25">
      <c r="A89" s="16" t="s">
        <v>126</v>
      </c>
      <c r="B89" s="31"/>
      <c r="C89" s="31"/>
      <c r="D89" s="17"/>
      <c r="E89" s="37">
        <v>8101.5</v>
      </c>
      <c r="F89" s="38">
        <v>2.8899999999999999E-2</v>
      </c>
      <c r="G89" s="20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21" t="s">
        <v>158</v>
      </c>
      <c r="B91" s="32"/>
      <c r="C91" s="32"/>
      <c r="D91" s="22"/>
      <c r="E91" s="18">
        <v>8101.5</v>
      </c>
      <c r="F91" s="19">
        <v>2.8899999999999999E-2</v>
      </c>
      <c r="G91" s="20"/>
    </row>
    <row r="92" spans="1:7" x14ac:dyDescent="0.25">
      <c r="A92" s="12" t="s">
        <v>164</v>
      </c>
      <c r="B92" s="30"/>
      <c r="C92" s="30"/>
      <c r="D92" s="13"/>
      <c r="E92" s="14">
        <v>1.5004199</v>
      </c>
      <c r="F92" s="15">
        <v>5.0000000000000004E-6</v>
      </c>
      <c r="G92" s="15"/>
    </row>
    <row r="93" spans="1:7" x14ac:dyDescent="0.25">
      <c r="A93" s="12" t="s">
        <v>165</v>
      </c>
      <c r="B93" s="30"/>
      <c r="C93" s="30"/>
      <c r="D93" s="13"/>
      <c r="E93" s="23">
        <v>-633.0004199</v>
      </c>
      <c r="F93" s="24">
        <v>-2.405E-3</v>
      </c>
      <c r="G93" s="15">
        <v>6.7599000000000006E-2</v>
      </c>
    </row>
    <row r="94" spans="1:7" x14ac:dyDescent="0.25">
      <c r="A94" s="25" t="s">
        <v>166</v>
      </c>
      <c r="B94" s="33"/>
      <c r="C94" s="33"/>
      <c r="D94" s="26"/>
      <c r="E94" s="27">
        <v>280272.98</v>
      </c>
      <c r="F94" s="28">
        <v>1</v>
      </c>
      <c r="G94" s="28"/>
    </row>
    <row r="99" spans="1:5" x14ac:dyDescent="0.25">
      <c r="A99" s="1" t="s">
        <v>169</v>
      </c>
    </row>
    <row r="100" spans="1:5" x14ac:dyDescent="0.25">
      <c r="A100" s="47" t="s">
        <v>170</v>
      </c>
      <c r="B100" s="34" t="s">
        <v>118</v>
      </c>
    </row>
    <row r="101" spans="1:5" x14ac:dyDescent="0.25">
      <c r="A101" t="s">
        <v>171</v>
      </c>
    </row>
    <row r="102" spans="1:5" x14ac:dyDescent="0.25">
      <c r="A102" t="s">
        <v>172</v>
      </c>
      <c r="B102" t="s">
        <v>173</v>
      </c>
      <c r="C102" t="s">
        <v>173</v>
      </c>
    </row>
    <row r="103" spans="1:5" x14ac:dyDescent="0.25">
      <c r="B103" s="48">
        <v>45230</v>
      </c>
      <c r="C103" s="48">
        <v>45260</v>
      </c>
    </row>
    <row r="104" spans="1:5" x14ac:dyDescent="0.25">
      <c r="A104" t="s">
        <v>177</v>
      </c>
      <c r="B104">
        <v>33.805</v>
      </c>
      <c r="C104">
        <v>37.170999999999999</v>
      </c>
      <c r="E104" s="2"/>
    </row>
    <row r="105" spans="1:5" x14ac:dyDescent="0.25">
      <c r="A105" t="s">
        <v>178</v>
      </c>
      <c r="B105">
        <v>29.574000000000002</v>
      </c>
      <c r="C105">
        <v>32.518000000000001</v>
      </c>
      <c r="E105" s="2"/>
    </row>
    <row r="106" spans="1:5" x14ac:dyDescent="0.25">
      <c r="A106" t="s">
        <v>649</v>
      </c>
      <c r="B106">
        <v>31.349</v>
      </c>
      <c r="C106">
        <v>34.427999999999997</v>
      </c>
      <c r="E106" s="2"/>
    </row>
    <row r="107" spans="1:5" x14ac:dyDescent="0.25">
      <c r="A107" t="s">
        <v>650</v>
      </c>
      <c r="B107">
        <v>27.241</v>
      </c>
      <c r="C107">
        <v>29.917000000000002</v>
      </c>
      <c r="E107" s="2"/>
    </row>
    <row r="108" spans="1:5" x14ac:dyDescent="0.25">
      <c r="E108" s="2"/>
    </row>
    <row r="109" spans="1:5" x14ac:dyDescent="0.25">
      <c r="A109" t="s">
        <v>188</v>
      </c>
      <c r="B109" s="34" t="s">
        <v>118</v>
      </c>
    </row>
    <row r="110" spans="1:5" x14ac:dyDescent="0.25">
      <c r="A110" t="s">
        <v>189</v>
      </c>
      <c r="B110" s="34" t="s">
        <v>118</v>
      </c>
    </row>
    <row r="111" spans="1:5" ht="30" customHeight="1" x14ac:dyDescent="0.25">
      <c r="A111" s="47" t="s">
        <v>190</v>
      </c>
      <c r="B111" s="34" t="s">
        <v>118</v>
      </c>
    </row>
    <row r="112" spans="1:5" ht="30" customHeight="1" x14ac:dyDescent="0.25">
      <c r="A112" s="47" t="s">
        <v>191</v>
      </c>
      <c r="B112" s="34" t="s">
        <v>118</v>
      </c>
    </row>
    <row r="113" spans="1:4" x14ac:dyDescent="0.25">
      <c r="A113" t="s">
        <v>1760</v>
      </c>
      <c r="B113" s="49">
        <v>0.25933600000000001</v>
      </c>
    </row>
    <row r="114" spans="1:4" ht="45" customHeight="1" x14ac:dyDescent="0.25">
      <c r="A114" s="47" t="s">
        <v>193</v>
      </c>
      <c r="B114" s="34" t="s">
        <v>118</v>
      </c>
    </row>
    <row r="115" spans="1:4" ht="30" customHeight="1" x14ac:dyDescent="0.25">
      <c r="A115" s="47" t="s">
        <v>194</v>
      </c>
      <c r="B115" s="34" t="s">
        <v>118</v>
      </c>
    </row>
    <row r="116" spans="1:4" ht="30" customHeight="1" x14ac:dyDescent="0.25">
      <c r="A116" s="47" t="s">
        <v>195</v>
      </c>
      <c r="B116" s="34" t="s">
        <v>118</v>
      </c>
    </row>
    <row r="117" spans="1:4" x14ac:dyDescent="0.25">
      <c r="A117" t="s">
        <v>196</v>
      </c>
      <c r="B117" s="34" t="s">
        <v>118</v>
      </c>
    </row>
    <row r="118" spans="1:4" x14ac:dyDescent="0.25">
      <c r="A118" t="s">
        <v>197</v>
      </c>
      <c r="B118" s="34" t="s">
        <v>118</v>
      </c>
    </row>
    <row r="120" spans="1:4" ht="69.95" customHeight="1" x14ac:dyDescent="0.25">
      <c r="A120" s="67" t="s">
        <v>207</v>
      </c>
      <c r="B120" s="67" t="s">
        <v>208</v>
      </c>
      <c r="C120" s="67" t="s">
        <v>5</v>
      </c>
      <c r="D120" s="67" t="s">
        <v>6</v>
      </c>
    </row>
    <row r="121" spans="1:4" ht="69.95" customHeight="1" x14ac:dyDescent="0.25">
      <c r="A121" s="67" t="s">
        <v>2019</v>
      </c>
      <c r="B121" s="67"/>
      <c r="C121" s="67" t="s">
        <v>60</v>
      </c>
      <c r="D121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18"/>
  <sheetViews>
    <sheetView showGridLines="0" workbookViewId="0">
      <pane ySplit="4" topLeftCell="A164" activePane="bottomLeft" state="frozen"/>
      <selection activeCell="B84" sqref="B84"/>
      <selection pane="bottomLeft" activeCell="A170" sqref="A17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2020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2021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1150</v>
      </c>
      <c r="B8" s="30" t="s">
        <v>1151</v>
      </c>
      <c r="C8" s="30" t="s">
        <v>1146</v>
      </c>
      <c r="D8" s="13">
        <v>166858</v>
      </c>
      <c r="E8" s="14">
        <v>1560.04</v>
      </c>
      <c r="F8" s="15">
        <v>4.6899999999999997E-2</v>
      </c>
      <c r="G8" s="15"/>
    </row>
    <row r="9" spans="1:8" x14ac:dyDescent="0.25">
      <c r="A9" s="12" t="s">
        <v>1315</v>
      </c>
      <c r="B9" s="30" t="s">
        <v>1316</v>
      </c>
      <c r="C9" s="30" t="s">
        <v>1198</v>
      </c>
      <c r="D9" s="13">
        <v>311400</v>
      </c>
      <c r="E9" s="14">
        <v>1367.82</v>
      </c>
      <c r="F9" s="15">
        <v>4.1099999999999998E-2</v>
      </c>
      <c r="G9" s="15"/>
    </row>
    <row r="10" spans="1:8" x14ac:dyDescent="0.25">
      <c r="A10" s="12" t="s">
        <v>1174</v>
      </c>
      <c r="B10" s="30" t="s">
        <v>1175</v>
      </c>
      <c r="C10" s="30" t="s">
        <v>1176</v>
      </c>
      <c r="D10" s="13">
        <v>160000</v>
      </c>
      <c r="E10" s="14">
        <v>1320.8</v>
      </c>
      <c r="F10" s="15">
        <v>3.9699999999999999E-2</v>
      </c>
      <c r="G10" s="15"/>
    </row>
    <row r="11" spans="1:8" x14ac:dyDescent="0.25">
      <c r="A11" s="12" t="s">
        <v>1157</v>
      </c>
      <c r="B11" s="30" t="s">
        <v>1158</v>
      </c>
      <c r="C11" s="30" t="s">
        <v>1159</v>
      </c>
      <c r="D11" s="13">
        <v>510000</v>
      </c>
      <c r="E11" s="14">
        <v>1290.81</v>
      </c>
      <c r="F11" s="15">
        <v>3.8800000000000001E-2</v>
      </c>
      <c r="G11" s="15"/>
    </row>
    <row r="12" spans="1:8" x14ac:dyDescent="0.25">
      <c r="A12" s="12" t="s">
        <v>1152</v>
      </c>
      <c r="B12" s="30" t="s">
        <v>1153</v>
      </c>
      <c r="C12" s="30" t="s">
        <v>1146</v>
      </c>
      <c r="D12" s="13">
        <v>71500</v>
      </c>
      <c r="E12" s="14">
        <v>1255.1500000000001</v>
      </c>
      <c r="F12" s="15">
        <v>3.7699999999999997E-2</v>
      </c>
      <c r="G12" s="15"/>
    </row>
    <row r="13" spans="1:8" x14ac:dyDescent="0.25">
      <c r="A13" s="12" t="s">
        <v>1144</v>
      </c>
      <c r="B13" s="30" t="s">
        <v>1145</v>
      </c>
      <c r="C13" s="30" t="s">
        <v>1146</v>
      </c>
      <c r="D13" s="13">
        <v>65308</v>
      </c>
      <c r="E13" s="14">
        <v>1018.02</v>
      </c>
      <c r="F13" s="15">
        <v>3.0599999999999999E-2</v>
      </c>
      <c r="G13" s="15"/>
    </row>
    <row r="14" spans="1:8" x14ac:dyDescent="0.25">
      <c r="A14" s="12" t="s">
        <v>1199</v>
      </c>
      <c r="B14" s="30" t="s">
        <v>1200</v>
      </c>
      <c r="C14" s="30" t="s">
        <v>1146</v>
      </c>
      <c r="D14" s="13">
        <v>579345</v>
      </c>
      <c r="E14" s="14">
        <v>853.66</v>
      </c>
      <c r="F14" s="15">
        <v>2.5600000000000001E-2</v>
      </c>
      <c r="G14" s="15"/>
    </row>
    <row r="15" spans="1:8" x14ac:dyDescent="0.25">
      <c r="A15" s="12" t="s">
        <v>1147</v>
      </c>
      <c r="B15" s="30" t="s">
        <v>1148</v>
      </c>
      <c r="C15" s="30" t="s">
        <v>1149</v>
      </c>
      <c r="D15" s="13">
        <v>31405</v>
      </c>
      <c r="E15" s="14">
        <v>746.64</v>
      </c>
      <c r="F15" s="15">
        <v>2.24E-2</v>
      </c>
      <c r="G15" s="15"/>
    </row>
    <row r="16" spans="1:8" x14ac:dyDescent="0.25">
      <c r="A16" s="12" t="s">
        <v>1171</v>
      </c>
      <c r="B16" s="30" t="s">
        <v>1172</v>
      </c>
      <c r="C16" s="30" t="s">
        <v>1173</v>
      </c>
      <c r="D16" s="13">
        <v>72283</v>
      </c>
      <c r="E16" s="14">
        <v>733.46</v>
      </c>
      <c r="F16" s="15">
        <v>2.1999999999999999E-2</v>
      </c>
      <c r="G16" s="15"/>
    </row>
    <row r="17" spans="1:7" x14ac:dyDescent="0.25">
      <c r="A17" s="12" t="s">
        <v>1206</v>
      </c>
      <c r="B17" s="30" t="s">
        <v>1207</v>
      </c>
      <c r="C17" s="30" t="s">
        <v>1186</v>
      </c>
      <c r="D17" s="13">
        <v>438000</v>
      </c>
      <c r="E17" s="14">
        <v>720.07</v>
      </c>
      <c r="F17" s="15">
        <v>2.1600000000000001E-2</v>
      </c>
      <c r="G17" s="15"/>
    </row>
    <row r="18" spans="1:7" x14ac:dyDescent="0.25">
      <c r="A18" s="12" t="s">
        <v>1359</v>
      </c>
      <c r="B18" s="30" t="s">
        <v>1360</v>
      </c>
      <c r="C18" s="30" t="s">
        <v>1361</v>
      </c>
      <c r="D18" s="13">
        <v>22266</v>
      </c>
      <c r="E18" s="14">
        <v>692.29</v>
      </c>
      <c r="F18" s="15">
        <v>2.0799999999999999E-2</v>
      </c>
      <c r="G18" s="15"/>
    </row>
    <row r="19" spans="1:7" x14ac:dyDescent="0.25">
      <c r="A19" s="12" t="s">
        <v>1271</v>
      </c>
      <c r="B19" s="30" t="s">
        <v>1272</v>
      </c>
      <c r="C19" s="30" t="s">
        <v>1146</v>
      </c>
      <c r="D19" s="13">
        <v>664000</v>
      </c>
      <c r="E19" s="14">
        <v>515.26</v>
      </c>
      <c r="F19" s="15">
        <v>1.55E-2</v>
      </c>
      <c r="G19" s="15"/>
    </row>
    <row r="20" spans="1:7" x14ac:dyDescent="0.25">
      <c r="A20" s="12" t="s">
        <v>1184</v>
      </c>
      <c r="B20" s="30" t="s">
        <v>1185</v>
      </c>
      <c r="C20" s="30" t="s">
        <v>1186</v>
      </c>
      <c r="D20" s="13">
        <v>6700</v>
      </c>
      <c r="E20" s="14">
        <v>477.17</v>
      </c>
      <c r="F20" s="15">
        <v>1.43E-2</v>
      </c>
      <c r="G20" s="15"/>
    </row>
    <row r="21" spans="1:7" x14ac:dyDescent="0.25">
      <c r="A21" s="12" t="s">
        <v>1439</v>
      </c>
      <c r="B21" s="30" t="s">
        <v>1440</v>
      </c>
      <c r="C21" s="30" t="s">
        <v>1198</v>
      </c>
      <c r="D21" s="13">
        <v>24600</v>
      </c>
      <c r="E21" s="14">
        <v>461.39</v>
      </c>
      <c r="F21" s="15">
        <v>1.3899999999999999E-2</v>
      </c>
      <c r="G21" s="15"/>
    </row>
    <row r="22" spans="1:7" x14ac:dyDescent="0.25">
      <c r="A22" s="12" t="s">
        <v>1264</v>
      </c>
      <c r="B22" s="30" t="s">
        <v>1265</v>
      </c>
      <c r="C22" s="30" t="s">
        <v>1146</v>
      </c>
      <c r="D22" s="13">
        <v>30982</v>
      </c>
      <c r="E22" s="14">
        <v>454.23</v>
      </c>
      <c r="F22" s="15">
        <v>1.3599999999999999E-2</v>
      </c>
      <c r="G22" s="15"/>
    </row>
    <row r="23" spans="1:7" x14ac:dyDescent="0.25">
      <c r="A23" s="12" t="s">
        <v>1214</v>
      </c>
      <c r="B23" s="30" t="s">
        <v>1215</v>
      </c>
      <c r="C23" s="30" t="s">
        <v>1216</v>
      </c>
      <c r="D23" s="13">
        <v>28764</v>
      </c>
      <c r="E23" s="14">
        <v>418.56</v>
      </c>
      <c r="F23" s="15">
        <v>1.26E-2</v>
      </c>
      <c r="G23" s="15"/>
    </row>
    <row r="24" spans="1:7" x14ac:dyDescent="0.25">
      <c r="A24" s="12" t="s">
        <v>1397</v>
      </c>
      <c r="B24" s="30" t="s">
        <v>1398</v>
      </c>
      <c r="C24" s="30" t="s">
        <v>1146</v>
      </c>
      <c r="D24" s="13">
        <v>33775</v>
      </c>
      <c r="E24" s="14">
        <v>362.83</v>
      </c>
      <c r="F24" s="15">
        <v>1.09E-2</v>
      </c>
      <c r="G24" s="15"/>
    </row>
    <row r="25" spans="1:7" x14ac:dyDescent="0.25">
      <c r="A25" s="12" t="s">
        <v>1293</v>
      </c>
      <c r="B25" s="30" t="s">
        <v>1294</v>
      </c>
      <c r="C25" s="30" t="s">
        <v>1221</v>
      </c>
      <c r="D25" s="13">
        <v>27300</v>
      </c>
      <c r="E25" s="14">
        <v>334.66</v>
      </c>
      <c r="F25" s="15">
        <v>1.01E-2</v>
      </c>
      <c r="G25" s="15"/>
    </row>
    <row r="26" spans="1:7" x14ac:dyDescent="0.25">
      <c r="A26" s="12" t="s">
        <v>2022</v>
      </c>
      <c r="B26" s="30" t="s">
        <v>2023</v>
      </c>
      <c r="C26" s="30" t="s">
        <v>1235</v>
      </c>
      <c r="D26" s="13">
        <v>106371</v>
      </c>
      <c r="E26" s="14">
        <v>313.58</v>
      </c>
      <c r="F26" s="15">
        <v>9.4000000000000004E-3</v>
      </c>
      <c r="G26" s="15"/>
    </row>
    <row r="27" spans="1:7" x14ac:dyDescent="0.25">
      <c r="A27" s="12" t="s">
        <v>1512</v>
      </c>
      <c r="B27" s="30" t="s">
        <v>1513</v>
      </c>
      <c r="C27" s="30" t="s">
        <v>1213</v>
      </c>
      <c r="D27" s="13">
        <v>74000</v>
      </c>
      <c r="E27" s="14">
        <v>312.06</v>
      </c>
      <c r="F27" s="15">
        <v>9.4000000000000004E-3</v>
      </c>
      <c r="G27" s="15"/>
    </row>
    <row r="28" spans="1:7" x14ac:dyDescent="0.25">
      <c r="A28" s="12" t="s">
        <v>1325</v>
      </c>
      <c r="B28" s="30" t="s">
        <v>1326</v>
      </c>
      <c r="C28" s="30" t="s">
        <v>1327</v>
      </c>
      <c r="D28" s="13">
        <v>213750</v>
      </c>
      <c r="E28" s="14">
        <v>307.48</v>
      </c>
      <c r="F28" s="15">
        <v>9.1999999999999998E-3</v>
      </c>
      <c r="G28" s="15"/>
    </row>
    <row r="29" spans="1:7" x14ac:dyDescent="0.25">
      <c r="A29" s="12" t="s">
        <v>1338</v>
      </c>
      <c r="B29" s="30" t="s">
        <v>1339</v>
      </c>
      <c r="C29" s="30" t="s">
        <v>1340</v>
      </c>
      <c r="D29" s="13">
        <v>67800</v>
      </c>
      <c r="E29" s="14">
        <v>295.47000000000003</v>
      </c>
      <c r="F29" s="15">
        <v>8.8999999999999999E-3</v>
      </c>
      <c r="G29" s="15"/>
    </row>
    <row r="30" spans="1:7" x14ac:dyDescent="0.25">
      <c r="A30" s="12" t="s">
        <v>1222</v>
      </c>
      <c r="B30" s="30" t="s">
        <v>1223</v>
      </c>
      <c r="C30" s="30" t="s">
        <v>1156</v>
      </c>
      <c r="D30" s="13">
        <v>2624</v>
      </c>
      <c r="E30" s="14">
        <v>278.37</v>
      </c>
      <c r="F30" s="15">
        <v>8.3999999999999995E-3</v>
      </c>
      <c r="G30" s="15"/>
    </row>
    <row r="31" spans="1:7" x14ac:dyDescent="0.25">
      <c r="A31" s="12" t="s">
        <v>1333</v>
      </c>
      <c r="B31" s="30" t="s">
        <v>1334</v>
      </c>
      <c r="C31" s="30" t="s">
        <v>1186</v>
      </c>
      <c r="D31" s="13">
        <v>24000</v>
      </c>
      <c r="E31" s="14">
        <v>268.19</v>
      </c>
      <c r="F31" s="15">
        <v>8.0999999999999996E-3</v>
      </c>
      <c r="G31" s="15"/>
    </row>
    <row r="32" spans="1:7" x14ac:dyDescent="0.25">
      <c r="A32" s="12" t="s">
        <v>1154</v>
      </c>
      <c r="B32" s="30" t="s">
        <v>1155</v>
      </c>
      <c r="C32" s="30" t="s">
        <v>1156</v>
      </c>
      <c r="D32" s="13">
        <v>35625</v>
      </c>
      <c r="E32" s="14">
        <v>251.66</v>
      </c>
      <c r="F32" s="15">
        <v>7.6E-3</v>
      </c>
      <c r="G32" s="15"/>
    </row>
    <row r="33" spans="1:7" x14ac:dyDescent="0.25">
      <c r="A33" s="12" t="s">
        <v>1160</v>
      </c>
      <c r="B33" s="30" t="s">
        <v>1161</v>
      </c>
      <c r="C33" s="30" t="s">
        <v>1162</v>
      </c>
      <c r="D33" s="13">
        <v>10500</v>
      </c>
      <c r="E33" s="14">
        <v>247.65</v>
      </c>
      <c r="F33" s="15">
        <v>7.4000000000000003E-3</v>
      </c>
      <c r="G33" s="15"/>
    </row>
    <row r="34" spans="1:7" x14ac:dyDescent="0.25">
      <c r="A34" s="12" t="s">
        <v>1191</v>
      </c>
      <c r="B34" s="30" t="s">
        <v>1192</v>
      </c>
      <c r="C34" s="30" t="s">
        <v>1146</v>
      </c>
      <c r="D34" s="13">
        <v>43181</v>
      </c>
      <c r="E34" s="14">
        <v>243.86</v>
      </c>
      <c r="F34" s="15">
        <v>7.3000000000000001E-3</v>
      </c>
      <c r="G34" s="15"/>
    </row>
    <row r="35" spans="1:7" x14ac:dyDescent="0.25">
      <c r="A35" s="12" t="s">
        <v>1819</v>
      </c>
      <c r="B35" s="30" t="s">
        <v>1820</v>
      </c>
      <c r="C35" s="30" t="s">
        <v>1213</v>
      </c>
      <c r="D35" s="13">
        <v>176085</v>
      </c>
      <c r="E35" s="14">
        <v>237.98</v>
      </c>
      <c r="F35" s="15">
        <v>7.1000000000000004E-3</v>
      </c>
      <c r="G35" s="15"/>
    </row>
    <row r="36" spans="1:7" x14ac:dyDescent="0.25">
      <c r="A36" s="12" t="s">
        <v>1226</v>
      </c>
      <c r="B36" s="30" t="s">
        <v>1227</v>
      </c>
      <c r="C36" s="30" t="s">
        <v>1221</v>
      </c>
      <c r="D36" s="13">
        <v>3912</v>
      </c>
      <c r="E36" s="14">
        <v>226.43</v>
      </c>
      <c r="F36" s="15">
        <v>6.7999999999999996E-3</v>
      </c>
      <c r="G36" s="15"/>
    </row>
    <row r="37" spans="1:7" x14ac:dyDescent="0.25">
      <c r="A37" s="12" t="s">
        <v>1303</v>
      </c>
      <c r="B37" s="30" t="s">
        <v>1304</v>
      </c>
      <c r="C37" s="30" t="s">
        <v>1216</v>
      </c>
      <c r="D37" s="13">
        <v>6032</v>
      </c>
      <c r="E37" s="14">
        <v>210.37</v>
      </c>
      <c r="F37" s="15">
        <v>6.3E-3</v>
      </c>
      <c r="G37" s="15"/>
    </row>
    <row r="38" spans="1:7" x14ac:dyDescent="0.25">
      <c r="A38" s="12" t="s">
        <v>1268</v>
      </c>
      <c r="B38" s="30" t="s">
        <v>1269</v>
      </c>
      <c r="C38" s="30" t="s">
        <v>1270</v>
      </c>
      <c r="D38" s="13">
        <v>84000</v>
      </c>
      <c r="E38" s="14">
        <v>196.01</v>
      </c>
      <c r="F38" s="15">
        <v>5.8999999999999999E-3</v>
      </c>
      <c r="G38" s="15"/>
    </row>
    <row r="39" spans="1:7" x14ac:dyDescent="0.25">
      <c r="A39" s="12" t="s">
        <v>1463</v>
      </c>
      <c r="B39" s="30" t="s">
        <v>1464</v>
      </c>
      <c r="C39" s="30" t="s">
        <v>1216</v>
      </c>
      <c r="D39" s="13">
        <v>3207</v>
      </c>
      <c r="E39" s="14">
        <v>184.75</v>
      </c>
      <c r="F39" s="15">
        <v>5.5999999999999999E-3</v>
      </c>
      <c r="G39" s="15"/>
    </row>
    <row r="40" spans="1:7" x14ac:dyDescent="0.25">
      <c r="A40" s="12" t="s">
        <v>1887</v>
      </c>
      <c r="B40" s="30" t="s">
        <v>1888</v>
      </c>
      <c r="C40" s="30" t="s">
        <v>1186</v>
      </c>
      <c r="D40" s="13">
        <v>50852</v>
      </c>
      <c r="E40" s="14">
        <v>170.3</v>
      </c>
      <c r="F40" s="15">
        <v>5.1000000000000004E-3</v>
      </c>
      <c r="G40" s="15"/>
    </row>
    <row r="41" spans="1:7" x14ac:dyDescent="0.25">
      <c r="A41" s="12" t="s">
        <v>1242</v>
      </c>
      <c r="B41" s="30" t="s">
        <v>1243</v>
      </c>
      <c r="C41" s="30" t="s">
        <v>1244</v>
      </c>
      <c r="D41" s="13">
        <v>59373</v>
      </c>
      <c r="E41" s="14">
        <v>155.13999999999999</v>
      </c>
      <c r="F41" s="15">
        <v>4.7000000000000002E-3</v>
      </c>
      <c r="G41" s="15"/>
    </row>
    <row r="42" spans="1:7" x14ac:dyDescent="0.25">
      <c r="A42" s="12" t="s">
        <v>1456</v>
      </c>
      <c r="B42" s="30" t="s">
        <v>1457</v>
      </c>
      <c r="C42" s="30" t="s">
        <v>1458</v>
      </c>
      <c r="D42" s="13">
        <v>3196</v>
      </c>
      <c r="E42" s="14">
        <v>155.09</v>
      </c>
      <c r="F42" s="15">
        <v>4.7000000000000002E-3</v>
      </c>
      <c r="G42" s="15"/>
    </row>
    <row r="43" spans="1:7" x14ac:dyDescent="0.25">
      <c r="A43" s="12" t="s">
        <v>1867</v>
      </c>
      <c r="B43" s="30" t="s">
        <v>1868</v>
      </c>
      <c r="C43" s="30" t="s">
        <v>1216</v>
      </c>
      <c r="D43" s="13">
        <v>9339</v>
      </c>
      <c r="E43" s="14">
        <v>140.02000000000001</v>
      </c>
      <c r="F43" s="15">
        <v>4.1999999999999997E-3</v>
      </c>
      <c r="G43" s="15"/>
    </row>
    <row r="44" spans="1:7" x14ac:dyDescent="0.25">
      <c r="A44" s="12" t="s">
        <v>1319</v>
      </c>
      <c r="B44" s="30" t="s">
        <v>1320</v>
      </c>
      <c r="C44" s="30" t="s">
        <v>1221</v>
      </c>
      <c r="D44" s="13">
        <v>17400</v>
      </c>
      <c r="E44" s="14">
        <v>135.71</v>
      </c>
      <c r="F44" s="15">
        <v>4.1000000000000003E-3</v>
      </c>
      <c r="G44" s="15"/>
    </row>
    <row r="45" spans="1:7" x14ac:dyDescent="0.25">
      <c r="A45" s="12" t="s">
        <v>1480</v>
      </c>
      <c r="B45" s="30" t="s">
        <v>1481</v>
      </c>
      <c r="C45" s="30" t="s">
        <v>1198</v>
      </c>
      <c r="D45" s="13">
        <v>1401</v>
      </c>
      <c r="E45" s="14">
        <v>126.14</v>
      </c>
      <c r="F45" s="15">
        <v>3.8E-3</v>
      </c>
      <c r="G45" s="15"/>
    </row>
    <row r="46" spans="1:7" x14ac:dyDescent="0.25">
      <c r="A46" s="12" t="s">
        <v>1407</v>
      </c>
      <c r="B46" s="30" t="s">
        <v>1408</v>
      </c>
      <c r="C46" s="30" t="s">
        <v>1186</v>
      </c>
      <c r="D46" s="13">
        <v>80316</v>
      </c>
      <c r="E46" s="14">
        <v>119.07</v>
      </c>
      <c r="F46" s="15">
        <v>3.5999999999999999E-3</v>
      </c>
      <c r="G46" s="15"/>
    </row>
    <row r="47" spans="1:7" x14ac:dyDescent="0.25">
      <c r="A47" s="12" t="s">
        <v>1276</v>
      </c>
      <c r="B47" s="30" t="s">
        <v>1277</v>
      </c>
      <c r="C47" s="30" t="s">
        <v>1186</v>
      </c>
      <c r="D47" s="13">
        <v>34000</v>
      </c>
      <c r="E47" s="14">
        <v>118.56</v>
      </c>
      <c r="F47" s="15">
        <v>3.5999999999999999E-3</v>
      </c>
      <c r="G47" s="15"/>
    </row>
    <row r="48" spans="1:7" x14ac:dyDescent="0.25">
      <c r="A48" s="12" t="s">
        <v>2024</v>
      </c>
      <c r="B48" s="30" t="s">
        <v>2025</v>
      </c>
      <c r="C48" s="30" t="s">
        <v>1235</v>
      </c>
      <c r="D48" s="13">
        <v>28000</v>
      </c>
      <c r="E48" s="14">
        <v>118.54</v>
      </c>
      <c r="F48" s="15">
        <v>3.5999999999999999E-3</v>
      </c>
      <c r="G48" s="15"/>
    </row>
    <row r="49" spans="1:7" x14ac:dyDescent="0.25">
      <c r="A49" s="12" t="s">
        <v>1357</v>
      </c>
      <c r="B49" s="30" t="s">
        <v>1358</v>
      </c>
      <c r="C49" s="30" t="s">
        <v>1327</v>
      </c>
      <c r="D49" s="13">
        <v>3653</v>
      </c>
      <c r="E49" s="14">
        <v>116.73</v>
      </c>
      <c r="F49" s="15">
        <v>3.5000000000000001E-3</v>
      </c>
      <c r="G49" s="15"/>
    </row>
    <row r="50" spans="1:7" x14ac:dyDescent="0.25">
      <c r="A50" s="12" t="s">
        <v>1383</v>
      </c>
      <c r="B50" s="30" t="s">
        <v>1384</v>
      </c>
      <c r="C50" s="30" t="s">
        <v>1181</v>
      </c>
      <c r="D50" s="13">
        <v>120000</v>
      </c>
      <c r="E50" s="14">
        <v>110.4</v>
      </c>
      <c r="F50" s="15">
        <v>3.3E-3</v>
      </c>
      <c r="G50" s="15"/>
    </row>
    <row r="51" spans="1:7" x14ac:dyDescent="0.25">
      <c r="A51" s="12" t="s">
        <v>1374</v>
      </c>
      <c r="B51" s="30" t="s">
        <v>1375</v>
      </c>
      <c r="C51" s="30" t="s">
        <v>1340</v>
      </c>
      <c r="D51" s="13">
        <v>4000</v>
      </c>
      <c r="E51" s="14">
        <v>101.82</v>
      </c>
      <c r="F51" s="15">
        <v>3.0999999999999999E-3</v>
      </c>
      <c r="G51" s="15"/>
    </row>
    <row r="52" spans="1:7" x14ac:dyDescent="0.25">
      <c r="A52" s="12" t="s">
        <v>1177</v>
      </c>
      <c r="B52" s="30" t="s">
        <v>1178</v>
      </c>
      <c r="C52" s="30" t="s">
        <v>1149</v>
      </c>
      <c r="D52" s="13">
        <v>28355</v>
      </c>
      <c r="E52" s="14">
        <v>98.51</v>
      </c>
      <c r="F52" s="15">
        <v>3.0000000000000001E-3</v>
      </c>
      <c r="G52" s="15"/>
    </row>
    <row r="53" spans="1:7" x14ac:dyDescent="0.25">
      <c r="A53" s="12" t="s">
        <v>1253</v>
      </c>
      <c r="B53" s="30" t="s">
        <v>1254</v>
      </c>
      <c r="C53" s="30" t="s">
        <v>1255</v>
      </c>
      <c r="D53" s="13">
        <v>54000</v>
      </c>
      <c r="E53" s="14">
        <v>98.01</v>
      </c>
      <c r="F53" s="15">
        <v>2.8999999999999998E-3</v>
      </c>
      <c r="G53" s="15"/>
    </row>
    <row r="54" spans="1:7" x14ac:dyDescent="0.25">
      <c r="A54" s="12" t="s">
        <v>1799</v>
      </c>
      <c r="B54" s="30" t="s">
        <v>1800</v>
      </c>
      <c r="C54" s="30" t="s">
        <v>1371</v>
      </c>
      <c r="D54" s="13">
        <v>4157</v>
      </c>
      <c r="E54" s="14">
        <v>91.3</v>
      </c>
      <c r="F54" s="15">
        <v>2.7000000000000001E-3</v>
      </c>
      <c r="G54" s="15"/>
    </row>
    <row r="55" spans="1:7" x14ac:dyDescent="0.25">
      <c r="A55" s="12" t="s">
        <v>1768</v>
      </c>
      <c r="B55" s="30" t="s">
        <v>1769</v>
      </c>
      <c r="C55" s="30" t="s">
        <v>1244</v>
      </c>
      <c r="D55" s="13">
        <v>9465</v>
      </c>
      <c r="E55" s="14">
        <v>91.24</v>
      </c>
      <c r="F55" s="15">
        <v>2.7000000000000001E-3</v>
      </c>
      <c r="G55" s="15"/>
    </row>
    <row r="56" spans="1:7" x14ac:dyDescent="0.25">
      <c r="A56" s="12" t="s">
        <v>1482</v>
      </c>
      <c r="B56" s="30" t="s">
        <v>1483</v>
      </c>
      <c r="C56" s="30" t="s">
        <v>1221</v>
      </c>
      <c r="D56" s="13">
        <v>379</v>
      </c>
      <c r="E56" s="14">
        <v>90.22</v>
      </c>
      <c r="F56" s="15">
        <v>2.7000000000000001E-3</v>
      </c>
      <c r="G56" s="15"/>
    </row>
    <row r="57" spans="1:7" x14ac:dyDescent="0.25">
      <c r="A57" s="12" t="s">
        <v>1807</v>
      </c>
      <c r="B57" s="30" t="s">
        <v>1808</v>
      </c>
      <c r="C57" s="30" t="s">
        <v>1170</v>
      </c>
      <c r="D57" s="13">
        <v>37400</v>
      </c>
      <c r="E57" s="14">
        <v>89.54</v>
      </c>
      <c r="F57" s="15">
        <v>2.7000000000000001E-3</v>
      </c>
      <c r="G57" s="15"/>
    </row>
    <row r="58" spans="1:7" x14ac:dyDescent="0.25">
      <c r="A58" s="12" t="s">
        <v>1411</v>
      </c>
      <c r="B58" s="30" t="s">
        <v>1412</v>
      </c>
      <c r="C58" s="30" t="s">
        <v>1149</v>
      </c>
      <c r="D58" s="13">
        <v>20232</v>
      </c>
      <c r="E58" s="14">
        <v>88.15</v>
      </c>
      <c r="F58" s="15">
        <v>2.5999999999999999E-3</v>
      </c>
      <c r="G58" s="15"/>
    </row>
    <row r="59" spans="1:7" x14ac:dyDescent="0.25">
      <c r="A59" s="12" t="s">
        <v>1782</v>
      </c>
      <c r="B59" s="30" t="s">
        <v>1783</v>
      </c>
      <c r="C59" s="30" t="s">
        <v>1356</v>
      </c>
      <c r="D59" s="13">
        <v>6510</v>
      </c>
      <c r="E59" s="14">
        <v>86.55</v>
      </c>
      <c r="F59" s="15">
        <v>2.5999999999999999E-3</v>
      </c>
      <c r="G59" s="15"/>
    </row>
    <row r="60" spans="1:7" x14ac:dyDescent="0.25">
      <c r="A60" s="12" t="s">
        <v>1813</v>
      </c>
      <c r="B60" s="30" t="s">
        <v>1814</v>
      </c>
      <c r="C60" s="30" t="s">
        <v>1176</v>
      </c>
      <c r="D60" s="13">
        <v>40000</v>
      </c>
      <c r="E60" s="14">
        <v>84.2</v>
      </c>
      <c r="F60" s="15">
        <v>2.5000000000000001E-3</v>
      </c>
      <c r="G60" s="15"/>
    </row>
    <row r="61" spans="1:7" x14ac:dyDescent="0.25">
      <c r="A61" s="12" t="s">
        <v>1459</v>
      </c>
      <c r="B61" s="30" t="s">
        <v>1460</v>
      </c>
      <c r="C61" s="30" t="s">
        <v>1186</v>
      </c>
      <c r="D61" s="13">
        <v>4957</v>
      </c>
      <c r="E61" s="14">
        <v>82.96</v>
      </c>
      <c r="F61" s="15">
        <v>2.5000000000000001E-3</v>
      </c>
      <c r="G61" s="15"/>
    </row>
    <row r="62" spans="1:7" x14ac:dyDescent="0.25">
      <c r="A62" s="12" t="s">
        <v>1448</v>
      </c>
      <c r="B62" s="30" t="s">
        <v>1449</v>
      </c>
      <c r="C62" s="30" t="s">
        <v>1232</v>
      </c>
      <c r="D62" s="13">
        <v>7700</v>
      </c>
      <c r="E62" s="14">
        <v>80.760000000000005</v>
      </c>
      <c r="F62" s="15">
        <v>2.3999999999999998E-3</v>
      </c>
      <c r="G62" s="15"/>
    </row>
    <row r="63" spans="1:7" x14ac:dyDescent="0.25">
      <c r="A63" s="12" t="s">
        <v>1490</v>
      </c>
      <c r="B63" s="30" t="s">
        <v>1491</v>
      </c>
      <c r="C63" s="30" t="s">
        <v>1458</v>
      </c>
      <c r="D63" s="13">
        <v>333</v>
      </c>
      <c r="E63" s="14">
        <v>80.709999999999994</v>
      </c>
      <c r="F63" s="15">
        <v>2.3999999999999998E-3</v>
      </c>
      <c r="G63" s="15"/>
    </row>
    <row r="64" spans="1:7" x14ac:dyDescent="0.25">
      <c r="A64" s="12" t="s">
        <v>1772</v>
      </c>
      <c r="B64" s="30" t="s">
        <v>1773</v>
      </c>
      <c r="C64" s="30" t="s">
        <v>1235</v>
      </c>
      <c r="D64" s="13">
        <v>370</v>
      </c>
      <c r="E64" s="14">
        <v>79.92</v>
      </c>
      <c r="F64" s="15">
        <v>2.3999999999999998E-3</v>
      </c>
      <c r="G64" s="15"/>
    </row>
    <row r="65" spans="1:7" x14ac:dyDescent="0.25">
      <c r="A65" s="12" t="s">
        <v>1236</v>
      </c>
      <c r="B65" s="30" t="s">
        <v>1237</v>
      </c>
      <c r="C65" s="30" t="s">
        <v>1238</v>
      </c>
      <c r="D65" s="13">
        <v>23294</v>
      </c>
      <c r="E65" s="14">
        <v>79.7</v>
      </c>
      <c r="F65" s="15">
        <v>2.3999999999999998E-3</v>
      </c>
      <c r="G65" s="15"/>
    </row>
    <row r="66" spans="1:7" x14ac:dyDescent="0.25">
      <c r="A66" s="12" t="s">
        <v>1311</v>
      </c>
      <c r="B66" s="30" t="s">
        <v>1312</v>
      </c>
      <c r="C66" s="30" t="s">
        <v>1165</v>
      </c>
      <c r="D66" s="13">
        <v>1800</v>
      </c>
      <c r="E66" s="14">
        <v>79.56</v>
      </c>
      <c r="F66" s="15">
        <v>2.3999999999999998E-3</v>
      </c>
      <c r="G66" s="15"/>
    </row>
    <row r="67" spans="1:7" x14ac:dyDescent="0.25">
      <c r="A67" s="12" t="s">
        <v>1778</v>
      </c>
      <c r="B67" s="30" t="s">
        <v>1779</v>
      </c>
      <c r="C67" s="30" t="s">
        <v>1241</v>
      </c>
      <c r="D67" s="13">
        <v>2200</v>
      </c>
      <c r="E67" s="14">
        <v>79.02</v>
      </c>
      <c r="F67" s="15">
        <v>2.3999999999999998E-3</v>
      </c>
      <c r="G67" s="15"/>
    </row>
    <row r="68" spans="1:7" x14ac:dyDescent="0.25">
      <c r="A68" s="12" t="s">
        <v>1441</v>
      </c>
      <c r="B68" s="30" t="s">
        <v>1442</v>
      </c>
      <c r="C68" s="30" t="s">
        <v>1364</v>
      </c>
      <c r="D68" s="13">
        <v>14000</v>
      </c>
      <c r="E68" s="14">
        <v>78.760000000000005</v>
      </c>
      <c r="F68" s="15">
        <v>2.3999999999999998E-3</v>
      </c>
      <c r="G68" s="15"/>
    </row>
    <row r="69" spans="1:7" x14ac:dyDescent="0.25">
      <c r="A69" s="12" t="s">
        <v>1266</v>
      </c>
      <c r="B69" s="30" t="s">
        <v>1267</v>
      </c>
      <c r="C69" s="30" t="s">
        <v>1156</v>
      </c>
      <c r="D69" s="13">
        <v>2000</v>
      </c>
      <c r="E69" s="14">
        <v>77.94</v>
      </c>
      <c r="F69" s="15">
        <v>2.3E-3</v>
      </c>
      <c r="G69" s="15"/>
    </row>
    <row r="70" spans="1:7" x14ac:dyDescent="0.25">
      <c r="A70" s="12" t="s">
        <v>1766</v>
      </c>
      <c r="B70" s="30" t="s">
        <v>1767</v>
      </c>
      <c r="C70" s="30" t="s">
        <v>1186</v>
      </c>
      <c r="D70" s="13">
        <v>4586</v>
      </c>
      <c r="E70" s="14">
        <v>77.849999999999994</v>
      </c>
      <c r="F70" s="15">
        <v>2.3E-3</v>
      </c>
      <c r="G70" s="15"/>
    </row>
    <row r="71" spans="1:7" x14ac:dyDescent="0.25">
      <c r="A71" s="12" t="s">
        <v>1467</v>
      </c>
      <c r="B71" s="30" t="s">
        <v>1468</v>
      </c>
      <c r="C71" s="30" t="s">
        <v>1380</v>
      </c>
      <c r="D71" s="13">
        <v>10296</v>
      </c>
      <c r="E71" s="14">
        <v>77.45</v>
      </c>
      <c r="F71" s="15">
        <v>2.3E-3</v>
      </c>
      <c r="G71" s="15"/>
    </row>
    <row r="72" spans="1:7" x14ac:dyDescent="0.25">
      <c r="A72" s="12" t="s">
        <v>1228</v>
      </c>
      <c r="B72" s="30" t="s">
        <v>1229</v>
      </c>
      <c r="C72" s="30" t="s">
        <v>1221</v>
      </c>
      <c r="D72" s="13">
        <v>5950</v>
      </c>
      <c r="E72" s="14">
        <v>76.209999999999994</v>
      </c>
      <c r="F72" s="15">
        <v>2.3E-3</v>
      </c>
      <c r="G72" s="15"/>
    </row>
    <row r="73" spans="1:7" x14ac:dyDescent="0.25">
      <c r="A73" s="12" t="s">
        <v>1182</v>
      </c>
      <c r="B73" s="30" t="s">
        <v>1183</v>
      </c>
      <c r="C73" s="30" t="s">
        <v>1146</v>
      </c>
      <c r="D73" s="13">
        <v>38300</v>
      </c>
      <c r="E73" s="14">
        <v>75.489999999999995</v>
      </c>
      <c r="F73" s="15">
        <v>2.3E-3</v>
      </c>
      <c r="G73" s="15"/>
    </row>
    <row r="74" spans="1:7" x14ac:dyDescent="0.25">
      <c r="A74" s="12" t="s">
        <v>2026</v>
      </c>
      <c r="B74" s="30" t="s">
        <v>2027</v>
      </c>
      <c r="C74" s="30" t="s">
        <v>1263</v>
      </c>
      <c r="D74" s="13">
        <v>4000</v>
      </c>
      <c r="E74" s="14">
        <v>74.16</v>
      </c>
      <c r="F74" s="15">
        <v>2.2000000000000001E-3</v>
      </c>
      <c r="G74" s="15"/>
    </row>
    <row r="75" spans="1:7" x14ac:dyDescent="0.25">
      <c r="A75" s="12" t="s">
        <v>1770</v>
      </c>
      <c r="B75" s="30" t="s">
        <v>1771</v>
      </c>
      <c r="C75" s="30" t="s">
        <v>1146</v>
      </c>
      <c r="D75" s="13">
        <v>18427</v>
      </c>
      <c r="E75" s="14">
        <v>73.14</v>
      </c>
      <c r="F75" s="15">
        <v>2.2000000000000001E-3</v>
      </c>
      <c r="G75" s="15"/>
    </row>
    <row r="76" spans="1:7" x14ac:dyDescent="0.25">
      <c r="A76" s="12" t="s">
        <v>1821</v>
      </c>
      <c r="B76" s="30" t="s">
        <v>1822</v>
      </c>
      <c r="C76" s="30" t="s">
        <v>1371</v>
      </c>
      <c r="D76" s="13">
        <v>423</v>
      </c>
      <c r="E76" s="14">
        <v>72.92</v>
      </c>
      <c r="F76" s="15">
        <v>2.2000000000000001E-3</v>
      </c>
      <c r="G76" s="15"/>
    </row>
    <row r="77" spans="1:7" x14ac:dyDescent="0.25">
      <c r="A77" s="12" t="s">
        <v>1179</v>
      </c>
      <c r="B77" s="30" t="s">
        <v>1180</v>
      </c>
      <c r="C77" s="30" t="s">
        <v>1181</v>
      </c>
      <c r="D77" s="13">
        <v>14000</v>
      </c>
      <c r="E77" s="14">
        <v>72.19</v>
      </c>
      <c r="F77" s="15">
        <v>2.2000000000000001E-3</v>
      </c>
      <c r="G77" s="15"/>
    </row>
    <row r="78" spans="1:7" x14ac:dyDescent="0.25">
      <c r="A78" s="12" t="s">
        <v>1764</v>
      </c>
      <c r="B78" s="30" t="s">
        <v>1765</v>
      </c>
      <c r="C78" s="30" t="s">
        <v>1170</v>
      </c>
      <c r="D78" s="13">
        <v>8632</v>
      </c>
      <c r="E78" s="14">
        <v>70.459999999999994</v>
      </c>
      <c r="F78" s="15">
        <v>2.0999999999999999E-3</v>
      </c>
      <c r="G78" s="15"/>
    </row>
    <row r="79" spans="1:7" x14ac:dyDescent="0.25">
      <c r="A79" s="12" t="s">
        <v>1405</v>
      </c>
      <c r="B79" s="30" t="s">
        <v>1406</v>
      </c>
      <c r="C79" s="30" t="s">
        <v>1221</v>
      </c>
      <c r="D79" s="13">
        <v>10861</v>
      </c>
      <c r="E79" s="14">
        <v>69.239999999999995</v>
      </c>
      <c r="F79" s="15">
        <v>2.0999999999999999E-3</v>
      </c>
      <c r="G79" s="15"/>
    </row>
    <row r="80" spans="1:7" x14ac:dyDescent="0.25">
      <c r="A80" s="12" t="s">
        <v>1790</v>
      </c>
      <c r="B80" s="30" t="s">
        <v>1791</v>
      </c>
      <c r="C80" s="30" t="s">
        <v>1792</v>
      </c>
      <c r="D80" s="13">
        <v>223</v>
      </c>
      <c r="E80" s="14">
        <v>69.209999999999994</v>
      </c>
      <c r="F80" s="15">
        <v>2.0999999999999999E-3</v>
      </c>
      <c r="G80" s="15"/>
    </row>
    <row r="81" spans="1:7" x14ac:dyDescent="0.25">
      <c r="A81" s="12" t="s">
        <v>1893</v>
      </c>
      <c r="B81" s="30" t="s">
        <v>1894</v>
      </c>
      <c r="C81" s="30" t="s">
        <v>1263</v>
      </c>
      <c r="D81" s="13">
        <v>2030</v>
      </c>
      <c r="E81" s="14">
        <v>61.89</v>
      </c>
      <c r="F81" s="15">
        <v>1.9E-3</v>
      </c>
      <c r="G81" s="15"/>
    </row>
    <row r="82" spans="1:7" x14ac:dyDescent="0.25">
      <c r="A82" s="12" t="s">
        <v>2028</v>
      </c>
      <c r="B82" s="30" t="s">
        <v>2029</v>
      </c>
      <c r="C82" s="30" t="s">
        <v>1349</v>
      </c>
      <c r="D82" s="13">
        <v>9166</v>
      </c>
      <c r="E82" s="14">
        <v>60.51</v>
      </c>
      <c r="F82" s="15">
        <v>1.8E-3</v>
      </c>
      <c r="G82" s="15"/>
    </row>
    <row r="83" spans="1:7" x14ac:dyDescent="0.25">
      <c r="A83" s="12" t="s">
        <v>1795</v>
      </c>
      <c r="B83" s="30" t="s">
        <v>1796</v>
      </c>
      <c r="C83" s="30" t="s">
        <v>1241</v>
      </c>
      <c r="D83" s="13">
        <v>3578</v>
      </c>
      <c r="E83" s="14">
        <v>60.38</v>
      </c>
      <c r="F83" s="15">
        <v>1.8E-3</v>
      </c>
      <c r="G83" s="15"/>
    </row>
    <row r="84" spans="1:7" x14ac:dyDescent="0.25">
      <c r="A84" s="12" t="s">
        <v>1500</v>
      </c>
      <c r="B84" s="30" t="s">
        <v>1501</v>
      </c>
      <c r="C84" s="30" t="s">
        <v>1241</v>
      </c>
      <c r="D84" s="13">
        <v>1084</v>
      </c>
      <c r="E84" s="14">
        <v>57.1</v>
      </c>
      <c r="F84" s="15">
        <v>1.6999999999999999E-3</v>
      </c>
      <c r="G84" s="15"/>
    </row>
    <row r="85" spans="1:7" x14ac:dyDescent="0.25">
      <c r="A85" s="12" t="s">
        <v>1376</v>
      </c>
      <c r="B85" s="30" t="s">
        <v>1377</v>
      </c>
      <c r="C85" s="30" t="s">
        <v>1235</v>
      </c>
      <c r="D85" s="13">
        <v>61531</v>
      </c>
      <c r="E85" s="14">
        <v>56.64</v>
      </c>
      <c r="F85" s="15">
        <v>1.6999999999999999E-3</v>
      </c>
      <c r="G85" s="15"/>
    </row>
    <row r="86" spans="1:7" x14ac:dyDescent="0.25">
      <c r="A86" s="12" t="s">
        <v>2030</v>
      </c>
      <c r="B86" s="30" t="s">
        <v>2031</v>
      </c>
      <c r="C86" s="30" t="s">
        <v>1186</v>
      </c>
      <c r="D86" s="13">
        <v>5765</v>
      </c>
      <c r="E86" s="14">
        <v>56.6</v>
      </c>
      <c r="F86" s="15">
        <v>1.6999999999999999E-3</v>
      </c>
      <c r="G86" s="15"/>
    </row>
    <row r="87" spans="1:7" x14ac:dyDescent="0.25">
      <c r="A87" s="12" t="s">
        <v>1997</v>
      </c>
      <c r="B87" s="30" t="s">
        <v>1998</v>
      </c>
      <c r="C87" s="30" t="s">
        <v>1235</v>
      </c>
      <c r="D87" s="13">
        <v>49438</v>
      </c>
      <c r="E87" s="14">
        <v>55.35</v>
      </c>
      <c r="F87" s="15">
        <v>1.6999999999999999E-3</v>
      </c>
      <c r="G87" s="15"/>
    </row>
    <row r="88" spans="1:7" x14ac:dyDescent="0.25">
      <c r="A88" s="12" t="s">
        <v>1299</v>
      </c>
      <c r="B88" s="30" t="s">
        <v>1300</v>
      </c>
      <c r="C88" s="30" t="s">
        <v>1275</v>
      </c>
      <c r="D88" s="13">
        <v>30000</v>
      </c>
      <c r="E88" s="14">
        <v>54.95</v>
      </c>
      <c r="F88" s="15">
        <v>1.6999999999999999E-3</v>
      </c>
      <c r="G88" s="15"/>
    </row>
    <row r="89" spans="1:7" x14ac:dyDescent="0.25">
      <c r="A89" s="12" t="s">
        <v>1494</v>
      </c>
      <c r="B89" s="30" t="s">
        <v>1495</v>
      </c>
      <c r="C89" s="30" t="s">
        <v>1210</v>
      </c>
      <c r="D89" s="13">
        <v>41934</v>
      </c>
      <c r="E89" s="14">
        <v>53.63</v>
      </c>
      <c r="F89" s="15">
        <v>1.6000000000000001E-3</v>
      </c>
      <c r="G89" s="15"/>
    </row>
    <row r="90" spans="1:7" x14ac:dyDescent="0.25">
      <c r="A90" s="12" t="s">
        <v>1381</v>
      </c>
      <c r="B90" s="30" t="s">
        <v>1382</v>
      </c>
      <c r="C90" s="30" t="s">
        <v>1221</v>
      </c>
      <c r="D90" s="13">
        <v>17500</v>
      </c>
      <c r="E90" s="14">
        <v>41.7</v>
      </c>
      <c r="F90" s="15">
        <v>1.2999999999999999E-3</v>
      </c>
      <c r="G90" s="15"/>
    </row>
    <row r="91" spans="1:7" x14ac:dyDescent="0.25">
      <c r="A91" s="12" t="s">
        <v>2032</v>
      </c>
      <c r="B91" s="30" t="s">
        <v>2033</v>
      </c>
      <c r="C91" s="30" t="s">
        <v>1170</v>
      </c>
      <c r="D91" s="13">
        <v>12000</v>
      </c>
      <c r="E91" s="14">
        <v>38.4</v>
      </c>
      <c r="F91" s="15">
        <v>1.1999999999999999E-3</v>
      </c>
      <c r="G91" s="15"/>
    </row>
    <row r="92" spans="1:7" x14ac:dyDescent="0.25">
      <c r="A92" s="12" t="s">
        <v>1477</v>
      </c>
      <c r="B92" s="30" t="s">
        <v>1478</v>
      </c>
      <c r="C92" s="30" t="s">
        <v>1479</v>
      </c>
      <c r="D92" s="13">
        <v>800</v>
      </c>
      <c r="E92" s="14">
        <v>38.15</v>
      </c>
      <c r="F92" s="15">
        <v>1.1000000000000001E-3</v>
      </c>
      <c r="G92" s="15"/>
    </row>
    <row r="93" spans="1:7" x14ac:dyDescent="0.25">
      <c r="A93" s="12" t="s">
        <v>1350</v>
      </c>
      <c r="B93" s="30" t="s">
        <v>1351</v>
      </c>
      <c r="C93" s="30" t="s">
        <v>1186</v>
      </c>
      <c r="D93" s="13">
        <v>1800</v>
      </c>
      <c r="E93" s="14">
        <v>36.130000000000003</v>
      </c>
      <c r="F93" s="15">
        <v>1.1000000000000001E-3</v>
      </c>
      <c r="G93" s="15"/>
    </row>
    <row r="94" spans="1:7" x14ac:dyDescent="0.25">
      <c r="A94" s="12" t="s">
        <v>1793</v>
      </c>
      <c r="B94" s="30" t="s">
        <v>1794</v>
      </c>
      <c r="C94" s="30" t="s">
        <v>1156</v>
      </c>
      <c r="D94" s="13">
        <v>699</v>
      </c>
      <c r="E94" s="14">
        <v>13.03</v>
      </c>
      <c r="F94" s="15">
        <v>4.0000000000000002E-4</v>
      </c>
      <c r="G94" s="15"/>
    </row>
    <row r="95" spans="1:7" x14ac:dyDescent="0.25">
      <c r="A95" s="12" t="s">
        <v>1247</v>
      </c>
      <c r="B95" s="30" t="s">
        <v>1248</v>
      </c>
      <c r="C95" s="30" t="s">
        <v>1241</v>
      </c>
      <c r="D95" s="13">
        <v>523</v>
      </c>
      <c r="E95" s="14">
        <v>9.98</v>
      </c>
      <c r="F95" s="15">
        <v>2.9999999999999997E-4</v>
      </c>
      <c r="G95" s="15"/>
    </row>
    <row r="96" spans="1:7" x14ac:dyDescent="0.25">
      <c r="A96" s="16" t="s">
        <v>126</v>
      </c>
      <c r="B96" s="31"/>
      <c r="C96" s="31"/>
      <c r="D96" s="17"/>
      <c r="E96" s="37">
        <v>22769.62</v>
      </c>
      <c r="F96" s="38">
        <v>0.68430000000000002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6" t="s">
        <v>1522</v>
      </c>
      <c r="B98" s="30"/>
      <c r="C98" s="30"/>
      <c r="D98" s="13"/>
      <c r="E98" s="14"/>
      <c r="F98" s="15"/>
      <c r="G98" s="15"/>
    </row>
    <row r="99" spans="1:7" x14ac:dyDescent="0.25">
      <c r="A99" s="12" t="s">
        <v>1825</v>
      </c>
      <c r="B99" s="30" t="s">
        <v>1826</v>
      </c>
      <c r="C99" s="30" t="s">
        <v>1827</v>
      </c>
      <c r="D99" s="13">
        <v>1831</v>
      </c>
      <c r="E99" s="14">
        <v>5.57</v>
      </c>
      <c r="F99" s="15">
        <v>2.0000000000000001E-4</v>
      </c>
      <c r="G99" s="15"/>
    </row>
    <row r="100" spans="1:7" x14ac:dyDescent="0.25">
      <c r="A100" s="16" t="s">
        <v>126</v>
      </c>
      <c r="B100" s="31"/>
      <c r="C100" s="31"/>
      <c r="D100" s="17"/>
      <c r="E100" s="37">
        <v>5.57</v>
      </c>
      <c r="F100" s="38">
        <v>2.0000000000000001E-4</v>
      </c>
      <c r="G100" s="20"/>
    </row>
    <row r="101" spans="1:7" x14ac:dyDescent="0.25">
      <c r="A101" s="21" t="s">
        <v>158</v>
      </c>
      <c r="B101" s="32"/>
      <c r="C101" s="32"/>
      <c r="D101" s="22"/>
      <c r="E101" s="27">
        <v>22769.62</v>
      </c>
      <c r="F101" s="28">
        <v>0.68430000000000002</v>
      </c>
      <c r="G101" s="20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16" t="s">
        <v>1523</v>
      </c>
      <c r="B103" s="30"/>
      <c r="C103" s="30"/>
      <c r="D103" s="13"/>
      <c r="E103" s="14"/>
      <c r="F103" s="15"/>
      <c r="G103" s="15"/>
    </row>
    <row r="104" spans="1:7" x14ac:dyDescent="0.25">
      <c r="A104" s="16" t="s">
        <v>1524</v>
      </c>
      <c r="B104" s="30"/>
      <c r="C104" s="30"/>
      <c r="D104" s="13"/>
      <c r="E104" s="14"/>
      <c r="F104" s="15"/>
      <c r="G104" s="15"/>
    </row>
    <row r="105" spans="1:7" x14ac:dyDescent="0.25">
      <c r="A105" s="12" t="s">
        <v>1832</v>
      </c>
      <c r="B105" s="30"/>
      <c r="C105" s="30" t="s">
        <v>1156</v>
      </c>
      <c r="D105" s="13">
        <v>4200</v>
      </c>
      <c r="E105" s="14">
        <v>78.02</v>
      </c>
      <c r="F105" s="15">
        <v>2.343E-3</v>
      </c>
      <c r="G105" s="15"/>
    </row>
    <row r="106" spans="1:7" x14ac:dyDescent="0.25">
      <c r="A106" s="12" t="s">
        <v>1652</v>
      </c>
      <c r="B106" s="30"/>
      <c r="C106" s="30" t="s">
        <v>1241</v>
      </c>
      <c r="D106" s="13">
        <v>3000</v>
      </c>
      <c r="E106" s="14">
        <v>57.5</v>
      </c>
      <c r="F106" s="15">
        <v>1.727E-3</v>
      </c>
      <c r="G106" s="15"/>
    </row>
    <row r="107" spans="1:7" x14ac:dyDescent="0.25">
      <c r="A107" s="12" t="s">
        <v>1535</v>
      </c>
      <c r="B107" s="30"/>
      <c r="C107" s="30" t="s">
        <v>1241</v>
      </c>
      <c r="D107" s="13">
        <v>100</v>
      </c>
      <c r="E107" s="14">
        <v>5.27</v>
      </c>
      <c r="F107" s="15">
        <v>1.5799999999999999E-4</v>
      </c>
      <c r="G107" s="15"/>
    </row>
    <row r="108" spans="1:7" x14ac:dyDescent="0.25">
      <c r="A108" s="12" t="s">
        <v>1553</v>
      </c>
      <c r="B108" s="30"/>
      <c r="C108" s="30" t="s">
        <v>1216</v>
      </c>
      <c r="D108" s="41">
        <v>-600</v>
      </c>
      <c r="E108" s="23">
        <v>-34.74</v>
      </c>
      <c r="F108" s="24">
        <v>-1.0430000000000001E-3</v>
      </c>
      <c r="G108" s="15"/>
    </row>
    <row r="109" spans="1:7" x14ac:dyDescent="0.25">
      <c r="A109" s="12" t="s">
        <v>1604</v>
      </c>
      <c r="B109" s="30"/>
      <c r="C109" s="30" t="s">
        <v>1186</v>
      </c>
      <c r="D109" s="41">
        <v>-1800</v>
      </c>
      <c r="E109" s="23">
        <v>-36.35</v>
      </c>
      <c r="F109" s="24">
        <v>-1.0920000000000001E-3</v>
      </c>
      <c r="G109" s="15"/>
    </row>
    <row r="110" spans="1:7" x14ac:dyDescent="0.25">
      <c r="A110" s="12" t="s">
        <v>1546</v>
      </c>
      <c r="B110" s="30"/>
      <c r="C110" s="30" t="s">
        <v>1479</v>
      </c>
      <c r="D110" s="41">
        <v>-800</v>
      </c>
      <c r="E110" s="23">
        <v>-38.42</v>
      </c>
      <c r="F110" s="24">
        <v>-1.1540000000000001E-3</v>
      </c>
      <c r="G110" s="15"/>
    </row>
    <row r="111" spans="1:7" x14ac:dyDescent="0.25">
      <c r="A111" s="12" t="s">
        <v>1593</v>
      </c>
      <c r="B111" s="30"/>
      <c r="C111" s="30" t="s">
        <v>1221</v>
      </c>
      <c r="D111" s="41">
        <v>-17500</v>
      </c>
      <c r="E111" s="23">
        <v>-42.04</v>
      </c>
      <c r="F111" s="24">
        <v>-1.2620000000000001E-3</v>
      </c>
      <c r="G111" s="15"/>
    </row>
    <row r="112" spans="1:7" x14ac:dyDescent="0.25">
      <c r="A112" s="12" t="s">
        <v>1662</v>
      </c>
      <c r="B112" s="30"/>
      <c r="C112" s="30" t="s">
        <v>1156</v>
      </c>
      <c r="D112" s="41">
        <v>-400</v>
      </c>
      <c r="E112" s="23">
        <v>-42.6</v>
      </c>
      <c r="F112" s="24">
        <v>-1.279E-3</v>
      </c>
      <c r="G112" s="15"/>
    </row>
    <row r="113" spans="1:7" x14ac:dyDescent="0.25">
      <c r="A113" s="12" t="s">
        <v>1629</v>
      </c>
      <c r="B113" s="30"/>
      <c r="C113" s="30" t="s">
        <v>1275</v>
      </c>
      <c r="D113" s="41">
        <v>-30000</v>
      </c>
      <c r="E113" s="23">
        <v>-55.05</v>
      </c>
      <c r="F113" s="24">
        <v>-1.653E-3</v>
      </c>
      <c r="G113" s="15"/>
    </row>
    <row r="114" spans="1:7" x14ac:dyDescent="0.25">
      <c r="A114" s="12" t="s">
        <v>1649</v>
      </c>
      <c r="B114" s="30"/>
      <c r="C114" s="30" t="s">
        <v>1255</v>
      </c>
      <c r="D114" s="41">
        <v>-31500</v>
      </c>
      <c r="E114" s="23">
        <v>-57.38</v>
      </c>
      <c r="F114" s="24">
        <v>-1.7229999999999999E-3</v>
      </c>
      <c r="G114" s="15"/>
    </row>
    <row r="115" spans="1:7" x14ac:dyDescent="0.25">
      <c r="A115" s="12" t="s">
        <v>1679</v>
      </c>
      <c r="B115" s="30"/>
      <c r="C115" s="30" t="s">
        <v>1181</v>
      </c>
      <c r="D115" s="41">
        <v>-14000</v>
      </c>
      <c r="E115" s="23">
        <v>-72.8</v>
      </c>
      <c r="F115" s="24">
        <v>-2.186E-3</v>
      </c>
      <c r="G115" s="15"/>
    </row>
    <row r="116" spans="1:7" x14ac:dyDescent="0.25">
      <c r="A116" s="12" t="s">
        <v>1659</v>
      </c>
      <c r="B116" s="30"/>
      <c r="C116" s="30" t="s">
        <v>1221</v>
      </c>
      <c r="D116" s="41">
        <v>-5950</v>
      </c>
      <c r="E116" s="23">
        <v>-76.61</v>
      </c>
      <c r="F116" s="24">
        <v>-2.3010000000000001E-3</v>
      </c>
      <c r="G116" s="15"/>
    </row>
    <row r="117" spans="1:7" x14ac:dyDescent="0.25">
      <c r="A117" s="12" t="s">
        <v>1560</v>
      </c>
      <c r="B117" s="30"/>
      <c r="C117" s="30" t="s">
        <v>1232</v>
      </c>
      <c r="D117" s="41">
        <v>-7700</v>
      </c>
      <c r="E117" s="23">
        <v>-81.44</v>
      </c>
      <c r="F117" s="24">
        <v>-2.4459999999999998E-3</v>
      </c>
      <c r="G117" s="15"/>
    </row>
    <row r="118" spans="1:7" x14ac:dyDescent="0.25">
      <c r="A118" s="12" t="s">
        <v>1677</v>
      </c>
      <c r="B118" s="30"/>
      <c r="C118" s="30" t="s">
        <v>1186</v>
      </c>
      <c r="D118" s="41">
        <v>-1250</v>
      </c>
      <c r="E118" s="23">
        <v>-89.72</v>
      </c>
      <c r="F118" s="24">
        <v>-2.6949999999999999E-3</v>
      </c>
      <c r="G118" s="15"/>
    </row>
    <row r="119" spans="1:7" x14ac:dyDescent="0.25">
      <c r="A119" s="12" t="s">
        <v>1592</v>
      </c>
      <c r="B119" s="30"/>
      <c r="C119" s="30" t="s">
        <v>1181</v>
      </c>
      <c r="D119" s="41">
        <v>-120000</v>
      </c>
      <c r="E119" s="23">
        <v>-111.36</v>
      </c>
      <c r="F119" s="24">
        <v>-3.3449999999999999E-3</v>
      </c>
      <c r="G119" s="15"/>
    </row>
    <row r="120" spans="1:7" x14ac:dyDescent="0.25">
      <c r="A120" s="12" t="s">
        <v>1640</v>
      </c>
      <c r="B120" s="30"/>
      <c r="C120" s="30" t="s">
        <v>1186</v>
      </c>
      <c r="D120" s="41">
        <v>-34000</v>
      </c>
      <c r="E120" s="23">
        <v>-118.71</v>
      </c>
      <c r="F120" s="24">
        <v>-3.5660000000000002E-3</v>
      </c>
      <c r="G120" s="15"/>
    </row>
    <row r="121" spans="1:7" x14ac:dyDescent="0.25">
      <c r="A121" s="12" t="s">
        <v>1580</v>
      </c>
      <c r="B121" s="30"/>
      <c r="C121" s="30" t="s">
        <v>1186</v>
      </c>
      <c r="D121" s="41">
        <v>-80316</v>
      </c>
      <c r="E121" s="23">
        <v>-119.99</v>
      </c>
      <c r="F121" s="24">
        <v>-3.604E-3</v>
      </c>
      <c r="G121" s="15"/>
    </row>
    <row r="122" spans="1:7" x14ac:dyDescent="0.25">
      <c r="A122" s="12" t="s">
        <v>1660</v>
      </c>
      <c r="B122" s="30"/>
      <c r="C122" s="30" t="s">
        <v>1221</v>
      </c>
      <c r="D122" s="41">
        <v>-2125</v>
      </c>
      <c r="E122" s="23">
        <v>-123.65</v>
      </c>
      <c r="F122" s="24">
        <v>-3.7139999999999999E-3</v>
      </c>
      <c r="G122" s="15"/>
    </row>
    <row r="123" spans="1:7" x14ac:dyDescent="0.25">
      <c r="A123" s="12" t="s">
        <v>1620</v>
      </c>
      <c r="B123" s="30"/>
      <c r="C123" s="30" t="s">
        <v>1221</v>
      </c>
      <c r="D123" s="41">
        <v>-17400</v>
      </c>
      <c r="E123" s="23">
        <v>-136.88999999999999</v>
      </c>
      <c r="F123" s="24">
        <v>-4.1120000000000002E-3</v>
      </c>
      <c r="G123" s="15"/>
    </row>
    <row r="124" spans="1:7" x14ac:dyDescent="0.25">
      <c r="A124" s="12" t="s">
        <v>1585</v>
      </c>
      <c r="B124" s="30"/>
      <c r="C124" s="30" t="s">
        <v>1146</v>
      </c>
      <c r="D124" s="41">
        <v>-14375</v>
      </c>
      <c r="E124" s="23">
        <v>-155</v>
      </c>
      <c r="F124" s="24">
        <v>-4.6560000000000004E-3</v>
      </c>
      <c r="G124" s="15"/>
    </row>
    <row r="125" spans="1:7" x14ac:dyDescent="0.25">
      <c r="A125" s="12" t="s">
        <v>1641</v>
      </c>
      <c r="B125" s="30"/>
      <c r="C125" s="30" t="s">
        <v>1270</v>
      </c>
      <c r="D125" s="41">
        <v>-84000</v>
      </c>
      <c r="E125" s="23">
        <v>-196.98</v>
      </c>
      <c r="F125" s="24">
        <v>-5.9170000000000004E-3</v>
      </c>
      <c r="G125" s="15"/>
    </row>
    <row r="126" spans="1:7" x14ac:dyDescent="0.25">
      <c r="A126" s="12" t="s">
        <v>1664</v>
      </c>
      <c r="B126" s="30"/>
      <c r="C126" s="30" t="s">
        <v>1216</v>
      </c>
      <c r="D126" s="41">
        <v>-16800</v>
      </c>
      <c r="E126" s="23">
        <v>-246.37</v>
      </c>
      <c r="F126" s="24">
        <v>-7.4009999999999996E-3</v>
      </c>
      <c r="G126" s="15"/>
    </row>
    <row r="127" spans="1:7" x14ac:dyDescent="0.25">
      <c r="A127" s="12" t="s">
        <v>1686</v>
      </c>
      <c r="B127" s="30"/>
      <c r="C127" s="30" t="s">
        <v>1162</v>
      </c>
      <c r="D127" s="41">
        <v>-10500</v>
      </c>
      <c r="E127" s="23">
        <v>-249.9</v>
      </c>
      <c r="F127" s="24">
        <v>-7.5069999999999998E-3</v>
      </c>
      <c r="G127" s="15"/>
    </row>
    <row r="128" spans="1:7" x14ac:dyDescent="0.25">
      <c r="A128" s="12" t="s">
        <v>1688</v>
      </c>
      <c r="B128" s="30"/>
      <c r="C128" s="30" t="s">
        <v>1156</v>
      </c>
      <c r="D128" s="41">
        <v>-35625</v>
      </c>
      <c r="E128" s="23">
        <v>-252.78</v>
      </c>
      <c r="F128" s="24">
        <v>-7.5929999999999999E-3</v>
      </c>
      <c r="G128" s="15"/>
    </row>
    <row r="129" spans="1:7" x14ac:dyDescent="0.25">
      <c r="A129" s="12" t="s">
        <v>1646</v>
      </c>
      <c r="B129" s="30"/>
      <c r="C129" s="30" t="s">
        <v>1146</v>
      </c>
      <c r="D129" s="41">
        <v>-20500</v>
      </c>
      <c r="E129" s="23">
        <v>-302.23</v>
      </c>
      <c r="F129" s="24">
        <v>-9.0790000000000003E-3</v>
      </c>
      <c r="G129" s="15"/>
    </row>
    <row r="130" spans="1:7" x14ac:dyDescent="0.25">
      <c r="A130" s="12" t="s">
        <v>1616</v>
      </c>
      <c r="B130" s="30"/>
      <c r="C130" s="30" t="s">
        <v>1327</v>
      </c>
      <c r="D130" s="41">
        <v>-213750</v>
      </c>
      <c r="E130" s="23">
        <v>-310.26</v>
      </c>
      <c r="F130" s="24">
        <v>-9.3200000000000002E-3</v>
      </c>
      <c r="G130" s="15"/>
    </row>
    <row r="131" spans="1:7" x14ac:dyDescent="0.25">
      <c r="A131" s="12" t="s">
        <v>1529</v>
      </c>
      <c r="B131" s="30"/>
      <c r="C131" s="30" t="s">
        <v>1213</v>
      </c>
      <c r="D131" s="41">
        <v>-74000</v>
      </c>
      <c r="E131" s="23">
        <v>-314.57</v>
      </c>
      <c r="F131" s="24">
        <v>-9.4500000000000001E-3</v>
      </c>
      <c r="G131" s="15"/>
    </row>
    <row r="132" spans="1:7" x14ac:dyDescent="0.25">
      <c r="A132" s="12" t="s">
        <v>1632</v>
      </c>
      <c r="B132" s="30"/>
      <c r="C132" s="30" t="s">
        <v>1221</v>
      </c>
      <c r="D132" s="41">
        <v>-27300</v>
      </c>
      <c r="E132" s="23">
        <v>-336.13</v>
      </c>
      <c r="F132" s="24">
        <v>-1.0097E-2</v>
      </c>
      <c r="G132" s="15"/>
    </row>
    <row r="133" spans="1:7" x14ac:dyDescent="0.25">
      <c r="A133" s="12" t="s">
        <v>1691</v>
      </c>
      <c r="B133" s="30"/>
      <c r="C133" s="30" t="s">
        <v>1149</v>
      </c>
      <c r="D133" s="41">
        <v>-16500</v>
      </c>
      <c r="E133" s="23">
        <v>-395.42</v>
      </c>
      <c r="F133" s="24">
        <v>-1.1878E-2</v>
      </c>
      <c r="G133" s="15"/>
    </row>
    <row r="134" spans="1:7" x14ac:dyDescent="0.25">
      <c r="A134" s="12" t="s">
        <v>1602</v>
      </c>
      <c r="B134" s="30"/>
      <c r="C134" s="30" t="s">
        <v>1361</v>
      </c>
      <c r="D134" s="41">
        <v>-14400</v>
      </c>
      <c r="E134" s="23">
        <v>-450.32</v>
      </c>
      <c r="F134" s="24">
        <v>-1.3528E-2</v>
      </c>
      <c r="G134" s="15"/>
    </row>
    <row r="135" spans="1:7" x14ac:dyDescent="0.25">
      <c r="A135" s="12" t="s">
        <v>1565</v>
      </c>
      <c r="B135" s="30"/>
      <c r="C135" s="30" t="s">
        <v>1198</v>
      </c>
      <c r="D135" s="41">
        <v>-24600</v>
      </c>
      <c r="E135" s="23">
        <v>-465.56</v>
      </c>
      <c r="F135" s="24">
        <v>-1.3984999999999999E-2</v>
      </c>
      <c r="G135" s="15"/>
    </row>
    <row r="136" spans="1:7" x14ac:dyDescent="0.25">
      <c r="A136" s="12" t="s">
        <v>1642</v>
      </c>
      <c r="B136" s="30"/>
      <c r="C136" s="30" t="s">
        <v>1146</v>
      </c>
      <c r="D136" s="41">
        <v>-664000</v>
      </c>
      <c r="E136" s="23">
        <v>-519.25</v>
      </c>
      <c r="F136" s="24">
        <v>-1.5598000000000001E-2</v>
      </c>
      <c r="G136" s="15"/>
    </row>
    <row r="137" spans="1:7" x14ac:dyDescent="0.25">
      <c r="A137" s="12" t="s">
        <v>1682</v>
      </c>
      <c r="B137" s="30"/>
      <c r="C137" s="30" t="s">
        <v>1173</v>
      </c>
      <c r="D137" s="41">
        <v>-54150</v>
      </c>
      <c r="E137" s="23">
        <v>-551.44000000000005</v>
      </c>
      <c r="F137" s="24">
        <v>-1.6565E-2</v>
      </c>
      <c r="G137" s="15"/>
    </row>
    <row r="138" spans="1:7" x14ac:dyDescent="0.25">
      <c r="A138" s="12" t="s">
        <v>1692</v>
      </c>
      <c r="B138" s="30"/>
      <c r="C138" s="30" t="s">
        <v>1146</v>
      </c>
      <c r="D138" s="41">
        <v>-36300</v>
      </c>
      <c r="E138" s="23">
        <v>-568.22</v>
      </c>
      <c r="F138" s="24">
        <v>-1.7069000000000001E-2</v>
      </c>
      <c r="G138" s="15"/>
    </row>
    <row r="139" spans="1:7" x14ac:dyDescent="0.25">
      <c r="A139" s="12" t="s">
        <v>1668</v>
      </c>
      <c r="B139" s="30"/>
      <c r="C139" s="30" t="s">
        <v>1186</v>
      </c>
      <c r="D139" s="41">
        <v>-438000</v>
      </c>
      <c r="E139" s="23">
        <v>-725.33</v>
      </c>
      <c r="F139" s="24">
        <v>-2.1788999999999999E-2</v>
      </c>
      <c r="G139" s="15"/>
    </row>
    <row r="140" spans="1:7" x14ac:dyDescent="0.25">
      <c r="A140" s="12" t="s">
        <v>1671</v>
      </c>
      <c r="B140" s="30"/>
      <c r="C140" s="30" t="s">
        <v>1146</v>
      </c>
      <c r="D140" s="41">
        <v>-530000</v>
      </c>
      <c r="E140" s="23">
        <v>-786.52</v>
      </c>
      <c r="F140" s="24">
        <v>-2.3626999999999999E-2</v>
      </c>
      <c r="G140" s="15"/>
    </row>
    <row r="141" spans="1:7" x14ac:dyDescent="0.25">
      <c r="A141" s="12" t="s">
        <v>1689</v>
      </c>
      <c r="B141" s="30"/>
      <c r="C141" s="30" t="s">
        <v>1146</v>
      </c>
      <c r="D141" s="41">
        <v>-68000</v>
      </c>
      <c r="E141" s="23">
        <v>-1199.32</v>
      </c>
      <c r="F141" s="24">
        <v>-3.6027999999999998E-2</v>
      </c>
      <c r="G141" s="15"/>
    </row>
    <row r="142" spans="1:7" x14ac:dyDescent="0.25">
      <c r="A142" s="12" t="s">
        <v>1690</v>
      </c>
      <c r="B142" s="30"/>
      <c r="C142" s="30" t="s">
        <v>1146</v>
      </c>
      <c r="D142" s="41">
        <v>-128800</v>
      </c>
      <c r="E142" s="23">
        <v>-1209.3699999999999</v>
      </c>
      <c r="F142" s="24">
        <v>-3.6330000000000001E-2</v>
      </c>
      <c r="G142" s="15"/>
    </row>
    <row r="143" spans="1:7" x14ac:dyDescent="0.25">
      <c r="A143" s="12" t="s">
        <v>1687</v>
      </c>
      <c r="B143" s="30"/>
      <c r="C143" s="30" t="s">
        <v>1159</v>
      </c>
      <c r="D143" s="41">
        <v>-510000</v>
      </c>
      <c r="E143" s="23">
        <v>-1304.58</v>
      </c>
      <c r="F143" s="24">
        <v>-3.9190000000000003E-2</v>
      </c>
      <c r="G143" s="15"/>
    </row>
    <row r="144" spans="1:7" x14ac:dyDescent="0.25">
      <c r="A144" s="12" t="s">
        <v>1681</v>
      </c>
      <c r="B144" s="30"/>
      <c r="C144" s="30" t="s">
        <v>1176</v>
      </c>
      <c r="D144" s="41">
        <v>-160000</v>
      </c>
      <c r="E144" s="23">
        <v>-1332</v>
      </c>
      <c r="F144" s="24">
        <v>-4.0014000000000001E-2</v>
      </c>
      <c r="G144" s="15"/>
    </row>
    <row r="145" spans="1:7" x14ac:dyDescent="0.25">
      <c r="A145" s="12" t="s">
        <v>1621</v>
      </c>
      <c r="B145" s="30"/>
      <c r="C145" s="30" t="s">
        <v>1198</v>
      </c>
      <c r="D145" s="41">
        <v>-311400</v>
      </c>
      <c r="E145" s="23">
        <v>-1378.1</v>
      </c>
      <c r="F145" s="24">
        <v>-4.1398999999999998E-2</v>
      </c>
      <c r="G145" s="15"/>
    </row>
    <row r="146" spans="1:7" x14ac:dyDescent="0.25">
      <c r="A146" s="16" t="s">
        <v>126</v>
      </c>
      <c r="B146" s="31"/>
      <c r="C146" s="31"/>
      <c r="D146" s="17"/>
      <c r="E146" s="42">
        <v>-14346.61</v>
      </c>
      <c r="F146" s="43">
        <v>-0.43096699999999999</v>
      </c>
      <c r="G146" s="20"/>
    </row>
    <row r="147" spans="1:7" x14ac:dyDescent="0.25">
      <c r="A147" s="12"/>
      <c r="B147" s="30"/>
      <c r="C147" s="30"/>
      <c r="D147" s="13"/>
      <c r="E147" s="14"/>
      <c r="F147" s="15"/>
      <c r="G147" s="15"/>
    </row>
    <row r="148" spans="1:7" x14ac:dyDescent="0.25">
      <c r="A148" s="12"/>
      <c r="B148" s="30"/>
      <c r="C148" s="30"/>
      <c r="D148" s="13"/>
      <c r="E148" s="14"/>
      <c r="F148" s="15"/>
      <c r="G148" s="15"/>
    </row>
    <row r="149" spans="1:7" x14ac:dyDescent="0.25">
      <c r="A149" s="12"/>
      <c r="B149" s="30"/>
      <c r="C149" s="30"/>
      <c r="D149" s="13"/>
      <c r="E149" s="14"/>
      <c r="F149" s="15"/>
      <c r="G149" s="15"/>
    </row>
    <row r="150" spans="1:7" x14ac:dyDescent="0.25">
      <c r="A150" s="21" t="s">
        <v>158</v>
      </c>
      <c r="B150" s="32"/>
      <c r="C150" s="32"/>
      <c r="D150" s="22"/>
      <c r="E150" s="44">
        <v>-14346.61</v>
      </c>
      <c r="F150" s="45">
        <v>-0.43096699999999999</v>
      </c>
      <c r="G150" s="20"/>
    </row>
    <row r="151" spans="1:7" x14ac:dyDescent="0.25">
      <c r="A151" s="12"/>
      <c r="B151" s="30"/>
      <c r="C151" s="30"/>
      <c r="D151" s="13"/>
      <c r="E151" s="14"/>
      <c r="F151" s="15"/>
      <c r="G151" s="15"/>
    </row>
    <row r="152" spans="1:7" x14ac:dyDescent="0.25">
      <c r="A152" s="16" t="s">
        <v>211</v>
      </c>
      <c r="B152" s="30"/>
      <c r="C152" s="30"/>
      <c r="D152" s="13"/>
      <c r="E152" s="14"/>
      <c r="F152" s="15"/>
      <c r="G152" s="15"/>
    </row>
    <row r="153" spans="1:7" x14ac:dyDescent="0.25">
      <c r="A153" s="16" t="s">
        <v>212</v>
      </c>
      <c r="B153" s="30"/>
      <c r="C153" s="30"/>
      <c r="D153" s="13"/>
      <c r="E153" s="14"/>
      <c r="F153" s="15"/>
      <c r="G153" s="15"/>
    </row>
    <row r="154" spans="1:7" x14ac:dyDescent="0.25">
      <c r="A154" s="12" t="s">
        <v>750</v>
      </c>
      <c r="B154" s="30" t="s">
        <v>751</v>
      </c>
      <c r="C154" s="30" t="s">
        <v>218</v>
      </c>
      <c r="D154" s="13">
        <v>500000</v>
      </c>
      <c r="E154" s="14">
        <v>497.31</v>
      </c>
      <c r="F154" s="15">
        <v>1.49E-2</v>
      </c>
      <c r="G154" s="15">
        <v>7.6700000000000004E-2</v>
      </c>
    </row>
    <row r="155" spans="1:7" x14ac:dyDescent="0.25">
      <c r="A155" s="16" t="s">
        <v>126</v>
      </c>
      <c r="B155" s="31"/>
      <c r="C155" s="31"/>
      <c r="D155" s="17"/>
      <c r="E155" s="37">
        <v>497.31</v>
      </c>
      <c r="F155" s="38">
        <v>1.49E-2</v>
      </c>
      <c r="G155" s="20"/>
    </row>
    <row r="156" spans="1:7" x14ac:dyDescent="0.25">
      <c r="A156" s="12"/>
      <c r="B156" s="30"/>
      <c r="C156" s="30"/>
      <c r="D156" s="13"/>
      <c r="E156" s="14"/>
      <c r="F156" s="15"/>
      <c r="G156" s="15"/>
    </row>
    <row r="157" spans="1:7" x14ac:dyDescent="0.25">
      <c r="A157" s="16" t="s">
        <v>296</v>
      </c>
      <c r="B157" s="30"/>
      <c r="C157" s="30"/>
      <c r="D157" s="13"/>
      <c r="E157" s="14"/>
      <c r="F157" s="15"/>
      <c r="G157" s="15"/>
    </row>
    <row r="158" spans="1:7" x14ac:dyDescent="0.25">
      <c r="A158" s="12" t="s">
        <v>1023</v>
      </c>
      <c r="B158" s="30" t="s">
        <v>1024</v>
      </c>
      <c r="C158" s="30" t="s">
        <v>123</v>
      </c>
      <c r="D158" s="13">
        <v>5150000</v>
      </c>
      <c r="E158" s="14">
        <v>4969.88</v>
      </c>
      <c r="F158" s="15">
        <v>0.14929999999999999</v>
      </c>
      <c r="G158" s="15">
        <v>7.3940488720999994E-2</v>
      </c>
    </row>
    <row r="159" spans="1:7" x14ac:dyDescent="0.25">
      <c r="A159" s="16" t="s">
        <v>126</v>
      </c>
      <c r="B159" s="31"/>
      <c r="C159" s="31"/>
      <c r="D159" s="17"/>
      <c r="E159" s="37">
        <v>4969.88</v>
      </c>
      <c r="F159" s="38">
        <v>0.14929999999999999</v>
      </c>
      <c r="G159" s="20"/>
    </row>
    <row r="160" spans="1:7" x14ac:dyDescent="0.25">
      <c r="A160" s="12"/>
      <c r="B160" s="30"/>
      <c r="C160" s="30"/>
      <c r="D160" s="13"/>
      <c r="E160" s="14"/>
      <c r="F160" s="15"/>
      <c r="G160" s="15"/>
    </row>
    <row r="161" spans="1:7" x14ac:dyDescent="0.25">
      <c r="A161" s="16" t="s">
        <v>299</v>
      </c>
      <c r="B161" s="30"/>
      <c r="C161" s="30"/>
      <c r="D161" s="13"/>
      <c r="E161" s="14"/>
      <c r="F161" s="15"/>
      <c r="G161" s="15"/>
    </row>
    <row r="162" spans="1:7" x14ac:dyDescent="0.25">
      <c r="A162" s="16" t="s">
        <v>126</v>
      </c>
      <c r="B162" s="30"/>
      <c r="C162" s="30"/>
      <c r="D162" s="13"/>
      <c r="E162" s="39" t="s">
        <v>118</v>
      </c>
      <c r="F162" s="40" t="s">
        <v>118</v>
      </c>
      <c r="G162" s="15"/>
    </row>
    <row r="163" spans="1:7" x14ac:dyDescent="0.25">
      <c r="A163" s="12"/>
      <c r="B163" s="30"/>
      <c r="C163" s="30"/>
      <c r="D163" s="13"/>
      <c r="E163" s="14"/>
      <c r="F163" s="15"/>
      <c r="G163" s="15"/>
    </row>
    <row r="164" spans="1:7" x14ac:dyDescent="0.25">
      <c r="A164" s="16" t="s">
        <v>300</v>
      </c>
      <c r="B164" s="30"/>
      <c r="C164" s="30"/>
      <c r="D164" s="13"/>
      <c r="E164" s="14"/>
      <c r="F164" s="15"/>
      <c r="G164" s="15"/>
    </row>
    <row r="165" spans="1:7" x14ac:dyDescent="0.25">
      <c r="A165" s="16" t="s">
        <v>126</v>
      </c>
      <c r="B165" s="30"/>
      <c r="C165" s="30"/>
      <c r="D165" s="13"/>
      <c r="E165" s="39" t="s">
        <v>118</v>
      </c>
      <c r="F165" s="40" t="s">
        <v>118</v>
      </c>
      <c r="G165" s="15"/>
    </row>
    <row r="166" spans="1:7" x14ac:dyDescent="0.25">
      <c r="A166" s="12"/>
      <c r="B166" s="30"/>
      <c r="C166" s="30"/>
      <c r="D166" s="13"/>
      <c r="E166" s="14"/>
      <c r="F166" s="15"/>
      <c r="G166" s="15"/>
    </row>
    <row r="167" spans="1:7" x14ac:dyDescent="0.25">
      <c r="A167" s="21" t="s">
        <v>158</v>
      </c>
      <c r="B167" s="32"/>
      <c r="C167" s="32"/>
      <c r="D167" s="22"/>
      <c r="E167" s="18">
        <v>5467.19</v>
      </c>
      <c r="F167" s="19">
        <v>0.16420000000000001</v>
      </c>
      <c r="G167" s="20"/>
    </row>
    <row r="168" spans="1:7" x14ac:dyDescent="0.25">
      <c r="A168" s="12"/>
      <c r="B168" s="30"/>
      <c r="C168" s="30"/>
      <c r="D168" s="13"/>
      <c r="E168" s="14"/>
      <c r="F168" s="15"/>
      <c r="G168" s="15"/>
    </row>
    <row r="169" spans="1:7" x14ac:dyDescent="0.25">
      <c r="A169" s="12"/>
      <c r="B169" s="30"/>
      <c r="C169" s="30"/>
      <c r="D169" s="13"/>
      <c r="E169" s="14"/>
      <c r="F169" s="15"/>
      <c r="G169" s="15"/>
    </row>
    <row r="170" spans="1:7" x14ac:dyDescent="0.25">
      <c r="A170" s="16" t="s">
        <v>821</v>
      </c>
      <c r="B170" s="30"/>
      <c r="C170" s="30"/>
      <c r="D170" s="13"/>
      <c r="E170" s="14"/>
      <c r="F170" s="15"/>
      <c r="G170" s="15"/>
    </row>
    <row r="171" spans="1:7" x14ac:dyDescent="0.25">
      <c r="A171" s="12" t="s">
        <v>1757</v>
      </c>
      <c r="B171" s="30" t="s">
        <v>1758</v>
      </c>
      <c r="C171" s="30"/>
      <c r="D171" s="13">
        <v>47098.75</v>
      </c>
      <c r="E171" s="14">
        <v>1432.5</v>
      </c>
      <c r="F171" s="15">
        <v>4.2999999999999997E-2</v>
      </c>
      <c r="G171" s="15"/>
    </row>
    <row r="172" spans="1:7" x14ac:dyDescent="0.25">
      <c r="A172" s="12"/>
      <c r="B172" s="30"/>
      <c r="C172" s="30"/>
      <c r="D172" s="13"/>
      <c r="E172" s="14"/>
      <c r="F172" s="15"/>
      <c r="G172" s="15"/>
    </row>
    <row r="173" spans="1:7" x14ac:dyDescent="0.25">
      <c r="A173" s="21" t="s">
        <v>158</v>
      </c>
      <c r="B173" s="32"/>
      <c r="C173" s="32"/>
      <c r="D173" s="22"/>
      <c r="E173" s="18">
        <v>1432.5</v>
      </c>
      <c r="F173" s="19">
        <v>4.2999999999999997E-2</v>
      </c>
      <c r="G173" s="20"/>
    </row>
    <row r="174" spans="1:7" x14ac:dyDescent="0.25">
      <c r="A174" s="12"/>
      <c r="B174" s="30"/>
      <c r="C174" s="30"/>
      <c r="D174" s="13"/>
      <c r="E174" s="14"/>
      <c r="F174" s="15"/>
      <c r="G174" s="15"/>
    </row>
    <row r="175" spans="1:7" x14ac:dyDescent="0.25">
      <c r="A175" s="16" t="s">
        <v>162</v>
      </c>
      <c r="B175" s="30"/>
      <c r="C175" s="30"/>
      <c r="D175" s="13"/>
      <c r="E175" s="14"/>
      <c r="F175" s="15"/>
      <c r="G175" s="15"/>
    </row>
    <row r="176" spans="1:7" x14ac:dyDescent="0.25">
      <c r="A176" s="12" t="s">
        <v>163</v>
      </c>
      <c r="B176" s="30"/>
      <c r="C176" s="30"/>
      <c r="D176" s="13"/>
      <c r="E176" s="14">
        <v>3929.27</v>
      </c>
      <c r="F176" s="15">
        <v>0.11799999999999999</v>
      </c>
      <c r="G176" s="15">
        <v>6.7599000000000006E-2</v>
      </c>
    </row>
    <row r="177" spans="1:7" x14ac:dyDescent="0.25">
      <c r="A177" s="16" t="s">
        <v>126</v>
      </c>
      <c r="B177" s="31"/>
      <c r="C177" s="31"/>
      <c r="D177" s="17"/>
      <c r="E177" s="37">
        <v>3929.27</v>
      </c>
      <c r="F177" s="38">
        <v>0.11799999999999999</v>
      </c>
      <c r="G177" s="20"/>
    </row>
    <row r="178" spans="1:7" x14ac:dyDescent="0.25">
      <c r="A178" s="12"/>
      <c r="B178" s="30"/>
      <c r="C178" s="30"/>
      <c r="D178" s="13"/>
      <c r="E178" s="14"/>
      <c r="F178" s="15"/>
      <c r="G178" s="15"/>
    </row>
    <row r="179" spans="1:7" x14ac:dyDescent="0.25">
      <c r="A179" s="21" t="s">
        <v>158</v>
      </c>
      <c r="B179" s="32"/>
      <c r="C179" s="32"/>
      <c r="D179" s="22"/>
      <c r="E179" s="18">
        <v>3929.27</v>
      </c>
      <c r="F179" s="19">
        <v>0.11799999999999999</v>
      </c>
      <c r="G179" s="20"/>
    </row>
    <row r="180" spans="1:7" x14ac:dyDescent="0.25">
      <c r="A180" s="12" t="s">
        <v>164</v>
      </c>
      <c r="B180" s="30"/>
      <c r="C180" s="30"/>
      <c r="D180" s="13"/>
      <c r="E180" s="14">
        <v>57.940808799999999</v>
      </c>
      <c r="F180" s="15">
        <v>1.74E-3</v>
      </c>
      <c r="G180" s="15"/>
    </row>
    <row r="181" spans="1:7" x14ac:dyDescent="0.25">
      <c r="A181" s="12" t="s">
        <v>165</v>
      </c>
      <c r="B181" s="30"/>
      <c r="C181" s="30"/>
      <c r="D181" s="13"/>
      <c r="E181" s="23">
        <v>-368.30080880000003</v>
      </c>
      <c r="F181" s="24">
        <v>-1.124E-2</v>
      </c>
      <c r="G181" s="15">
        <v>6.7599000000000006E-2</v>
      </c>
    </row>
    <row r="182" spans="1:7" x14ac:dyDescent="0.25">
      <c r="A182" s="25" t="s">
        <v>166</v>
      </c>
      <c r="B182" s="33"/>
      <c r="C182" s="33"/>
      <c r="D182" s="26"/>
      <c r="E182" s="27">
        <v>33288.22</v>
      </c>
      <c r="F182" s="28">
        <v>1</v>
      </c>
      <c r="G182" s="28"/>
    </row>
    <row r="184" spans="1:7" x14ac:dyDescent="0.25">
      <c r="A184" s="1" t="s">
        <v>1759</v>
      </c>
      <c r="E184" s="54"/>
      <c r="F184" s="54"/>
    </row>
    <row r="185" spans="1:7" x14ac:dyDescent="0.25">
      <c r="A185" s="1" t="s">
        <v>168</v>
      </c>
    </row>
    <row r="187" spans="1:7" x14ac:dyDescent="0.25">
      <c r="A187" s="1" t="s">
        <v>169</v>
      </c>
    </row>
    <row r="188" spans="1:7" x14ac:dyDescent="0.25">
      <c r="A188" s="47" t="s">
        <v>170</v>
      </c>
      <c r="B188" s="34" t="s">
        <v>118</v>
      </c>
    </row>
    <row r="189" spans="1:7" x14ac:dyDescent="0.25">
      <c r="A189" t="s">
        <v>171</v>
      </c>
    </row>
    <row r="190" spans="1:7" x14ac:dyDescent="0.25">
      <c r="A190" t="s">
        <v>172</v>
      </c>
      <c r="B190" t="s">
        <v>173</v>
      </c>
      <c r="C190" t="s">
        <v>173</v>
      </c>
    </row>
    <row r="191" spans="1:7" x14ac:dyDescent="0.25">
      <c r="B191" s="48">
        <v>45230</v>
      </c>
      <c r="C191" s="48">
        <v>45260</v>
      </c>
    </row>
    <row r="192" spans="1:7" x14ac:dyDescent="0.25">
      <c r="A192" t="s">
        <v>175</v>
      </c>
      <c r="B192">
        <v>22.161100000000001</v>
      </c>
      <c r="C192">
        <v>22.723400000000002</v>
      </c>
      <c r="E192" s="2"/>
    </row>
    <row r="193" spans="1:5" x14ac:dyDescent="0.25">
      <c r="A193" t="s">
        <v>177</v>
      </c>
      <c r="B193">
        <v>22.1525</v>
      </c>
      <c r="C193">
        <v>22.715</v>
      </c>
      <c r="E193" s="2"/>
    </row>
    <row r="194" spans="1:5" x14ac:dyDescent="0.25">
      <c r="A194" t="s">
        <v>178</v>
      </c>
      <c r="B194">
        <v>16.102900000000002</v>
      </c>
      <c r="C194">
        <v>16.511800000000001</v>
      </c>
      <c r="E194" s="2"/>
    </row>
    <row r="195" spans="1:5" x14ac:dyDescent="0.25">
      <c r="A195" t="s">
        <v>646</v>
      </c>
      <c r="B195">
        <v>14.4285</v>
      </c>
      <c r="C195">
        <v>14.714700000000001</v>
      </c>
      <c r="E195" s="2"/>
    </row>
    <row r="196" spans="1:5" x14ac:dyDescent="0.25">
      <c r="A196" t="s">
        <v>186</v>
      </c>
      <c r="B196">
        <v>20.422999999999998</v>
      </c>
      <c r="C196">
        <v>20.922699999999999</v>
      </c>
      <c r="E196" s="2"/>
    </row>
    <row r="197" spans="1:5" x14ac:dyDescent="0.25">
      <c r="A197" t="s">
        <v>649</v>
      </c>
      <c r="B197">
        <v>20.410799999999998</v>
      </c>
      <c r="C197">
        <v>20.910699999999999</v>
      </c>
      <c r="E197" s="2"/>
    </row>
    <row r="198" spans="1:5" x14ac:dyDescent="0.25">
      <c r="A198" t="s">
        <v>650</v>
      </c>
      <c r="B198">
        <v>14.1065</v>
      </c>
      <c r="C198">
        <v>14.452</v>
      </c>
      <c r="E198" s="2"/>
    </row>
    <row r="199" spans="1:5" x14ac:dyDescent="0.25">
      <c r="A199" t="s">
        <v>651</v>
      </c>
      <c r="B199">
        <v>13.115</v>
      </c>
      <c r="C199">
        <v>13.356</v>
      </c>
      <c r="E199" s="2"/>
    </row>
    <row r="200" spans="1:5" x14ac:dyDescent="0.25">
      <c r="E200" s="2"/>
    </row>
    <row r="201" spans="1:5" x14ac:dyDescent="0.25">
      <c r="A201" t="s">
        <v>653</v>
      </c>
    </row>
    <row r="203" spans="1:5" x14ac:dyDescent="0.25">
      <c r="A203" s="50" t="s">
        <v>654</v>
      </c>
      <c r="B203" s="50" t="s">
        <v>655</v>
      </c>
      <c r="C203" s="50" t="s">
        <v>656</v>
      </c>
      <c r="D203" s="50" t="s">
        <v>657</v>
      </c>
    </row>
    <row r="204" spans="1:5" x14ac:dyDescent="0.25">
      <c r="A204" s="50" t="s">
        <v>659</v>
      </c>
      <c r="B204" s="50"/>
      <c r="C204" s="50">
        <v>0.08</v>
      </c>
      <c r="D204" s="50">
        <v>0.08</v>
      </c>
    </row>
    <row r="205" spans="1:5" x14ac:dyDescent="0.25">
      <c r="A205" s="50" t="s">
        <v>662</v>
      </c>
      <c r="B205" s="50"/>
      <c r="C205" s="50">
        <v>0.08</v>
      </c>
      <c r="D205" s="50">
        <v>0.08</v>
      </c>
    </row>
    <row r="207" spans="1:5" x14ac:dyDescent="0.25">
      <c r="A207" t="s">
        <v>189</v>
      </c>
      <c r="B207" s="34" t="s">
        <v>118</v>
      </c>
    </row>
    <row r="208" spans="1:5" ht="30" customHeight="1" x14ac:dyDescent="0.25">
      <c r="A208" s="47" t="s">
        <v>190</v>
      </c>
      <c r="B208" s="34" t="s">
        <v>118</v>
      </c>
    </row>
    <row r="209" spans="1:4" ht="30" customHeight="1" x14ac:dyDescent="0.25">
      <c r="A209" s="47" t="s">
        <v>191</v>
      </c>
      <c r="B209" s="34" t="s">
        <v>118</v>
      </c>
    </row>
    <row r="210" spans="1:4" x14ac:dyDescent="0.25">
      <c r="A210" t="s">
        <v>1760</v>
      </c>
      <c r="B210" s="49">
        <v>5.5590799999999998</v>
      </c>
    </row>
    <row r="211" spans="1:4" ht="45" customHeight="1" x14ac:dyDescent="0.25">
      <c r="A211" s="47" t="s">
        <v>193</v>
      </c>
      <c r="B211" s="34">
        <v>140.79069999999999</v>
      </c>
    </row>
    <row r="212" spans="1:4" ht="30" customHeight="1" x14ac:dyDescent="0.25">
      <c r="A212" s="47" t="s">
        <v>194</v>
      </c>
      <c r="B212" s="34" t="s">
        <v>118</v>
      </c>
    </row>
    <row r="213" spans="1:4" ht="30" customHeight="1" x14ac:dyDescent="0.25">
      <c r="A213" s="47" t="s">
        <v>195</v>
      </c>
      <c r="B213" s="34" t="s">
        <v>118</v>
      </c>
    </row>
    <row r="214" spans="1:4" x14ac:dyDescent="0.25">
      <c r="A214" t="s">
        <v>196</v>
      </c>
      <c r="B214" s="34" t="s">
        <v>118</v>
      </c>
    </row>
    <row r="215" spans="1:4" x14ac:dyDescent="0.25">
      <c r="A215" t="s">
        <v>197</v>
      </c>
      <c r="B215" s="34" t="s">
        <v>118</v>
      </c>
    </row>
    <row r="217" spans="1:4" ht="69.95" customHeight="1" x14ac:dyDescent="0.25">
      <c r="A217" s="67" t="s">
        <v>207</v>
      </c>
      <c r="B217" s="67" t="s">
        <v>208</v>
      </c>
      <c r="C217" s="67" t="s">
        <v>5</v>
      </c>
      <c r="D217" s="67" t="s">
        <v>6</v>
      </c>
    </row>
    <row r="218" spans="1:4" ht="69.95" customHeight="1" x14ac:dyDescent="0.25">
      <c r="A218" s="67" t="s">
        <v>2034</v>
      </c>
      <c r="B218" s="67"/>
      <c r="C218" s="67" t="s">
        <v>62</v>
      </c>
      <c r="D21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8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2035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2036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342582</v>
      </c>
      <c r="E8" s="14">
        <v>5340.17</v>
      </c>
      <c r="F8" s="15">
        <v>8.5599999999999996E-2</v>
      </c>
      <c r="G8" s="15"/>
    </row>
    <row r="9" spans="1:8" x14ac:dyDescent="0.25">
      <c r="A9" s="12" t="s">
        <v>1150</v>
      </c>
      <c r="B9" s="30" t="s">
        <v>1151</v>
      </c>
      <c r="C9" s="30" t="s">
        <v>1146</v>
      </c>
      <c r="D9" s="13">
        <v>495462</v>
      </c>
      <c r="E9" s="14">
        <v>4632.32</v>
      </c>
      <c r="F9" s="15">
        <v>7.4300000000000005E-2</v>
      </c>
      <c r="G9" s="15"/>
    </row>
    <row r="10" spans="1:8" x14ac:dyDescent="0.25">
      <c r="A10" s="12" t="s">
        <v>1303</v>
      </c>
      <c r="B10" s="30" t="s">
        <v>1304</v>
      </c>
      <c r="C10" s="30" t="s">
        <v>1216</v>
      </c>
      <c r="D10" s="13">
        <v>118414</v>
      </c>
      <c r="E10" s="14">
        <v>4129.8100000000004</v>
      </c>
      <c r="F10" s="15">
        <v>6.6199999999999995E-2</v>
      </c>
      <c r="G10" s="15"/>
    </row>
    <row r="11" spans="1:8" x14ac:dyDescent="0.25">
      <c r="A11" s="12" t="s">
        <v>1359</v>
      </c>
      <c r="B11" s="30" t="s">
        <v>1360</v>
      </c>
      <c r="C11" s="30" t="s">
        <v>1361</v>
      </c>
      <c r="D11" s="13">
        <v>117071</v>
      </c>
      <c r="E11" s="14">
        <v>3639.97</v>
      </c>
      <c r="F11" s="15">
        <v>5.8400000000000001E-2</v>
      </c>
      <c r="G11" s="15"/>
    </row>
    <row r="12" spans="1:8" x14ac:dyDescent="0.25">
      <c r="A12" s="12" t="s">
        <v>1147</v>
      </c>
      <c r="B12" s="30" t="s">
        <v>1148</v>
      </c>
      <c r="C12" s="30" t="s">
        <v>1149</v>
      </c>
      <c r="D12" s="13">
        <v>138295</v>
      </c>
      <c r="E12" s="14">
        <v>3287.89</v>
      </c>
      <c r="F12" s="15">
        <v>5.2699999999999997E-2</v>
      </c>
      <c r="G12" s="15"/>
    </row>
    <row r="13" spans="1:8" x14ac:dyDescent="0.25">
      <c r="A13" s="12" t="s">
        <v>1452</v>
      </c>
      <c r="B13" s="30" t="s">
        <v>1453</v>
      </c>
      <c r="C13" s="30" t="s">
        <v>1356</v>
      </c>
      <c r="D13" s="13">
        <v>98098</v>
      </c>
      <c r="E13" s="14">
        <v>2733.99</v>
      </c>
      <c r="F13" s="15">
        <v>4.3799999999999999E-2</v>
      </c>
      <c r="G13" s="15"/>
    </row>
    <row r="14" spans="1:8" x14ac:dyDescent="0.25">
      <c r="A14" s="12" t="s">
        <v>1823</v>
      </c>
      <c r="B14" s="30" t="s">
        <v>1824</v>
      </c>
      <c r="C14" s="30" t="s">
        <v>1216</v>
      </c>
      <c r="D14" s="13">
        <v>35663</v>
      </c>
      <c r="E14" s="14">
        <v>2282.41</v>
      </c>
      <c r="F14" s="15">
        <v>3.6600000000000001E-2</v>
      </c>
      <c r="G14" s="15"/>
    </row>
    <row r="15" spans="1:8" x14ac:dyDescent="0.25">
      <c r="A15" s="12" t="s">
        <v>1421</v>
      </c>
      <c r="B15" s="30" t="s">
        <v>1422</v>
      </c>
      <c r="C15" s="30" t="s">
        <v>1203</v>
      </c>
      <c r="D15" s="13">
        <v>1534754</v>
      </c>
      <c r="E15" s="14">
        <v>2239.21</v>
      </c>
      <c r="F15" s="15">
        <v>3.5900000000000001E-2</v>
      </c>
      <c r="G15" s="15"/>
    </row>
    <row r="16" spans="1:8" x14ac:dyDescent="0.25">
      <c r="A16" s="12" t="s">
        <v>1879</v>
      </c>
      <c r="B16" s="30" t="s">
        <v>1880</v>
      </c>
      <c r="C16" s="30" t="s">
        <v>1241</v>
      </c>
      <c r="D16" s="13">
        <v>75565</v>
      </c>
      <c r="E16" s="14">
        <v>2176.69</v>
      </c>
      <c r="F16" s="15">
        <v>3.49E-2</v>
      </c>
      <c r="G16" s="15"/>
    </row>
    <row r="17" spans="1:7" x14ac:dyDescent="0.25">
      <c r="A17" s="12" t="s">
        <v>1338</v>
      </c>
      <c r="B17" s="30" t="s">
        <v>1339</v>
      </c>
      <c r="C17" s="30" t="s">
        <v>1340</v>
      </c>
      <c r="D17" s="13">
        <v>493797</v>
      </c>
      <c r="E17" s="14">
        <v>2151.9699999999998</v>
      </c>
      <c r="F17" s="15">
        <v>3.4500000000000003E-2</v>
      </c>
      <c r="G17" s="15"/>
    </row>
    <row r="18" spans="1:7" x14ac:dyDescent="0.25">
      <c r="A18" s="12" t="s">
        <v>1397</v>
      </c>
      <c r="B18" s="30" t="s">
        <v>1398</v>
      </c>
      <c r="C18" s="30" t="s">
        <v>1146</v>
      </c>
      <c r="D18" s="13">
        <v>188278</v>
      </c>
      <c r="E18" s="14">
        <v>2022.58</v>
      </c>
      <c r="F18" s="15">
        <v>3.2399999999999998E-2</v>
      </c>
      <c r="G18" s="15"/>
    </row>
    <row r="19" spans="1:7" x14ac:dyDescent="0.25">
      <c r="A19" s="12" t="s">
        <v>1480</v>
      </c>
      <c r="B19" s="30" t="s">
        <v>1481</v>
      </c>
      <c r="C19" s="30" t="s">
        <v>1198</v>
      </c>
      <c r="D19" s="13">
        <v>21558</v>
      </c>
      <c r="E19" s="14">
        <v>1941.01</v>
      </c>
      <c r="F19" s="15">
        <v>3.1099999999999999E-2</v>
      </c>
      <c r="G19" s="15"/>
    </row>
    <row r="20" spans="1:7" x14ac:dyDescent="0.25">
      <c r="A20" s="12" t="s">
        <v>1191</v>
      </c>
      <c r="B20" s="30" t="s">
        <v>1192</v>
      </c>
      <c r="C20" s="30" t="s">
        <v>1146</v>
      </c>
      <c r="D20" s="13">
        <v>343491</v>
      </c>
      <c r="E20" s="14">
        <v>1939.87</v>
      </c>
      <c r="F20" s="15">
        <v>3.1099999999999999E-2</v>
      </c>
      <c r="G20" s="15"/>
    </row>
    <row r="21" spans="1:7" x14ac:dyDescent="0.25">
      <c r="A21" s="12" t="s">
        <v>1184</v>
      </c>
      <c r="B21" s="30" t="s">
        <v>1185</v>
      </c>
      <c r="C21" s="30" t="s">
        <v>1186</v>
      </c>
      <c r="D21" s="13">
        <v>26994</v>
      </c>
      <c r="E21" s="14">
        <v>1922.49</v>
      </c>
      <c r="F21" s="15">
        <v>3.0800000000000001E-2</v>
      </c>
      <c r="G21" s="15"/>
    </row>
    <row r="22" spans="1:7" x14ac:dyDescent="0.25">
      <c r="A22" s="12" t="s">
        <v>1293</v>
      </c>
      <c r="B22" s="30" t="s">
        <v>1294</v>
      </c>
      <c r="C22" s="30" t="s">
        <v>1221</v>
      </c>
      <c r="D22" s="13">
        <v>148034</v>
      </c>
      <c r="E22" s="14">
        <v>1814.67</v>
      </c>
      <c r="F22" s="15">
        <v>2.9100000000000001E-2</v>
      </c>
      <c r="G22" s="15"/>
    </row>
    <row r="23" spans="1:7" x14ac:dyDescent="0.25">
      <c r="A23" s="12" t="s">
        <v>1463</v>
      </c>
      <c r="B23" s="30" t="s">
        <v>1464</v>
      </c>
      <c r="C23" s="30" t="s">
        <v>1216</v>
      </c>
      <c r="D23" s="13">
        <v>30751</v>
      </c>
      <c r="E23" s="14">
        <v>1771.52</v>
      </c>
      <c r="F23" s="15">
        <v>2.8400000000000002E-2</v>
      </c>
      <c r="G23" s="15"/>
    </row>
    <row r="24" spans="1:7" x14ac:dyDescent="0.25">
      <c r="A24" s="12" t="s">
        <v>1793</v>
      </c>
      <c r="B24" s="30" t="s">
        <v>1794</v>
      </c>
      <c r="C24" s="30" t="s">
        <v>1156</v>
      </c>
      <c r="D24" s="13">
        <v>92204</v>
      </c>
      <c r="E24" s="14">
        <v>1719.14</v>
      </c>
      <c r="F24" s="15">
        <v>2.76E-2</v>
      </c>
      <c r="G24" s="15"/>
    </row>
    <row r="25" spans="1:7" x14ac:dyDescent="0.25">
      <c r="A25" s="12" t="s">
        <v>1374</v>
      </c>
      <c r="B25" s="30" t="s">
        <v>1375</v>
      </c>
      <c r="C25" s="30" t="s">
        <v>1340</v>
      </c>
      <c r="D25" s="13">
        <v>65201</v>
      </c>
      <c r="E25" s="14">
        <v>1659.72</v>
      </c>
      <c r="F25" s="15">
        <v>2.6599999999999999E-2</v>
      </c>
      <c r="G25" s="15"/>
    </row>
    <row r="26" spans="1:7" x14ac:dyDescent="0.25">
      <c r="A26" s="12" t="s">
        <v>1333</v>
      </c>
      <c r="B26" s="30" t="s">
        <v>1334</v>
      </c>
      <c r="C26" s="30" t="s">
        <v>1186</v>
      </c>
      <c r="D26" s="13">
        <v>134117</v>
      </c>
      <c r="E26" s="14">
        <v>1498.69</v>
      </c>
      <c r="F26" s="15">
        <v>2.4E-2</v>
      </c>
      <c r="G26" s="15"/>
    </row>
    <row r="27" spans="1:7" x14ac:dyDescent="0.25">
      <c r="A27" s="12" t="s">
        <v>1242</v>
      </c>
      <c r="B27" s="30" t="s">
        <v>1243</v>
      </c>
      <c r="C27" s="30" t="s">
        <v>1244</v>
      </c>
      <c r="D27" s="13">
        <v>516611</v>
      </c>
      <c r="E27" s="14">
        <v>1349.9</v>
      </c>
      <c r="F27" s="15">
        <v>2.1600000000000001E-2</v>
      </c>
      <c r="G27" s="15"/>
    </row>
    <row r="28" spans="1:7" x14ac:dyDescent="0.25">
      <c r="A28" s="12" t="s">
        <v>1154</v>
      </c>
      <c r="B28" s="30" t="s">
        <v>1155</v>
      </c>
      <c r="C28" s="30" t="s">
        <v>1156</v>
      </c>
      <c r="D28" s="13">
        <v>190986</v>
      </c>
      <c r="E28" s="14">
        <v>1349.13</v>
      </c>
      <c r="F28" s="15">
        <v>2.1600000000000001E-2</v>
      </c>
      <c r="G28" s="15"/>
    </row>
    <row r="29" spans="1:7" x14ac:dyDescent="0.25">
      <c r="A29" s="12" t="s">
        <v>1376</v>
      </c>
      <c r="B29" s="30" t="s">
        <v>1377</v>
      </c>
      <c r="C29" s="30" t="s">
        <v>1235</v>
      </c>
      <c r="D29" s="13">
        <v>1399049</v>
      </c>
      <c r="E29" s="14">
        <v>1287.82</v>
      </c>
      <c r="F29" s="15">
        <v>2.06E-2</v>
      </c>
      <c r="G29" s="15"/>
    </row>
    <row r="30" spans="1:7" x14ac:dyDescent="0.25">
      <c r="A30" s="12" t="s">
        <v>1467</v>
      </c>
      <c r="B30" s="30" t="s">
        <v>1468</v>
      </c>
      <c r="C30" s="30" t="s">
        <v>1380</v>
      </c>
      <c r="D30" s="13">
        <v>168776</v>
      </c>
      <c r="E30" s="14">
        <v>1269.53</v>
      </c>
      <c r="F30" s="15">
        <v>2.0400000000000001E-2</v>
      </c>
      <c r="G30" s="15"/>
    </row>
    <row r="31" spans="1:7" x14ac:dyDescent="0.25">
      <c r="A31" s="12" t="s">
        <v>1786</v>
      </c>
      <c r="B31" s="30" t="s">
        <v>1787</v>
      </c>
      <c r="C31" s="30" t="s">
        <v>1263</v>
      </c>
      <c r="D31" s="13">
        <v>90098</v>
      </c>
      <c r="E31" s="14">
        <v>1205.51</v>
      </c>
      <c r="F31" s="15">
        <v>1.9300000000000001E-2</v>
      </c>
      <c r="G31" s="15"/>
    </row>
    <row r="32" spans="1:7" x14ac:dyDescent="0.25">
      <c r="A32" s="12" t="s">
        <v>1301</v>
      </c>
      <c r="B32" s="30" t="s">
        <v>1302</v>
      </c>
      <c r="C32" s="30" t="s">
        <v>1263</v>
      </c>
      <c r="D32" s="13">
        <v>21659</v>
      </c>
      <c r="E32" s="14">
        <v>1193.54</v>
      </c>
      <c r="F32" s="15">
        <v>1.9099999999999999E-2</v>
      </c>
      <c r="G32" s="15"/>
    </row>
    <row r="33" spans="1:7" x14ac:dyDescent="0.25">
      <c r="A33" s="12" t="s">
        <v>1311</v>
      </c>
      <c r="B33" s="30" t="s">
        <v>1312</v>
      </c>
      <c r="C33" s="30" t="s">
        <v>1165</v>
      </c>
      <c r="D33" s="13">
        <v>26061</v>
      </c>
      <c r="E33" s="14">
        <v>1151.83</v>
      </c>
      <c r="F33" s="15">
        <v>1.8499999999999999E-2</v>
      </c>
      <c r="G33" s="15"/>
    </row>
    <row r="34" spans="1:7" x14ac:dyDescent="0.25">
      <c r="A34" s="12" t="s">
        <v>1502</v>
      </c>
      <c r="B34" s="30" t="s">
        <v>1503</v>
      </c>
      <c r="C34" s="30" t="s">
        <v>1170</v>
      </c>
      <c r="D34" s="13">
        <v>58670</v>
      </c>
      <c r="E34" s="14">
        <v>1101.06</v>
      </c>
      <c r="F34" s="15">
        <v>1.77E-2</v>
      </c>
      <c r="G34" s="15"/>
    </row>
    <row r="35" spans="1:7" x14ac:dyDescent="0.25">
      <c r="A35" s="12" t="s">
        <v>1387</v>
      </c>
      <c r="B35" s="30" t="s">
        <v>1388</v>
      </c>
      <c r="C35" s="30" t="s">
        <v>1263</v>
      </c>
      <c r="D35" s="13">
        <v>30940</v>
      </c>
      <c r="E35" s="14">
        <v>1079.99</v>
      </c>
      <c r="F35" s="15">
        <v>1.7299999999999999E-2</v>
      </c>
      <c r="G35" s="15"/>
    </row>
    <row r="36" spans="1:7" x14ac:dyDescent="0.25">
      <c r="A36" s="12" t="s">
        <v>1484</v>
      </c>
      <c r="B36" s="30" t="s">
        <v>1485</v>
      </c>
      <c r="C36" s="30" t="s">
        <v>1241</v>
      </c>
      <c r="D36" s="13">
        <v>43713</v>
      </c>
      <c r="E36" s="14">
        <v>852.27</v>
      </c>
      <c r="F36" s="15">
        <v>1.37E-2</v>
      </c>
      <c r="G36" s="15"/>
    </row>
    <row r="37" spans="1:7" x14ac:dyDescent="0.25">
      <c r="A37" s="12" t="s">
        <v>1266</v>
      </c>
      <c r="B37" s="30" t="s">
        <v>1267</v>
      </c>
      <c r="C37" s="30" t="s">
        <v>1156</v>
      </c>
      <c r="D37" s="13">
        <v>8231</v>
      </c>
      <c r="E37" s="14">
        <v>320.75</v>
      </c>
      <c r="F37" s="15">
        <v>5.1000000000000004E-3</v>
      </c>
      <c r="G37" s="15"/>
    </row>
    <row r="38" spans="1:7" x14ac:dyDescent="0.25">
      <c r="A38" s="16" t="s">
        <v>126</v>
      </c>
      <c r="B38" s="31"/>
      <c r="C38" s="31"/>
      <c r="D38" s="17"/>
      <c r="E38" s="37">
        <v>61065.45</v>
      </c>
      <c r="F38" s="38">
        <v>0.97889999999999999</v>
      </c>
      <c r="G38" s="20"/>
    </row>
    <row r="39" spans="1:7" x14ac:dyDescent="0.25">
      <c r="A39" s="16" t="s">
        <v>1522</v>
      </c>
      <c r="B39" s="30"/>
      <c r="C39" s="30"/>
      <c r="D39" s="13"/>
      <c r="E39" s="14"/>
      <c r="F39" s="15"/>
      <c r="G39" s="15"/>
    </row>
    <row r="40" spans="1:7" x14ac:dyDescent="0.25">
      <c r="A40" s="16" t="s">
        <v>126</v>
      </c>
      <c r="B40" s="30"/>
      <c r="C40" s="30"/>
      <c r="D40" s="13"/>
      <c r="E40" s="39" t="s">
        <v>118</v>
      </c>
      <c r="F40" s="40" t="s">
        <v>118</v>
      </c>
      <c r="G40" s="15"/>
    </row>
    <row r="41" spans="1:7" x14ac:dyDescent="0.25">
      <c r="A41" s="21" t="s">
        <v>158</v>
      </c>
      <c r="B41" s="32"/>
      <c r="C41" s="32"/>
      <c r="D41" s="22"/>
      <c r="E41" s="27">
        <v>61065.45</v>
      </c>
      <c r="F41" s="28">
        <v>0.97889999999999999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162</v>
      </c>
      <c r="B44" s="30"/>
      <c r="C44" s="30"/>
      <c r="D44" s="13"/>
      <c r="E44" s="14"/>
      <c r="F44" s="15"/>
      <c r="G44" s="15"/>
    </row>
    <row r="45" spans="1:7" x14ac:dyDescent="0.25">
      <c r="A45" s="12" t="s">
        <v>163</v>
      </c>
      <c r="B45" s="30"/>
      <c r="C45" s="30"/>
      <c r="D45" s="13"/>
      <c r="E45" s="14">
        <v>1404.74</v>
      </c>
      <c r="F45" s="15">
        <v>2.2499999999999999E-2</v>
      </c>
      <c r="G45" s="15">
        <v>6.7599000000000006E-2</v>
      </c>
    </row>
    <row r="46" spans="1:7" x14ac:dyDescent="0.25">
      <c r="A46" s="16" t="s">
        <v>126</v>
      </c>
      <c r="B46" s="31"/>
      <c r="C46" s="31"/>
      <c r="D46" s="17"/>
      <c r="E46" s="37">
        <v>1404.74</v>
      </c>
      <c r="F46" s="38">
        <v>2.2499999999999999E-2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158</v>
      </c>
      <c r="B48" s="32"/>
      <c r="C48" s="32"/>
      <c r="D48" s="22"/>
      <c r="E48" s="18">
        <v>1404.74</v>
      </c>
      <c r="F48" s="19">
        <v>2.2499999999999999E-2</v>
      </c>
      <c r="G48" s="20"/>
    </row>
    <row r="49" spans="1:7" x14ac:dyDescent="0.25">
      <c r="A49" s="12" t="s">
        <v>164</v>
      </c>
      <c r="B49" s="30"/>
      <c r="C49" s="30"/>
      <c r="D49" s="13"/>
      <c r="E49" s="14">
        <v>0.2601617</v>
      </c>
      <c r="F49" s="15">
        <v>3.9999999999999998E-6</v>
      </c>
      <c r="G49" s="15"/>
    </row>
    <row r="50" spans="1:7" x14ac:dyDescent="0.25">
      <c r="A50" s="12" t="s">
        <v>165</v>
      </c>
      <c r="B50" s="30"/>
      <c r="C50" s="30"/>
      <c r="D50" s="13"/>
      <c r="E50" s="23">
        <v>-102.2101617</v>
      </c>
      <c r="F50" s="24">
        <v>-1.4040000000000001E-3</v>
      </c>
      <c r="G50" s="15">
        <v>6.7599000000000006E-2</v>
      </c>
    </row>
    <row r="51" spans="1:7" x14ac:dyDescent="0.25">
      <c r="A51" s="25" t="s">
        <v>166</v>
      </c>
      <c r="B51" s="33"/>
      <c r="C51" s="33"/>
      <c r="D51" s="26"/>
      <c r="E51" s="27">
        <v>62368.24</v>
      </c>
      <c r="F51" s="28">
        <v>1</v>
      </c>
      <c r="G51" s="28"/>
    </row>
    <row r="56" spans="1:7" x14ac:dyDescent="0.25">
      <c r="A56" s="1" t="s">
        <v>169</v>
      </c>
    </row>
    <row r="57" spans="1:7" x14ac:dyDescent="0.25">
      <c r="A57" s="47" t="s">
        <v>170</v>
      </c>
      <c r="B57" s="34" t="s">
        <v>118</v>
      </c>
    </row>
    <row r="58" spans="1:7" x14ac:dyDescent="0.25">
      <c r="A58" t="s">
        <v>171</v>
      </c>
    </row>
    <row r="59" spans="1:7" x14ac:dyDescent="0.25">
      <c r="A59" t="s">
        <v>172</v>
      </c>
      <c r="B59" t="s">
        <v>173</v>
      </c>
      <c r="C59" t="s">
        <v>173</v>
      </c>
    </row>
    <row r="60" spans="1:7" x14ac:dyDescent="0.25">
      <c r="B60" s="48">
        <v>45230</v>
      </c>
      <c r="C60" s="48">
        <v>45260</v>
      </c>
    </row>
    <row r="61" spans="1:7" x14ac:dyDescent="0.25">
      <c r="A61" t="s">
        <v>685</v>
      </c>
      <c r="B61">
        <v>11.75</v>
      </c>
      <c r="C61">
        <v>12.553000000000001</v>
      </c>
      <c r="E61" s="2"/>
    </row>
    <row r="62" spans="1:7" x14ac:dyDescent="0.25">
      <c r="A62" t="s">
        <v>178</v>
      </c>
      <c r="B62">
        <v>11.75</v>
      </c>
      <c r="C62">
        <v>12.553000000000001</v>
      </c>
      <c r="E62" s="2"/>
    </row>
    <row r="63" spans="1:7" x14ac:dyDescent="0.25">
      <c r="A63" t="s">
        <v>686</v>
      </c>
      <c r="B63">
        <v>11.499000000000001</v>
      </c>
      <c r="C63">
        <v>12.269</v>
      </c>
      <c r="E63" s="2"/>
    </row>
    <row r="64" spans="1:7" x14ac:dyDescent="0.25">
      <c r="A64" t="s">
        <v>650</v>
      </c>
      <c r="B64">
        <v>11.499000000000001</v>
      </c>
      <c r="C64">
        <v>12.269</v>
      </c>
      <c r="E64" s="2"/>
    </row>
    <row r="65" spans="1:5" x14ac:dyDescent="0.25">
      <c r="E65" s="2"/>
    </row>
    <row r="66" spans="1:5" x14ac:dyDescent="0.25">
      <c r="A66" t="s">
        <v>188</v>
      </c>
      <c r="B66" s="34" t="s">
        <v>118</v>
      </c>
    </row>
    <row r="67" spans="1:5" x14ac:dyDescent="0.25">
      <c r="A67" t="s">
        <v>189</v>
      </c>
      <c r="B67" s="34" t="s">
        <v>118</v>
      </c>
    </row>
    <row r="68" spans="1:5" ht="30" customHeight="1" x14ac:dyDescent="0.25">
      <c r="A68" s="47" t="s">
        <v>190</v>
      </c>
      <c r="B68" s="34" t="s">
        <v>118</v>
      </c>
    </row>
    <row r="69" spans="1:5" ht="30" customHeight="1" x14ac:dyDescent="0.25">
      <c r="A69" s="47" t="s">
        <v>191</v>
      </c>
      <c r="B69" s="34" t="s">
        <v>118</v>
      </c>
    </row>
    <row r="70" spans="1:5" x14ac:dyDescent="0.25">
      <c r="A70" t="s">
        <v>1760</v>
      </c>
      <c r="B70" s="49">
        <v>0.50660499999999997</v>
      </c>
    </row>
    <row r="71" spans="1:5" ht="45" customHeight="1" x14ac:dyDescent="0.25">
      <c r="A71" s="47" t="s">
        <v>193</v>
      </c>
      <c r="B71" s="34" t="s">
        <v>118</v>
      </c>
    </row>
    <row r="72" spans="1:5" ht="30" customHeight="1" x14ac:dyDescent="0.25">
      <c r="A72" s="47" t="s">
        <v>194</v>
      </c>
      <c r="B72" s="34" t="s">
        <v>118</v>
      </c>
    </row>
    <row r="73" spans="1:5" ht="30" customHeight="1" x14ac:dyDescent="0.25">
      <c r="A73" s="47" t="s">
        <v>195</v>
      </c>
      <c r="B73" s="34" t="s">
        <v>118</v>
      </c>
    </row>
    <row r="74" spans="1:5" x14ac:dyDescent="0.25">
      <c r="A74" t="s">
        <v>196</v>
      </c>
      <c r="B74" s="34" t="s">
        <v>118</v>
      </c>
    </row>
    <row r="75" spans="1:5" x14ac:dyDescent="0.25">
      <c r="A75" t="s">
        <v>197</v>
      </c>
      <c r="B75" s="34" t="s">
        <v>118</v>
      </c>
    </row>
    <row r="77" spans="1:5" ht="69.95" customHeight="1" x14ac:dyDescent="0.25">
      <c r="A77" s="67" t="s">
        <v>207</v>
      </c>
      <c r="B77" s="67" t="s">
        <v>208</v>
      </c>
      <c r="C77" s="67" t="s">
        <v>5</v>
      </c>
      <c r="D77" s="67" t="s">
        <v>6</v>
      </c>
    </row>
    <row r="78" spans="1:5" ht="69.95" customHeight="1" x14ac:dyDescent="0.25">
      <c r="A78" s="67" t="s">
        <v>2037</v>
      </c>
      <c r="B78" s="67"/>
      <c r="C78" s="67" t="s">
        <v>55</v>
      </c>
      <c r="D7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2038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2039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1236</v>
      </c>
      <c r="B8" s="30" t="s">
        <v>1237</v>
      </c>
      <c r="C8" s="30" t="s">
        <v>1238</v>
      </c>
      <c r="D8" s="13">
        <v>26289</v>
      </c>
      <c r="E8" s="14">
        <v>89.95</v>
      </c>
      <c r="F8" s="15">
        <v>5.3999999999999999E-2</v>
      </c>
      <c r="G8" s="15"/>
    </row>
    <row r="9" spans="1:8" x14ac:dyDescent="0.25">
      <c r="A9" s="12" t="s">
        <v>1214</v>
      </c>
      <c r="B9" s="30" t="s">
        <v>1215</v>
      </c>
      <c r="C9" s="30" t="s">
        <v>1216</v>
      </c>
      <c r="D9" s="13">
        <v>5924</v>
      </c>
      <c r="E9" s="14">
        <v>86.2</v>
      </c>
      <c r="F9" s="15">
        <v>5.1799999999999999E-2</v>
      </c>
      <c r="G9" s="15"/>
    </row>
    <row r="10" spans="1:8" x14ac:dyDescent="0.25">
      <c r="A10" s="12" t="s">
        <v>1313</v>
      </c>
      <c r="B10" s="30" t="s">
        <v>1314</v>
      </c>
      <c r="C10" s="30" t="s">
        <v>1216</v>
      </c>
      <c r="D10" s="13">
        <v>6275</v>
      </c>
      <c r="E10" s="14">
        <v>84.14</v>
      </c>
      <c r="F10" s="15">
        <v>5.0500000000000003E-2</v>
      </c>
      <c r="G10" s="15"/>
    </row>
    <row r="11" spans="1:8" x14ac:dyDescent="0.25">
      <c r="A11" s="12" t="s">
        <v>1303</v>
      </c>
      <c r="B11" s="30" t="s">
        <v>1304</v>
      </c>
      <c r="C11" s="30" t="s">
        <v>1216</v>
      </c>
      <c r="D11" s="13">
        <v>2359</v>
      </c>
      <c r="E11" s="14">
        <v>82.27</v>
      </c>
      <c r="F11" s="15">
        <v>4.9399999999999999E-2</v>
      </c>
      <c r="G11" s="15"/>
    </row>
    <row r="12" spans="1:8" x14ac:dyDescent="0.25">
      <c r="A12" s="12" t="s">
        <v>1490</v>
      </c>
      <c r="B12" s="30" t="s">
        <v>1491</v>
      </c>
      <c r="C12" s="30" t="s">
        <v>1458</v>
      </c>
      <c r="D12" s="13">
        <v>333</v>
      </c>
      <c r="E12" s="14">
        <v>80.709999999999994</v>
      </c>
      <c r="F12" s="15">
        <v>4.8500000000000001E-2</v>
      </c>
      <c r="G12" s="15"/>
    </row>
    <row r="13" spans="1:8" x14ac:dyDescent="0.25">
      <c r="A13" s="12" t="s">
        <v>1338</v>
      </c>
      <c r="B13" s="30" t="s">
        <v>1339</v>
      </c>
      <c r="C13" s="30" t="s">
        <v>1340</v>
      </c>
      <c r="D13" s="13">
        <v>16883</v>
      </c>
      <c r="E13" s="14">
        <v>73.58</v>
      </c>
      <c r="F13" s="15">
        <v>4.4200000000000003E-2</v>
      </c>
      <c r="G13" s="15"/>
    </row>
    <row r="14" spans="1:8" x14ac:dyDescent="0.25">
      <c r="A14" s="12" t="s">
        <v>1374</v>
      </c>
      <c r="B14" s="30" t="s">
        <v>1375</v>
      </c>
      <c r="C14" s="30" t="s">
        <v>1340</v>
      </c>
      <c r="D14" s="13">
        <v>2837</v>
      </c>
      <c r="E14" s="14">
        <v>72.22</v>
      </c>
      <c r="F14" s="15">
        <v>4.3400000000000001E-2</v>
      </c>
      <c r="G14" s="15"/>
    </row>
    <row r="15" spans="1:8" x14ac:dyDescent="0.25">
      <c r="A15" s="12" t="s">
        <v>1144</v>
      </c>
      <c r="B15" s="30" t="s">
        <v>1145</v>
      </c>
      <c r="C15" s="30" t="s">
        <v>1146</v>
      </c>
      <c r="D15" s="13">
        <v>4601</v>
      </c>
      <c r="E15" s="14">
        <v>71.72</v>
      </c>
      <c r="F15" s="15">
        <v>4.3099999999999999E-2</v>
      </c>
      <c r="G15" s="15"/>
    </row>
    <row r="16" spans="1:8" x14ac:dyDescent="0.25">
      <c r="A16" s="12" t="s">
        <v>1403</v>
      </c>
      <c r="B16" s="30" t="s">
        <v>1404</v>
      </c>
      <c r="C16" s="30" t="s">
        <v>1263</v>
      </c>
      <c r="D16" s="13">
        <v>2275</v>
      </c>
      <c r="E16" s="14">
        <v>70.98</v>
      </c>
      <c r="F16" s="15">
        <v>4.2599999999999999E-2</v>
      </c>
      <c r="G16" s="15"/>
    </row>
    <row r="17" spans="1:7" x14ac:dyDescent="0.25">
      <c r="A17" s="12" t="s">
        <v>1222</v>
      </c>
      <c r="B17" s="30" t="s">
        <v>1223</v>
      </c>
      <c r="C17" s="30" t="s">
        <v>1156</v>
      </c>
      <c r="D17" s="13">
        <v>640</v>
      </c>
      <c r="E17" s="14">
        <v>67.900000000000006</v>
      </c>
      <c r="F17" s="15">
        <v>4.0800000000000003E-2</v>
      </c>
      <c r="G17" s="15"/>
    </row>
    <row r="18" spans="1:7" x14ac:dyDescent="0.25">
      <c r="A18" s="12" t="s">
        <v>1799</v>
      </c>
      <c r="B18" s="30" t="s">
        <v>1800</v>
      </c>
      <c r="C18" s="30" t="s">
        <v>1371</v>
      </c>
      <c r="D18" s="13">
        <v>2960</v>
      </c>
      <c r="E18" s="14">
        <v>65.010000000000005</v>
      </c>
      <c r="F18" s="15">
        <v>3.9E-2</v>
      </c>
      <c r="G18" s="15"/>
    </row>
    <row r="19" spans="1:7" x14ac:dyDescent="0.25">
      <c r="A19" s="12" t="s">
        <v>1435</v>
      </c>
      <c r="B19" s="30" t="s">
        <v>1436</v>
      </c>
      <c r="C19" s="30" t="s">
        <v>1156</v>
      </c>
      <c r="D19" s="13">
        <v>1056</v>
      </c>
      <c r="E19" s="14">
        <v>64.319999999999993</v>
      </c>
      <c r="F19" s="15">
        <v>3.8600000000000002E-2</v>
      </c>
      <c r="G19" s="15"/>
    </row>
    <row r="20" spans="1:7" x14ac:dyDescent="0.25">
      <c r="A20" s="12" t="s">
        <v>1323</v>
      </c>
      <c r="B20" s="30" t="s">
        <v>1324</v>
      </c>
      <c r="C20" s="30" t="s">
        <v>1216</v>
      </c>
      <c r="D20" s="13">
        <v>4783</v>
      </c>
      <c r="E20" s="14">
        <v>58.4</v>
      </c>
      <c r="F20" s="15">
        <v>3.5099999999999999E-2</v>
      </c>
      <c r="G20" s="15"/>
    </row>
    <row r="21" spans="1:7" x14ac:dyDescent="0.25">
      <c r="A21" s="12" t="s">
        <v>1297</v>
      </c>
      <c r="B21" s="30" t="s">
        <v>1298</v>
      </c>
      <c r="C21" s="30" t="s">
        <v>1216</v>
      </c>
      <c r="D21" s="13">
        <v>973</v>
      </c>
      <c r="E21" s="14">
        <v>53.87</v>
      </c>
      <c r="F21" s="15">
        <v>3.2300000000000002E-2</v>
      </c>
      <c r="G21" s="15"/>
    </row>
    <row r="22" spans="1:7" x14ac:dyDescent="0.25">
      <c r="A22" s="12" t="s">
        <v>1401</v>
      </c>
      <c r="B22" s="30" t="s">
        <v>1402</v>
      </c>
      <c r="C22" s="30" t="s">
        <v>1221</v>
      </c>
      <c r="D22" s="13">
        <v>1369</v>
      </c>
      <c r="E22" s="14">
        <v>51.87</v>
      </c>
      <c r="F22" s="15">
        <v>3.1099999999999999E-2</v>
      </c>
      <c r="G22" s="15"/>
    </row>
    <row r="23" spans="1:7" x14ac:dyDescent="0.25">
      <c r="A23" s="12" t="s">
        <v>1201</v>
      </c>
      <c r="B23" s="30" t="s">
        <v>1202</v>
      </c>
      <c r="C23" s="30" t="s">
        <v>1203</v>
      </c>
      <c r="D23" s="13">
        <v>2119</v>
      </c>
      <c r="E23" s="14">
        <v>50.43</v>
      </c>
      <c r="F23" s="15">
        <v>3.0300000000000001E-2</v>
      </c>
      <c r="G23" s="15"/>
    </row>
    <row r="24" spans="1:7" x14ac:dyDescent="0.25">
      <c r="A24" s="12" t="s">
        <v>1471</v>
      </c>
      <c r="B24" s="30" t="s">
        <v>1472</v>
      </c>
      <c r="C24" s="30" t="s">
        <v>1156</v>
      </c>
      <c r="D24" s="13">
        <v>1314</v>
      </c>
      <c r="E24" s="14">
        <v>50.18</v>
      </c>
      <c r="F24" s="15">
        <v>3.0099999999999998E-2</v>
      </c>
      <c r="G24" s="15"/>
    </row>
    <row r="25" spans="1:7" x14ac:dyDescent="0.25">
      <c r="A25" s="12" t="s">
        <v>1217</v>
      </c>
      <c r="B25" s="30" t="s">
        <v>1218</v>
      </c>
      <c r="C25" s="30" t="s">
        <v>1216</v>
      </c>
      <c r="D25" s="13">
        <v>11557</v>
      </c>
      <c r="E25" s="14">
        <v>47.74</v>
      </c>
      <c r="F25" s="15">
        <v>2.87E-2</v>
      </c>
      <c r="G25" s="15"/>
    </row>
    <row r="26" spans="1:7" x14ac:dyDescent="0.25">
      <c r="A26" s="12" t="s">
        <v>1456</v>
      </c>
      <c r="B26" s="30" t="s">
        <v>1457</v>
      </c>
      <c r="C26" s="30" t="s">
        <v>1458</v>
      </c>
      <c r="D26" s="13">
        <v>966</v>
      </c>
      <c r="E26" s="14">
        <v>46.88</v>
      </c>
      <c r="F26" s="15">
        <v>2.81E-2</v>
      </c>
      <c r="G26" s="15"/>
    </row>
    <row r="27" spans="1:7" x14ac:dyDescent="0.25">
      <c r="A27" s="12" t="s">
        <v>1266</v>
      </c>
      <c r="B27" s="30" t="s">
        <v>1267</v>
      </c>
      <c r="C27" s="30" t="s">
        <v>1156</v>
      </c>
      <c r="D27" s="13">
        <v>1151</v>
      </c>
      <c r="E27" s="14">
        <v>44.85</v>
      </c>
      <c r="F27" s="15">
        <v>2.69E-2</v>
      </c>
      <c r="G27" s="15"/>
    </row>
    <row r="28" spans="1:7" x14ac:dyDescent="0.25">
      <c r="A28" s="12" t="s">
        <v>1443</v>
      </c>
      <c r="B28" s="30" t="s">
        <v>1444</v>
      </c>
      <c r="C28" s="30" t="s">
        <v>1445</v>
      </c>
      <c r="D28" s="13">
        <v>118</v>
      </c>
      <c r="E28" s="14">
        <v>43.97</v>
      </c>
      <c r="F28" s="15">
        <v>2.64E-2</v>
      </c>
      <c r="G28" s="15"/>
    </row>
    <row r="29" spans="1:7" x14ac:dyDescent="0.25">
      <c r="A29" s="12" t="s">
        <v>1425</v>
      </c>
      <c r="B29" s="30" t="s">
        <v>1426</v>
      </c>
      <c r="C29" s="30" t="s">
        <v>1349</v>
      </c>
      <c r="D29" s="13">
        <v>7729</v>
      </c>
      <c r="E29" s="14">
        <v>41.63</v>
      </c>
      <c r="F29" s="15">
        <v>2.5000000000000001E-2</v>
      </c>
      <c r="G29" s="15"/>
    </row>
    <row r="30" spans="1:7" x14ac:dyDescent="0.25">
      <c r="A30" s="12" t="s">
        <v>1488</v>
      </c>
      <c r="B30" s="30" t="s">
        <v>1489</v>
      </c>
      <c r="C30" s="30" t="s">
        <v>1332</v>
      </c>
      <c r="D30" s="13">
        <v>1525</v>
      </c>
      <c r="E30" s="14">
        <v>38.92</v>
      </c>
      <c r="F30" s="15">
        <v>2.3400000000000001E-2</v>
      </c>
      <c r="G30" s="15"/>
    </row>
    <row r="31" spans="1:7" x14ac:dyDescent="0.25">
      <c r="A31" s="12" t="s">
        <v>1423</v>
      </c>
      <c r="B31" s="30" t="s">
        <v>1424</v>
      </c>
      <c r="C31" s="30" t="s">
        <v>1327</v>
      </c>
      <c r="D31" s="13">
        <v>1279</v>
      </c>
      <c r="E31" s="14">
        <v>37.979999999999997</v>
      </c>
      <c r="F31" s="15">
        <v>2.2800000000000001E-2</v>
      </c>
      <c r="G31" s="15"/>
    </row>
    <row r="32" spans="1:7" x14ac:dyDescent="0.25">
      <c r="A32" s="12" t="s">
        <v>1343</v>
      </c>
      <c r="B32" s="30" t="s">
        <v>1344</v>
      </c>
      <c r="C32" s="30" t="s">
        <v>1263</v>
      </c>
      <c r="D32" s="13">
        <v>2827</v>
      </c>
      <c r="E32" s="14">
        <v>36.83</v>
      </c>
      <c r="F32" s="15">
        <v>2.2100000000000002E-2</v>
      </c>
      <c r="G32" s="15"/>
    </row>
    <row r="33" spans="1:7" x14ac:dyDescent="0.25">
      <c r="A33" s="12" t="s">
        <v>1369</v>
      </c>
      <c r="B33" s="30" t="s">
        <v>1370</v>
      </c>
      <c r="C33" s="30" t="s">
        <v>1371</v>
      </c>
      <c r="D33" s="13">
        <v>6622</v>
      </c>
      <c r="E33" s="14">
        <v>35.630000000000003</v>
      </c>
      <c r="F33" s="15">
        <v>2.1399999999999999E-2</v>
      </c>
      <c r="G33" s="15"/>
    </row>
    <row r="34" spans="1:7" x14ac:dyDescent="0.25">
      <c r="A34" s="12" t="s">
        <v>1516</v>
      </c>
      <c r="B34" s="30" t="s">
        <v>1517</v>
      </c>
      <c r="C34" s="30" t="s">
        <v>1371</v>
      </c>
      <c r="D34" s="13">
        <v>3384</v>
      </c>
      <c r="E34" s="14">
        <v>34.119999999999997</v>
      </c>
      <c r="F34" s="15">
        <v>2.0500000000000001E-2</v>
      </c>
      <c r="G34" s="15"/>
    </row>
    <row r="35" spans="1:7" x14ac:dyDescent="0.25">
      <c r="A35" s="12" t="s">
        <v>1772</v>
      </c>
      <c r="B35" s="30" t="s">
        <v>1773</v>
      </c>
      <c r="C35" s="30" t="s">
        <v>1235</v>
      </c>
      <c r="D35" s="13">
        <v>125</v>
      </c>
      <c r="E35" s="14">
        <v>27</v>
      </c>
      <c r="F35" s="15">
        <v>1.6199999999999999E-2</v>
      </c>
      <c r="G35" s="15"/>
    </row>
    <row r="36" spans="1:7" x14ac:dyDescent="0.25">
      <c r="A36" s="12" t="s">
        <v>2040</v>
      </c>
      <c r="B36" s="30" t="s">
        <v>2041</v>
      </c>
      <c r="C36" s="30" t="s">
        <v>1186</v>
      </c>
      <c r="D36" s="13">
        <v>1717</v>
      </c>
      <c r="E36" s="14">
        <v>25.44</v>
      </c>
      <c r="F36" s="15">
        <v>1.5299999999999999E-2</v>
      </c>
      <c r="G36" s="15"/>
    </row>
    <row r="37" spans="1:7" x14ac:dyDescent="0.25">
      <c r="A37" s="12" t="s">
        <v>1446</v>
      </c>
      <c r="B37" s="30" t="s">
        <v>1447</v>
      </c>
      <c r="C37" s="30" t="s">
        <v>1263</v>
      </c>
      <c r="D37" s="13">
        <v>4184</v>
      </c>
      <c r="E37" s="14">
        <v>24.03</v>
      </c>
      <c r="F37" s="15">
        <v>1.44E-2</v>
      </c>
      <c r="G37" s="15"/>
    </row>
    <row r="38" spans="1:7" x14ac:dyDescent="0.25">
      <c r="A38" s="16" t="s">
        <v>126</v>
      </c>
      <c r="B38" s="31"/>
      <c r="C38" s="31"/>
      <c r="D38" s="17"/>
      <c r="E38" s="37">
        <v>1658.77</v>
      </c>
      <c r="F38" s="38">
        <v>0.996</v>
      </c>
      <c r="G38" s="20"/>
    </row>
    <row r="39" spans="1:7" x14ac:dyDescent="0.25">
      <c r="A39" s="16" t="s">
        <v>1522</v>
      </c>
      <c r="B39" s="30"/>
      <c r="C39" s="30"/>
      <c r="D39" s="13"/>
      <c r="E39" s="14"/>
      <c r="F39" s="15"/>
      <c r="G39" s="15"/>
    </row>
    <row r="40" spans="1:7" x14ac:dyDescent="0.25">
      <c r="A40" s="16" t="s">
        <v>126</v>
      </c>
      <c r="B40" s="30"/>
      <c r="C40" s="30"/>
      <c r="D40" s="13"/>
      <c r="E40" s="39" t="s">
        <v>118</v>
      </c>
      <c r="F40" s="40" t="s">
        <v>118</v>
      </c>
      <c r="G40" s="15"/>
    </row>
    <row r="41" spans="1:7" x14ac:dyDescent="0.25">
      <c r="A41" s="21" t="s">
        <v>158</v>
      </c>
      <c r="B41" s="32"/>
      <c r="C41" s="32"/>
      <c r="D41" s="22"/>
      <c r="E41" s="27">
        <v>1658.77</v>
      </c>
      <c r="F41" s="28">
        <v>0.996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162</v>
      </c>
      <c r="B44" s="30"/>
      <c r="C44" s="30"/>
      <c r="D44" s="13"/>
      <c r="E44" s="14"/>
      <c r="F44" s="15"/>
      <c r="G44" s="15"/>
    </row>
    <row r="45" spans="1:7" x14ac:dyDescent="0.25">
      <c r="A45" s="12" t="s">
        <v>163</v>
      </c>
      <c r="B45" s="30"/>
      <c r="C45" s="30"/>
      <c r="D45" s="13"/>
      <c r="E45" s="14">
        <v>4</v>
      </c>
      <c r="F45" s="15">
        <v>2.3999999999999998E-3</v>
      </c>
      <c r="G45" s="15">
        <v>6.7599000000000006E-2</v>
      </c>
    </row>
    <row r="46" spans="1:7" x14ac:dyDescent="0.25">
      <c r="A46" s="16" t="s">
        <v>126</v>
      </c>
      <c r="B46" s="31"/>
      <c r="C46" s="31"/>
      <c r="D46" s="17"/>
      <c r="E46" s="37">
        <v>4</v>
      </c>
      <c r="F46" s="38">
        <v>2.3999999999999998E-3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158</v>
      </c>
      <c r="B48" s="32"/>
      <c r="C48" s="32"/>
      <c r="D48" s="22"/>
      <c r="E48" s="18">
        <v>4</v>
      </c>
      <c r="F48" s="19">
        <v>2.3999999999999998E-3</v>
      </c>
      <c r="G48" s="20"/>
    </row>
    <row r="49" spans="1:7" x14ac:dyDescent="0.25">
      <c r="A49" s="12" t="s">
        <v>164</v>
      </c>
      <c r="B49" s="30"/>
      <c r="C49" s="30"/>
      <c r="D49" s="13"/>
      <c r="E49" s="14">
        <v>7.4069999999999995E-4</v>
      </c>
      <c r="F49" s="15">
        <v>0</v>
      </c>
      <c r="G49" s="15"/>
    </row>
    <row r="50" spans="1:7" x14ac:dyDescent="0.25">
      <c r="A50" s="12" t="s">
        <v>165</v>
      </c>
      <c r="B50" s="30"/>
      <c r="C50" s="30"/>
      <c r="D50" s="13"/>
      <c r="E50" s="14">
        <v>2.5492593000000001</v>
      </c>
      <c r="F50" s="15">
        <v>1.6000000000000001E-3</v>
      </c>
      <c r="G50" s="15">
        <v>6.7599000000000006E-2</v>
      </c>
    </row>
    <row r="51" spans="1:7" x14ac:dyDescent="0.25">
      <c r="A51" s="25" t="s">
        <v>166</v>
      </c>
      <c r="B51" s="33"/>
      <c r="C51" s="33"/>
      <c r="D51" s="26"/>
      <c r="E51" s="27">
        <v>1665.32</v>
      </c>
      <c r="F51" s="28">
        <v>1</v>
      </c>
      <c r="G51" s="28"/>
    </row>
    <row r="56" spans="1:7" x14ac:dyDescent="0.25">
      <c r="A56" s="1" t="s">
        <v>169</v>
      </c>
    </row>
    <row r="57" spans="1:7" x14ac:dyDescent="0.25">
      <c r="A57" s="47" t="s">
        <v>170</v>
      </c>
      <c r="B57" s="34" t="s">
        <v>118</v>
      </c>
    </row>
    <row r="58" spans="1:7" x14ac:dyDescent="0.25">
      <c r="A58" t="s">
        <v>171</v>
      </c>
    </row>
    <row r="59" spans="1:7" x14ac:dyDescent="0.25">
      <c r="A59" t="s">
        <v>172</v>
      </c>
      <c r="B59" t="s">
        <v>173</v>
      </c>
      <c r="C59" t="s">
        <v>173</v>
      </c>
    </row>
    <row r="60" spans="1:7" x14ac:dyDescent="0.25">
      <c r="B60" s="48">
        <v>45230</v>
      </c>
      <c r="C60" s="48">
        <v>45260</v>
      </c>
    </row>
    <row r="61" spans="1:7" x14ac:dyDescent="0.25">
      <c r="A61" t="s">
        <v>177</v>
      </c>
      <c r="B61">
        <v>11.114100000000001</v>
      </c>
      <c r="C61">
        <v>11.909800000000001</v>
      </c>
      <c r="E61" s="2"/>
    </row>
    <row r="62" spans="1:7" x14ac:dyDescent="0.25">
      <c r="A62" t="s">
        <v>178</v>
      </c>
      <c r="B62">
        <v>10.958600000000001</v>
      </c>
      <c r="C62">
        <v>11.7432</v>
      </c>
      <c r="E62" s="2"/>
    </row>
    <row r="63" spans="1:7" x14ac:dyDescent="0.25">
      <c r="A63" t="s">
        <v>649</v>
      </c>
      <c r="B63">
        <v>10.9678</v>
      </c>
      <c r="C63">
        <v>11.7464</v>
      </c>
      <c r="E63" s="2"/>
    </row>
    <row r="64" spans="1:7" x14ac:dyDescent="0.25">
      <c r="A64" t="s">
        <v>650</v>
      </c>
      <c r="B64">
        <v>10.9674</v>
      </c>
      <c r="C64">
        <v>11.745900000000001</v>
      </c>
      <c r="E64" s="2"/>
    </row>
    <row r="65" spans="1:5" x14ac:dyDescent="0.25">
      <c r="E65" s="2"/>
    </row>
    <row r="66" spans="1:5" x14ac:dyDescent="0.25">
      <c r="A66" t="s">
        <v>188</v>
      </c>
      <c r="B66" s="34" t="s">
        <v>118</v>
      </c>
    </row>
    <row r="67" spans="1:5" x14ac:dyDescent="0.25">
      <c r="A67" t="s">
        <v>189</v>
      </c>
      <c r="B67" s="34" t="s">
        <v>118</v>
      </c>
    </row>
    <row r="68" spans="1:5" ht="30" customHeight="1" x14ac:dyDescent="0.25">
      <c r="A68" s="47" t="s">
        <v>190</v>
      </c>
      <c r="B68" s="34" t="s">
        <v>118</v>
      </c>
    </row>
    <row r="69" spans="1:5" ht="30" customHeight="1" x14ac:dyDescent="0.25">
      <c r="A69" s="47" t="s">
        <v>191</v>
      </c>
      <c r="B69" s="34" t="s">
        <v>118</v>
      </c>
    </row>
    <row r="70" spans="1:5" x14ac:dyDescent="0.25">
      <c r="A70" t="s">
        <v>1760</v>
      </c>
      <c r="B70" s="49">
        <v>0.42136800000000002</v>
      </c>
    </row>
    <row r="71" spans="1:5" ht="45" customHeight="1" x14ac:dyDescent="0.25">
      <c r="A71" s="47" t="s">
        <v>193</v>
      </c>
      <c r="B71" s="34" t="s">
        <v>118</v>
      </c>
    </row>
    <row r="72" spans="1:5" ht="30" customHeight="1" x14ac:dyDescent="0.25">
      <c r="A72" s="47" t="s">
        <v>194</v>
      </c>
      <c r="B72" s="34" t="s">
        <v>118</v>
      </c>
    </row>
    <row r="73" spans="1:5" ht="30" customHeight="1" x14ac:dyDescent="0.25">
      <c r="A73" s="47" t="s">
        <v>195</v>
      </c>
      <c r="B73" s="34" t="s">
        <v>118</v>
      </c>
    </row>
    <row r="74" spans="1:5" x14ac:dyDescent="0.25">
      <c r="A74" t="s">
        <v>196</v>
      </c>
      <c r="B74" s="34" t="s">
        <v>118</v>
      </c>
    </row>
    <row r="75" spans="1:5" x14ac:dyDescent="0.25">
      <c r="A75" t="s">
        <v>197</v>
      </c>
      <c r="B75" s="34" t="s">
        <v>118</v>
      </c>
    </row>
    <row r="77" spans="1:5" ht="69.95" customHeight="1" x14ac:dyDescent="0.25">
      <c r="A77" s="67" t="s">
        <v>207</v>
      </c>
      <c r="B77" s="67" t="s">
        <v>208</v>
      </c>
      <c r="C77" s="67" t="s">
        <v>5</v>
      </c>
      <c r="D77" s="67" t="s">
        <v>6</v>
      </c>
    </row>
    <row r="78" spans="1:5" ht="69.95" customHeight="1" x14ac:dyDescent="0.25">
      <c r="A78" s="67" t="s">
        <v>2042</v>
      </c>
      <c r="B78" s="67"/>
      <c r="C78" s="67" t="s">
        <v>65</v>
      </c>
      <c r="D7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2043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2044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20331</v>
      </c>
      <c r="E8" s="14">
        <v>316.92</v>
      </c>
      <c r="F8" s="15">
        <v>0.1323</v>
      </c>
      <c r="G8" s="15"/>
    </row>
    <row r="9" spans="1:8" x14ac:dyDescent="0.25">
      <c r="A9" s="12" t="s">
        <v>1147</v>
      </c>
      <c r="B9" s="30" t="s">
        <v>1148</v>
      </c>
      <c r="C9" s="30" t="s">
        <v>1149</v>
      </c>
      <c r="D9" s="13">
        <v>9165</v>
      </c>
      <c r="E9" s="14">
        <v>217.89</v>
      </c>
      <c r="F9" s="15">
        <v>9.0999999999999998E-2</v>
      </c>
      <c r="G9" s="15"/>
    </row>
    <row r="10" spans="1:8" x14ac:dyDescent="0.25">
      <c r="A10" s="12" t="s">
        <v>1150</v>
      </c>
      <c r="B10" s="30" t="s">
        <v>1151</v>
      </c>
      <c r="C10" s="30" t="s">
        <v>1146</v>
      </c>
      <c r="D10" s="13">
        <v>18972</v>
      </c>
      <c r="E10" s="14">
        <v>177.38</v>
      </c>
      <c r="F10" s="15">
        <v>7.4099999999999999E-2</v>
      </c>
      <c r="G10" s="15"/>
    </row>
    <row r="11" spans="1:8" x14ac:dyDescent="0.25">
      <c r="A11" s="12" t="s">
        <v>1214</v>
      </c>
      <c r="B11" s="30" t="s">
        <v>1215</v>
      </c>
      <c r="C11" s="30" t="s">
        <v>1216</v>
      </c>
      <c r="D11" s="13">
        <v>9670</v>
      </c>
      <c r="E11" s="14">
        <v>140.71</v>
      </c>
      <c r="F11" s="15">
        <v>5.8700000000000002E-2</v>
      </c>
      <c r="G11" s="15"/>
    </row>
    <row r="12" spans="1:8" x14ac:dyDescent="0.25">
      <c r="A12" s="12" t="s">
        <v>1338</v>
      </c>
      <c r="B12" s="30" t="s">
        <v>1339</v>
      </c>
      <c r="C12" s="30" t="s">
        <v>1340</v>
      </c>
      <c r="D12" s="13">
        <v>23988</v>
      </c>
      <c r="E12" s="14">
        <v>104.54</v>
      </c>
      <c r="F12" s="15">
        <v>4.36E-2</v>
      </c>
      <c r="G12" s="15"/>
    </row>
    <row r="13" spans="1:8" x14ac:dyDescent="0.25">
      <c r="A13" s="12" t="s">
        <v>1359</v>
      </c>
      <c r="B13" s="30" t="s">
        <v>1360</v>
      </c>
      <c r="C13" s="30" t="s">
        <v>1361</v>
      </c>
      <c r="D13" s="13">
        <v>3275</v>
      </c>
      <c r="E13" s="14">
        <v>101.83</v>
      </c>
      <c r="F13" s="15">
        <v>4.2500000000000003E-2</v>
      </c>
      <c r="G13" s="15"/>
    </row>
    <row r="14" spans="1:8" x14ac:dyDescent="0.25">
      <c r="A14" s="12" t="s">
        <v>1303</v>
      </c>
      <c r="B14" s="30" t="s">
        <v>1304</v>
      </c>
      <c r="C14" s="30" t="s">
        <v>1216</v>
      </c>
      <c r="D14" s="13">
        <v>2776</v>
      </c>
      <c r="E14" s="14">
        <v>96.82</v>
      </c>
      <c r="F14" s="15">
        <v>4.0399999999999998E-2</v>
      </c>
      <c r="G14" s="15"/>
    </row>
    <row r="15" spans="1:8" x14ac:dyDescent="0.25">
      <c r="A15" s="12" t="s">
        <v>1397</v>
      </c>
      <c r="B15" s="30" t="s">
        <v>1398</v>
      </c>
      <c r="C15" s="30" t="s">
        <v>1146</v>
      </c>
      <c r="D15" s="13">
        <v>7513</v>
      </c>
      <c r="E15" s="14">
        <v>80.709999999999994</v>
      </c>
      <c r="F15" s="15">
        <v>3.3700000000000001E-2</v>
      </c>
      <c r="G15" s="15"/>
    </row>
    <row r="16" spans="1:8" x14ac:dyDescent="0.25">
      <c r="A16" s="12" t="s">
        <v>1152</v>
      </c>
      <c r="B16" s="30" t="s">
        <v>1153</v>
      </c>
      <c r="C16" s="30" t="s">
        <v>1146</v>
      </c>
      <c r="D16" s="13">
        <v>3984</v>
      </c>
      <c r="E16" s="14">
        <v>69.94</v>
      </c>
      <c r="F16" s="15">
        <v>2.92E-2</v>
      </c>
      <c r="G16" s="15"/>
    </row>
    <row r="17" spans="1:7" x14ac:dyDescent="0.25">
      <c r="A17" s="12" t="s">
        <v>1171</v>
      </c>
      <c r="B17" s="30" t="s">
        <v>1172</v>
      </c>
      <c r="C17" s="30" t="s">
        <v>1173</v>
      </c>
      <c r="D17" s="13">
        <v>6834</v>
      </c>
      <c r="E17" s="14">
        <v>69.34</v>
      </c>
      <c r="F17" s="15">
        <v>2.9000000000000001E-2</v>
      </c>
      <c r="G17" s="15"/>
    </row>
    <row r="18" spans="1:7" x14ac:dyDescent="0.25">
      <c r="A18" s="12" t="s">
        <v>1374</v>
      </c>
      <c r="B18" s="30" t="s">
        <v>1375</v>
      </c>
      <c r="C18" s="30" t="s">
        <v>1340</v>
      </c>
      <c r="D18" s="13">
        <v>2419</v>
      </c>
      <c r="E18" s="14">
        <v>61.58</v>
      </c>
      <c r="F18" s="15">
        <v>2.5700000000000001E-2</v>
      </c>
      <c r="G18" s="15"/>
    </row>
    <row r="19" spans="1:7" x14ac:dyDescent="0.25">
      <c r="A19" s="12" t="s">
        <v>1191</v>
      </c>
      <c r="B19" s="30" t="s">
        <v>1192</v>
      </c>
      <c r="C19" s="30" t="s">
        <v>1146</v>
      </c>
      <c r="D19" s="13">
        <v>10397</v>
      </c>
      <c r="E19" s="14">
        <v>58.72</v>
      </c>
      <c r="F19" s="15">
        <v>2.4500000000000001E-2</v>
      </c>
      <c r="G19" s="15"/>
    </row>
    <row r="20" spans="1:7" x14ac:dyDescent="0.25">
      <c r="A20" s="12" t="s">
        <v>1184</v>
      </c>
      <c r="B20" s="30" t="s">
        <v>1185</v>
      </c>
      <c r="C20" s="30" t="s">
        <v>1186</v>
      </c>
      <c r="D20" s="13">
        <v>722</v>
      </c>
      <c r="E20" s="14">
        <v>51.42</v>
      </c>
      <c r="F20" s="15">
        <v>2.1499999999999998E-2</v>
      </c>
      <c r="G20" s="15"/>
    </row>
    <row r="21" spans="1:7" x14ac:dyDescent="0.25">
      <c r="A21" s="12" t="s">
        <v>1415</v>
      </c>
      <c r="B21" s="30" t="s">
        <v>1416</v>
      </c>
      <c r="C21" s="30" t="s">
        <v>1156</v>
      </c>
      <c r="D21" s="13">
        <v>2426</v>
      </c>
      <c r="E21" s="14">
        <v>39.97</v>
      </c>
      <c r="F21" s="15">
        <v>1.67E-2</v>
      </c>
      <c r="G21" s="15"/>
    </row>
    <row r="22" spans="1:7" x14ac:dyDescent="0.25">
      <c r="A22" s="12" t="s">
        <v>1387</v>
      </c>
      <c r="B22" s="30" t="s">
        <v>1388</v>
      </c>
      <c r="C22" s="30" t="s">
        <v>1263</v>
      </c>
      <c r="D22" s="13">
        <v>1130</v>
      </c>
      <c r="E22" s="14">
        <v>39.44</v>
      </c>
      <c r="F22" s="15">
        <v>1.6500000000000001E-2</v>
      </c>
      <c r="G22" s="15"/>
    </row>
    <row r="23" spans="1:7" x14ac:dyDescent="0.25">
      <c r="A23" s="12" t="s">
        <v>1313</v>
      </c>
      <c r="B23" s="30" t="s">
        <v>1314</v>
      </c>
      <c r="C23" s="30" t="s">
        <v>1216</v>
      </c>
      <c r="D23" s="13">
        <v>2867</v>
      </c>
      <c r="E23" s="14">
        <v>38.44</v>
      </c>
      <c r="F23" s="15">
        <v>1.6E-2</v>
      </c>
      <c r="G23" s="15"/>
    </row>
    <row r="24" spans="1:7" x14ac:dyDescent="0.25">
      <c r="A24" s="12" t="s">
        <v>1222</v>
      </c>
      <c r="B24" s="30" t="s">
        <v>1223</v>
      </c>
      <c r="C24" s="30" t="s">
        <v>1156</v>
      </c>
      <c r="D24" s="13">
        <v>360</v>
      </c>
      <c r="E24" s="14">
        <v>38.19</v>
      </c>
      <c r="F24" s="15">
        <v>1.5900000000000001E-2</v>
      </c>
      <c r="G24" s="15"/>
    </row>
    <row r="25" spans="1:7" x14ac:dyDescent="0.25">
      <c r="A25" s="12" t="s">
        <v>1403</v>
      </c>
      <c r="B25" s="30" t="s">
        <v>1404</v>
      </c>
      <c r="C25" s="30" t="s">
        <v>1263</v>
      </c>
      <c r="D25" s="13">
        <v>1221</v>
      </c>
      <c r="E25" s="14">
        <v>38.090000000000003</v>
      </c>
      <c r="F25" s="15">
        <v>1.5900000000000001E-2</v>
      </c>
      <c r="G25" s="15"/>
    </row>
    <row r="26" spans="1:7" x14ac:dyDescent="0.25">
      <c r="A26" s="12" t="s">
        <v>1293</v>
      </c>
      <c r="B26" s="30" t="s">
        <v>1294</v>
      </c>
      <c r="C26" s="30" t="s">
        <v>1221</v>
      </c>
      <c r="D26" s="13">
        <v>2925</v>
      </c>
      <c r="E26" s="14">
        <v>35.86</v>
      </c>
      <c r="F26" s="15">
        <v>1.4999999999999999E-2</v>
      </c>
      <c r="G26" s="15"/>
    </row>
    <row r="27" spans="1:7" x14ac:dyDescent="0.25">
      <c r="A27" s="12" t="s">
        <v>1154</v>
      </c>
      <c r="B27" s="30" t="s">
        <v>1155</v>
      </c>
      <c r="C27" s="30" t="s">
        <v>1156</v>
      </c>
      <c r="D27" s="13">
        <v>4770</v>
      </c>
      <c r="E27" s="14">
        <v>33.700000000000003</v>
      </c>
      <c r="F27" s="15">
        <v>1.41E-2</v>
      </c>
      <c r="G27" s="15"/>
    </row>
    <row r="28" spans="1:7" x14ac:dyDescent="0.25">
      <c r="A28" s="12" t="s">
        <v>1242</v>
      </c>
      <c r="B28" s="30" t="s">
        <v>1243</v>
      </c>
      <c r="C28" s="30" t="s">
        <v>1244</v>
      </c>
      <c r="D28" s="13">
        <v>12872</v>
      </c>
      <c r="E28" s="14">
        <v>33.630000000000003</v>
      </c>
      <c r="F28" s="15">
        <v>1.4E-2</v>
      </c>
      <c r="G28" s="15"/>
    </row>
    <row r="29" spans="1:7" x14ac:dyDescent="0.25">
      <c r="A29" s="12" t="s">
        <v>1480</v>
      </c>
      <c r="B29" s="30" t="s">
        <v>1481</v>
      </c>
      <c r="C29" s="30" t="s">
        <v>1198</v>
      </c>
      <c r="D29" s="13">
        <v>313</v>
      </c>
      <c r="E29" s="14">
        <v>28.18</v>
      </c>
      <c r="F29" s="15">
        <v>1.18E-2</v>
      </c>
      <c r="G29" s="15"/>
    </row>
    <row r="30" spans="1:7" x14ac:dyDescent="0.25">
      <c r="A30" s="12" t="s">
        <v>1494</v>
      </c>
      <c r="B30" s="30" t="s">
        <v>1495</v>
      </c>
      <c r="C30" s="30" t="s">
        <v>1210</v>
      </c>
      <c r="D30" s="13">
        <v>21989</v>
      </c>
      <c r="E30" s="14">
        <v>28.12</v>
      </c>
      <c r="F30" s="15">
        <v>1.17E-2</v>
      </c>
      <c r="G30" s="15"/>
    </row>
    <row r="31" spans="1:7" x14ac:dyDescent="0.25">
      <c r="A31" s="12" t="s">
        <v>1264</v>
      </c>
      <c r="B31" s="30" t="s">
        <v>1265</v>
      </c>
      <c r="C31" s="30" t="s">
        <v>1146</v>
      </c>
      <c r="D31" s="13">
        <v>1768</v>
      </c>
      <c r="E31" s="14">
        <v>25.92</v>
      </c>
      <c r="F31" s="15">
        <v>1.0800000000000001E-2</v>
      </c>
      <c r="G31" s="15"/>
    </row>
    <row r="32" spans="1:7" x14ac:dyDescent="0.25">
      <c r="A32" s="12" t="s">
        <v>1345</v>
      </c>
      <c r="B32" s="30" t="s">
        <v>1346</v>
      </c>
      <c r="C32" s="30" t="s">
        <v>1244</v>
      </c>
      <c r="D32" s="13">
        <v>12347</v>
      </c>
      <c r="E32" s="14">
        <v>25.8</v>
      </c>
      <c r="F32" s="15">
        <v>1.0800000000000001E-2</v>
      </c>
      <c r="G32" s="15"/>
    </row>
    <row r="33" spans="1:7" x14ac:dyDescent="0.25">
      <c r="A33" s="12" t="s">
        <v>1459</v>
      </c>
      <c r="B33" s="30" t="s">
        <v>1460</v>
      </c>
      <c r="C33" s="30" t="s">
        <v>1186</v>
      </c>
      <c r="D33" s="13">
        <v>1470</v>
      </c>
      <c r="E33" s="14">
        <v>24.6</v>
      </c>
      <c r="F33" s="15">
        <v>1.03E-2</v>
      </c>
      <c r="G33" s="15"/>
    </row>
    <row r="34" spans="1:7" x14ac:dyDescent="0.25">
      <c r="A34" s="12" t="s">
        <v>1490</v>
      </c>
      <c r="B34" s="30" t="s">
        <v>1491</v>
      </c>
      <c r="C34" s="30" t="s">
        <v>1458</v>
      </c>
      <c r="D34" s="13">
        <v>97</v>
      </c>
      <c r="E34" s="14">
        <v>23.51</v>
      </c>
      <c r="F34" s="15">
        <v>9.7999999999999997E-3</v>
      </c>
      <c r="G34" s="15"/>
    </row>
    <row r="35" spans="1:7" x14ac:dyDescent="0.25">
      <c r="A35" s="12" t="s">
        <v>1236</v>
      </c>
      <c r="B35" s="30" t="s">
        <v>1237</v>
      </c>
      <c r="C35" s="30" t="s">
        <v>1238</v>
      </c>
      <c r="D35" s="13">
        <v>6178</v>
      </c>
      <c r="E35" s="14">
        <v>21.14</v>
      </c>
      <c r="F35" s="15">
        <v>8.8000000000000005E-3</v>
      </c>
      <c r="G35" s="15"/>
    </row>
    <row r="36" spans="1:7" x14ac:dyDescent="0.25">
      <c r="A36" s="12" t="s">
        <v>1160</v>
      </c>
      <c r="B36" s="30" t="s">
        <v>1161</v>
      </c>
      <c r="C36" s="30" t="s">
        <v>1162</v>
      </c>
      <c r="D36" s="13">
        <v>896</v>
      </c>
      <c r="E36" s="14">
        <v>21.13</v>
      </c>
      <c r="F36" s="15">
        <v>8.8000000000000005E-3</v>
      </c>
      <c r="G36" s="15"/>
    </row>
    <row r="37" spans="1:7" x14ac:dyDescent="0.25">
      <c r="A37" s="12" t="s">
        <v>1323</v>
      </c>
      <c r="B37" s="30" t="s">
        <v>1324</v>
      </c>
      <c r="C37" s="30" t="s">
        <v>1216</v>
      </c>
      <c r="D37" s="13">
        <v>1691</v>
      </c>
      <c r="E37" s="14">
        <v>20.65</v>
      </c>
      <c r="F37" s="15">
        <v>8.6E-3</v>
      </c>
      <c r="G37" s="15"/>
    </row>
    <row r="38" spans="1:7" x14ac:dyDescent="0.25">
      <c r="A38" s="12" t="s">
        <v>1193</v>
      </c>
      <c r="B38" s="30" t="s">
        <v>1194</v>
      </c>
      <c r="C38" s="30" t="s">
        <v>1195</v>
      </c>
      <c r="D38" s="13">
        <v>10566</v>
      </c>
      <c r="E38" s="14">
        <v>20.6</v>
      </c>
      <c r="F38" s="15">
        <v>8.6E-3</v>
      </c>
      <c r="G38" s="15"/>
    </row>
    <row r="39" spans="1:7" x14ac:dyDescent="0.25">
      <c r="A39" s="12" t="s">
        <v>1179</v>
      </c>
      <c r="B39" s="30" t="s">
        <v>1180</v>
      </c>
      <c r="C39" s="30" t="s">
        <v>1181</v>
      </c>
      <c r="D39" s="13">
        <v>3957</v>
      </c>
      <c r="E39" s="14">
        <v>20.399999999999999</v>
      </c>
      <c r="F39" s="15">
        <v>8.5000000000000006E-3</v>
      </c>
      <c r="G39" s="15"/>
    </row>
    <row r="40" spans="1:7" x14ac:dyDescent="0.25">
      <c r="A40" s="12" t="s">
        <v>1287</v>
      </c>
      <c r="B40" s="30" t="s">
        <v>1288</v>
      </c>
      <c r="C40" s="30" t="s">
        <v>1210</v>
      </c>
      <c r="D40" s="13">
        <v>2518</v>
      </c>
      <c r="E40" s="14">
        <v>20.170000000000002</v>
      </c>
      <c r="F40" s="15">
        <v>8.3999999999999995E-3</v>
      </c>
      <c r="G40" s="15"/>
    </row>
    <row r="41" spans="1:7" x14ac:dyDescent="0.25">
      <c r="A41" s="12" t="s">
        <v>1409</v>
      </c>
      <c r="B41" s="30" t="s">
        <v>1410</v>
      </c>
      <c r="C41" s="30" t="s">
        <v>1364</v>
      </c>
      <c r="D41" s="13">
        <v>2912</v>
      </c>
      <c r="E41" s="14">
        <v>20.11</v>
      </c>
      <c r="F41" s="15">
        <v>8.3999999999999995E-3</v>
      </c>
      <c r="G41" s="15"/>
    </row>
    <row r="42" spans="1:7" x14ac:dyDescent="0.25">
      <c r="A42" s="12" t="s">
        <v>1196</v>
      </c>
      <c r="B42" s="30" t="s">
        <v>1197</v>
      </c>
      <c r="C42" s="30" t="s">
        <v>1198</v>
      </c>
      <c r="D42" s="13">
        <v>999</v>
      </c>
      <c r="E42" s="14">
        <v>20.03</v>
      </c>
      <c r="F42" s="15">
        <v>8.3999999999999995E-3</v>
      </c>
      <c r="G42" s="15"/>
    </row>
    <row r="43" spans="1:7" x14ac:dyDescent="0.25">
      <c r="A43" s="12" t="s">
        <v>1226</v>
      </c>
      <c r="B43" s="30" t="s">
        <v>1227</v>
      </c>
      <c r="C43" s="30" t="s">
        <v>1221</v>
      </c>
      <c r="D43" s="13">
        <v>330</v>
      </c>
      <c r="E43" s="14">
        <v>19.100000000000001</v>
      </c>
      <c r="F43" s="15">
        <v>8.0000000000000002E-3</v>
      </c>
      <c r="G43" s="15"/>
    </row>
    <row r="44" spans="1:7" x14ac:dyDescent="0.25">
      <c r="A44" s="12" t="s">
        <v>1435</v>
      </c>
      <c r="B44" s="30" t="s">
        <v>1436</v>
      </c>
      <c r="C44" s="30" t="s">
        <v>1156</v>
      </c>
      <c r="D44" s="13">
        <v>307</v>
      </c>
      <c r="E44" s="14">
        <v>18.7</v>
      </c>
      <c r="F44" s="15">
        <v>7.7999999999999996E-3</v>
      </c>
      <c r="G44" s="15"/>
    </row>
    <row r="45" spans="1:7" x14ac:dyDescent="0.25">
      <c r="A45" s="12" t="s">
        <v>1174</v>
      </c>
      <c r="B45" s="30" t="s">
        <v>1175</v>
      </c>
      <c r="C45" s="30" t="s">
        <v>1176</v>
      </c>
      <c r="D45" s="13">
        <v>2165</v>
      </c>
      <c r="E45" s="14">
        <v>17.87</v>
      </c>
      <c r="F45" s="15">
        <v>7.4999999999999997E-3</v>
      </c>
      <c r="G45" s="15"/>
    </row>
    <row r="46" spans="1:7" x14ac:dyDescent="0.25">
      <c r="A46" s="12" t="s">
        <v>1469</v>
      </c>
      <c r="B46" s="30" t="s">
        <v>1470</v>
      </c>
      <c r="C46" s="30" t="s">
        <v>1364</v>
      </c>
      <c r="D46" s="13">
        <v>1220</v>
      </c>
      <c r="E46" s="14">
        <v>17.510000000000002</v>
      </c>
      <c r="F46" s="15">
        <v>7.3000000000000001E-3</v>
      </c>
      <c r="G46" s="15"/>
    </row>
    <row r="47" spans="1:7" x14ac:dyDescent="0.25">
      <c r="A47" s="12" t="s">
        <v>1328</v>
      </c>
      <c r="B47" s="30" t="s">
        <v>1329</v>
      </c>
      <c r="C47" s="30" t="s">
        <v>1221</v>
      </c>
      <c r="D47" s="13">
        <v>1422</v>
      </c>
      <c r="E47" s="14">
        <v>17.239999999999998</v>
      </c>
      <c r="F47" s="15">
        <v>7.1999999999999998E-3</v>
      </c>
      <c r="G47" s="15"/>
    </row>
    <row r="48" spans="1:7" x14ac:dyDescent="0.25">
      <c r="A48" s="12" t="s">
        <v>1217</v>
      </c>
      <c r="B48" s="30" t="s">
        <v>1218</v>
      </c>
      <c r="C48" s="30" t="s">
        <v>1216</v>
      </c>
      <c r="D48" s="13">
        <v>3820</v>
      </c>
      <c r="E48" s="14">
        <v>15.78</v>
      </c>
      <c r="F48" s="15">
        <v>6.6E-3</v>
      </c>
      <c r="G48" s="15"/>
    </row>
    <row r="49" spans="1:7" x14ac:dyDescent="0.25">
      <c r="A49" s="12" t="s">
        <v>1456</v>
      </c>
      <c r="B49" s="30" t="s">
        <v>1457</v>
      </c>
      <c r="C49" s="30" t="s">
        <v>1458</v>
      </c>
      <c r="D49" s="13">
        <v>320</v>
      </c>
      <c r="E49" s="14">
        <v>15.53</v>
      </c>
      <c r="F49" s="15">
        <v>6.4999999999999997E-3</v>
      </c>
      <c r="G49" s="15"/>
    </row>
    <row r="50" spans="1:7" x14ac:dyDescent="0.25">
      <c r="A50" s="12" t="s">
        <v>1347</v>
      </c>
      <c r="B50" s="30" t="s">
        <v>1348</v>
      </c>
      <c r="C50" s="30" t="s">
        <v>1349</v>
      </c>
      <c r="D50" s="13">
        <v>1636</v>
      </c>
      <c r="E50" s="14">
        <v>15.39</v>
      </c>
      <c r="F50" s="15">
        <v>6.4000000000000003E-3</v>
      </c>
      <c r="G50" s="15"/>
    </row>
    <row r="51" spans="1:7" x14ac:dyDescent="0.25">
      <c r="A51" s="12" t="s">
        <v>1393</v>
      </c>
      <c r="B51" s="30" t="s">
        <v>1394</v>
      </c>
      <c r="C51" s="30" t="s">
        <v>1380</v>
      </c>
      <c r="D51" s="13">
        <v>273</v>
      </c>
      <c r="E51" s="14">
        <v>15.09</v>
      </c>
      <c r="F51" s="15">
        <v>6.3E-3</v>
      </c>
      <c r="G51" s="15"/>
    </row>
    <row r="52" spans="1:7" x14ac:dyDescent="0.25">
      <c r="A52" s="12" t="s">
        <v>1266</v>
      </c>
      <c r="B52" s="30" t="s">
        <v>1267</v>
      </c>
      <c r="C52" s="30" t="s">
        <v>1156</v>
      </c>
      <c r="D52" s="13">
        <v>371</v>
      </c>
      <c r="E52" s="14">
        <v>14.46</v>
      </c>
      <c r="F52" s="15">
        <v>6.0000000000000001E-3</v>
      </c>
      <c r="G52" s="15"/>
    </row>
    <row r="53" spans="1:7" x14ac:dyDescent="0.25">
      <c r="A53" s="12" t="s">
        <v>1297</v>
      </c>
      <c r="B53" s="30" t="s">
        <v>1298</v>
      </c>
      <c r="C53" s="30" t="s">
        <v>1216</v>
      </c>
      <c r="D53" s="13">
        <v>249</v>
      </c>
      <c r="E53" s="14">
        <v>13.79</v>
      </c>
      <c r="F53" s="15">
        <v>5.7999999999999996E-3</v>
      </c>
      <c r="G53" s="15"/>
    </row>
    <row r="54" spans="1:7" x14ac:dyDescent="0.25">
      <c r="A54" s="12" t="s">
        <v>1471</v>
      </c>
      <c r="B54" s="30" t="s">
        <v>1472</v>
      </c>
      <c r="C54" s="30" t="s">
        <v>1156</v>
      </c>
      <c r="D54" s="13">
        <v>352</v>
      </c>
      <c r="E54" s="14">
        <v>13.44</v>
      </c>
      <c r="F54" s="15">
        <v>5.5999999999999999E-3</v>
      </c>
      <c r="G54" s="15"/>
    </row>
    <row r="55" spans="1:7" x14ac:dyDescent="0.25">
      <c r="A55" s="12" t="s">
        <v>1401</v>
      </c>
      <c r="B55" s="30" t="s">
        <v>1402</v>
      </c>
      <c r="C55" s="30" t="s">
        <v>1221</v>
      </c>
      <c r="D55" s="13">
        <v>345</v>
      </c>
      <c r="E55" s="14">
        <v>13.07</v>
      </c>
      <c r="F55" s="15">
        <v>5.4999999999999997E-3</v>
      </c>
      <c r="G55" s="15"/>
    </row>
    <row r="56" spans="1:7" x14ac:dyDescent="0.25">
      <c r="A56" s="12" t="s">
        <v>1411</v>
      </c>
      <c r="B56" s="30" t="s">
        <v>1412</v>
      </c>
      <c r="C56" s="30" t="s">
        <v>1149</v>
      </c>
      <c r="D56" s="13">
        <v>2586</v>
      </c>
      <c r="E56" s="14">
        <v>11.27</v>
      </c>
      <c r="F56" s="15">
        <v>4.7000000000000002E-3</v>
      </c>
      <c r="G56" s="15"/>
    </row>
    <row r="57" spans="1:7" x14ac:dyDescent="0.25">
      <c r="A57" s="12" t="s">
        <v>1385</v>
      </c>
      <c r="B57" s="30" t="s">
        <v>1386</v>
      </c>
      <c r="C57" s="30" t="s">
        <v>1337</v>
      </c>
      <c r="D57" s="13">
        <v>1362</v>
      </c>
      <c r="E57" s="14">
        <v>7.77</v>
      </c>
      <c r="F57" s="15">
        <v>3.2000000000000002E-3</v>
      </c>
      <c r="G57" s="15"/>
    </row>
    <row r="58" spans="1:7" x14ac:dyDescent="0.25">
      <c r="A58" s="16" t="s">
        <v>126</v>
      </c>
      <c r="B58" s="31"/>
      <c r="C58" s="31"/>
      <c r="D58" s="17"/>
      <c r="E58" s="37">
        <v>2391.4899999999998</v>
      </c>
      <c r="F58" s="38">
        <v>0.99839999999999995</v>
      </c>
      <c r="G58" s="20"/>
    </row>
    <row r="59" spans="1:7" x14ac:dyDescent="0.25">
      <c r="A59" s="16" t="s">
        <v>1522</v>
      </c>
      <c r="B59" s="30"/>
      <c r="C59" s="30"/>
      <c r="D59" s="13"/>
      <c r="E59" s="14"/>
      <c r="F59" s="15"/>
      <c r="G59" s="15"/>
    </row>
    <row r="60" spans="1:7" x14ac:dyDescent="0.25">
      <c r="A60" s="16" t="s">
        <v>126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158</v>
      </c>
      <c r="B61" s="32"/>
      <c r="C61" s="32"/>
      <c r="D61" s="22"/>
      <c r="E61" s="27">
        <v>2391.4899999999998</v>
      </c>
      <c r="F61" s="28">
        <v>0.99839999999999995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162</v>
      </c>
      <c r="B64" s="30"/>
      <c r="C64" s="30"/>
      <c r="D64" s="13"/>
      <c r="E64" s="14"/>
      <c r="F64" s="15"/>
      <c r="G64" s="15"/>
    </row>
    <row r="65" spans="1:7" x14ac:dyDescent="0.25">
      <c r="A65" s="12" t="s">
        <v>163</v>
      </c>
      <c r="B65" s="30"/>
      <c r="C65" s="30"/>
      <c r="D65" s="13"/>
      <c r="E65" s="14">
        <v>7</v>
      </c>
      <c r="F65" s="15">
        <v>2.8999999999999998E-3</v>
      </c>
      <c r="G65" s="15">
        <v>6.7599000000000006E-2</v>
      </c>
    </row>
    <row r="66" spans="1:7" x14ac:dyDescent="0.25">
      <c r="A66" s="16" t="s">
        <v>126</v>
      </c>
      <c r="B66" s="31"/>
      <c r="C66" s="31"/>
      <c r="D66" s="17"/>
      <c r="E66" s="37">
        <v>7</v>
      </c>
      <c r="F66" s="38">
        <v>2.8999999999999998E-3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158</v>
      </c>
      <c r="B68" s="32"/>
      <c r="C68" s="32"/>
      <c r="D68" s="22"/>
      <c r="E68" s="18">
        <v>7</v>
      </c>
      <c r="F68" s="19">
        <v>2.8999999999999998E-3</v>
      </c>
      <c r="G68" s="20"/>
    </row>
    <row r="69" spans="1:7" x14ac:dyDescent="0.25">
      <c r="A69" s="12" t="s">
        <v>164</v>
      </c>
      <c r="B69" s="30"/>
      <c r="C69" s="30"/>
      <c r="D69" s="13"/>
      <c r="E69" s="14">
        <v>1.2962E-3</v>
      </c>
      <c r="F69" s="15">
        <v>0</v>
      </c>
      <c r="G69" s="15"/>
    </row>
    <row r="70" spans="1:7" x14ac:dyDescent="0.25">
      <c r="A70" s="12" t="s">
        <v>165</v>
      </c>
      <c r="B70" s="30"/>
      <c r="C70" s="30"/>
      <c r="D70" s="13"/>
      <c r="E70" s="23">
        <v>-3.2312962000000001</v>
      </c>
      <c r="F70" s="24">
        <v>-1.2999999999999999E-3</v>
      </c>
      <c r="G70" s="15">
        <v>6.7599000000000006E-2</v>
      </c>
    </row>
    <row r="71" spans="1:7" x14ac:dyDescent="0.25">
      <c r="A71" s="25" t="s">
        <v>166</v>
      </c>
      <c r="B71" s="33"/>
      <c r="C71" s="33"/>
      <c r="D71" s="26"/>
      <c r="E71" s="27">
        <v>2395.2600000000002</v>
      </c>
      <c r="F71" s="28">
        <v>1</v>
      </c>
      <c r="G71" s="28"/>
    </row>
    <row r="76" spans="1:7" x14ac:dyDescent="0.25">
      <c r="A76" s="1" t="s">
        <v>169</v>
      </c>
    </row>
    <row r="77" spans="1:7" x14ac:dyDescent="0.25">
      <c r="A77" s="47" t="s">
        <v>170</v>
      </c>
      <c r="B77" s="34" t="s">
        <v>118</v>
      </c>
    </row>
    <row r="78" spans="1:7" x14ac:dyDescent="0.25">
      <c r="A78" t="s">
        <v>171</v>
      </c>
    </row>
    <row r="79" spans="1:7" x14ac:dyDescent="0.25">
      <c r="A79" t="s">
        <v>172</v>
      </c>
      <c r="B79" t="s">
        <v>173</v>
      </c>
      <c r="C79" t="s">
        <v>173</v>
      </c>
    </row>
    <row r="80" spans="1:7" x14ac:dyDescent="0.25">
      <c r="B80" s="48">
        <v>45230</v>
      </c>
      <c r="C80" s="48">
        <v>45260</v>
      </c>
    </row>
    <row r="81" spans="1:5" x14ac:dyDescent="0.25">
      <c r="A81" t="s">
        <v>177</v>
      </c>
      <c r="B81">
        <v>11.0116</v>
      </c>
      <c r="C81">
        <v>11.624700000000001</v>
      </c>
      <c r="E81" s="2"/>
    </row>
    <row r="82" spans="1:5" x14ac:dyDescent="0.25">
      <c r="A82" t="s">
        <v>178</v>
      </c>
      <c r="B82">
        <v>10.8591</v>
      </c>
      <c r="C82">
        <v>11.463699999999999</v>
      </c>
      <c r="E82" s="2"/>
    </row>
    <row r="83" spans="1:5" x14ac:dyDescent="0.25">
      <c r="A83" t="s">
        <v>649</v>
      </c>
      <c r="B83">
        <v>10.7562</v>
      </c>
      <c r="C83">
        <v>11.350199999999999</v>
      </c>
      <c r="E83" s="2"/>
    </row>
    <row r="84" spans="1:5" x14ac:dyDescent="0.25">
      <c r="A84" t="s">
        <v>650</v>
      </c>
      <c r="B84">
        <v>10.7561</v>
      </c>
      <c r="C84">
        <v>11.350099999999999</v>
      </c>
      <c r="E84" s="2"/>
    </row>
    <row r="85" spans="1:5" x14ac:dyDescent="0.25">
      <c r="E85" s="2"/>
    </row>
    <row r="86" spans="1:5" x14ac:dyDescent="0.25">
      <c r="A86" t="s">
        <v>188</v>
      </c>
      <c r="B86" s="34" t="s">
        <v>118</v>
      </c>
    </row>
    <row r="87" spans="1:5" x14ac:dyDescent="0.25">
      <c r="A87" t="s">
        <v>189</v>
      </c>
      <c r="B87" s="34" t="s">
        <v>118</v>
      </c>
    </row>
    <row r="88" spans="1:5" ht="30" customHeight="1" x14ac:dyDescent="0.25">
      <c r="A88" s="47" t="s">
        <v>190</v>
      </c>
      <c r="B88" s="34" t="s">
        <v>118</v>
      </c>
    </row>
    <row r="89" spans="1:5" ht="30" customHeight="1" x14ac:dyDescent="0.25">
      <c r="A89" s="47" t="s">
        <v>191</v>
      </c>
      <c r="B89" s="34" t="s">
        <v>118</v>
      </c>
    </row>
    <row r="90" spans="1:5" x14ac:dyDescent="0.25">
      <c r="A90" t="s">
        <v>1760</v>
      </c>
      <c r="B90" s="49">
        <v>0.20339699999999999</v>
      </c>
    </row>
    <row r="91" spans="1:5" ht="45" customHeight="1" x14ac:dyDescent="0.25">
      <c r="A91" s="47" t="s">
        <v>193</v>
      </c>
      <c r="B91" s="34" t="s">
        <v>118</v>
      </c>
    </row>
    <row r="92" spans="1:5" ht="30" customHeight="1" x14ac:dyDescent="0.25">
      <c r="A92" s="47" t="s">
        <v>194</v>
      </c>
      <c r="B92" s="34" t="s">
        <v>118</v>
      </c>
    </row>
    <row r="93" spans="1:5" ht="30" customHeight="1" x14ac:dyDescent="0.25">
      <c r="A93" s="47" t="s">
        <v>195</v>
      </c>
      <c r="B93" s="49">
        <v>189.98004109999999</v>
      </c>
    </row>
    <row r="94" spans="1:5" x14ac:dyDescent="0.25">
      <c r="A94" t="s">
        <v>196</v>
      </c>
      <c r="B94" s="34" t="s">
        <v>118</v>
      </c>
    </row>
    <row r="95" spans="1:5" x14ac:dyDescent="0.25">
      <c r="A95" t="s">
        <v>197</v>
      </c>
      <c r="B95" s="34" t="s">
        <v>118</v>
      </c>
    </row>
    <row r="97" spans="1:4" ht="69.95" customHeight="1" x14ac:dyDescent="0.25">
      <c r="A97" s="67" t="s">
        <v>207</v>
      </c>
      <c r="B97" s="67" t="s">
        <v>208</v>
      </c>
      <c r="C97" s="67" t="s">
        <v>5</v>
      </c>
      <c r="D97" s="67" t="s">
        <v>6</v>
      </c>
    </row>
    <row r="98" spans="1:4" ht="69.95" customHeight="1" x14ac:dyDescent="0.25">
      <c r="A98" s="67" t="s">
        <v>2045</v>
      </c>
      <c r="B98" s="67"/>
      <c r="C98" s="67" t="s">
        <v>67</v>
      </c>
      <c r="D9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9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2046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2047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25933</v>
      </c>
      <c r="E8" s="14">
        <v>404.24</v>
      </c>
      <c r="F8" s="15">
        <v>5.5E-2</v>
      </c>
      <c r="G8" s="15"/>
    </row>
    <row r="9" spans="1:8" x14ac:dyDescent="0.25">
      <c r="A9" s="12" t="s">
        <v>1147</v>
      </c>
      <c r="B9" s="30" t="s">
        <v>1148</v>
      </c>
      <c r="C9" s="30" t="s">
        <v>1149</v>
      </c>
      <c r="D9" s="13">
        <v>11690</v>
      </c>
      <c r="E9" s="14">
        <v>277.92</v>
      </c>
      <c r="F9" s="15">
        <v>3.78E-2</v>
      </c>
      <c r="G9" s="15"/>
    </row>
    <row r="10" spans="1:8" x14ac:dyDescent="0.25">
      <c r="A10" s="12" t="s">
        <v>1150</v>
      </c>
      <c r="B10" s="30" t="s">
        <v>1151</v>
      </c>
      <c r="C10" s="30" t="s">
        <v>1146</v>
      </c>
      <c r="D10" s="13">
        <v>24200</v>
      </c>
      <c r="E10" s="14">
        <v>226.26</v>
      </c>
      <c r="F10" s="15">
        <v>3.0800000000000001E-2</v>
      </c>
      <c r="G10" s="15"/>
    </row>
    <row r="11" spans="1:8" x14ac:dyDescent="0.25">
      <c r="A11" s="12" t="s">
        <v>1214</v>
      </c>
      <c r="B11" s="30" t="s">
        <v>1215</v>
      </c>
      <c r="C11" s="30" t="s">
        <v>1216</v>
      </c>
      <c r="D11" s="13">
        <v>12334</v>
      </c>
      <c r="E11" s="14">
        <v>179.48</v>
      </c>
      <c r="F11" s="15">
        <v>2.4400000000000002E-2</v>
      </c>
      <c r="G11" s="15"/>
    </row>
    <row r="12" spans="1:8" x14ac:dyDescent="0.25">
      <c r="A12" s="12" t="s">
        <v>1338</v>
      </c>
      <c r="B12" s="30" t="s">
        <v>1339</v>
      </c>
      <c r="C12" s="30" t="s">
        <v>1340</v>
      </c>
      <c r="D12" s="13">
        <v>30598</v>
      </c>
      <c r="E12" s="14">
        <v>133.35</v>
      </c>
      <c r="F12" s="15">
        <v>1.8100000000000002E-2</v>
      </c>
      <c r="G12" s="15"/>
    </row>
    <row r="13" spans="1:8" x14ac:dyDescent="0.25">
      <c r="A13" s="12" t="s">
        <v>1359</v>
      </c>
      <c r="B13" s="30" t="s">
        <v>1360</v>
      </c>
      <c r="C13" s="30" t="s">
        <v>1361</v>
      </c>
      <c r="D13" s="13">
        <v>4177</v>
      </c>
      <c r="E13" s="14">
        <v>129.87</v>
      </c>
      <c r="F13" s="15">
        <v>1.77E-2</v>
      </c>
      <c r="G13" s="15"/>
    </row>
    <row r="14" spans="1:8" x14ac:dyDescent="0.25">
      <c r="A14" s="12" t="s">
        <v>1303</v>
      </c>
      <c r="B14" s="30" t="s">
        <v>1304</v>
      </c>
      <c r="C14" s="30" t="s">
        <v>1216</v>
      </c>
      <c r="D14" s="13">
        <v>3540</v>
      </c>
      <c r="E14" s="14">
        <v>123.46</v>
      </c>
      <c r="F14" s="15">
        <v>1.6799999999999999E-2</v>
      </c>
      <c r="G14" s="15"/>
    </row>
    <row r="15" spans="1:8" x14ac:dyDescent="0.25">
      <c r="A15" s="12" t="s">
        <v>1397</v>
      </c>
      <c r="B15" s="30" t="s">
        <v>1398</v>
      </c>
      <c r="C15" s="30" t="s">
        <v>1146</v>
      </c>
      <c r="D15" s="13">
        <v>9584</v>
      </c>
      <c r="E15" s="14">
        <v>102.96</v>
      </c>
      <c r="F15" s="15">
        <v>1.4E-2</v>
      </c>
      <c r="G15" s="15"/>
    </row>
    <row r="16" spans="1:8" x14ac:dyDescent="0.25">
      <c r="A16" s="12" t="s">
        <v>1152</v>
      </c>
      <c r="B16" s="30" t="s">
        <v>1153</v>
      </c>
      <c r="C16" s="30" t="s">
        <v>1146</v>
      </c>
      <c r="D16" s="13">
        <v>5082</v>
      </c>
      <c r="E16" s="14">
        <v>89.21</v>
      </c>
      <c r="F16" s="15">
        <v>1.21E-2</v>
      </c>
      <c r="G16" s="15"/>
    </row>
    <row r="17" spans="1:7" x14ac:dyDescent="0.25">
      <c r="A17" s="12" t="s">
        <v>1171</v>
      </c>
      <c r="B17" s="30" t="s">
        <v>1172</v>
      </c>
      <c r="C17" s="30" t="s">
        <v>1173</v>
      </c>
      <c r="D17" s="13">
        <v>8717</v>
      </c>
      <c r="E17" s="14">
        <v>88.45</v>
      </c>
      <c r="F17" s="15">
        <v>1.2E-2</v>
      </c>
      <c r="G17" s="15"/>
    </row>
    <row r="18" spans="1:7" x14ac:dyDescent="0.25">
      <c r="A18" s="12" t="s">
        <v>1374</v>
      </c>
      <c r="B18" s="30" t="s">
        <v>1375</v>
      </c>
      <c r="C18" s="30" t="s">
        <v>1340</v>
      </c>
      <c r="D18" s="13">
        <v>3085</v>
      </c>
      <c r="E18" s="14">
        <v>78.53</v>
      </c>
      <c r="F18" s="15">
        <v>1.0699999999999999E-2</v>
      </c>
      <c r="G18" s="15"/>
    </row>
    <row r="19" spans="1:7" x14ac:dyDescent="0.25">
      <c r="A19" s="12" t="s">
        <v>1887</v>
      </c>
      <c r="B19" s="30" t="s">
        <v>1888</v>
      </c>
      <c r="C19" s="30" t="s">
        <v>1186</v>
      </c>
      <c r="D19" s="13">
        <v>22668</v>
      </c>
      <c r="E19" s="14">
        <v>75.92</v>
      </c>
      <c r="F19" s="15">
        <v>1.03E-2</v>
      </c>
      <c r="G19" s="15"/>
    </row>
    <row r="20" spans="1:7" x14ac:dyDescent="0.25">
      <c r="A20" s="12" t="s">
        <v>1191</v>
      </c>
      <c r="B20" s="30" t="s">
        <v>1192</v>
      </c>
      <c r="C20" s="30" t="s">
        <v>1146</v>
      </c>
      <c r="D20" s="13">
        <v>13262</v>
      </c>
      <c r="E20" s="14">
        <v>74.900000000000006</v>
      </c>
      <c r="F20" s="15">
        <v>1.0200000000000001E-2</v>
      </c>
      <c r="G20" s="15"/>
    </row>
    <row r="21" spans="1:7" x14ac:dyDescent="0.25">
      <c r="A21" s="12" t="s">
        <v>1930</v>
      </c>
      <c r="B21" s="30" t="s">
        <v>1931</v>
      </c>
      <c r="C21" s="30" t="s">
        <v>1380</v>
      </c>
      <c r="D21" s="13">
        <v>11527</v>
      </c>
      <c r="E21" s="14">
        <v>73.290000000000006</v>
      </c>
      <c r="F21" s="15">
        <v>0.01</v>
      </c>
      <c r="G21" s="15"/>
    </row>
    <row r="22" spans="1:7" x14ac:dyDescent="0.25">
      <c r="A22" s="12" t="s">
        <v>1276</v>
      </c>
      <c r="B22" s="30" t="s">
        <v>1277</v>
      </c>
      <c r="C22" s="30" t="s">
        <v>1186</v>
      </c>
      <c r="D22" s="13">
        <v>19321</v>
      </c>
      <c r="E22" s="14">
        <v>67.37</v>
      </c>
      <c r="F22" s="15">
        <v>9.1999999999999998E-3</v>
      </c>
      <c r="G22" s="15"/>
    </row>
    <row r="23" spans="1:7" x14ac:dyDescent="0.25">
      <c r="A23" s="12" t="s">
        <v>1184</v>
      </c>
      <c r="B23" s="30" t="s">
        <v>1185</v>
      </c>
      <c r="C23" s="30" t="s">
        <v>1186</v>
      </c>
      <c r="D23" s="13">
        <v>921</v>
      </c>
      <c r="E23" s="14">
        <v>65.59</v>
      </c>
      <c r="F23" s="15">
        <v>8.8999999999999999E-3</v>
      </c>
      <c r="G23" s="15"/>
    </row>
    <row r="24" spans="1:7" x14ac:dyDescent="0.25">
      <c r="A24" s="12" t="s">
        <v>1512</v>
      </c>
      <c r="B24" s="30" t="s">
        <v>1513</v>
      </c>
      <c r="C24" s="30" t="s">
        <v>1213</v>
      </c>
      <c r="D24" s="13">
        <v>13748</v>
      </c>
      <c r="E24" s="14">
        <v>57.98</v>
      </c>
      <c r="F24" s="15">
        <v>7.9000000000000008E-3</v>
      </c>
      <c r="G24" s="15"/>
    </row>
    <row r="25" spans="1:7" x14ac:dyDescent="0.25">
      <c r="A25" s="12" t="s">
        <v>1321</v>
      </c>
      <c r="B25" s="30" t="s">
        <v>1322</v>
      </c>
      <c r="C25" s="30" t="s">
        <v>1146</v>
      </c>
      <c r="D25" s="13">
        <v>7508</v>
      </c>
      <c r="E25" s="14">
        <v>55.66</v>
      </c>
      <c r="F25" s="15">
        <v>7.6E-3</v>
      </c>
      <c r="G25" s="15"/>
    </row>
    <row r="26" spans="1:7" x14ac:dyDescent="0.25">
      <c r="A26" s="12" t="s">
        <v>1862</v>
      </c>
      <c r="B26" s="30" t="s">
        <v>1863</v>
      </c>
      <c r="C26" s="30" t="s">
        <v>1235</v>
      </c>
      <c r="D26" s="13">
        <v>1629</v>
      </c>
      <c r="E26" s="14">
        <v>54.84</v>
      </c>
      <c r="F26" s="15">
        <v>7.4999999999999997E-3</v>
      </c>
      <c r="G26" s="15"/>
    </row>
    <row r="27" spans="1:7" x14ac:dyDescent="0.25">
      <c r="A27" s="12" t="s">
        <v>1463</v>
      </c>
      <c r="B27" s="30" t="s">
        <v>1464</v>
      </c>
      <c r="C27" s="30" t="s">
        <v>1216</v>
      </c>
      <c r="D27" s="13">
        <v>948</v>
      </c>
      <c r="E27" s="14">
        <v>54.61</v>
      </c>
      <c r="F27" s="15">
        <v>7.4000000000000003E-3</v>
      </c>
      <c r="G27" s="15"/>
    </row>
    <row r="28" spans="1:7" x14ac:dyDescent="0.25">
      <c r="A28" s="12" t="s">
        <v>1199</v>
      </c>
      <c r="B28" s="30" t="s">
        <v>1200</v>
      </c>
      <c r="C28" s="30" t="s">
        <v>1146</v>
      </c>
      <c r="D28" s="13">
        <v>36707</v>
      </c>
      <c r="E28" s="14">
        <v>54.09</v>
      </c>
      <c r="F28" s="15">
        <v>7.4000000000000003E-3</v>
      </c>
      <c r="G28" s="15"/>
    </row>
    <row r="29" spans="1:7" x14ac:dyDescent="0.25">
      <c r="A29" s="12" t="s">
        <v>2048</v>
      </c>
      <c r="B29" s="30" t="s">
        <v>2049</v>
      </c>
      <c r="C29" s="30" t="s">
        <v>1146</v>
      </c>
      <c r="D29" s="13">
        <v>273860</v>
      </c>
      <c r="E29" s="14">
        <v>52.99</v>
      </c>
      <c r="F29" s="15">
        <v>7.1999999999999998E-3</v>
      </c>
      <c r="G29" s="15"/>
    </row>
    <row r="30" spans="1:7" x14ac:dyDescent="0.25">
      <c r="A30" s="12" t="s">
        <v>2050</v>
      </c>
      <c r="B30" s="30" t="s">
        <v>2051</v>
      </c>
      <c r="C30" s="30" t="s">
        <v>1244</v>
      </c>
      <c r="D30" s="13">
        <v>12042</v>
      </c>
      <c r="E30" s="14">
        <v>51.96</v>
      </c>
      <c r="F30" s="15">
        <v>7.1000000000000004E-3</v>
      </c>
      <c r="G30" s="15"/>
    </row>
    <row r="31" spans="1:7" x14ac:dyDescent="0.25">
      <c r="A31" s="12" t="s">
        <v>1415</v>
      </c>
      <c r="B31" s="30" t="s">
        <v>1416</v>
      </c>
      <c r="C31" s="30" t="s">
        <v>1156</v>
      </c>
      <c r="D31" s="13">
        <v>3094</v>
      </c>
      <c r="E31" s="14">
        <v>50.98</v>
      </c>
      <c r="F31" s="15">
        <v>6.8999999999999999E-3</v>
      </c>
      <c r="G31" s="15"/>
    </row>
    <row r="32" spans="1:7" x14ac:dyDescent="0.25">
      <c r="A32" s="12" t="s">
        <v>1823</v>
      </c>
      <c r="B32" s="30" t="s">
        <v>1824</v>
      </c>
      <c r="C32" s="30" t="s">
        <v>1216</v>
      </c>
      <c r="D32" s="13">
        <v>793</v>
      </c>
      <c r="E32" s="14">
        <v>50.75</v>
      </c>
      <c r="F32" s="15">
        <v>6.8999999999999999E-3</v>
      </c>
      <c r="G32" s="15"/>
    </row>
    <row r="33" spans="1:7" x14ac:dyDescent="0.25">
      <c r="A33" s="12" t="s">
        <v>1387</v>
      </c>
      <c r="B33" s="30" t="s">
        <v>1388</v>
      </c>
      <c r="C33" s="30" t="s">
        <v>1263</v>
      </c>
      <c r="D33" s="13">
        <v>1442</v>
      </c>
      <c r="E33" s="14">
        <v>50.33</v>
      </c>
      <c r="F33" s="15">
        <v>6.8999999999999999E-3</v>
      </c>
      <c r="G33" s="15"/>
    </row>
    <row r="34" spans="1:7" x14ac:dyDescent="0.25">
      <c r="A34" s="12" t="s">
        <v>1313</v>
      </c>
      <c r="B34" s="30" t="s">
        <v>1314</v>
      </c>
      <c r="C34" s="30" t="s">
        <v>1216</v>
      </c>
      <c r="D34" s="13">
        <v>3657</v>
      </c>
      <c r="E34" s="14">
        <v>49.04</v>
      </c>
      <c r="F34" s="15">
        <v>6.7000000000000002E-3</v>
      </c>
      <c r="G34" s="15"/>
    </row>
    <row r="35" spans="1:7" x14ac:dyDescent="0.25">
      <c r="A35" s="12" t="s">
        <v>1222</v>
      </c>
      <c r="B35" s="30" t="s">
        <v>1223</v>
      </c>
      <c r="C35" s="30" t="s">
        <v>1156</v>
      </c>
      <c r="D35" s="13">
        <v>459</v>
      </c>
      <c r="E35" s="14">
        <v>48.69</v>
      </c>
      <c r="F35" s="15">
        <v>6.6E-3</v>
      </c>
      <c r="G35" s="15"/>
    </row>
    <row r="36" spans="1:7" x14ac:dyDescent="0.25">
      <c r="A36" s="12" t="s">
        <v>1403</v>
      </c>
      <c r="B36" s="30" t="s">
        <v>1404</v>
      </c>
      <c r="C36" s="30" t="s">
        <v>1263</v>
      </c>
      <c r="D36" s="13">
        <v>1558</v>
      </c>
      <c r="E36" s="14">
        <v>48.61</v>
      </c>
      <c r="F36" s="15">
        <v>6.6E-3</v>
      </c>
      <c r="G36" s="15"/>
    </row>
    <row r="37" spans="1:7" x14ac:dyDescent="0.25">
      <c r="A37" s="12" t="s">
        <v>1228</v>
      </c>
      <c r="B37" s="30" t="s">
        <v>1229</v>
      </c>
      <c r="C37" s="30" t="s">
        <v>1221</v>
      </c>
      <c r="D37" s="13">
        <v>3767</v>
      </c>
      <c r="E37" s="14">
        <v>48.25</v>
      </c>
      <c r="F37" s="15">
        <v>6.6E-3</v>
      </c>
      <c r="G37" s="15"/>
    </row>
    <row r="38" spans="1:7" x14ac:dyDescent="0.25">
      <c r="A38" s="12" t="s">
        <v>1423</v>
      </c>
      <c r="B38" s="30" t="s">
        <v>1424</v>
      </c>
      <c r="C38" s="30" t="s">
        <v>1327</v>
      </c>
      <c r="D38" s="13">
        <v>1566</v>
      </c>
      <c r="E38" s="14">
        <v>46.5</v>
      </c>
      <c r="F38" s="15">
        <v>6.3E-3</v>
      </c>
      <c r="G38" s="15"/>
    </row>
    <row r="39" spans="1:7" x14ac:dyDescent="0.25">
      <c r="A39" s="12" t="s">
        <v>1795</v>
      </c>
      <c r="B39" s="30" t="s">
        <v>1796</v>
      </c>
      <c r="C39" s="30" t="s">
        <v>1241</v>
      </c>
      <c r="D39" s="13">
        <v>2728</v>
      </c>
      <c r="E39" s="14">
        <v>46.04</v>
      </c>
      <c r="F39" s="15">
        <v>6.3E-3</v>
      </c>
      <c r="G39" s="15"/>
    </row>
    <row r="40" spans="1:7" x14ac:dyDescent="0.25">
      <c r="A40" s="12" t="s">
        <v>1293</v>
      </c>
      <c r="B40" s="30" t="s">
        <v>1294</v>
      </c>
      <c r="C40" s="30" t="s">
        <v>1221</v>
      </c>
      <c r="D40" s="13">
        <v>3731</v>
      </c>
      <c r="E40" s="14">
        <v>45.74</v>
      </c>
      <c r="F40" s="15">
        <v>6.1999999999999998E-3</v>
      </c>
      <c r="G40" s="15"/>
    </row>
    <row r="41" spans="1:7" x14ac:dyDescent="0.25">
      <c r="A41" s="12" t="s">
        <v>1219</v>
      </c>
      <c r="B41" s="30" t="s">
        <v>1220</v>
      </c>
      <c r="C41" s="30" t="s">
        <v>1221</v>
      </c>
      <c r="D41" s="13">
        <v>4391</v>
      </c>
      <c r="E41" s="14">
        <v>45.73</v>
      </c>
      <c r="F41" s="15">
        <v>6.1999999999999998E-3</v>
      </c>
      <c r="G41" s="15"/>
    </row>
    <row r="42" spans="1:7" x14ac:dyDescent="0.25">
      <c r="A42" s="12" t="s">
        <v>2052</v>
      </c>
      <c r="B42" s="30" t="s">
        <v>2053</v>
      </c>
      <c r="C42" s="30" t="s">
        <v>1165</v>
      </c>
      <c r="D42" s="13">
        <v>10014</v>
      </c>
      <c r="E42" s="14">
        <v>45</v>
      </c>
      <c r="F42" s="15">
        <v>6.1000000000000004E-3</v>
      </c>
      <c r="G42" s="15"/>
    </row>
    <row r="43" spans="1:7" x14ac:dyDescent="0.25">
      <c r="A43" s="12" t="s">
        <v>1797</v>
      </c>
      <c r="B43" s="30" t="s">
        <v>1798</v>
      </c>
      <c r="C43" s="30" t="s">
        <v>1216</v>
      </c>
      <c r="D43" s="13">
        <v>544</v>
      </c>
      <c r="E43" s="14">
        <v>44.9</v>
      </c>
      <c r="F43" s="15">
        <v>6.1000000000000004E-3</v>
      </c>
      <c r="G43" s="15"/>
    </row>
    <row r="44" spans="1:7" x14ac:dyDescent="0.25">
      <c r="A44" s="12" t="s">
        <v>2054</v>
      </c>
      <c r="B44" s="30" t="s">
        <v>2055</v>
      </c>
      <c r="C44" s="30" t="s">
        <v>1241</v>
      </c>
      <c r="D44" s="13">
        <v>1011</v>
      </c>
      <c r="E44" s="14">
        <v>44.8</v>
      </c>
      <c r="F44" s="15">
        <v>6.1000000000000004E-3</v>
      </c>
      <c r="G44" s="15"/>
    </row>
    <row r="45" spans="1:7" x14ac:dyDescent="0.25">
      <c r="A45" s="12" t="s">
        <v>1239</v>
      </c>
      <c r="B45" s="30" t="s">
        <v>1240</v>
      </c>
      <c r="C45" s="30" t="s">
        <v>1241</v>
      </c>
      <c r="D45" s="13">
        <v>3998</v>
      </c>
      <c r="E45" s="14">
        <v>44.79</v>
      </c>
      <c r="F45" s="15">
        <v>6.1000000000000004E-3</v>
      </c>
      <c r="G45" s="15"/>
    </row>
    <row r="46" spans="1:7" x14ac:dyDescent="0.25">
      <c r="A46" s="12" t="s">
        <v>1154</v>
      </c>
      <c r="B46" s="30" t="s">
        <v>1155</v>
      </c>
      <c r="C46" s="30" t="s">
        <v>1156</v>
      </c>
      <c r="D46" s="13">
        <v>6085</v>
      </c>
      <c r="E46" s="14">
        <v>42.98</v>
      </c>
      <c r="F46" s="15">
        <v>5.8999999999999999E-3</v>
      </c>
      <c r="G46" s="15"/>
    </row>
    <row r="47" spans="1:7" x14ac:dyDescent="0.25">
      <c r="A47" s="12" t="s">
        <v>1242</v>
      </c>
      <c r="B47" s="30" t="s">
        <v>1243</v>
      </c>
      <c r="C47" s="30" t="s">
        <v>1244</v>
      </c>
      <c r="D47" s="13">
        <v>16419</v>
      </c>
      <c r="E47" s="14">
        <v>42.9</v>
      </c>
      <c r="F47" s="15">
        <v>5.7999999999999996E-3</v>
      </c>
      <c r="G47" s="15"/>
    </row>
    <row r="48" spans="1:7" x14ac:dyDescent="0.25">
      <c r="A48" s="12" t="s">
        <v>2056</v>
      </c>
      <c r="B48" s="30" t="s">
        <v>2057</v>
      </c>
      <c r="C48" s="30" t="s">
        <v>1146</v>
      </c>
      <c r="D48" s="13">
        <v>49325</v>
      </c>
      <c r="E48" s="14">
        <v>42.02</v>
      </c>
      <c r="F48" s="15">
        <v>5.7000000000000002E-3</v>
      </c>
      <c r="G48" s="15"/>
    </row>
    <row r="49" spans="1:7" x14ac:dyDescent="0.25">
      <c r="A49" s="12" t="s">
        <v>1299</v>
      </c>
      <c r="B49" s="30" t="s">
        <v>1300</v>
      </c>
      <c r="C49" s="30" t="s">
        <v>1275</v>
      </c>
      <c r="D49" s="13">
        <v>22460</v>
      </c>
      <c r="E49" s="14">
        <v>41.14</v>
      </c>
      <c r="F49" s="15">
        <v>5.5999999999999999E-3</v>
      </c>
      <c r="G49" s="15"/>
    </row>
    <row r="50" spans="1:7" x14ac:dyDescent="0.25">
      <c r="A50" s="12" t="s">
        <v>1247</v>
      </c>
      <c r="B50" s="30" t="s">
        <v>1248</v>
      </c>
      <c r="C50" s="30" t="s">
        <v>1241</v>
      </c>
      <c r="D50" s="13">
        <v>2120</v>
      </c>
      <c r="E50" s="14">
        <v>40.47</v>
      </c>
      <c r="F50" s="15">
        <v>5.4999999999999997E-3</v>
      </c>
      <c r="G50" s="15"/>
    </row>
    <row r="51" spans="1:7" x14ac:dyDescent="0.25">
      <c r="A51" s="12" t="s">
        <v>1500</v>
      </c>
      <c r="B51" s="30" t="s">
        <v>1501</v>
      </c>
      <c r="C51" s="30" t="s">
        <v>1241</v>
      </c>
      <c r="D51" s="13">
        <v>726</v>
      </c>
      <c r="E51" s="14">
        <v>38.24</v>
      </c>
      <c r="F51" s="15">
        <v>5.1999999999999998E-3</v>
      </c>
      <c r="G51" s="15"/>
    </row>
    <row r="52" spans="1:7" x14ac:dyDescent="0.25">
      <c r="A52" s="12" t="s">
        <v>1867</v>
      </c>
      <c r="B52" s="30" t="s">
        <v>1868</v>
      </c>
      <c r="C52" s="30" t="s">
        <v>1216</v>
      </c>
      <c r="D52" s="13">
        <v>2525</v>
      </c>
      <c r="E52" s="14">
        <v>37.86</v>
      </c>
      <c r="F52" s="15">
        <v>5.1999999999999998E-3</v>
      </c>
      <c r="G52" s="15"/>
    </row>
    <row r="53" spans="1:7" x14ac:dyDescent="0.25">
      <c r="A53" s="12" t="s">
        <v>2058</v>
      </c>
      <c r="B53" s="30" t="s">
        <v>2059</v>
      </c>
      <c r="C53" s="30" t="s">
        <v>1356</v>
      </c>
      <c r="D53" s="13">
        <v>21378</v>
      </c>
      <c r="E53" s="14">
        <v>37.58</v>
      </c>
      <c r="F53" s="15">
        <v>5.1000000000000004E-3</v>
      </c>
      <c r="G53" s="15"/>
    </row>
    <row r="54" spans="1:7" x14ac:dyDescent="0.25">
      <c r="A54" s="12" t="s">
        <v>1362</v>
      </c>
      <c r="B54" s="30" t="s">
        <v>1363</v>
      </c>
      <c r="C54" s="30" t="s">
        <v>1364</v>
      </c>
      <c r="D54" s="13">
        <v>3664</v>
      </c>
      <c r="E54" s="14">
        <v>37.340000000000003</v>
      </c>
      <c r="F54" s="15">
        <v>5.1000000000000004E-3</v>
      </c>
      <c r="G54" s="15"/>
    </row>
    <row r="55" spans="1:7" x14ac:dyDescent="0.25">
      <c r="A55" s="12" t="s">
        <v>1157</v>
      </c>
      <c r="B55" s="30" t="s">
        <v>1158</v>
      </c>
      <c r="C55" s="30" t="s">
        <v>1159</v>
      </c>
      <c r="D55" s="13">
        <v>14395</v>
      </c>
      <c r="E55" s="14">
        <v>36.43</v>
      </c>
      <c r="F55" s="15">
        <v>5.0000000000000001E-3</v>
      </c>
      <c r="G55" s="15"/>
    </row>
    <row r="56" spans="1:7" x14ac:dyDescent="0.25">
      <c r="A56" s="12" t="s">
        <v>1352</v>
      </c>
      <c r="B56" s="30" t="s">
        <v>1353</v>
      </c>
      <c r="C56" s="30" t="s">
        <v>1221</v>
      </c>
      <c r="D56" s="13">
        <v>765</v>
      </c>
      <c r="E56" s="14">
        <v>36.14</v>
      </c>
      <c r="F56" s="15">
        <v>4.8999999999999998E-3</v>
      </c>
      <c r="G56" s="15"/>
    </row>
    <row r="57" spans="1:7" x14ac:dyDescent="0.25">
      <c r="A57" s="12" t="s">
        <v>1881</v>
      </c>
      <c r="B57" s="30" t="s">
        <v>1882</v>
      </c>
      <c r="C57" s="30" t="s">
        <v>1186</v>
      </c>
      <c r="D57" s="13">
        <v>1058</v>
      </c>
      <c r="E57" s="14">
        <v>36.06</v>
      </c>
      <c r="F57" s="15">
        <v>4.8999999999999998E-3</v>
      </c>
      <c r="G57" s="15"/>
    </row>
    <row r="58" spans="1:7" x14ac:dyDescent="0.25">
      <c r="A58" s="12" t="s">
        <v>1484</v>
      </c>
      <c r="B58" s="30" t="s">
        <v>1485</v>
      </c>
      <c r="C58" s="30" t="s">
        <v>1241</v>
      </c>
      <c r="D58" s="13">
        <v>1845</v>
      </c>
      <c r="E58" s="14">
        <v>35.97</v>
      </c>
      <c r="F58" s="15">
        <v>4.8999999999999998E-3</v>
      </c>
      <c r="G58" s="15"/>
    </row>
    <row r="59" spans="1:7" x14ac:dyDescent="0.25">
      <c r="A59" s="12" t="s">
        <v>1480</v>
      </c>
      <c r="B59" s="30" t="s">
        <v>1481</v>
      </c>
      <c r="C59" s="30" t="s">
        <v>1198</v>
      </c>
      <c r="D59" s="13">
        <v>399</v>
      </c>
      <c r="E59" s="14">
        <v>35.92</v>
      </c>
      <c r="F59" s="15">
        <v>4.8999999999999998E-3</v>
      </c>
      <c r="G59" s="15"/>
    </row>
    <row r="60" spans="1:7" x14ac:dyDescent="0.25">
      <c r="A60" s="12" t="s">
        <v>1494</v>
      </c>
      <c r="B60" s="30" t="s">
        <v>1495</v>
      </c>
      <c r="C60" s="30" t="s">
        <v>1210</v>
      </c>
      <c r="D60" s="13">
        <v>28047</v>
      </c>
      <c r="E60" s="14">
        <v>35.869999999999997</v>
      </c>
      <c r="F60" s="15">
        <v>4.8999999999999998E-3</v>
      </c>
      <c r="G60" s="15"/>
    </row>
    <row r="61" spans="1:7" x14ac:dyDescent="0.25">
      <c r="A61" s="12" t="s">
        <v>1510</v>
      </c>
      <c r="B61" s="30" t="s">
        <v>1511</v>
      </c>
      <c r="C61" s="30" t="s">
        <v>1235</v>
      </c>
      <c r="D61" s="13">
        <v>32</v>
      </c>
      <c r="E61" s="14">
        <v>35.74</v>
      </c>
      <c r="F61" s="15">
        <v>4.8999999999999998E-3</v>
      </c>
      <c r="G61" s="15"/>
    </row>
    <row r="62" spans="1:7" x14ac:dyDescent="0.25">
      <c r="A62" s="12" t="s">
        <v>1932</v>
      </c>
      <c r="B62" s="30" t="s">
        <v>1933</v>
      </c>
      <c r="C62" s="30" t="s">
        <v>1235</v>
      </c>
      <c r="D62" s="13">
        <v>6397</v>
      </c>
      <c r="E62" s="14">
        <v>35.700000000000003</v>
      </c>
      <c r="F62" s="15">
        <v>4.8999999999999998E-3</v>
      </c>
      <c r="G62" s="15"/>
    </row>
    <row r="63" spans="1:7" x14ac:dyDescent="0.25">
      <c r="A63" s="12" t="s">
        <v>1443</v>
      </c>
      <c r="B63" s="30" t="s">
        <v>1444</v>
      </c>
      <c r="C63" s="30" t="s">
        <v>1445</v>
      </c>
      <c r="D63" s="13">
        <v>94</v>
      </c>
      <c r="E63" s="14">
        <v>35.020000000000003</v>
      </c>
      <c r="F63" s="15">
        <v>4.7999999999999996E-3</v>
      </c>
      <c r="G63" s="15"/>
    </row>
    <row r="64" spans="1:7" x14ac:dyDescent="0.25">
      <c r="A64" s="12" t="s">
        <v>1177</v>
      </c>
      <c r="B64" s="30" t="s">
        <v>1178</v>
      </c>
      <c r="C64" s="30" t="s">
        <v>1149</v>
      </c>
      <c r="D64" s="13">
        <v>9965</v>
      </c>
      <c r="E64" s="14">
        <v>34.619999999999997</v>
      </c>
      <c r="F64" s="15">
        <v>4.7000000000000002E-3</v>
      </c>
      <c r="G64" s="15"/>
    </row>
    <row r="65" spans="1:7" x14ac:dyDescent="0.25">
      <c r="A65" s="12" t="s">
        <v>2060</v>
      </c>
      <c r="B65" s="30" t="s">
        <v>2061</v>
      </c>
      <c r="C65" s="30" t="s">
        <v>2062</v>
      </c>
      <c r="D65" s="13">
        <v>4146</v>
      </c>
      <c r="E65" s="14">
        <v>34.54</v>
      </c>
      <c r="F65" s="15">
        <v>4.7000000000000002E-3</v>
      </c>
      <c r="G65" s="15"/>
    </row>
    <row r="66" spans="1:7" x14ac:dyDescent="0.25">
      <c r="A66" s="12" t="s">
        <v>1864</v>
      </c>
      <c r="B66" s="30" t="s">
        <v>1865</v>
      </c>
      <c r="C66" s="30" t="s">
        <v>1170</v>
      </c>
      <c r="D66" s="13">
        <v>1450</v>
      </c>
      <c r="E66" s="14">
        <v>34.380000000000003</v>
      </c>
      <c r="F66" s="15">
        <v>4.7000000000000002E-3</v>
      </c>
      <c r="G66" s="15"/>
    </row>
    <row r="67" spans="1:7" x14ac:dyDescent="0.25">
      <c r="A67" s="12" t="s">
        <v>1163</v>
      </c>
      <c r="B67" s="30" t="s">
        <v>1164</v>
      </c>
      <c r="C67" s="30" t="s">
        <v>1165</v>
      </c>
      <c r="D67" s="13">
        <v>20113</v>
      </c>
      <c r="E67" s="14">
        <v>34.28</v>
      </c>
      <c r="F67" s="15">
        <v>4.7000000000000002E-3</v>
      </c>
      <c r="G67" s="15"/>
    </row>
    <row r="68" spans="1:7" x14ac:dyDescent="0.25">
      <c r="A68" s="12" t="s">
        <v>1928</v>
      </c>
      <c r="B68" s="30" t="s">
        <v>1929</v>
      </c>
      <c r="C68" s="30" t="s">
        <v>1213</v>
      </c>
      <c r="D68" s="13">
        <v>5975</v>
      </c>
      <c r="E68" s="14">
        <v>33.51</v>
      </c>
      <c r="F68" s="15">
        <v>4.5999999999999999E-3</v>
      </c>
      <c r="G68" s="15"/>
    </row>
    <row r="69" spans="1:7" x14ac:dyDescent="0.25">
      <c r="A69" s="12" t="s">
        <v>1502</v>
      </c>
      <c r="B69" s="30" t="s">
        <v>1503</v>
      </c>
      <c r="C69" s="30" t="s">
        <v>1170</v>
      </c>
      <c r="D69" s="13">
        <v>1780</v>
      </c>
      <c r="E69" s="14">
        <v>33.409999999999997</v>
      </c>
      <c r="F69" s="15">
        <v>4.4999999999999997E-3</v>
      </c>
      <c r="G69" s="15"/>
    </row>
    <row r="70" spans="1:7" x14ac:dyDescent="0.25">
      <c r="A70" s="12" t="s">
        <v>1508</v>
      </c>
      <c r="B70" s="30" t="s">
        <v>1509</v>
      </c>
      <c r="C70" s="30" t="s">
        <v>1258</v>
      </c>
      <c r="D70" s="13">
        <v>4280</v>
      </c>
      <c r="E70" s="14">
        <v>33.21</v>
      </c>
      <c r="F70" s="15">
        <v>4.4999999999999997E-3</v>
      </c>
      <c r="G70" s="15"/>
    </row>
    <row r="71" spans="1:7" x14ac:dyDescent="0.25">
      <c r="A71" s="12" t="s">
        <v>2063</v>
      </c>
      <c r="B71" s="30" t="s">
        <v>2064</v>
      </c>
      <c r="C71" s="30" t="s">
        <v>1170</v>
      </c>
      <c r="D71" s="13">
        <v>3764</v>
      </c>
      <c r="E71" s="14">
        <v>33.19</v>
      </c>
      <c r="F71" s="15">
        <v>4.4999999999999997E-3</v>
      </c>
      <c r="G71" s="15"/>
    </row>
    <row r="72" spans="1:7" x14ac:dyDescent="0.25">
      <c r="A72" s="12" t="s">
        <v>1264</v>
      </c>
      <c r="B72" s="30" t="s">
        <v>1265</v>
      </c>
      <c r="C72" s="30" t="s">
        <v>1146</v>
      </c>
      <c r="D72" s="13">
        <v>2255</v>
      </c>
      <c r="E72" s="14">
        <v>33.06</v>
      </c>
      <c r="F72" s="15">
        <v>4.4999999999999997E-3</v>
      </c>
      <c r="G72" s="15"/>
    </row>
    <row r="73" spans="1:7" x14ac:dyDescent="0.25">
      <c r="A73" s="12" t="s">
        <v>1345</v>
      </c>
      <c r="B73" s="30" t="s">
        <v>1346</v>
      </c>
      <c r="C73" s="30" t="s">
        <v>1244</v>
      </c>
      <c r="D73" s="13">
        <v>15749</v>
      </c>
      <c r="E73" s="14">
        <v>32.909999999999997</v>
      </c>
      <c r="F73" s="15">
        <v>4.4999999999999997E-3</v>
      </c>
      <c r="G73" s="15"/>
    </row>
    <row r="74" spans="1:7" x14ac:dyDescent="0.25">
      <c r="A74" s="12" t="s">
        <v>1253</v>
      </c>
      <c r="B74" s="30" t="s">
        <v>1254</v>
      </c>
      <c r="C74" s="30" t="s">
        <v>1255</v>
      </c>
      <c r="D74" s="13">
        <v>17843</v>
      </c>
      <c r="E74" s="14">
        <v>32.39</v>
      </c>
      <c r="F74" s="15">
        <v>4.4000000000000003E-3</v>
      </c>
      <c r="G74" s="15"/>
    </row>
    <row r="75" spans="1:7" x14ac:dyDescent="0.25">
      <c r="A75" s="12" t="s">
        <v>1461</v>
      </c>
      <c r="B75" s="30" t="s">
        <v>1462</v>
      </c>
      <c r="C75" s="30" t="s">
        <v>1235</v>
      </c>
      <c r="D75" s="13">
        <v>1237</v>
      </c>
      <c r="E75" s="14">
        <v>31.87</v>
      </c>
      <c r="F75" s="15">
        <v>4.3E-3</v>
      </c>
      <c r="G75" s="15"/>
    </row>
    <row r="76" spans="1:7" x14ac:dyDescent="0.25">
      <c r="A76" s="12" t="s">
        <v>1301</v>
      </c>
      <c r="B76" s="30" t="s">
        <v>1302</v>
      </c>
      <c r="C76" s="30" t="s">
        <v>1263</v>
      </c>
      <c r="D76" s="13">
        <v>577</v>
      </c>
      <c r="E76" s="14">
        <v>31.8</v>
      </c>
      <c r="F76" s="15">
        <v>4.3E-3</v>
      </c>
      <c r="G76" s="15"/>
    </row>
    <row r="77" spans="1:7" x14ac:dyDescent="0.25">
      <c r="A77" s="12" t="s">
        <v>1940</v>
      </c>
      <c r="B77" s="30" t="s">
        <v>1941</v>
      </c>
      <c r="C77" s="30" t="s">
        <v>1380</v>
      </c>
      <c r="D77" s="13">
        <v>8132</v>
      </c>
      <c r="E77" s="14">
        <v>31.39</v>
      </c>
      <c r="F77" s="15">
        <v>4.3E-3</v>
      </c>
      <c r="G77" s="15"/>
    </row>
    <row r="78" spans="1:7" x14ac:dyDescent="0.25">
      <c r="A78" s="12" t="s">
        <v>1459</v>
      </c>
      <c r="B78" s="30" t="s">
        <v>1460</v>
      </c>
      <c r="C78" s="30" t="s">
        <v>1186</v>
      </c>
      <c r="D78" s="13">
        <v>1875</v>
      </c>
      <c r="E78" s="14">
        <v>31.38</v>
      </c>
      <c r="F78" s="15">
        <v>4.3E-3</v>
      </c>
      <c r="G78" s="15"/>
    </row>
    <row r="79" spans="1:7" x14ac:dyDescent="0.25">
      <c r="A79" s="12" t="s">
        <v>1437</v>
      </c>
      <c r="B79" s="30" t="s">
        <v>1438</v>
      </c>
      <c r="C79" s="30" t="s">
        <v>1173</v>
      </c>
      <c r="D79" s="13">
        <v>1824</v>
      </c>
      <c r="E79" s="14">
        <v>31.11</v>
      </c>
      <c r="F79" s="15">
        <v>4.1999999999999997E-3</v>
      </c>
      <c r="G79" s="15"/>
    </row>
    <row r="80" spans="1:7" x14ac:dyDescent="0.25">
      <c r="A80" s="12" t="s">
        <v>1309</v>
      </c>
      <c r="B80" s="30" t="s">
        <v>1310</v>
      </c>
      <c r="C80" s="30" t="s">
        <v>1216</v>
      </c>
      <c r="D80" s="13">
        <v>1295</v>
      </c>
      <c r="E80" s="14">
        <v>30.49</v>
      </c>
      <c r="F80" s="15">
        <v>4.1999999999999997E-3</v>
      </c>
      <c r="G80" s="15"/>
    </row>
    <row r="81" spans="1:7" x14ac:dyDescent="0.25">
      <c r="A81" s="12" t="s">
        <v>2065</v>
      </c>
      <c r="B81" s="30" t="s">
        <v>2066</v>
      </c>
      <c r="C81" s="30" t="s">
        <v>2062</v>
      </c>
      <c r="D81" s="13">
        <v>3466</v>
      </c>
      <c r="E81" s="14">
        <v>30.36</v>
      </c>
      <c r="F81" s="15">
        <v>4.1000000000000003E-3</v>
      </c>
      <c r="G81" s="15"/>
    </row>
    <row r="82" spans="1:7" x14ac:dyDescent="0.25">
      <c r="A82" s="12" t="s">
        <v>1490</v>
      </c>
      <c r="B82" s="30" t="s">
        <v>1491</v>
      </c>
      <c r="C82" s="30" t="s">
        <v>1458</v>
      </c>
      <c r="D82" s="13">
        <v>123</v>
      </c>
      <c r="E82" s="14">
        <v>29.81</v>
      </c>
      <c r="F82" s="15">
        <v>4.1000000000000003E-3</v>
      </c>
      <c r="G82" s="15"/>
    </row>
    <row r="83" spans="1:7" x14ac:dyDescent="0.25">
      <c r="A83" s="12" t="s">
        <v>1261</v>
      </c>
      <c r="B83" s="30" t="s">
        <v>1262</v>
      </c>
      <c r="C83" s="30" t="s">
        <v>1263</v>
      </c>
      <c r="D83" s="13">
        <v>3564</v>
      </c>
      <c r="E83" s="14">
        <v>29.51</v>
      </c>
      <c r="F83" s="15">
        <v>4.0000000000000001E-3</v>
      </c>
      <c r="G83" s="15"/>
    </row>
    <row r="84" spans="1:7" x14ac:dyDescent="0.25">
      <c r="A84" s="12" t="s">
        <v>2067</v>
      </c>
      <c r="B84" s="30" t="s">
        <v>2068</v>
      </c>
      <c r="C84" s="30" t="s">
        <v>1146</v>
      </c>
      <c r="D84" s="13">
        <v>26615</v>
      </c>
      <c r="E84" s="14">
        <v>28.7</v>
      </c>
      <c r="F84" s="15">
        <v>3.8999999999999998E-3</v>
      </c>
      <c r="G84" s="15"/>
    </row>
    <row r="85" spans="1:7" x14ac:dyDescent="0.25">
      <c r="A85" s="12" t="s">
        <v>1473</v>
      </c>
      <c r="B85" s="30" t="s">
        <v>1474</v>
      </c>
      <c r="C85" s="30" t="s">
        <v>1263</v>
      </c>
      <c r="D85" s="13">
        <v>9993</v>
      </c>
      <c r="E85" s="14">
        <v>28.48</v>
      </c>
      <c r="F85" s="15">
        <v>3.8999999999999998E-3</v>
      </c>
      <c r="G85" s="15"/>
    </row>
    <row r="86" spans="1:7" x14ac:dyDescent="0.25">
      <c r="A86" s="12" t="s">
        <v>1291</v>
      </c>
      <c r="B86" s="30" t="s">
        <v>1292</v>
      </c>
      <c r="C86" s="30" t="s">
        <v>1198</v>
      </c>
      <c r="D86" s="13">
        <v>1230</v>
      </c>
      <c r="E86" s="14">
        <v>27.28</v>
      </c>
      <c r="F86" s="15">
        <v>3.7000000000000002E-3</v>
      </c>
      <c r="G86" s="15"/>
    </row>
    <row r="87" spans="1:7" x14ac:dyDescent="0.25">
      <c r="A87" s="12" t="s">
        <v>2069</v>
      </c>
      <c r="B87" s="30" t="s">
        <v>2070</v>
      </c>
      <c r="C87" s="30" t="s">
        <v>1210</v>
      </c>
      <c r="D87" s="13">
        <v>5399</v>
      </c>
      <c r="E87" s="14">
        <v>27.07</v>
      </c>
      <c r="F87" s="15">
        <v>3.7000000000000002E-3</v>
      </c>
      <c r="G87" s="15"/>
    </row>
    <row r="88" spans="1:7" x14ac:dyDescent="0.25">
      <c r="A88" s="12" t="s">
        <v>1236</v>
      </c>
      <c r="B88" s="30" t="s">
        <v>1237</v>
      </c>
      <c r="C88" s="30" t="s">
        <v>1238</v>
      </c>
      <c r="D88" s="13">
        <v>7880</v>
      </c>
      <c r="E88" s="14">
        <v>26.96</v>
      </c>
      <c r="F88" s="15">
        <v>3.7000000000000002E-3</v>
      </c>
      <c r="G88" s="15"/>
    </row>
    <row r="89" spans="1:7" x14ac:dyDescent="0.25">
      <c r="A89" s="12" t="s">
        <v>1160</v>
      </c>
      <c r="B89" s="30" t="s">
        <v>1161</v>
      </c>
      <c r="C89" s="30" t="s">
        <v>1162</v>
      </c>
      <c r="D89" s="13">
        <v>1142</v>
      </c>
      <c r="E89" s="14">
        <v>26.93</v>
      </c>
      <c r="F89" s="15">
        <v>3.7000000000000002E-3</v>
      </c>
      <c r="G89" s="15"/>
    </row>
    <row r="90" spans="1:7" x14ac:dyDescent="0.25">
      <c r="A90" s="12" t="s">
        <v>1323</v>
      </c>
      <c r="B90" s="30" t="s">
        <v>1324</v>
      </c>
      <c r="C90" s="30" t="s">
        <v>1216</v>
      </c>
      <c r="D90" s="13">
        <v>2157</v>
      </c>
      <c r="E90" s="14">
        <v>26.34</v>
      </c>
      <c r="F90" s="15">
        <v>3.5999999999999999E-3</v>
      </c>
      <c r="G90" s="15"/>
    </row>
    <row r="91" spans="1:7" x14ac:dyDescent="0.25">
      <c r="A91" s="12" t="s">
        <v>1193</v>
      </c>
      <c r="B91" s="30" t="s">
        <v>1194</v>
      </c>
      <c r="C91" s="30" t="s">
        <v>1195</v>
      </c>
      <c r="D91" s="13">
        <v>13477</v>
      </c>
      <c r="E91" s="14">
        <v>26.27</v>
      </c>
      <c r="F91" s="15">
        <v>3.5999999999999999E-3</v>
      </c>
      <c r="G91" s="15"/>
    </row>
    <row r="92" spans="1:7" x14ac:dyDescent="0.25">
      <c r="A92" s="12" t="s">
        <v>1809</v>
      </c>
      <c r="B92" s="30" t="s">
        <v>1810</v>
      </c>
      <c r="C92" s="30" t="s">
        <v>1244</v>
      </c>
      <c r="D92" s="13">
        <v>6419</v>
      </c>
      <c r="E92" s="14">
        <v>26.21</v>
      </c>
      <c r="F92" s="15">
        <v>3.5999999999999999E-3</v>
      </c>
      <c r="G92" s="15"/>
    </row>
    <row r="93" spans="1:7" x14ac:dyDescent="0.25">
      <c r="A93" s="12" t="s">
        <v>1283</v>
      </c>
      <c r="B93" s="30" t="s">
        <v>1284</v>
      </c>
      <c r="C93" s="30" t="s">
        <v>1146</v>
      </c>
      <c r="D93" s="13">
        <v>11568</v>
      </c>
      <c r="E93" s="14">
        <v>26.16</v>
      </c>
      <c r="F93" s="15">
        <v>3.5999999999999999E-3</v>
      </c>
      <c r="G93" s="15"/>
    </row>
    <row r="94" spans="1:7" x14ac:dyDescent="0.25">
      <c r="A94" s="12" t="s">
        <v>1179</v>
      </c>
      <c r="B94" s="30" t="s">
        <v>1180</v>
      </c>
      <c r="C94" s="30" t="s">
        <v>1181</v>
      </c>
      <c r="D94" s="13">
        <v>5048</v>
      </c>
      <c r="E94" s="14">
        <v>26.03</v>
      </c>
      <c r="F94" s="15">
        <v>3.5000000000000001E-3</v>
      </c>
      <c r="G94" s="15"/>
    </row>
    <row r="95" spans="1:7" x14ac:dyDescent="0.25">
      <c r="A95" s="12" t="s">
        <v>1287</v>
      </c>
      <c r="B95" s="30" t="s">
        <v>1288</v>
      </c>
      <c r="C95" s="30" t="s">
        <v>1210</v>
      </c>
      <c r="D95" s="13">
        <v>3211</v>
      </c>
      <c r="E95" s="14">
        <v>25.72</v>
      </c>
      <c r="F95" s="15">
        <v>3.5000000000000001E-3</v>
      </c>
      <c r="G95" s="15"/>
    </row>
    <row r="96" spans="1:7" x14ac:dyDescent="0.25">
      <c r="A96" s="12" t="s">
        <v>1409</v>
      </c>
      <c r="B96" s="30" t="s">
        <v>1410</v>
      </c>
      <c r="C96" s="30" t="s">
        <v>1364</v>
      </c>
      <c r="D96" s="13">
        <v>3715</v>
      </c>
      <c r="E96" s="14">
        <v>25.66</v>
      </c>
      <c r="F96" s="15">
        <v>3.5000000000000001E-3</v>
      </c>
      <c r="G96" s="15"/>
    </row>
    <row r="97" spans="1:7" x14ac:dyDescent="0.25">
      <c r="A97" s="12" t="s">
        <v>1196</v>
      </c>
      <c r="B97" s="30" t="s">
        <v>1197</v>
      </c>
      <c r="C97" s="30" t="s">
        <v>1198</v>
      </c>
      <c r="D97" s="13">
        <v>1274</v>
      </c>
      <c r="E97" s="14">
        <v>25.55</v>
      </c>
      <c r="F97" s="15">
        <v>3.5000000000000001E-3</v>
      </c>
      <c r="G97" s="15"/>
    </row>
    <row r="98" spans="1:7" x14ac:dyDescent="0.25">
      <c r="A98" s="12" t="s">
        <v>1365</v>
      </c>
      <c r="B98" s="30" t="s">
        <v>1366</v>
      </c>
      <c r="C98" s="30" t="s">
        <v>1170</v>
      </c>
      <c r="D98" s="13">
        <v>1816</v>
      </c>
      <c r="E98" s="14">
        <v>25.44</v>
      </c>
      <c r="F98" s="15">
        <v>3.5000000000000001E-3</v>
      </c>
      <c r="G98" s="15"/>
    </row>
    <row r="99" spans="1:7" x14ac:dyDescent="0.25">
      <c r="A99" s="12" t="s">
        <v>1912</v>
      </c>
      <c r="B99" s="30" t="s">
        <v>1913</v>
      </c>
      <c r="C99" s="30" t="s">
        <v>1186</v>
      </c>
      <c r="D99" s="13">
        <v>9258</v>
      </c>
      <c r="E99" s="14">
        <v>25.39</v>
      </c>
      <c r="F99" s="15">
        <v>3.5000000000000001E-3</v>
      </c>
      <c r="G99" s="15"/>
    </row>
    <row r="100" spans="1:7" x14ac:dyDescent="0.25">
      <c r="A100" s="12" t="s">
        <v>1768</v>
      </c>
      <c r="B100" s="30" t="s">
        <v>1769</v>
      </c>
      <c r="C100" s="30" t="s">
        <v>1244</v>
      </c>
      <c r="D100" s="13">
        <v>2626</v>
      </c>
      <c r="E100" s="14">
        <v>25.31</v>
      </c>
      <c r="F100" s="15">
        <v>3.3999999999999998E-3</v>
      </c>
      <c r="G100" s="15"/>
    </row>
    <row r="101" spans="1:7" x14ac:dyDescent="0.25">
      <c r="A101" s="12" t="s">
        <v>1226</v>
      </c>
      <c r="B101" s="30" t="s">
        <v>1227</v>
      </c>
      <c r="C101" s="30" t="s">
        <v>1221</v>
      </c>
      <c r="D101" s="13">
        <v>421</v>
      </c>
      <c r="E101" s="14">
        <v>24.37</v>
      </c>
      <c r="F101" s="15">
        <v>3.3E-3</v>
      </c>
      <c r="G101" s="15"/>
    </row>
    <row r="102" spans="1:7" x14ac:dyDescent="0.25">
      <c r="A102" s="12" t="s">
        <v>1784</v>
      </c>
      <c r="B102" s="30" t="s">
        <v>1785</v>
      </c>
      <c r="C102" s="30" t="s">
        <v>1332</v>
      </c>
      <c r="D102" s="13">
        <v>381</v>
      </c>
      <c r="E102" s="14">
        <v>23.96</v>
      </c>
      <c r="F102" s="15">
        <v>3.3E-3</v>
      </c>
      <c r="G102" s="15"/>
    </row>
    <row r="103" spans="1:7" x14ac:dyDescent="0.25">
      <c r="A103" s="12" t="s">
        <v>1435</v>
      </c>
      <c r="B103" s="30" t="s">
        <v>1436</v>
      </c>
      <c r="C103" s="30" t="s">
        <v>1156</v>
      </c>
      <c r="D103" s="13">
        <v>391</v>
      </c>
      <c r="E103" s="14">
        <v>23.81</v>
      </c>
      <c r="F103" s="15">
        <v>3.2000000000000002E-3</v>
      </c>
      <c r="G103" s="15"/>
    </row>
    <row r="104" spans="1:7" x14ac:dyDescent="0.25">
      <c r="A104" s="12" t="s">
        <v>1942</v>
      </c>
      <c r="B104" s="30" t="s">
        <v>1943</v>
      </c>
      <c r="C104" s="30" t="s">
        <v>1221</v>
      </c>
      <c r="D104" s="13">
        <v>2099</v>
      </c>
      <c r="E104" s="14">
        <v>23.78</v>
      </c>
      <c r="F104" s="15">
        <v>3.2000000000000002E-3</v>
      </c>
      <c r="G104" s="15"/>
    </row>
    <row r="105" spans="1:7" x14ac:dyDescent="0.25">
      <c r="A105" s="12" t="s">
        <v>1278</v>
      </c>
      <c r="B105" s="30" t="s">
        <v>1279</v>
      </c>
      <c r="C105" s="30" t="s">
        <v>1280</v>
      </c>
      <c r="D105" s="13">
        <v>11708</v>
      </c>
      <c r="E105" s="14">
        <v>23.74</v>
      </c>
      <c r="F105" s="15">
        <v>3.2000000000000002E-3</v>
      </c>
      <c r="G105" s="15"/>
    </row>
    <row r="106" spans="1:7" x14ac:dyDescent="0.25">
      <c r="A106" s="12" t="s">
        <v>1439</v>
      </c>
      <c r="B106" s="30" t="s">
        <v>1440</v>
      </c>
      <c r="C106" s="30" t="s">
        <v>1198</v>
      </c>
      <c r="D106" s="13">
        <v>1261</v>
      </c>
      <c r="E106" s="14">
        <v>23.65</v>
      </c>
      <c r="F106" s="15">
        <v>3.2000000000000002E-3</v>
      </c>
      <c r="G106" s="15"/>
    </row>
    <row r="107" spans="1:7" x14ac:dyDescent="0.25">
      <c r="A107" s="12" t="s">
        <v>2071</v>
      </c>
      <c r="B107" s="30" t="s">
        <v>2072</v>
      </c>
      <c r="C107" s="30" t="s">
        <v>1332</v>
      </c>
      <c r="D107" s="13">
        <v>2426</v>
      </c>
      <c r="E107" s="14">
        <v>23.54</v>
      </c>
      <c r="F107" s="15">
        <v>3.2000000000000002E-3</v>
      </c>
      <c r="G107" s="15"/>
    </row>
    <row r="108" spans="1:7" x14ac:dyDescent="0.25">
      <c r="A108" s="12" t="s">
        <v>1372</v>
      </c>
      <c r="B108" s="30" t="s">
        <v>1373</v>
      </c>
      <c r="C108" s="30" t="s">
        <v>1332</v>
      </c>
      <c r="D108" s="13">
        <v>1065</v>
      </c>
      <c r="E108" s="14">
        <v>23.39</v>
      </c>
      <c r="F108" s="15">
        <v>3.2000000000000002E-3</v>
      </c>
      <c r="G108" s="15"/>
    </row>
    <row r="109" spans="1:7" x14ac:dyDescent="0.25">
      <c r="A109" s="12" t="s">
        <v>1429</v>
      </c>
      <c r="B109" s="30" t="s">
        <v>1430</v>
      </c>
      <c r="C109" s="30" t="s">
        <v>1221</v>
      </c>
      <c r="D109" s="13">
        <v>6139</v>
      </c>
      <c r="E109" s="14">
        <v>23.38</v>
      </c>
      <c r="F109" s="15">
        <v>3.2000000000000002E-3</v>
      </c>
      <c r="G109" s="15"/>
    </row>
    <row r="110" spans="1:7" x14ac:dyDescent="0.25">
      <c r="A110" s="12" t="s">
        <v>1317</v>
      </c>
      <c r="B110" s="30" t="s">
        <v>1318</v>
      </c>
      <c r="C110" s="30" t="s">
        <v>1186</v>
      </c>
      <c r="D110" s="13">
        <v>4723</v>
      </c>
      <c r="E110" s="14">
        <v>23.2</v>
      </c>
      <c r="F110" s="15">
        <v>3.2000000000000002E-3</v>
      </c>
      <c r="G110" s="15"/>
    </row>
    <row r="111" spans="1:7" x14ac:dyDescent="0.25">
      <c r="A111" s="12" t="s">
        <v>1249</v>
      </c>
      <c r="B111" s="30" t="s">
        <v>1250</v>
      </c>
      <c r="C111" s="30" t="s">
        <v>1176</v>
      </c>
      <c r="D111" s="13">
        <v>38634</v>
      </c>
      <c r="E111" s="14">
        <v>23.1</v>
      </c>
      <c r="F111" s="15">
        <v>3.0999999999999999E-3</v>
      </c>
      <c r="G111" s="15"/>
    </row>
    <row r="112" spans="1:7" x14ac:dyDescent="0.25">
      <c r="A112" s="12" t="s">
        <v>2073</v>
      </c>
      <c r="B112" s="30" t="s">
        <v>2074</v>
      </c>
      <c r="C112" s="30" t="s">
        <v>1244</v>
      </c>
      <c r="D112" s="13">
        <v>42340</v>
      </c>
      <c r="E112" s="14">
        <v>23.03</v>
      </c>
      <c r="F112" s="15">
        <v>3.0999999999999999E-3</v>
      </c>
      <c r="G112" s="15"/>
    </row>
    <row r="113" spans="1:7" x14ac:dyDescent="0.25">
      <c r="A113" s="12" t="s">
        <v>1174</v>
      </c>
      <c r="B113" s="30" t="s">
        <v>1175</v>
      </c>
      <c r="C113" s="30" t="s">
        <v>1176</v>
      </c>
      <c r="D113" s="13">
        <v>2762</v>
      </c>
      <c r="E113" s="14">
        <v>22.8</v>
      </c>
      <c r="F113" s="15">
        <v>3.0999999999999999E-3</v>
      </c>
      <c r="G113" s="15"/>
    </row>
    <row r="114" spans="1:7" x14ac:dyDescent="0.25">
      <c r="A114" s="12" t="s">
        <v>1469</v>
      </c>
      <c r="B114" s="30" t="s">
        <v>1470</v>
      </c>
      <c r="C114" s="30" t="s">
        <v>1364</v>
      </c>
      <c r="D114" s="13">
        <v>1557</v>
      </c>
      <c r="E114" s="14">
        <v>22.35</v>
      </c>
      <c r="F114" s="15">
        <v>3.0000000000000001E-3</v>
      </c>
      <c r="G114" s="15"/>
    </row>
    <row r="115" spans="1:7" x14ac:dyDescent="0.25">
      <c r="A115" s="12" t="s">
        <v>1778</v>
      </c>
      <c r="B115" s="30" t="s">
        <v>1779</v>
      </c>
      <c r="C115" s="30" t="s">
        <v>1241</v>
      </c>
      <c r="D115" s="13">
        <v>618</v>
      </c>
      <c r="E115" s="14">
        <v>22.2</v>
      </c>
      <c r="F115" s="15">
        <v>3.0000000000000001E-3</v>
      </c>
      <c r="G115" s="15"/>
    </row>
    <row r="116" spans="1:7" x14ac:dyDescent="0.25">
      <c r="A116" s="12" t="s">
        <v>1233</v>
      </c>
      <c r="B116" s="30" t="s">
        <v>1234</v>
      </c>
      <c r="C116" s="30" t="s">
        <v>1235</v>
      </c>
      <c r="D116" s="13">
        <v>5156</v>
      </c>
      <c r="E116" s="14">
        <v>22.04</v>
      </c>
      <c r="F116" s="15">
        <v>3.0000000000000001E-3</v>
      </c>
      <c r="G116" s="15"/>
    </row>
    <row r="117" spans="1:7" x14ac:dyDescent="0.25">
      <c r="A117" s="12" t="s">
        <v>1328</v>
      </c>
      <c r="B117" s="30" t="s">
        <v>1329</v>
      </c>
      <c r="C117" s="30" t="s">
        <v>1221</v>
      </c>
      <c r="D117" s="13">
        <v>1813</v>
      </c>
      <c r="E117" s="14">
        <v>21.98</v>
      </c>
      <c r="F117" s="15">
        <v>3.0000000000000001E-3</v>
      </c>
      <c r="G117" s="15"/>
    </row>
    <row r="118" spans="1:7" x14ac:dyDescent="0.25">
      <c r="A118" s="12" t="s">
        <v>2075</v>
      </c>
      <c r="B118" s="30" t="s">
        <v>2076</v>
      </c>
      <c r="C118" s="30" t="s">
        <v>1170</v>
      </c>
      <c r="D118" s="13">
        <v>2190</v>
      </c>
      <c r="E118" s="14">
        <v>21.96</v>
      </c>
      <c r="F118" s="15">
        <v>3.0000000000000001E-3</v>
      </c>
      <c r="G118" s="15"/>
    </row>
    <row r="119" spans="1:7" x14ac:dyDescent="0.25">
      <c r="A119" s="12" t="s">
        <v>2077</v>
      </c>
      <c r="B119" s="30" t="s">
        <v>2078</v>
      </c>
      <c r="C119" s="30" t="s">
        <v>1258</v>
      </c>
      <c r="D119" s="13">
        <v>5614</v>
      </c>
      <c r="E119" s="14">
        <v>21.96</v>
      </c>
      <c r="F119" s="15">
        <v>3.0000000000000001E-3</v>
      </c>
      <c r="G119" s="15"/>
    </row>
    <row r="120" spans="1:7" x14ac:dyDescent="0.25">
      <c r="A120" s="12" t="s">
        <v>2079</v>
      </c>
      <c r="B120" s="30" t="s">
        <v>2080</v>
      </c>
      <c r="C120" s="30" t="s">
        <v>1337</v>
      </c>
      <c r="D120" s="13">
        <v>1838</v>
      </c>
      <c r="E120" s="14">
        <v>21.38</v>
      </c>
      <c r="F120" s="15">
        <v>2.8999999999999998E-3</v>
      </c>
      <c r="G120" s="15"/>
    </row>
    <row r="121" spans="1:7" x14ac:dyDescent="0.25">
      <c r="A121" s="12" t="s">
        <v>2081</v>
      </c>
      <c r="B121" s="30" t="s">
        <v>2082</v>
      </c>
      <c r="C121" s="30" t="s">
        <v>1186</v>
      </c>
      <c r="D121" s="13">
        <v>28562</v>
      </c>
      <c r="E121" s="14">
        <v>21.32</v>
      </c>
      <c r="F121" s="15">
        <v>2.8999999999999998E-3</v>
      </c>
      <c r="G121" s="15"/>
    </row>
    <row r="122" spans="1:7" x14ac:dyDescent="0.25">
      <c r="A122" s="12" t="s">
        <v>1520</v>
      </c>
      <c r="B122" s="30" t="s">
        <v>1521</v>
      </c>
      <c r="C122" s="30" t="s">
        <v>1280</v>
      </c>
      <c r="D122" s="13">
        <v>5464</v>
      </c>
      <c r="E122" s="14">
        <v>21.26</v>
      </c>
      <c r="F122" s="15">
        <v>2.8999999999999998E-3</v>
      </c>
      <c r="G122" s="15"/>
    </row>
    <row r="123" spans="1:7" x14ac:dyDescent="0.25">
      <c r="A123" s="12" t="s">
        <v>1452</v>
      </c>
      <c r="B123" s="30" t="s">
        <v>1453</v>
      </c>
      <c r="C123" s="30" t="s">
        <v>1356</v>
      </c>
      <c r="D123" s="13">
        <v>762</v>
      </c>
      <c r="E123" s="14">
        <v>21.24</v>
      </c>
      <c r="F123" s="15">
        <v>2.8999999999999998E-3</v>
      </c>
      <c r="G123" s="15"/>
    </row>
    <row r="124" spans="1:7" x14ac:dyDescent="0.25">
      <c r="A124" s="12" t="s">
        <v>1245</v>
      </c>
      <c r="B124" s="30" t="s">
        <v>1246</v>
      </c>
      <c r="C124" s="30" t="s">
        <v>1210</v>
      </c>
      <c r="D124" s="13">
        <v>22569</v>
      </c>
      <c r="E124" s="14">
        <v>20.83</v>
      </c>
      <c r="F124" s="15">
        <v>2.8E-3</v>
      </c>
      <c r="G124" s="15"/>
    </row>
    <row r="125" spans="1:7" x14ac:dyDescent="0.25">
      <c r="A125" s="12" t="s">
        <v>1467</v>
      </c>
      <c r="B125" s="30" t="s">
        <v>1468</v>
      </c>
      <c r="C125" s="30" t="s">
        <v>1380</v>
      </c>
      <c r="D125" s="13">
        <v>2761</v>
      </c>
      <c r="E125" s="14">
        <v>20.77</v>
      </c>
      <c r="F125" s="15">
        <v>2.8E-3</v>
      </c>
      <c r="G125" s="15"/>
    </row>
    <row r="126" spans="1:7" x14ac:dyDescent="0.25">
      <c r="A126" s="12" t="s">
        <v>2083</v>
      </c>
      <c r="B126" s="30" t="s">
        <v>2084</v>
      </c>
      <c r="C126" s="30" t="s">
        <v>1235</v>
      </c>
      <c r="D126" s="13">
        <v>1673</v>
      </c>
      <c r="E126" s="14">
        <v>20.7</v>
      </c>
      <c r="F126" s="15">
        <v>2.8E-3</v>
      </c>
      <c r="G126" s="15"/>
    </row>
    <row r="127" spans="1:7" x14ac:dyDescent="0.25">
      <c r="A127" s="12" t="s">
        <v>2009</v>
      </c>
      <c r="B127" s="30" t="s">
        <v>2010</v>
      </c>
      <c r="C127" s="30" t="s">
        <v>1241</v>
      </c>
      <c r="D127" s="13">
        <v>1721</v>
      </c>
      <c r="E127" s="14">
        <v>20.48</v>
      </c>
      <c r="F127" s="15">
        <v>2.8E-3</v>
      </c>
      <c r="G127" s="15"/>
    </row>
    <row r="128" spans="1:7" x14ac:dyDescent="0.25">
      <c r="A128" s="12" t="s">
        <v>1477</v>
      </c>
      <c r="B128" s="30" t="s">
        <v>1478</v>
      </c>
      <c r="C128" s="30" t="s">
        <v>1479</v>
      </c>
      <c r="D128" s="13">
        <v>429</v>
      </c>
      <c r="E128" s="14">
        <v>20.46</v>
      </c>
      <c r="F128" s="15">
        <v>2.8E-3</v>
      </c>
      <c r="G128" s="15"/>
    </row>
    <row r="129" spans="1:7" x14ac:dyDescent="0.25">
      <c r="A129" s="12" t="s">
        <v>1776</v>
      </c>
      <c r="B129" s="30" t="s">
        <v>1777</v>
      </c>
      <c r="C129" s="30" t="s">
        <v>1356</v>
      </c>
      <c r="D129" s="13">
        <v>517</v>
      </c>
      <c r="E129" s="14">
        <v>20.420000000000002</v>
      </c>
      <c r="F129" s="15">
        <v>2.8E-3</v>
      </c>
      <c r="G129" s="15"/>
    </row>
    <row r="130" spans="1:7" x14ac:dyDescent="0.25">
      <c r="A130" s="12" t="s">
        <v>1217</v>
      </c>
      <c r="B130" s="30" t="s">
        <v>1218</v>
      </c>
      <c r="C130" s="30" t="s">
        <v>1216</v>
      </c>
      <c r="D130" s="13">
        <v>4872</v>
      </c>
      <c r="E130" s="14">
        <v>20.12</v>
      </c>
      <c r="F130" s="15">
        <v>2.7000000000000001E-3</v>
      </c>
      <c r="G130" s="15"/>
    </row>
    <row r="131" spans="1:7" x14ac:dyDescent="0.25">
      <c r="A131" s="12" t="s">
        <v>1506</v>
      </c>
      <c r="B131" s="30" t="s">
        <v>1507</v>
      </c>
      <c r="C131" s="30" t="s">
        <v>1332</v>
      </c>
      <c r="D131" s="13">
        <v>542</v>
      </c>
      <c r="E131" s="14">
        <v>20.059999999999999</v>
      </c>
      <c r="F131" s="15">
        <v>2.7000000000000001E-3</v>
      </c>
      <c r="G131" s="15"/>
    </row>
    <row r="132" spans="1:7" x14ac:dyDescent="0.25">
      <c r="A132" s="12" t="s">
        <v>1456</v>
      </c>
      <c r="B132" s="30" t="s">
        <v>1457</v>
      </c>
      <c r="C132" s="30" t="s">
        <v>1458</v>
      </c>
      <c r="D132" s="13">
        <v>409</v>
      </c>
      <c r="E132" s="14">
        <v>19.850000000000001</v>
      </c>
      <c r="F132" s="15">
        <v>2.7000000000000001E-3</v>
      </c>
      <c r="G132" s="15"/>
    </row>
    <row r="133" spans="1:7" x14ac:dyDescent="0.25">
      <c r="A133" s="12" t="s">
        <v>1251</v>
      </c>
      <c r="B133" s="30" t="s">
        <v>1252</v>
      </c>
      <c r="C133" s="30" t="s">
        <v>1198</v>
      </c>
      <c r="D133" s="13">
        <v>1992</v>
      </c>
      <c r="E133" s="14">
        <v>19.8</v>
      </c>
      <c r="F133" s="15">
        <v>2.7000000000000001E-3</v>
      </c>
      <c r="G133" s="15"/>
    </row>
    <row r="134" spans="1:7" x14ac:dyDescent="0.25">
      <c r="A134" s="12" t="s">
        <v>1482</v>
      </c>
      <c r="B134" s="30" t="s">
        <v>1483</v>
      </c>
      <c r="C134" s="30" t="s">
        <v>1221</v>
      </c>
      <c r="D134" s="13">
        <v>83</v>
      </c>
      <c r="E134" s="14">
        <v>19.760000000000002</v>
      </c>
      <c r="F134" s="15">
        <v>2.7000000000000001E-3</v>
      </c>
      <c r="G134" s="15"/>
    </row>
    <row r="135" spans="1:7" x14ac:dyDescent="0.25">
      <c r="A135" s="12" t="s">
        <v>1347</v>
      </c>
      <c r="B135" s="30" t="s">
        <v>1348</v>
      </c>
      <c r="C135" s="30" t="s">
        <v>1349</v>
      </c>
      <c r="D135" s="13">
        <v>2087</v>
      </c>
      <c r="E135" s="14">
        <v>19.63</v>
      </c>
      <c r="F135" s="15">
        <v>2.7000000000000001E-3</v>
      </c>
      <c r="G135" s="15"/>
    </row>
    <row r="136" spans="1:7" x14ac:dyDescent="0.25">
      <c r="A136" s="12" t="s">
        <v>1259</v>
      </c>
      <c r="B136" s="30" t="s">
        <v>1260</v>
      </c>
      <c r="C136" s="30" t="s">
        <v>1198</v>
      </c>
      <c r="D136" s="13">
        <v>531</v>
      </c>
      <c r="E136" s="14">
        <v>19.350000000000001</v>
      </c>
      <c r="F136" s="15">
        <v>2.5999999999999999E-3</v>
      </c>
      <c r="G136" s="15"/>
    </row>
    <row r="137" spans="1:7" x14ac:dyDescent="0.25">
      <c r="A137" s="12" t="s">
        <v>1350</v>
      </c>
      <c r="B137" s="30" t="s">
        <v>1351</v>
      </c>
      <c r="C137" s="30" t="s">
        <v>1186</v>
      </c>
      <c r="D137" s="13">
        <v>960</v>
      </c>
      <c r="E137" s="14">
        <v>19.27</v>
      </c>
      <c r="F137" s="15">
        <v>2.5999999999999999E-3</v>
      </c>
      <c r="G137" s="15"/>
    </row>
    <row r="138" spans="1:7" x14ac:dyDescent="0.25">
      <c r="A138" s="12" t="s">
        <v>1393</v>
      </c>
      <c r="B138" s="30" t="s">
        <v>1394</v>
      </c>
      <c r="C138" s="30" t="s">
        <v>1380</v>
      </c>
      <c r="D138" s="13">
        <v>348</v>
      </c>
      <c r="E138" s="14">
        <v>19.239999999999998</v>
      </c>
      <c r="F138" s="15">
        <v>2.5999999999999999E-3</v>
      </c>
      <c r="G138" s="15"/>
    </row>
    <row r="139" spans="1:7" x14ac:dyDescent="0.25">
      <c r="A139" s="12" t="s">
        <v>2085</v>
      </c>
      <c r="B139" s="30" t="s">
        <v>2086</v>
      </c>
      <c r="C139" s="30" t="s">
        <v>1221</v>
      </c>
      <c r="D139" s="13">
        <v>1080</v>
      </c>
      <c r="E139" s="14">
        <v>19.170000000000002</v>
      </c>
      <c r="F139" s="15">
        <v>2.5999999999999999E-3</v>
      </c>
      <c r="G139" s="15"/>
    </row>
    <row r="140" spans="1:7" x14ac:dyDescent="0.25">
      <c r="A140" s="12" t="s">
        <v>2087</v>
      </c>
      <c r="B140" s="30" t="s">
        <v>2088</v>
      </c>
      <c r="C140" s="30" t="s">
        <v>1332</v>
      </c>
      <c r="D140" s="13">
        <v>333</v>
      </c>
      <c r="E140" s="14">
        <v>19.12</v>
      </c>
      <c r="F140" s="15">
        <v>2.5999999999999999E-3</v>
      </c>
      <c r="G140" s="15"/>
    </row>
    <row r="141" spans="1:7" x14ac:dyDescent="0.25">
      <c r="A141" s="12" t="s">
        <v>1204</v>
      </c>
      <c r="B141" s="30" t="s">
        <v>1205</v>
      </c>
      <c r="C141" s="30" t="s">
        <v>1173</v>
      </c>
      <c r="D141" s="13">
        <v>10097</v>
      </c>
      <c r="E141" s="14">
        <v>18.62</v>
      </c>
      <c r="F141" s="15">
        <v>2.5000000000000001E-3</v>
      </c>
      <c r="G141" s="15"/>
    </row>
    <row r="142" spans="1:7" x14ac:dyDescent="0.25">
      <c r="A142" s="12" t="s">
        <v>1266</v>
      </c>
      <c r="B142" s="30" t="s">
        <v>1267</v>
      </c>
      <c r="C142" s="30" t="s">
        <v>1156</v>
      </c>
      <c r="D142" s="13">
        <v>473</v>
      </c>
      <c r="E142" s="14">
        <v>18.43</v>
      </c>
      <c r="F142" s="15">
        <v>2.5000000000000001E-3</v>
      </c>
      <c r="G142" s="15"/>
    </row>
    <row r="143" spans="1:7" x14ac:dyDescent="0.25">
      <c r="A143" s="12" t="s">
        <v>1389</v>
      </c>
      <c r="B143" s="30" t="s">
        <v>1390</v>
      </c>
      <c r="C143" s="30" t="s">
        <v>1186</v>
      </c>
      <c r="D143" s="13">
        <v>10953</v>
      </c>
      <c r="E143" s="14">
        <v>18.399999999999999</v>
      </c>
      <c r="F143" s="15">
        <v>2.5000000000000001E-3</v>
      </c>
      <c r="G143" s="15"/>
    </row>
    <row r="144" spans="1:7" x14ac:dyDescent="0.25">
      <c r="A144" s="12" t="s">
        <v>1230</v>
      </c>
      <c r="B144" s="30" t="s">
        <v>1231</v>
      </c>
      <c r="C144" s="30" t="s">
        <v>1232</v>
      </c>
      <c r="D144" s="13">
        <v>1114</v>
      </c>
      <c r="E144" s="14">
        <v>18.350000000000001</v>
      </c>
      <c r="F144" s="15">
        <v>2.5000000000000001E-3</v>
      </c>
      <c r="G144" s="15"/>
    </row>
    <row r="145" spans="1:7" x14ac:dyDescent="0.25">
      <c r="A145" s="12" t="s">
        <v>1885</v>
      </c>
      <c r="B145" s="30" t="s">
        <v>1886</v>
      </c>
      <c r="C145" s="30" t="s">
        <v>1356</v>
      </c>
      <c r="D145" s="13">
        <v>15462</v>
      </c>
      <c r="E145" s="14">
        <v>18.329999999999998</v>
      </c>
      <c r="F145" s="15">
        <v>2.5000000000000001E-3</v>
      </c>
      <c r="G145" s="15"/>
    </row>
    <row r="146" spans="1:7" x14ac:dyDescent="0.25">
      <c r="A146" s="12" t="s">
        <v>2089</v>
      </c>
      <c r="B146" s="30" t="s">
        <v>2090</v>
      </c>
      <c r="C146" s="30" t="s">
        <v>1186</v>
      </c>
      <c r="D146" s="13">
        <v>4439</v>
      </c>
      <c r="E146" s="14">
        <v>18.170000000000002</v>
      </c>
      <c r="F146" s="15">
        <v>2.5000000000000001E-3</v>
      </c>
      <c r="G146" s="15"/>
    </row>
    <row r="147" spans="1:7" x14ac:dyDescent="0.25">
      <c r="A147" s="12" t="s">
        <v>1780</v>
      </c>
      <c r="B147" s="30" t="s">
        <v>1781</v>
      </c>
      <c r="C147" s="30" t="s">
        <v>1235</v>
      </c>
      <c r="D147" s="13">
        <v>2684</v>
      </c>
      <c r="E147" s="14">
        <v>18.07</v>
      </c>
      <c r="F147" s="15">
        <v>2.5000000000000001E-3</v>
      </c>
      <c r="G147" s="15"/>
    </row>
    <row r="148" spans="1:7" x14ac:dyDescent="0.25">
      <c r="A148" s="12" t="s">
        <v>1421</v>
      </c>
      <c r="B148" s="30" t="s">
        <v>1422</v>
      </c>
      <c r="C148" s="30" t="s">
        <v>1203</v>
      </c>
      <c r="D148" s="13">
        <v>12378</v>
      </c>
      <c r="E148" s="14">
        <v>18.059999999999999</v>
      </c>
      <c r="F148" s="15">
        <v>2.5000000000000001E-3</v>
      </c>
      <c r="G148" s="15"/>
    </row>
    <row r="149" spans="1:7" x14ac:dyDescent="0.25">
      <c r="A149" s="12" t="s">
        <v>2091</v>
      </c>
      <c r="B149" s="30" t="s">
        <v>2092</v>
      </c>
      <c r="C149" s="30" t="s">
        <v>1235</v>
      </c>
      <c r="D149" s="13">
        <v>634</v>
      </c>
      <c r="E149" s="14">
        <v>17.989999999999998</v>
      </c>
      <c r="F149" s="15">
        <v>2.3999999999999998E-3</v>
      </c>
      <c r="G149" s="15"/>
    </row>
    <row r="150" spans="1:7" x14ac:dyDescent="0.25">
      <c r="A150" s="12" t="s">
        <v>2093</v>
      </c>
      <c r="B150" s="30" t="s">
        <v>2094</v>
      </c>
      <c r="C150" s="30" t="s">
        <v>1232</v>
      </c>
      <c r="D150" s="13">
        <v>1616</v>
      </c>
      <c r="E150" s="14">
        <v>17.86</v>
      </c>
      <c r="F150" s="15">
        <v>2.3999999999999998E-3</v>
      </c>
      <c r="G150" s="15"/>
    </row>
    <row r="151" spans="1:7" x14ac:dyDescent="0.25">
      <c r="A151" s="12" t="s">
        <v>2095</v>
      </c>
      <c r="B151" s="30" t="s">
        <v>2096</v>
      </c>
      <c r="C151" s="30" t="s">
        <v>1332</v>
      </c>
      <c r="D151" s="13">
        <v>617</v>
      </c>
      <c r="E151" s="14">
        <v>17.59</v>
      </c>
      <c r="F151" s="15">
        <v>2.3999999999999998E-3</v>
      </c>
      <c r="G151" s="15"/>
    </row>
    <row r="152" spans="1:7" x14ac:dyDescent="0.25">
      <c r="A152" s="12" t="s">
        <v>1297</v>
      </c>
      <c r="B152" s="30" t="s">
        <v>1298</v>
      </c>
      <c r="C152" s="30" t="s">
        <v>1216</v>
      </c>
      <c r="D152" s="13">
        <v>317</v>
      </c>
      <c r="E152" s="14">
        <v>17.55</v>
      </c>
      <c r="F152" s="15">
        <v>2.3999999999999998E-3</v>
      </c>
      <c r="G152" s="15"/>
    </row>
    <row r="153" spans="1:7" x14ac:dyDescent="0.25">
      <c r="A153" s="12" t="s">
        <v>1786</v>
      </c>
      <c r="B153" s="30" t="s">
        <v>1787</v>
      </c>
      <c r="C153" s="30" t="s">
        <v>1263</v>
      </c>
      <c r="D153" s="13">
        <v>1293</v>
      </c>
      <c r="E153" s="14">
        <v>17.3</v>
      </c>
      <c r="F153" s="15">
        <v>2.3999999999999998E-3</v>
      </c>
      <c r="G153" s="15"/>
    </row>
    <row r="154" spans="1:7" x14ac:dyDescent="0.25">
      <c r="A154" s="12" t="s">
        <v>1330</v>
      </c>
      <c r="B154" s="30" t="s">
        <v>1331</v>
      </c>
      <c r="C154" s="30" t="s">
        <v>1332</v>
      </c>
      <c r="D154" s="13">
        <v>3113</v>
      </c>
      <c r="E154" s="14">
        <v>17.260000000000002</v>
      </c>
      <c r="F154" s="15">
        <v>2.3E-3</v>
      </c>
      <c r="G154" s="15"/>
    </row>
    <row r="155" spans="1:7" x14ac:dyDescent="0.25">
      <c r="A155" s="12" t="s">
        <v>1407</v>
      </c>
      <c r="B155" s="30" t="s">
        <v>1408</v>
      </c>
      <c r="C155" s="30" t="s">
        <v>1186</v>
      </c>
      <c r="D155" s="13">
        <v>11629</v>
      </c>
      <c r="E155" s="14">
        <v>17.239999999999998</v>
      </c>
      <c r="F155" s="15">
        <v>2.3E-3</v>
      </c>
      <c r="G155" s="15"/>
    </row>
    <row r="156" spans="1:7" x14ac:dyDescent="0.25">
      <c r="A156" s="12" t="s">
        <v>1224</v>
      </c>
      <c r="B156" s="30" t="s">
        <v>1225</v>
      </c>
      <c r="C156" s="30" t="s">
        <v>1186</v>
      </c>
      <c r="D156" s="13">
        <v>1859</v>
      </c>
      <c r="E156" s="14">
        <v>17.22</v>
      </c>
      <c r="F156" s="15">
        <v>2.3E-3</v>
      </c>
      <c r="G156" s="15"/>
    </row>
    <row r="157" spans="1:7" x14ac:dyDescent="0.25">
      <c r="A157" s="12" t="s">
        <v>1471</v>
      </c>
      <c r="B157" s="30" t="s">
        <v>1472</v>
      </c>
      <c r="C157" s="30" t="s">
        <v>1156</v>
      </c>
      <c r="D157" s="13">
        <v>449</v>
      </c>
      <c r="E157" s="14">
        <v>17.149999999999999</v>
      </c>
      <c r="F157" s="15">
        <v>2.3E-3</v>
      </c>
      <c r="G157" s="15"/>
    </row>
    <row r="158" spans="1:7" x14ac:dyDescent="0.25">
      <c r="A158" s="12" t="s">
        <v>2097</v>
      </c>
      <c r="B158" s="30" t="s">
        <v>2098</v>
      </c>
      <c r="C158" s="30" t="s">
        <v>1195</v>
      </c>
      <c r="D158" s="13">
        <v>5587</v>
      </c>
      <c r="E158" s="14">
        <v>17.05</v>
      </c>
      <c r="F158" s="15">
        <v>2.3E-3</v>
      </c>
      <c r="G158" s="15"/>
    </row>
    <row r="159" spans="1:7" x14ac:dyDescent="0.25">
      <c r="A159" s="12" t="s">
        <v>2099</v>
      </c>
      <c r="B159" s="30" t="s">
        <v>2100</v>
      </c>
      <c r="C159" s="30" t="s">
        <v>1241</v>
      </c>
      <c r="D159" s="13">
        <v>364</v>
      </c>
      <c r="E159" s="14">
        <v>16.739999999999998</v>
      </c>
      <c r="F159" s="15">
        <v>2.3E-3</v>
      </c>
      <c r="G159" s="15"/>
    </row>
    <row r="160" spans="1:7" x14ac:dyDescent="0.25">
      <c r="A160" s="12" t="s">
        <v>1401</v>
      </c>
      <c r="B160" s="30" t="s">
        <v>1402</v>
      </c>
      <c r="C160" s="30" t="s">
        <v>1221</v>
      </c>
      <c r="D160" s="13">
        <v>440</v>
      </c>
      <c r="E160" s="14">
        <v>16.670000000000002</v>
      </c>
      <c r="F160" s="15">
        <v>2.3E-3</v>
      </c>
      <c r="G160" s="15"/>
    </row>
    <row r="161" spans="1:7" x14ac:dyDescent="0.25">
      <c r="A161" s="12" t="s">
        <v>1381</v>
      </c>
      <c r="B161" s="30" t="s">
        <v>1382</v>
      </c>
      <c r="C161" s="30" t="s">
        <v>1221</v>
      </c>
      <c r="D161" s="13">
        <v>6935</v>
      </c>
      <c r="E161" s="14">
        <v>16.53</v>
      </c>
      <c r="F161" s="15">
        <v>2.2000000000000001E-3</v>
      </c>
      <c r="G161" s="15"/>
    </row>
    <row r="162" spans="1:7" x14ac:dyDescent="0.25">
      <c r="A162" s="12" t="s">
        <v>1498</v>
      </c>
      <c r="B162" s="30" t="s">
        <v>1499</v>
      </c>
      <c r="C162" s="30" t="s">
        <v>1332</v>
      </c>
      <c r="D162" s="13">
        <v>249</v>
      </c>
      <c r="E162" s="14">
        <v>16.43</v>
      </c>
      <c r="F162" s="15">
        <v>2.2000000000000001E-3</v>
      </c>
      <c r="G162" s="15"/>
    </row>
    <row r="163" spans="1:7" x14ac:dyDescent="0.25">
      <c r="A163" s="12" t="s">
        <v>1273</v>
      </c>
      <c r="B163" s="30" t="s">
        <v>1274</v>
      </c>
      <c r="C163" s="30" t="s">
        <v>1275</v>
      </c>
      <c r="D163" s="13">
        <v>519</v>
      </c>
      <c r="E163" s="14">
        <v>16.350000000000001</v>
      </c>
      <c r="F163" s="15">
        <v>2.2000000000000001E-3</v>
      </c>
      <c r="G163" s="15"/>
    </row>
    <row r="164" spans="1:7" x14ac:dyDescent="0.25">
      <c r="A164" s="12" t="s">
        <v>2101</v>
      </c>
      <c r="B164" s="30" t="s">
        <v>2102</v>
      </c>
      <c r="C164" s="30" t="s">
        <v>1263</v>
      </c>
      <c r="D164" s="13">
        <v>1003</v>
      </c>
      <c r="E164" s="14">
        <v>16.23</v>
      </c>
      <c r="F164" s="15">
        <v>2.2000000000000001E-3</v>
      </c>
      <c r="G164" s="15"/>
    </row>
    <row r="165" spans="1:7" x14ac:dyDescent="0.25">
      <c r="A165" s="12" t="s">
        <v>2103</v>
      </c>
      <c r="B165" s="30" t="s">
        <v>2104</v>
      </c>
      <c r="C165" s="30" t="s">
        <v>1235</v>
      </c>
      <c r="D165" s="13">
        <v>26227</v>
      </c>
      <c r="E165" s="14">
        <v>16.16</v>
      </c>
      <c r="F165" s="15">
        <v>2.2000000000000001E-3</v>
      </c>
      <c r="G165" s="15"/>
    </row>
    <row r="166" spans="1:7" x14ac:dyDescent="0.25">
      <c r="A166" s="12" t="s">
        <v>2105</v>
      </c>
      <c r="B166" s="30" t="s">
        <v>2106</v>
      </c>
      <c r="C166" s="30" t="s">
        <v>1186</v>
      </c>
      <c r="D166" s="13">
        <v>378</v>
      </c>
      <c r="E166" s="14">
        <v>16.16</v>
      </c>
      <c r="F166" s="15">
        <v>2.2000000000000001E-3</v>
      </c>
      <c r="G166" s="15"/>
    </row>
    <row r="167" spans="1:7" x14ac:dyDescent="0.25">
      <c r="A167" s="12" t="s">
        <v>1189</v>
      </c>
      <c r="B167" s="30" t="s">
        <v>1190</v>
      </c>
      <c r="C167" s="30" t="s">
        <v>1173</v>
      </c>
      <c r="D167" s="13">
        <v>121593</v>
      </c>
      <c r="E167" s="14">
        <v>15.87</v>
      </c>
      <c r="F167" s="15">
        <v>2.2000000000000001E-3</v>
      </c>
      <c r="G167" s="15"/>
    </row>
    <row r="168" spans="1:7" x14ac:dyDescent="0.25">
      <c r="A168" s="12" t="s">
        <v>1985</v>
      </c>
      <c r="B168" s="30" t="s">
        <v>1986</v>
      </c>
      <c r="C168" s="30" t="s">
        <v>1371</v>
      </c>
      <c r="D168" s="13">
        <v>3066</v>
      </c>
      <c r="E168" s="14">
        <v>15.52</v>
      </c>
      <c r="F168" s="15">
        <v>2.0999999999999999E-3</v>
      </c>
      <c r="G168" s="15"/>
    </row>
    <row r="169" spans="1:7" x14ac:dyDescent="0.25">
      <c r="A169" s="12" t="s">
        <v>1770</v>
      </c>
      <c r="B169" s="30" t="s">
        <v>1771</v>
      </c>
      <c r="C169" s="30" t="s">
        <v>1146</v>
      </c>
      <c r="D169" s="13">
        <v>3889</v>
      </c>
      <c r="E169" s="14">
        <v>15.44</v>
      </c>
      <c r="F169" s="15">
        <v>2.0999999999999999E-3</v>
      </c>
      <c r="G169" s="15"/>
    </row>
    <row r="170" spans="1:7" x14ac:dyDescent="0.25">
      <c r="A170" s="12" t="s">
        <v>1201</v>
      </c>
      <c r="B170" s="30" t="s">
        <v>1202</v>
      </c>
      <c r="C170" s="30" t="s">
        <v>1203</v>
      </c>
      <c r="D170" s="13">
        <v>647</v>
      </c>
      <c r="E170" s="14">
        <v>15.4</v>
      </c>
      <c r="F170" s="15">
        <v>2.0999999999999999E-3</v>
      </c>
      <c r="G170" s="15"/>
    </row>
    <row r="171" spans="1:7" x14ac:dyDescent="0.25">
      <c r="A171" s="12" t="s">
        <v>1333</v>
      </c>
      <c r="B171" s="30" t="s">
        <v>1334</v>
      </c>
      <c r="C171" s="30" t="s">
        <v>1186</v>
      </c>
      <c r="D171" s="13">
        <v>1364</v>
      </c>
      <c r="E171" s="14">
        <v>15.24</v>
      </c>
      <c r="F171" s="15">
        <v>2.0999999999999999E-3</v>
      </c>
      <c r="G171" s="15"/>
    </row>
    <row r="172" spans="1:7" x14ac:dyDescent="0.25">
      <c r="A172" s="12" t="s">
        <v>1936</v>
      </c>
      <c r="B172" s="30" t="s">
        <v>1937</v>
      </c>
      <c r="C172" s="30" t="s">
        <v>1241</v>
      </c>
      <c r="D172" s="13">
        <v>726</v>
      </c>
      <c r="E172" s="14">
        <v>15.2</v>
      </c>
      <c r="F172" s="15">
        <v>2.0999999999999999E-3</v>
      </c>
      <c r="G172" s="15"/>
    </row>
    <row r="173" spans="1:7" x14ac:dyDescent="0.25">
      <c r="A173" s="12" t="s">
        <v>1419</v>
      </c>
      <c r="B173" s="30" t="s">
        <v>1420</v>
      </c>
      <c r="C173" s="30" t="s">
        <v>1380</v>
      </c>
      <c r="D173" s="13">
        <v>560</v>
      </c>
      <c r="E173" s="14">
        <v>15.11</v>
      </c>
      <c r="F173" s="15">
        <v>2.0999999999999999E-3</v>
      </c>
      <c r="G173" s="15"/>
    </row>
    <row r="174" spans="1:7" x14ac:dyDescent="0.25">
      <c r="A174" s="12" t="s">
        <v>2107</v>
      </c>
      <c r="B174" s="30" t="s">
        <v>2108</v>
      </c>
      <c r="C174" s="30" t="s">
        <v>1165</v>
      </c>
      <c r="D174" s="13">
        <v>595</v>
      </c>
      <c r="E174" s="14">
        <v>15.08</v>
      </c>
      <c r="F174" s="15">
        <v>2.0999999999999999E-3</v>
      </c>
      <c r="G174" s="15"/>
    </row>
    <row r="175" spans="1:7" x14ac:dyDescent="0.25">
      <c r="A175" s="12" t="s">
        <v>1793</v>
      </c>
      <c r="B175" s="30" t="s">
        <v>1794</v>
      </c>
      <c r="C175" s="30" t="s">
        <v>1156</v>
      </c>
      <c r="D175" s="13">
        <v>804</v>
      </c>
      <c r="E175" s="14">
        <v>14.99</v>
      </c>
      <c r="F175" s="15">
        <v>2E-3</v>
      </c>
      <c r="G175" s="15"/>
    </row>
    <row r="176" spans="1:7" x14ac:dyDescent="0.25">
      <c r="A176" s="12" t="s">
        <v>2109</v>
      </c>
      <c r="B176" s="30" t="s">
        <v>2110</v>
      </c>
      <c r="C176" s="30" t="s">
        <v>1349</v>
      </c>
      <c r="D176" s="13">
        <v>1070</v>
      </c>
      <c r="E176" s="14">
        <v>14.98</v>
      </c>
      <c r="F176" s="15">
        <v>2E-3</v>
      </c>
      <c r="G176" s="15"/>
    </row>
    <row r="177" spans="1:7" x14ac:dyDescent="0.25">
      <c r="A177" s="12" t="s">
        <v>1486</v>
      </c>
      <c r="B177" s="30" t="s">
        <v>1487</v>
      </c>
      <c r="C177" s="30" t="s">
        <v>1216</v>
      </c>
      <c r="D177" s="13">
        <v>366</v>
      </c>
      <c r="E177" s="14">
        <v>14.68</v>
      </c>
      <c r="F177" s="15">
        <v>2E-3</v>
      </c>
      <c r="G177" s="15"/>
    </row>
    <row r="178" spans="1:7" x14ac:dyDescent="0.25">
      <c r="A178" s="12" t="s">
        <v>2111</v>
      </c>
      <c r="B178" s="30" t="s">
        <v>2112</v>
      </c>
      <c r="C178" s="30" t="s">
        <v>1361</v>
      </c>
      <c r="D178" s="13">
        <v>8788</v>
      </c>
      <c r="E178" s="14">
        <v>14.43</v>
      </c>
      <c r="F178" s="15">
        <v>2E-3</v>
      </c>
      <c r="G178" s="15"/>
    </row>
    <row r="179" spans="1:7" x14ac:dyDescent="0.25">
      <c r="A179" s="12" t="s">
        <v>1411</v>
      </c>
      <c r="B179" s="30" t="s">
        <v>1412</v>
      </c>
      <c r="C179" s="30" t="s">
        <v>1149</v>
      </c>
      <c r="D179" s="13">
        <v>3298</v>
      </c>
      <c r="E179" s="14">
        <v>14.37</v>
      </c>
      <c r="F179" s="15">
        <v>2E-3</v>
      </c>
      <c r="G179" s="15"/>
    </row>
    <row r="180" spans="1:7" x14ac:dyDescent="0.25">
      <c r="A180" s="12" t="s">
        <v>1391</v>
      </c>
      <c r="B180" s="30" t="s">
        <v>1392</v>
      </c>
      <c r="C180" s="30" t="s">
        <v>1149</v>
      </c>
      <c r="D180" s="13">
        <v>12688</v>
      </c>
      <c r="E180" s="14">
        <v>14.18</v>
      </c>
      <c r="F180" s="15">
        <v>1.9E-3</v>
      </c>
      <c r="G180" s="15"/>
    </row>
    <row r="181" spans="1:7" x14ac:dyDescent="0.25">
      <c r="A181" s="12" t="s">
        <v>2113</v>
      </c>
      <c r="B181" s="30" t="s">
        <v>2114</v>
      </c>
      <c r="C181" s="30" t="s">
        <v>1241</v>
      </c>
      <c r="D181" s="13">
        <v>481</v>
      </c>
      <c r="E181" s="14">
        <v>14.15</v>
      </c>
      <c r="F181" s="15">
        <v>1.9E-3</v>
      </c>
      <c r="G181" s="15"/>
    </row>
    <row r="182" spans="1:7" x14ac:dyDescent="0.25">
      <c r="A182" s="12" t="s">
        <v>1790</v>
      </c>
      <c r="B182" s="30" t="s">
        <v>1791</v>
      </c>
      <c r="C182" s="30" t="s">
        <v>1792</v>
      </c>
      <c r="D182" s="13">
        <v>44</v>
      </c>
      <c r="E182" s="14">
        <v>13.66</v>
      </c>
      <c r="F182" s="15">
        <v>1.9E-3</v>
      </c>
      <c r="G182" s="15"/>
    </row>
    <row r="183" spans="1:7" x14ac:dyDescent="0.25">
      <c r="A183" s="12" t="s">
        <v>1488</v>
      </c>
      <c r="B183" s="30" t="s">
        <v>1489</v>
      </c>
      <c r="C183" s="30" t="s">
        <v>1332</v>
      </c>
      <c r="D183" s="13">
        <v>527</v>
      </c>
      <c r="E183" s="14">
        <v>13.45</v>
      </c>
      <c r="F183" s="15">
        <v>1.8E-3</v>
      </c>
      <c r="G183" s="15"/>
    </row>
    <row r="184" spans="1:7" x14ac:dyDescent="0.25">
      <c r="A184" s="12" t="s">
        <v>1951</v>
      </c>
      <c r="B184" s="30" t="s">
        <v>1952</v>
      </c>
      <c r="C184" s="30" t="s">
        <v>1221</v>
      </c>
      <c r="D184" s="13">
        <v>680</v>
      </c>
      <c r="E184" s="14">
        <v>13.44</v>
      </c>
      <c r="F184" s="15">
        <v>1.8E-3</v>
      </c>
      <c r="G184" s="15"/>
    </row>
    <row r="185" spans="1:7" x14ac:dyDescent="0.25">
      <c r="A185" s="12" t="s">
        <v>1168</v>
      </c>
      <c r="B185" s="30" t="s">
        <v>1169</v>
      </c>
      <c r="C185" s="30" t="s">
        <v>1170</v>
      </c>
      <c r="D185" s="13">
        <v>2138</v>
      </c>
      <c r="E185" s="14">
        <v>13.38</v>
      </c>
      <c r="F185" s="15">
        <v>1.8E-3</v>
      </c>
      <c r="G185" s="15"/>
    </row>
    <row r="186" spans="1:7" x14ac:dyDescent="0.25">
      <c r="A186" s="12" t="s">
        <v>1516</v>
      </c>
      <c r="B186" s="30" t="s">
        <v>1517</v>
      </c>
      <c r="C186" s="30" t="s">
        <v>1371</v>
      </c>
      <c r="D186" s="13">
        <v>1308</v>
      </c>
      <c r="E186" s="14">
        <v>13.19</v>
      </c>
      <c r="F186" s="15">
        <v>1.8E-3</v>
      </c>
      <c r="G186" s="15"/>
    </row>
    <row r="187" spans="1:7" x14ac:dyDescent="0.25">
      <c r="A187" s="12" t="s">
        <v>1395</v>
      </c>
      <c r="B187" s="30" t="s">
        <v>1396</v>
      </c>
      <c r="C187" s="30" t="s">
        <v>1364</v>
      </c>
      <c r="D187" s="13">
        <v>886</v>
      </c>
      <c r="E187" s="14">
        <v>13.11</v>
      </c>
      <c r="F187" s="15">
        <v>1.8E-3</v>
      </c>
      <c r="G187" s="15"/>
    </row>
    <row r="188" spans="1:7" x14ac:dyDescent="0.25">
      <c r="A188" s="12" t="s">
        <v>1281</v>
      </c>
      <c r="B188" s="30" t="s">
        <v>1282</v>
      </c>
      <c r="C188" s="30" t="s">
        <v>1244</v>
      </c>
      <c r="D188" s="13">
        <v>4877</v>
      </c>
      <c r="E188" s="14">
        <v>13.07</v>
      </c>
      <c r="F188" s="15">
        <v>1.8E-3</v>
      </c>
      <c r="G188" s="15"/>
    </row>
    <row r="189" spans="1:7" x14ac:dyDescent="0.25">
      <c r="A189" s="12" t="s">
        <v>1815</v>
      </c>
      <c r="B189" s="30" t="s">
        <v>1816</v>
      </c>
      <c r="C189" s="30" t="s">
        <v>1356</v>
      </c>
      <c r="D189" s="13">
        <v>951</v>
      </c>
      <c r="E189" s="14">
        <v>13.03</v>
      </c>
      <c r="F189" s="15">
        <v>1.8E-3</v>
      </c>
      <c r="G189" s="15"/>
    </row>
    <row r="190" spans="1:7" x14ac:dyDescent="0.25">
      <c r="A190" s="12" t="s">
        <v>2115</v>
      </c>
      <c r="B190" s="30" t="s">
        <v>2116</v>
      </c>
      <c r="C190" s="30" t="s">
        <v>1244</v>
      </c>
      <c r="D190" s="13">
        <v>1259</v>
      </c>
      <c r="E190" s="14">
        <v>12.95</v>
      </c>
      <c r="F190" s="15">
        <v>1.8E-3</v>
      </c>
      <c r="G190" s="15"/>
    </row>
    <row r="191" spans="1:7" x14ac:dyDescent="0.25">
      <c r="A191" s="12" t="s">
        <v>1916</v>
      </c>
      <c r="B191" s="30" t="s">
        <v>1917</v>
      </c>
      <c r="C191" s="30" t="s">
        <v>1918</v>
      </c>
      <c r="D191" s="13">
        <v>35</v>
      </c>
      <c r="E191" s="14">
        <v>12.83</v>
      </c>
      <c r="F191" s="15">
        <v>1.6999999999999999E-3</v>
      </c>
      <c r="G191" s="15"/>
    </row>
    <row r="192" spans="1:7" x14ac:dyDescent="0.25">
      <c r="A192" s="12" t="s">
        <v>1182</v>
      </c>
      <c r="B192" s="30" t="s">
        <v>1183</v>
      </c>
      <c r="C192" s="30" t="s">
        <v>1146</v>
      </c>
      <c r="D192" s="13">
        <v>6458</v>
      </c>
      <c r="E192" s="14">
        <v>12.73</v>
      </c>
      <c r="F192" s="15">
        <v>1.6999999999999999E-3</v>
      </c>
      <c r="G192" s="15"/>
    </row>
    <row r="193" spans="1:7" x14ac:dyDescent="0.25">
      <c r="A193" s="12" t="s">
        <v>2117</v>
      </c>
      <c r="B193" s="30" t="s">
        <v>2118</v>
      </c>
      <c r="C193" s="30" t="s">
        <v>1146</v>
      </c>
      <c r="D193" s="13">
        <v>12219</v>
      </c>
      <c r="E193" s="14">
        <v>12.68</v>
      </c>
      <c r="F193" s="15">
        <v>1.6999999999999999E-3</v>
      </c>
      <c r="G193" s="15"/>
    </row>
    <row r="194" spans="1:7" x14ac:dyDescent="0.25">
      <c r="A194" s="12" t="s">
        <v>1514</v>
      </c>
      <c r="B194" s="30" t="s">
        <v>1515</v>
      </c>
      <c r="C194" s="30" t="s">
        <v>1356</v>
      </c>
      <c r="D194" s="13">
        <v>269</v>
      </c>
      <c r="E194" s="14">
        <v>12.4</v>
      </c>
      <c r="F194" s="15">
        <v>1.6999999999999999E-3</v>
      </c>
      <c r="G194" s="15"/>
    </row>
    <row r="195" spans="1:7" x14ac:dyDescent="0.25">
      <c r="A195" s="12" t="s">
        <v>1307</v>
      </c>
      <c r="B195" s="30" t="s">
        <v>1308</v>
      </c>
      <c r="C195" s="30" t="s">
        <v>1280</v>
      </c>
      <c r="D195" s="13">
        <v>9352</v>
      </c>
      <c r="E195" s="14">
        <v>12.34</v>
      </c>
      <c r="F195" s="15">
        <v>1.6999999999999999E-3</v>
      </c>
      <c r="G195" s="15"/>
    </row>
    <row r="196" spans="1:7" x14ac:dyDescent="0.25">
      <c r="A196" s="12" t="s">
        <v>1492</v>
      </c>
      <c r="B196" s="30" t="s">
        <v>1493</v>
      </c>
      <c r="C196" s="30" t="s">
        <v>1198</v>
      </c>
      <c r="D196" s="13">
        <v>46</v>
      </c>
      <c r="E196" s="14">
        <v>12.3</v>
      </c>
      <c r="F196" s="15">
        <v>1.6999999999999999E-3</v>
      </c>
      <c r="G196" s="15"/>
    </row>
    <row r="197" spans="1:7" x14ac:dyDescent="0.25">
      <c r="A197" s="12" t="s">
        <v>2119</v>
      </c>
      <c r="B197" s="30" t="s">
        <v>2120</v>
      </c>
      <c r="C197" s="30" t="s">
        <v>1364</v>
      </c>
      <c r="D197" s="13">
        <v>3849</v>
      </c>
      <c r="E197" s="14">
        <v>12.3</v>
      </c>
      <c r="F197" s="15">
        <v>1.6999999999999999E-3</v>
      </c>
      <c r="G197" s="15"/>
    </row>
    <row r="198" spans="1:7" x14ac:dyDescent="0.25">
      <c r="A198" s="12" t="s">
        <v>1454</v>
      </c>
      <c r="B198" s="30" t="s">
        <v>1455</v>
      </c>
      <c r="C198" s="30" t="s">
        <v>1356</v>
      </c>
      <c r="D198" s="13">
        <v>5205</v>
      </c>
      <c r="E198" s="14">
        <v>12.06</v>
      </c>
      <c r="F198" s="15">
        <v>1.6000000000000001E-3</v>
      </c>
      <c r="G198" s="15"/>
    </row>
    <row r="199" spans="1:7" x14ac:dyDescent="0.25">
      <c r="A199" s="12" t="s">
        <v>2121</v>
      </c>
      <c r="B199" s="30" t="s">
        <v>2122</v>
      </c>
      <c r="C199" s="30" t="s">
        <v>1332</v>
      </c>
      <c r="D199" s="13">
        <v>504</v>
      </c>
      <c r="E199" s="14">
        <v>11.93</v>
      </c>
      <c r="F199" s="15">
        <v>1.6000000000000001E-3</v>
      </c>
      <c r="G199" s="15"/>
    </row>
    <row r="200" spans="1:7" x14ac:dyDescent="0.25">
      <c r="A200" s="12" t="s">
        <v>2123</v>
      </c>
      <c r="B200" s="30" t="s">
        <v>2124</v>
      </c>
      <c r="C200" s="30" t="s">
        <v>1181</v>
      </c>
      <c r="D200" s="13">
        <v>3973</v>
      </c>
      <c r="E200" s="14">
        <v>11.89</v>
      </c>
      <c r="F200" s="15">
        <v>1.6000000000000001E-3</v>
      </c>
      <c r="G200" s="15"/>
    </row>
    <row r="201" spans="1:7" x14ac:dyDescent="0.25">
      <c r="A201" s="12" t="s">
        <v>2125</v>
      </c>
      <c r="B201" s="30" t="s">
        <v>2126</v>
      </c>
      <c r="C201" s="30" t="s">
        <v>1235</v>
      </c>
      <c r="D201" s="13">
        <v>74</v>
      </c>
      <c r="E201" s="14">
        <v>11.77</v>
      </c>
      <c r="F201" s="15">
        <v>1.6000000000000001E-3</v>
      </c>
      <c r="G201" s="15"/>
    </row>
    <row r="202" spans="1:7" x14ac:dyDescent="0.25">
      <c r="A202" s="12" t="s">
        <v>1465</v>
      </c>
      <c r="B202" s="30" t="s">
        <v>1466</v>
      </c>
      <c r="C202" s="30" t="s">
        <v>1280</v>
      </c>
      <c r="D202" s="13">
        <v>2697</v>
      </c>
      <c r="E202" s="14">
        <v>11.68</v>
      </c>
      <c r="F202" s="15">
        <v>1.6000000000000001E-3</v>
      </c>
      <c r="G202" s="15"/>
    </row>
    <row r="203" spans="1:7" x14ac:dyDescent="0.25">
      <c r="A203" s="12" t="s">
        <v>1256</v>
      </c>
      <c r="B203" s="30" t="s">
        <v>1257</v>
      </c>
      <c r="C203" s="30" t="s">
        <v>1258</v>
      </c>
      <c r="D203" s="13">
        <v>428</v>
      </c>
      <c r="E203" s="14">
        <v>11.58</v>
      </c>
      <c r="F203" s="15">
        <v>1.6000000000000001E-3</v>
      </c>
      <c r="G203" s="15"/>
    </row>
    <row r="204" spans="1:7" x14ac:dyDescent="0.25">
      <c r="A204" s="12" t="s">
        <v>1967</v>
      </c>
      <c r="B204" s="30" t="s">
        <v>1968</v>
      </c>
      <c r="C204" s="30" t="s">
        <v>1445</v>
      </c>
      <c r="D204" s="13">
        <v>1339</v>
      </c>
      <c r="E204" s="14">
        <v>11.57</v>
      </c>
      <c r="F204" s="15">
        <v>1.6000000000000001E-3</v>
      </c>
      <c r="G204" s="15"/>
    </row>
    <row r="205" spans="1:7" x14ac:dyDescent="0.25">
      <c r="A205" s="12" t="s">
        <v>1433</v>
      </c>
      <c r="B205" s="30" t="s">
        <v>1434</v>
      </c>
      <c r="C205" s="30" t="s">
        <v>1165</v>
      </c>
      <c r="D205" s="13">
        <v>309</v>
      </c>
      <c r="E205" s="14">
        <v>11.3</v>
      </c>
      <c r="F205" s="15">
        <v>1.5E-3</v>
      </c>
      <c r="G205" s="15"/>
    </row>
    <row r="206" spans="1:7" x14ac:dyDescent="0.25">
      <c r="A206" s="12" t="s">
        <v>1343</v>
      </c>
      <c r="B206" s="30" t="s">
        <v>1344</v>
      </c>
      <c r="C206" s="30" t="s">
        <v>1263</v>
      </c>
      <c r="D206" s="13">
        <v>866</v>
      </c>
      <c r="E206" s="14">
        <v>11.28</v>
      </c>
      <c r="F206" s="15">
        <v>1.5E-3</v>
      </c>
      <c r="G206" s="15"/>
    </row>
    <row r="207" spans="1:7" x14ac:dyDescent="0.25">
      <c r="A207" s="12" t="s">
        <v>1315</v>
      </c>
      <c r="B207" s="30" t="s">
        <v>1316</v>
      </c>
      <c r="C207" s="30" t="s">
        <v>1198</v>
      </c>
      <c r="D207" s="13">
        <v>2549</v>
      </c>
      <c r="E207" s="14">
        <v>11.2</v>
      </c>
      <c r="F207" s="15">
        <v>1.5E-3</v>
      </c>
      <c r="G207" s="15"/>
    </row>
    <row r="208" spans="1:7" x14ac:dyDescent="0.25">
      <c r="A208" s="12" t="s">
        <v>2127</v>
      </c>
      <c r="B208" s="30" t="s">
        <v>2128</v>
      </c>
      <c r="C208" s="30" t="s">
        <v>1186</v>
      </c>
      <c r="D208" s="13">
        <v>150</v>
      </c>
      <c r="E208" s="14">
        <v>11.03</v>
      </c>
      <c r="F208" s="15">
        <v>1.5E-3</v>
      </c>
      <c r="G208" s="15"/>
    </row>
    <row r="209" spans="1:7" x14ac:dyDescent="0.25">
      <c r="A209" s="12" t="s">
        <v>1369</v>
      </c>
      <c r="B209" s="30" t="s">
        <v>1370</v>
      </c>
      <c r="C209" s="30" t="s">
        <v>1371</v>
      </c>
      <c r="D209" s="13">
        <v>2029</v>
      </c>
      <c r="E209" s="14">
        <v>10.92</v>
      </c>
      <c r="F209" s="15">
        <v>1.5E-3</v>
      </c>
      <c r="G209" s="15"/>
    </row>
    <row r="210" spans="1:7" x14ac:dyDescent="0.25">
      <c r="A210" s="12" t="s">
        <v>2129</v>
      </c>
      <c r="B210" s="30" t="s">
        <v>2130</v>
      </c>
      <c r="C210" s="30" t="s">
        <v>1213</v>
      </c>
      <c r="D210" s="13">
        <v>6047</v>
      </c>
      <c r="E210" s="14">
        <v>10.6</v>
      </c>
      <c r="F210" s="15">
        <v>1.4E-3</v>
      </c>
      <c r="G210" s="15"/>
    </row>
    <row r="211" spans="1:7" x14ac:dyDescent="0.25">
      <c r="A211" s="12" t="s">
        <v>1448</v>
      </c>
      <c r="B211" s="30" t="s">
        <v>1449</v>
      </c>
      <c r="C211" s="30" t="s">
        <v>1232</v>
      </c>
      <c r="D211" s="13">
        <v>1009</v>
      </c>
      <c r="E211" s="14">
        <v>10.58</v>
      </c>
      <c r="F211" s="15">
        <v>1.4E-3</v>
      </c>
      <c r="G211" s="15"/>
    </row>
    <row r="212" spans="1:7" x14ac:dyDescent="0.25">
      <c r="A212" s="12" t="s">
        <v>2131</v>
      </c>
      <c r="B212" s="30" t="s">
        <v>2132</v>
      </c>
      <c r="C212" s="30" t="s">
        <v>1221</v>
      </c>
      <c r="D212" s="13">
        <v>637</v>
      </c>
      <c r="E212" s="14">
        <v>10.56</v>
      </c>
      <c r="F212" s="15">
        <v>1.4E-3</v>
      </c>
      <c r="G212" s="15"/>
    </row>
    <row r="213" spans="1:7" x14ac:dyDescent="0.25">
      <c r="A213" s="12" t="s">
        <v>2133</v>
      </c>
      <c r="B213" s="30" t="s">
        <v>2134</v>
      </c>
      <c r="C213" s="30" t="s">
        <v>1337</v>
      </c>
      <c r="D213" s="13">
        <v>196</v>
      </c>
      <c r="E213" s="14">
        <v>10.53</v>
      </c>
      <c r="F213" s="15">
        <v>1.4E-3</v>
      </c>
      <c r="G213" s="15"/>
    </row>
    <row r="214" spans="1:7" x14ac:dyDescent="0.25">
      <c r="A214" s="12" t="s">
        <v>1518</v>
      </c>
      <c r="B214" s="30" t="s">
        <v>1519</v>
      </c>
      <c r="C214" s="30" t="s">
        <v>1337</v>
      </c>
      <c r="D214" s="13">
        <v>278</v>
      </c>
      <c r="E214" s="14">
        <v>10.48</v>
      </c>
      <c r="F214" s="15">
        <v>1.4E-3</v>
      </c>
      <c r="G214" s="15"/>
    </row>
    <row r="215" spans="1:7" x14ac:dyDescent="0.25">
      <c r="A215" s="12" t="s">
        <v>2135</v>
      </c>
      <c r="B215" s="30" t="s">
        <v>2136</v>
      </c>
      <c r="C215" s="30" t="s">
        <v>1263</v>
      </c>
      <c r="D215" s="13">
        <v>1131</v>
      </c>
      <c r="E215" s="14">
        <v>10.29</v>
      </c>
      <c r="F215" s="15">
        <v>1.4E-3</v>
      </c>
      <c r="G215" s="15"/>
    </row>
    <row r="216" spans="1:7" x14ac:dyDescent="0.25">
      <c r="A216" s="12" t="s">
        <v>1799</v>
      </c>
      <c r="B216" s="30" t="s">
        <v>1800</v>
      </c>
      <c r="C216" s="30" t="s">
        <v>1371</v>
      </c>
      <c r="D216" s="13">
        <v>462</v>
      </c>
      <c r="E216" s="14">
        <v>10.15</v>
      </c>
      <c r="F216" s="15">
        <v>1.4E-3</v>
      </c>
      <c r="G216" s="15"/>
    </row>
    <row r="217" spans="1:7" x14ac:dyDescent="0.25">
      <c r="A217" s="12" t="s">
        <v>1946</v>
      </c>
      <c r="B217" s="30" t="s">
        <v>1947</v>
      </c>
      <c r="C217" s="30" t="s">
        <v>1263</v>
      </c>
      <c r="D217" s="13">
        <v>3167</v>
      </c>
      <c r="E217" s="14">
        <v>10.14</v>
      </c>
      <c r="F217" s="15">
        <v>1.4E-3</v>
      </c>
      <c r="G217" s="15"/>
    </row>
    <row r="218" spans="1:7" x14ac:dyDescent="0.25">
      <c r="A218" s="12" t="s">
        <v>2137</v>
      </c>
      <c r="B218" s="30" t="s">
        <v>2138</v>
      </c>
      <c r="C218" s="30" t="s">
        <v>1244</v>
      </c>
      <c r="D218" s="13">
        <v>1161</v>
      </c>
      <c r="E218" s="14">
        <v>10.130000000000001</v>
      </c>
      <c r="F218" s="15">
        <v>1.4E-3</v>
      </c>
      <c r="G218" s="15"/>
    </row>
    <row r="219" spans="1:7" x14ac:dyDescent="0.25">
      <c r="A219" s="12" t="s">
        <v>1385</v>
      </c>
      <c r="B219" s="30" t="s">
        <v>1386</v>
      </c>
      <c r="C219" s="30" t="s">
        <v>1337</v>
      </c>
      <c r="D219" s="13">
        <v>1745</v>
      </c>
      <c r="E219" s="14">
        <v>9.9600000000000009</v>
      </c>
      <c r="F219" s="15">
        <v>1.4E-3</v>
      </c>
      <c r="G219" s="15"/>
    </row>
    <row r="220" spans="1:7" x14ac:dyDescent="0.25">
      <c r="A220" s="12" t="s">
        <v>2139</v>
      </c>
      <c r="B220" s="30" t="s">
        <v>2140</v>
      </c>
      <c r="C220" s="30" t="s">
        <v>1364</v>
      </c>
      <c r="D220" s="13">
        <v>3874</v>
      </c>
      <c r="E220" s="14">
        <v>9.89</v>
      </c>
      <c r="F220" s="15">
        <v>1.2999999999999999E-3</v>
      </c>
      <c r="G220" s="15"/>
    </row>
    <row r="221" spans="1:7" x14ac:dyDescent="0.25">
      <c r="A221" s="12" t="s">
        <v>2141</v>
      </c>
      <c r="B221" s="30" t="s">
        <v>2142</v>
      </c>
      <c r="C221" s="30" t="s">
        <v>1221</v>
      </c>
      <c r="D221" s="13">
        <v>237</v>
      </c>
      <c r="E221" s="14">
        <v>9.68</v>
      </c>
      <c r="F221" s="15">
        <v>1.2999999999999999E-3</v>
      </c>
      <c r="G221" s="15"/>
    </row>
    <row r="222" spans="1:7" x14ac:dyDescent="0.25">
      <c r="A222" s="12" t="s">
        <v>1425</v>
      </c>
      <c r="B222" s="30" t="s">
        <v>1426</v>
      </c>
      <c r="C222" s="30" t="s">
        <v>1349</v>
      </c>
      <c r="D222" s="13">
        <v>1795</v>
      </c>
      <c r="E222" s="14">
        <v>9.67</v>
      </c>
      <c r="F222" s="15">
        <v>1.2999999999999999E-3</v>
      </c>
      <c r="G222" s="15"/>
    </row>
    <row r="223" spans="1:7" x14ac:dyDescent="0.25">
      <c r="A223" s="12" t="s">
        <v>1268</v>
      </c>
      <c r="B223" s="30" t="s">
        <v>1269</v>
      </c>
      <c r="C223" s="30" t="s">
        <v>1270</v>
      </c>
      <c r="D223" s="13">
        <v>4126</v>
      </c>
      <c r="E223" s="14">
        <v>9.6300000000000008</v>
      </c>
      <c r="F223" s="15">
        <v>1.2999999999999999E-3</v>
      </c>
      <c r="G223" s="15"/>
    </row>
    <row r="224" spans="1:7" x14ac:dyDescent="0.25">
      <c r="A224" s="12" t="s">
        <v>2143</v>
      </c>
      <c r="B224" s="30" t="s">
        <v>2144</v>
      </c>
      <c r="C224" s="30" t="s">
        <v>1918</v>
      </c>
      <c r="D224" s="13">
        <v>474</v>
      </c>
      <c r="E224" s="14">
        <v>9.5399999999999991</v>
      </c>
      <c r="F224" s="15">
        <v>1.2999999999999999E-3</v>
      </c>
      <c r="G224" s="15"/>
    </row>
    <row r="225" spans="1:7" x14ac:dyDescent="0.25">
      <c r="A225" s="12" t="s">
        <v>2145</v>
      </c>
      <c r="B225" s="30" t="s">
        <v>2146</v>
      </c>
      <c r="C225" s="30" t="s">
        <v>1221</v>
      </c>
      <c r="D225" s="13">
        <v>502</v>
      </c>
      <c r="E225" s="14">
        <v>9.5299999999999994</v>
      </c>
      <c r="F225" s="15">
        <v>1.2999999999999999E-3</v>
      </c>
      <c r="G225" s="15"/>
    </row>
    <row r="226" spans="1:7" x14ac:dyDescent="0.25">
      <c r="A226" s="12" t="s">
        <v>1289</v>
      </c>
      <c r="B226" s="30" t="s">
        <v>1290</v>
      </c>
      <c r="C226" s="30" t="s">
        <v>1146</v>
      </c>
      <c r="D226" s="13">
        <v>2328</v>
      </c>
      <c r="E226" s="14">
        <v>9.3800000000000008</v>
      </c>
      <c r="F226" s="15">
        <v>1.2999999999999999E-3</v>
      </c>
      <c r="G226" s="15"/>
    </row>
    <row r="227" spans="1:7" x14ac:dyDescent="0.25">
      <c r="A227" s="12" t="s">
        <v>2147</v>
      </c>
      <c r="B227" s="30" t="s">
        <v>2148</v>
      </c>
      <c r="C227" s="30" t="s">
        <v>1235</v>
      </c>
      <c r="D227" s="13">
        <v>551</v>
      </c>
      <c r="E227" s="14">
        <v>9.2799999999999994</v>
      </c>
      <c r="F227" s="15">
        <v>1.2999999999999999E-3</v>
      </c>
      <c r="G227" s="15"/>
    </row>
    <row r="228" spans="1:7" x14ac:dyDescent="0.25">
      <c r="A228" s="12" t="s">
        <v>1811</v>
      </c>
      <c r="B228" s="30" t="s">
        <v>1812</v>
      </c>
      <c r="C228" s="30" t="s">
        <v>1364</v>
      </c>
      <c r="D228" s="13">
        <v>1550</v>
      </c>
      <c r="E228" s="14">
        <v>8.9600000000000009</v>
      </c>
      <c r="F228" s="15">
        <v>1.1999999999999999E-3</v>
      </c>
      <c r="G228" s="15"/>
    </row>
    <row r="229" spans="1:7" x14ac:dyDescent="0.25">
      <c r="A229" s="12" t="s">
        <v>1295</v>
      </c>
      <c r="B229" s="30" t="s">
        <v>1296</v>
      </c>
      <c r="C229" s="30" t="s">
        <v>1159</v>
      </c>
      <c r="D229" s="13">
        <v>1297</v>
      </c>
      <c r="E229" s="14">
        <v>8.75</v>
      </c>
      <c r="F229" s="15">
        <v>1.1999999999999999E-3</v>
      </c>
      <c r="G229" s="15"/>
    </row>
    <row r="230" spans="1:7" x14ac:dyDescent="0.25">
      <c r="A230" s="12" t="s">
        <v>2149</v>
      </c>
      <c r="B230" s="30" t="s">
        <v>2150</v>
      </c>
      <c r="C230" s="30" t="s">
        <v>1327</v>
      </c>
      <c r="D230" s="13">
        <v>1266</v>
      </c>
      <c r="E230" s="14">
        <v>8.61</v>
      </c>
      <c r="F230" s="15">
        <v>1.1999999999999999E-3</v>
      </c>
      <c r="G230" s="15"/>
    </row>
    <row r="231" spans="1:7" x14ac:dyDescent="0.25">
      <c r="A231" s="12" t="s">
        <v>1208</v>
      </c>
      <c r="B231" s="30" t="s">
        <v>1209</v>
      </c>
      <c r="C231" s="30" t="s">
        <v>1210</v>
      </c>
      <c r="D231" s="13">
        <v>1274</v>
      </c>
      <c r="E231" s="14">
        <v>8.5500000000000007</v>
      </c>
      <c r="F231" s="15">
        <v>1.1999999999999999E-3</v>
      </c>
      <c r="G231" s="15"/>
    </row>
    <row r="232" spans="1:7" x14ac:dyDescent="0.25">
      <c r="A232" s="12" t="s">
        <v>1891</v>
      </c>
      <c r="B232" s="30" t="s">
        <v>1892</v>
      </c>
      <c r="C232" s="30" t="s">
        <v>1203</v>
      </c>
      <c r="D232" s="13">
        <v>718</v>
      </c>
      <c r="E232" s="14">
        <v>8.35</v>
      </c>
      <c r="F232" s="15">
        <v>1.1000000000000001E-3</v>
      </c>
      <c r="G232" s="15"/>
    </row>
    <row r="233" spans="1:7" x14ac:dyDescent="0.25">
      <c r="A233" s="12" t="s">
        <v>1311</v>
      </c>
      <c r="B233" s="30" t="s">
        <v>1312</v>
      </c>
      <c r="C233" s="30" t="s">
        <v>1165</v>
      </c>
      <c r="D233" s="13">
        <v>184</v>
      </c>
      <c r="E233" s="14">
        <v>8.1300000000000008</v>
      </c>
      <c r="F233" s="15">
        <v>1.1000000000000001E-3</v>
      </c>
      <c r="G233" s="15"/>
    </row>
    <row r="234" spans="1:7" x14ac:dyDescent="0.25">
      <c r="A234" s="12" t="s">
        <v>1271</v>
      </c>
      <c r="B234" s="30" t="s">
        <v>1272</v>
      </c>
      <c r="C234" s="30" t="s">
        <v>1146</v>
      </c>
      <c r="D234" s="13">
        <v>10313</v>
      </c>
      <c r="E234" s="14">
        <v>8</v>
      </c>
      <c r="F234" s="15">
        <v>1.1000000000000001E-3</v>
      </c>
      <c r="G234" s="15"/>
    </row>
    <row r="235" spans="1:7" x14ac:dyDescent="0.25">
      <c r="A235" s="12" t="s">
        <v>2151</v>
      </c>
      <c r="B235" s="30" t="s">
        <v>2152</v>
      </c>
      <c r="C235" s="30" t="s">
        <v>1337</v>
      </c>
      <c r="D235" s="13">
        <v>1956</v>
      </c>
      <c r="E235" s="14">
        <v>7.96</v>
      </c>
      <c r="F235" s="15">
        <v>1.1000000000000001E-3</v>
      </c>
      <c r="G235" s="15"/>
    </row>
    <row r="236" spans="1:7" x14ac:dyDescent="0.25">
      <c r="A236" s="12" t="s">
        <v>2153</v>
      </c>
      <c r="B236" s="30" t="s">
        <v>2154</v>
      </c>
      <c r="C236" s="30" t="s">
        <v>1263</v>
      </c>
      <c r="D236" s="13">
        <v>497</v>
      </c>
      <c r="E236" s="14">
        <v>7.81</v>
      </c>
      <c r="F236" s="15">
        <v>1.1000000000000001E-3</v>
      </c>
      <c r="G236" s="15"/>
    </row>
    <row r="237" spans="1:7" x14ac:dyDescent="0.25">
      <c r="A237" s="12" t="s">
        <v>1154</v>
      </c>
      <c r="B237" s="30" t="s">
        <v>1866</v>
      </c>
      <c r="C237" s="30" t="s">
        <v>1156</v>
      </c>
      <c r="D237" s="13">
        <v>1623</v>
      </c>
      <c r="E237" s="14">
        <v>7.75</v>
      </c>
      <c r="F237" s="15">
        <v>1.1000000000000001E-3</v>
      </c>
      <c r="G237" s="15"/>
    </row>
    <row r="238" spans="1:7" x14ac:dyDescent="0.25">
      <c r="A238" s="12" t="s">
        <v>1441</v>
      </c>
      <c r="B238" s="30" t="s">
        <v>1442</v>
      </c>
      <c r="C238" s="30" t="s">
        <v>1364</v>
      </c>
      <c r="D238" s="13">
        <v>1348</v>
      </c>
      <c r="E238" s="14">
        <v>7.58</v>
      </c>
      <c r="F238" s="15">
        <v>1E-3</v>
      </c>
      <c r="G238" s="15"/>
    </row>
    <row r="239" spans="1:7" x14ac:dyDescent="0.25">
      <c r="A239" s="12" t="s">
        <v>1376</v>
      </c>
      <c r="B239" s="30" t="s">
        <v>1377</v>
      </c>
      <c r="C239" s="30" t="s">
        <v>1235</v>
      </c>
      <c r="D239" s="13">
        <v>8228</v>
      </c>
      <c r="E239" s="14">
        <v>7.57</v>
      </c>
      <c r="F239" s="15">
        <v>1E-3</v>
      </c>
      <c r="G239" s="15"/>
    </row>
    <row r="240" spans="1:7" x14ac:dyDescent="0.25">
      <c r="A240" s="12" t="s">
        <v>1805</v>
      </c>
      <c r="B240" s="30" t="s">
        <v>1806</v>
      </c>
      <c r="C240" s="30" t="s">
        <v>1186</v>
      </c>
      <c r="D240" s="13">
        <v>1018</v>
      </c>
      <c r="E240" s="14">
        <v>7.52</v>
      </c>
      <c r="F240" s="15">
        <v>1E-3</v>
      </c>
      <c r="G240" s="15"/>
    </row>
    <row r="241" spans="1:7" x14ac:dyDescent="0.25">
      <c r="A241" s="12" t="s">
        <v>2155</v>
      </c>
      <c r="B241" s="30" t="s">
        <v>2156</v>
      </c>
      <c r="C241" s="30" t="s">
        <v>1263</v>
      </c>
      <c r="D241" s="13">
        <v>2128</v>
      </c>
      <c r="E241" s="14">
        <v>7.51</v>
      </c>
      <c r="F241" s="15">
        <v>1E-3</v>
      </c>
      <c r="G241" s="15"/>
    </row>
    <row r="242" spans="1:7" x14ac:dyDescent="0.25">
      <c r="A242" s="12" t="s">
        <v>1211</v>
      </c>
      <c r="B242" s="30" t="s">
        <v>1212</v>
      </c>
      <c r="C242" s="30" t="s">
        <v>1213</v>
      </c>
      <c r="D242" s="13">
        <v>1055</v>
      </c>
      <c r="E242" s="14">
        <v>7.45</v>
      </c>
      <c r="F242" s="15">
        <v>1E-3</v>
      </c>
      <c r="G242" s="15"/>
    </row>
    <row r="243" spans="1:7" x14ac:dyDescent="0.25">
      <c r="A243" s="12" t="s">
        <v>2157</v>
      </c>
      <c r="B243" s="30" t="s">
        <v>2158</v>
      </c>
      <c r="C243" s="30" t="s">
        <v>1337</v>
      </c>
      <c r="D243" s="13">
        <v>1014</v>
      </c>
      <c r="E243" s="14">
        <v>7.19</v>
      </c>
      <c r="F243" s="15">
        <v>1E-3</v>
      </c>
      <c r="G243" s="15"/>
    </row>
    <row r="244" spans="1:7" x14ac:dyDescent="0.25">
      <c r="A244" s="12" t="s">
        <v>2159</v>
      </c>
      <c r="B244" s="30" t="s">
        <v>2160</v>
      </c>
      <c r="C244" s="30" t="s">
        <v>1445</v>
      </c>
      <c r="D244" s="13">
        <v>19166</v>
      </c>
      <c r="E244" s="14">
        <v>6.96</v>
      </c>
      <c r="F244" s="15">
        <v>8.9999999999999998E-4</v>
      </c>
      <c r="G244" s="15"/>
    </row>
    <row r="245" spans="1:7" x14ac:dyDescent="0.25">
      <c r="A245" s="12" t="s">
        <v>2161</v>
      </c>
      <c r="B245" s="30" t="s">
        <v>2162</v>
      </c>
      <c r="C245" s="30" t="s">
        <v>1332</v>
      </c>
      <c r="D245" s="13">
        <v>403</v>
      </c>
      <c r="E245" s="14">
        <v>6.89</v>
      </c>
      <c r="F245" s="15">
        <v>8.9999999999999998E-4</v>
      </c>
      <c r="G245" s="15"/>
    </row>
    <row r="246" spans="1:7" x14ac:dyDescent="0.25">
      <c r="A246" s="12" t="s">
        <v>2163</v>
      </c>
      <c r="B246" s="30" t="s">
        <v>2164</v>
      </c>
      <c r="C246" s="30" t="s">
        <v>1146</v>
      </c>
      <c r="D246" s="13">
        <v>15536</v>
      </c>
      <c r="E246" s="14">
        <v>6.84</v>
      </c>
      <c r="F246" s="15">
        <v>8.9999999999999998E-4</v>
      </c>
      <c r="G246" s="15"/>
    </row>
    <row r="247" spans="1:7" x14ac:dyDescent="0.25">
      <c r="A247" s="12" t="s">
        <v>2165</v>
      </c>
      <c r="B247" s="30" t="s">
        <v>2166</v>
      </c>
      <c r="C247" s="30" t="s">
        <v>1280</v>
      </c>
      <c r="D247" s="13">
        <v>954</v>
      </c>
      <c r="E247" s="14">
        <v>6.76</v>
      </c>
      <c r="F247" s="15">
        <v>8.9999999999999998E-4</v>
      </c>
      <c r="G247" s="15"/>
    </row>
    <row r="248" spans="1:7" x14ac:dyDescent="0.25">
      <c r="A248" s="12" t="s">
        <v>1496</v>
      </c>
      <c r="B248" s="30" t="s">
        <v>1497</v>
      </c>
      <c r="C248" s="30" t="s">
        <v>1221</v>
      </c>
      <c r="D248" s="13">
        <v>317</v>
      </c>
      <c r="E248" s="14">
        <v>6.74</v>
      </c>
      <c r="F248" s="15">
        <v>8.9999999999999998E-4</v>
      </c>
      <c r="G248" s="15"/>
    </row>
    <row r="249" spans="1:7" x14ac:dyDescent="0.25">
      <c r="A249" s="12" t="s">
        <v>2167</v>
      </c>
      <c r="B249" s="30" t="s">
        <v>2168</v>
      </c>
      <c r="C249" s="30" t="s">
        <v>1258</v>
      </c>
      <c r="D249" s="13">
        <v>93</v>
      </c>
      <c r="E249" s="14">
        <v>6.6</v>
      </c>
      <c r="F249" s="15">
        <v>8.9999999999999998E-4</v>
      </c>
      <c r="G249" s="15"/>
    </row>
    <row r="250" spans="1:7" x14ac:dyDescent="0.25">
      <c r="A250" s="12" t="s">
        <v>2169</v>
      </c>
      <c r="B250" s="30" t="s">
        <v>2170</v>
      </c>
      <c r="C250" s="30" t="s">
        <v>1792</v>
      </c>
      <c r="D250" s="13">
        <v>1003</v>
      </c>
      <c r="E250" s="14">
        <v>6.5</v>
      </c>
      <c r="F250" s="15">
        <v>8.9999999999999998E-4</v>
      </c>
      <c r="G250" s="15"/>
    </row>
    <row r="251" spans="1:7" x14ac:dyDescent="0.25">
      <c r="A251" s="12" t="s">
        <v>1772</v>
      </c>
      <c r="B251" s="30" t="s">
        <v>1773</v>
      </c>
      <c r="C251" s="30" t="s">
        <v>1235</v>
      </c>
      <c r="D251" s="13">
        <v>30</v>
      </c>
      <c r="E251" s="14">
        <v>6.48</v>
      </c>
      <c r="F251" s="15">
        <v>8.9999999999999998E-4</v>
      </c>
      <c r="G251" s="15"/>
    </row>
    <row r="252" spans="1:7" x14ac:dyDescent="0.25">
      <c r="A252" s="12" t="s">
        <v>1934</v>
      </c>
      <c r="B252" s="30" t="s">
        <v>1935</v>
      </c>
      <c r="C252" s="30" t="s">
        <v>1263</v>
      </c>
      <c r="D252" s="13">
        <v>468</v>
      </c>
      <c r="E252" s="14">
        <v>6.41</v>
      </c>
      <c r="F252" s="15">
        <v>8.9999999999999998E-4</v>
      </c>
      <c r="G252" s="15"/>
    </row>
    <row r="253" spans="1:7" x14ac:dyDescent="0.25">
      <c r="A253" s="12" t="s">
        <v>2171</v>
      </c>
      <c r="B253" s="30" t="s">
        <v>2172</v>
      </c>
      <c r="C253" s="30" t="s">
        <v>1364</v>
      </c>
      <c r="D253" s="13">
        <v>878</v>
      </c>
      <c r="E253" s="14">
        <v>5.97</v>
      </c>
      <c r="F253" s="15">
        <v>8.0000000000000004E-4</v>
      </c>
      <c r="G253" s="15"/>
    </row>
    <row r="254" spans="1:7" x14ac:dyDescent="0.25">
      <c r="A254" s="12" t="s">
        <v>1821</v>
      </c>
      <c r="B254" s="30" t="s">
        <v>1822</v>
      </c>
      <c r="C254" s="30" t="s">
        <v>1371</v>
      </c>
      <c r="D254" s="13">
        <v>33</v>
      </c>
      <c r="E254" s="14">
        <v>5.69</v>
      </c>
      <c r="F254" s="15">
        <v>8.0000000000000004E-4</v>
      </c>
      <c r="G254" s="15"/>
    </row>
    <row r="255" spans="1:7" x14ac:dyDescent="0.25">
      <c r="A255" s="12" t="s">
        <v>1405</v>
      </c>
      <c r="B255" s="30" t="s">
        <v>1406</v>
      </c>
      <c r="C255" s="30" t="s">
        <v>1221</v>
      </c>
      <c r="D255" s="13">
        <v>878</v>
      </c>
      <c r="E255" s="14">
        <v>5.6</v>
      </c>
      <c r="F255" s="15">
        <v>8.0000000000000004E-4</v>
      </c>
      <c r="G255" s="15"/>
    </row>
    <row r="256" spans="1:7" x14ac:dyDescent="0.25">
      <c r="A256" s="12" t="s">
        <v>1446</v>
      </c>
      <c r="B256" s="30" t="s">
        <v>1447</v>
      </c>
      <c r="C256" s="30" t="s">
        <v>1263</v>
      </c>
      <c r="D256" s="13">
        <v>971</v>
      </c>
      <c r="E256" s="14">
        <v>5.58</v>
      </c>
      <c r="F256" s="15">
        <v>8.0000000000000004E-4</v>
      </c>
      <c r="G256" s="15"/>
    </row>
    <row r="257" spans="1:7" x14ac:dyDescent="0.25">
      <c r="A257" s="12" t="s">
        <v>2040</v>
      </c>
      <c r="B257" s="30" t="s">
        <v>2041</v>
      </c>
      <c r="C257" s="30" t="s">
        <v>1186</v>
      </c>
      <c r="D257" s="13">
        <v>376</v>
      </c>
      <c r="E257" s="14">
        <v>5.57</v>
      </c>
      <c r="F257" s="15">
        <v>8.0000000000000004E-4</v>
      </c>
      <c r="G257" s="15"/>
    </row>
    <row r="258" spans="1:7" x14ac:dyDescent="0.25">
      <c r="A258" s="12" t="s">
        <v>2173</v>
      </c>
      <c r="B258" s="30" t="s">
        <v>2174</v>
      </c>
      <c r="C258" s="30" t="s">
        <v>1349</v>
      </c>
      <c r="D258" s="13">
        <v>541</v>
      </c>
      <c r="E258" s="14">
        <v>1.84</v>
      </c>
      <c r="F258" s="15">
        <v>2.9999999999999997E-4</v>
      </c>
      <c r="G258" s="15"/>
    </row>
    <row r="259" spans="1:7" x14ac:dyDescent="0.25">
      <c r="A259" s="16" t="s">
        <v>126</v>
      </c>
      <c r="B259" s="31"/>
      <c r="C259" s="31"/>
      <c r="D259" s="17"/>
      <c r="E259" s="37">
        <v>7345.41</v>
      </c>
      <c r="F259" s="38">
        <v>0.99960000000000004</v>
      </c>
      <c r="G259" s="20"/>
    </row>
    <row r="260" spans="1:7" x14ac:dyDescent="0.25">
      <c r="A260" s="16" t="s">
        <v>1522</v>
      </c>
      <c r="B260" s="30"/>
      <c r="C260" s="30"/>
      <c r="D260" s="13"/>
      <c r="E260" s="14"/>
      <c r="F260" s="15"/>
      <c r="G260" s="15"/>
    </row>
    <row r="261" spans="1:7" x14ac:dyDescent="0.25">
      <c r="A261" s="16" t="s">
        <v>126</v>
      </c>
      <c r="B261" s="30"/>
      <c r="C261" s="30"/>
      <c r="D261" s="13"/>
      <c r="E261" s="39" t="s">
        <v>118</v>
      </c>
      <c r="F261" s="40" t="s">
        <v>118</v>
      </c>
      <c r="G261" s="15"/>
    </row>
    <row r="262" spans="1:7" x14ac:dyDescent="0.25">
      <c r="A262" s="21" t="s">
        <v>158</v>
      </c>
      <c r="B262" s="32"/>
      <c r="C262" s="32"/>
      <c r="D262" s="22"/>
      <c r="E262" s="27">
        <v>7345.41</v>
      </c>
      <c r="F262" s="28">
        <v>0.99960000000000004</v>
      </c>
      <c r="G262" s="20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2"/>
      <c r="B264" s="30"/>
      <c r="C264" s="30"/>
      <c r="D264" s="13"/>
      <c r="E264" s="14"/>
      <c r="F264" s="15"/>
      <c r="G264" s="15"/>
    </row>
    <row r="265" spans="1:7" x14ac:dyDescent="0.25">
      <c r="A265" s="16" t="s">
        <v>162</v>
      </c>
      <c r="B265" s="30"/>
      <c r="C265" s="30"/>
      <c r="D265" s="13"/>
      <c r="E265" s="14"/>
      <c r="F265" s="15"/>
      <c r="G265" s="15"/>
    </row>
    <row r="266" spans="1:7" x14ac:dyDescent="0.25">
      <c r="A266" s="12" t="s">
        <v>163</v>
      </c>
      <c r="B266" s="30"/>
      <c r="C266" s="30"/>
      <c r="D266" s="13"/>
      <c r="E266" s="14">
        <v>17</v>
      </c>
      <c r="F266" s="15">
        <v>2.3E-3</v>
      </c>
      <c r="G266" s="15">
        <v>6.7599000000000006E-2</v>
      </c>
    </row>
    <row r="267" spans="1:7" x14ac:dyDescent="0.25">
      <c r="A267" s="16" t="s">
        <v>126</v>
      </c>
      <c r="B267" s="31"/>
      <c r="C267" s="31"/>
      <c r="D267" s="17"/>
      <c r="E267" s="37">
        <v>17</v>
      </c>
      <c r="F267" s="38">
        <v>2.3E-3</v>
      </c>
      <c r="G267" s="20"/>
    </row>
    <row r="268" spans="1:7" x14ac:dyDescent="0.25">
      <c r="A268" s="12"/>
      <c r="B268" s="30"/>
      <c r="C268" s="30"/>
      <c r="D268" s="13"/>
      <c r="E268" s="14"/>
      <c r="F268" s="15"/>
      <c r="G268" s="15"/>
    </row>
    <row r="269" spans="1:7" x14ac:dyDescent="0.25">
      <c r="A269" s="21" t="s">
        <v>158</v>
      </c>
      <c r="B269" s="32"/>
      <c r="C269" s="32"/>
      <c r="D269" s="22"/>
      <c r="E269" s="18">
        <v>17</v>
      </c>
      <c r="F269" s="19">
        <v>2.3E-3</v>
      </c>
      <c r="G269" s="20"/>
    </row>
    <row r="270" spans="1:7" x14ac:dyDescent="0.25">
      <c r="A270" s="12" t="s">
        <v>164</v>
      </c>
      <c r="B270" s="30"/>
      <c r="C270" s="30"/>
      <c r="D270" s="13"/>
      <c r="E270" s="14">
        <v>3.1478999999999999E-3</v>
      </c>
      <c r="F270" s="15">
        <v>0</v>
      </c>
      <c r="G270" s="15"/>
    </row>
    <row r="271" spans="1:7" x14ac:dyDescent="0.25">
      <c r="A271" s="12" t="s">
        <v>165</v>
      </c>
      <c r="B271" s="30"/>
      <c r="C271" s="30"/>
      <c r="D271" s="13"/>
      <c r="E271" s="23">
        <v>-15.2631479</v>
      </c>
      <c r="F271" s="24">
        <v>-1.9E-3</v>
      </c>
      <c r="G271" s="15">
        <v>6.7599000000000006E-2</v>
      </c>
    </row>
    <row r="272" spans="1:7" x14ac:dyDescent="0.25">
      <c r="A272" s="25" t="s">
        <v>166</v>
      </c>
      <c r="B272" s="33"/>
      <c r="C272" s="33"/>
      <c r="D272" s="26"/>
      <c r="E272" s="27">
        <v>7347.15</v>
      </c>
      <c r="F272" s="28">
        <v>1</v>
      </c>
      <c r="G272" s="28"/>
    </row>
    <row r="277" spans="1:5" x14ac:dyDescent="0.25">
      <c r="A277" s="1" t="s">
        <v>169</v>
      </c>
    </row>
    <row r="278" spans="1:5" x14ac:dyDescent="0.25">
      <c r="A278" s="47" t="s">
        <v>170</v>
      </c>
      <c r="B278" s="34" t="s">
        <v>118</v>
      </c>
    </row>
    <row r="279" spans="1:5" x14ac:dyDescent="0.25">
      <c r="A279" t="s">
        <v>171</v>
      </c>
    </row>
    <row r="280" spans="1:5" x14ac:dyDescent="0.25">
      <c r="A280" t="s">
        <v>172</v>
      </c>
      <c r="B280" t="s">
        <v>173</v>
      </c>
      <c r="C280" t="s">
        <v>173</v>
      </c>
    </row>
    <row r="281" spans="1:5" x14ac:dyDescent="0.25">
      <c r="B281" s="48">
        <v>45230</v>
      </c>
      <c r="C281" s="48">
        <v>45260</v>
      </c>
    </row>
    <row r="282" spans="1:5" x14ac:dyDescent="0.25">
      <c r="A282" t="s">
        <v>177</v>
      </c>
      <c r="B282">
        <v>11.8337</v>
      </c>
      <c r="C282">
        <v>12.762600000000001</v>
      </c>
      <c r="E282" s="2"/>
    </row>
    <row r="283" spans="1:5" x14ac:dyDescent="0.25">
      <c r="A283" t="s">
        <v>178</v>
      </c>
      <c r="B283">
        <v>11.833600000000001</v>
      </c>
      <c r="C283">
        <v>12.762600000000001</v>
      </c>
      <c r="E283" s="2"/>
    </row>
    <row r="284" spans="1:5" x14ac:dyDescent="0.25">
      <c r="A284" t="s">
        <v>649</v>
      </c>
      <c r="B284">
        <v>11.6843</v>
      </c>
      <c r="C284">
        <v>12.5937</v>
      </c>
      <c r="E284" s="2"/>
    </row>
    <row r="285" spans="1:5" x14ac:dyDescent="0.25">
      <c r="A285" t="s">
        <v>650</v>
      </c>
      <c r="B285">
        <v>11.6838</v>
      </c>
      <c r="C285">
        <v>12.5932</v>
      </c>
      <c r="E285" s="2"/>
    </row>
    <row r="286" spans="1:5" x14ac:dyDescent="0.25">
      <c r="E286" s="2"/>
    </row>
    <row r="287" spans="1:5" x14ac:dyDescent="0.25">
      <c r="A287" t="s">
        <v>188</v>
      </c>
      <c r="B287" s="34" t="s">
        <v>118</v>
      </c>
    </row>
    <row r="288" spans="1:5" x14ac:dyDescent="0.25">
      <c r="A288" t="s">
        <v>189</v>
      </c>
      <c r="B288" s="34" t="s">
        <v>118</v>
      </c>
    </row>
    <row r="289" spans="1:4" ht="30" customHeight="1" x14ac:dyDescent="0.25">
      <c r="A289" s="47" t="s">
        <v>190</v>
      </c>
      <c r="B289" s="34" t="s">
        <v>118</v>
      </c>
    </row>
    <row r="290" spans="1:4" ht="30" customHeight="1" x14ac:dyDescent="0.25">
      <c r="A290" s="47" t="s">
        <v>191</v>
      </c>
      <c r="B290" s="34" t="s">
        <v>118</v>
      </c>
    </row>
    <row r="291" spans="1:4" x14ac:dyDescent="0.25">
      <c r="A291" t="s">
        <v>1760</v>
      </c>
      <c r="B291" s="49">
        <v>0.25903599999999999</v>
      </c>
    </row>
    <row r="292" spans="1:4" ht="45" customHeight="1" x14ac:dyDescent="0.25">
      <c r="A292" s="47" t="s">
        <v>193</v>
      </c>
      <c r="B292" s="34" t="s">
        <v>118</v>
      </c>
    </row>
    <row r="293" spans="1:4" ht="30" customHeight="1" x14ac:dyDescent="0.25">
      <c r="A293" s="47" t="s">
        <v>194</v>
      </c>
      <c r="B293" s="34" t="s">
        <v>118</v>
      </c>
    </row>
    <row r="294" spans="1:4" ht="30" customHeight="1" x14ac:dyDescent="0.25">
      <c r="A294" s="47" t="s">
        <v>195</v>
      </c>
      <c r="B294" s="34" t="s">
        <v>118</v>
      </c>
    </row>
    <row r="295" spans="1:4" x14ac:dyDescent="0.25">
      <c r="A295" t="s">
        <v>196</v>
      </c>
      <c r="B295" s="34" t="s">
        <v>118</v>
      </c>
    </row>
    <row r="296" spans="1:4" x14ac:dyDescent="0.25">
      <c r="A296" t="s">
        <v>197</v>
      </c>
      <c r="B296" s="34" t="s">
        <v>118</v>
      </c>
    </row>
    <row r="298" spans="1:4" ht="69.95" customHeight="1" x14ac:dyDescent="0.25">
      <c r="A298" s="67" t="s">
        <v>207</v>
      </c>
      <c r="B298" s="67" t="s">
        <v>208</v>
      </c>
      <c r="C298" s="67" t="s">
        <v>5</v>
      </c>
      <c r="D298" s="67" t="s">
        <v>6</v>
      </c>
    </row>
    <row r="299" spans="1:4" ht="69.95" customHeight="1" x14ac:dyDescent="0.25">
      <c r="A299" s="67" t="s">
        <v>2175</v>
      </c>
      <c r="B299" s="67"/>
      <c r="C299" s="67" t="s">
        <v>58</v>
      </c>
      <c r="D299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83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2176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2177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1887</v>
      </c>
      <c r="B8" s="30" t="s">
        <v>1888</v>
      </c>
      <c r="C8" s="30" t="s">
        <v>1186</v>
      </c>
      <c r="D8" s="13">
        <v>202232</v>
      </c>
      <c r="E8" s="14">
        <v>677.27</v>
      </c>
      <c r="F8" s="15">
        <v>6.6900000000000001E-2</v>
      </c>
      <c r="G8" s="15"/>
    </row>
    <row r="9" spans="1:8" x14ac:dyDescent="0.25">
      <c r="A9" s="12" t="s">
        <v>1276</v>
      </c>
      <c r="B9" s="30" t="s">
        <v>1277</v>
      </c>
      <c r="C9" s="30" t="s">
        <v>1186</v>
      </c>
      <c r="D9" s="13">
        <v>166189</v>
      </c>
      <c r="E9" s="14">
        <v>579.5</v>
      </c>
      <c r="F9" s="15">
        <v>5.7200000000000001E-2</v>
      </c>
      <c r="G9" s="15"/>
    </row>
    <row r="10" spans="1:8" x14ac:dyDescent="0.25">
      <c r="A10" s="12" t="s">
        <v>1793</v>
      </c>
      <c r="B10" s="30" t="s">
        <v>1794</v>
      </c>
      <c r="C10" s="30" t="s">
        <v>1156</v>
      </c>
      <c r="D10" s="13">
        <v>30553</v>
      </c>
      <c r="E10" s="14">
        <v>569.66</v>
      </c>
      <c r="F10" s="15">
        <v>5.62E-2</v>
      </c>
      <c r="G10" s="15"/>
    </row>
    <row r="11" spans="1:8" x14ac:dyDescent="0.25">
      <c r="A11" s="12" t="s">
        <v>2052</v>
      </c>
      <c r="B11" s="30" t="s">
        <v>2053</v>
      </c>
      <c r="C11" s="30" t="s">
        <v>1165</v>
      </c>
      <c r="D11" s="13">
        <v>105441</v>
      </c>
      <c r="E11" s="14">
        <v>473.85</v>
      </c>
      <c r="F11" s="15">
        <v>4.6800000000000001E-2</v>
      </c>
      <c r="G11" s="15"/>
    </row>
    <row r="12" spans="1:8" x14ac:dyDescent="0.25">
      <c r="A12" s="12" t="s">
        <v>1452</v>
      </c>
      <c r="B12" s="30" t="s">
        <v>1453</v>
      </c>
      <c r="C12" s="30" t="s">
        <v>1356</v>
      </c>
      <c r="D12" s="13">
        <v>16629</v>
      </c>
      <c r="E12" s="14">
        <v>463.45</v>
      </c>
      <c r="F12" s="15">
        <v>4.58E-2</v>
      </c>
      <c r="G12" s="15"/>
    </row>
    <row r="13" spans="1:8" x14ac:dyDescent="0.25">
      <c r="A13" s="12" t="s">
        <v>1512</v>
      </c>
      <c r="B13" s="30" t="s">
        <v>1513</v>
      </c>
      <c r="C13" s="30" t="s">
        <v>1213</v>
      </c>
      <c r="D13" s="13">
        <v>102775</v>
      </c>
      <c r="E13" s="14">
        <v>433.4</v>
      </c>
      <c r="F13" s="15">
        <v>4.2799999999999998E-2</v>
      </c>
      <c r="G13" s="15"/>
    </row>
    <row r="14" spans="1:8" x14ac:dyDescent="0.25">
      <c r="A14" s="12" t="s">
        <v>1930</v>
      </c>
      <c r="B14" s="30" t="s">
        <v>1931</v>
      </c>
      <c r="C14" s="30" t="s">
        <v>1380</v>
      </c>
      <c r="D14" s="13">
        <v>65418</v>
      </c>
      <c r="E14" s="14">
        <v>415.93</v>
      </c>
      <c r="F14" s="15">
        <v>4.1099999999999998E-2</v>
      </c>
      <c r="G14" s="15"/>
    </row>
    <row r="15" spans="1:8" x14ac:dyDescent="0.25">
      <c r="A15" s="12" t="s">
        <v>1247</v>
      </c>
      <c r="B15" s="30" t="s">
        <v>1248</v>
      </c>
      <c r="C15" s="30" t="s">
        <v>1241</v>
      </c>
      <c r="D15" s="13">
        <v>19109</v>
      </c>
      <c r="E15" s="14">
        <v>364.81</v>
      </c>
      <c r="F15" s="15">
        <v>3.5999999999999997E-2</v>
      </c>
      <c r="G15" s="15"/>
    </row>
    <row r="16" spans="1:8" x14ac:dyDescent="0.25">
      <c r="A16" s="12" t="s">
        <v>2056</v>
      </c>
      <c r="B16" s="30" t="s">
        <v>2057</v>
      </c>
      <c r="C16" s="30" t="s">
        <v>1146</v>
      </c>
      <c r="D16" s="13">
        <v>414794</v>
      </c>
      <c r="E16" s="14">
        <v>353.4</v>
      </c>
      <c r="F16" s="15">
        <v>3.49E-2</v>
      </c>
      <c r="G16" s="15"/>
    </row>
    <row r="17" spans="1:7" x14ac:dyDescent="0.25">
      <c r="A17" s="12" t="s">
        <v>1219</v>
      </c>
      <c r="B17" s="30" t="s">
        <v>1220</v>
      </c>
      <c r="C17" s="30" t="s">
        <v>1221</v>
      </c>
      <c r="D17" s="13">
        <v>31200</v>
      </c>
      <c r="E17" s="14">
        <v>324.95999999999998</v>
      </c>
      <c r="F17" s="15">
        <v>3.2099999999999997E-2</v>
      </c>
      <c r="G17" s="15"/>
    </row>
    <row r="18" spans="1:7" x14ac:dyDescent="0.25">
      <c r="A18" s="12" t="s">
        <v>1862</v>
      </c>
      <c r="B18" s="30" t="s">
        <v>1863</v>
      </c>
      <c r="C18" s="30" t="s">
        <v>1235</v>
      </c>
      <c r="D18" s="13">
        <v>9201</v>
      </c>
      <c r="E18" s="14">
        <v>309.73</v>
      </c>
      <c r="F18" s="15">
        <v>3.0599999999999999E-2</v>
      </c>
      <c r="G18" s="15"/>
    </row>
    <row r="19" spans="1:7" x14ac:dyDescent="0.25">
      <c r="A19" s="12" t="s">
        <v>1500</v>
      </c>
      <c r="B19" s="30" t="s">
        <v>1501</v>
      </c>
      <c r="C19" s="30" t="s">
        <v>1241</v>
      </c>
      <c r="D19" s="13">
        <v>5786</v>
      </c>
      <c r="E19" s="14">
        <v>304.8</v>
      </c>
      <c r="F19" s="15">
        <v>3.0099999999999998E-2</v>
      </c>
      <c r="G19" s="15"/>
    </row>
    <row r="20" spans="1:7" x14ac:dyDescent="0.25">
      <c r="A20" s="12" t="s">
        <v>1823</v>
      </c>
      <c r="B20" s="30" t="s">
        <v>1824</v>
      </c>
      <c r="C20" s="30" t="s">
        <v>1216</v>
      </c>
      <c r="D20" s="13">
        <v>4581</v>
      </c>
      <c r="E20" s="14">
        <v>293.18</v>
      </c>
      <c r="F20" s="15">
        <v>2.8899999999999999E-2</v>
      </c>
      <c r="G20" s="15"/>
    </row>
    <row r="21" spans="1:7" x14ac:dyDescent="0.25">
      <c r="A21" s="12" t="s">
        <v>2054</v>
      </c>
      <c r="B21" s="30" t="s">
        <v>2055</v>
      </c>
      <c r="C21" s="30" t="s">
        <v>1241</v>
      </c>
      <c r="D21" s="13">
        <v>6162</v>
      </c>
      <c r="E21" s="14">
        <v>273.05</v>
      </c>
      <c r="F21" s="15">
        <v>2.7E-2</v>
      </c>
      <c r="G21" s="15"/>
    </row>
    <row r="22" spans="1:7" x14ac:dyDescent="0.25">
      <c r="A22" s="12" t="s">
        <v>1881</v>
      </c>
      <c r="B22" s="30" t="s">
        <v>1882</v>
      </c>
      <c r="C22" s="30" t="s">
        <v>1186</v>
      </c>
      <c r="D22" s="13">
        <v>7809</v>
      </c>
      <c r="E22" s="14">
        <v>266.14</v>
      </c>
      <c r="F22" s="15">
        <v>2.63E-2</v>
      </c>
      <c r="G22" s="15"/>
    </row>
    <row r="23" spans="1:7" x14ac:dyDescent="0.25">
      <c r="A23" s="12" t="s">
        <v>1484</v>
      </c>
      <c r="B23" s="30" t="s">
        <v>1485</v>
      </c>
      <c r="C23" s="30" t="s">
        <v>1241</v>
      </c>
      <c r="D23" s="13">
        <v>12481</v>
      </c>
      <c r="E23" s="14">
        <v>243.34</v>
      </c>
      <c r="F23" s="15">
        <v>2.4E-2</v>
      </c>
      <c r="G23" s="15"/>
    </row>
    <row r="24" spans="1:7" x14ac:dyDescent="0.25">
      <c r="A24" s="12" t="s">
        <v>1199</v>
      </c>
      <c r="B24" s="30" t="s">
        <v>1200</v>
      </c>
      <c r="C24" s="30" t="s">
        <v>1146</v>
      </c>
      <c r="D24" s="13">
        <v>127785</v>
      </c>
      <c r="E24" s="14">
        <v>188.29</v>
      </c>
      <c r="F24" s="15">
        <v>1.8599999999999998E-2</v>
      </c>
      <c r="G24" s="15"/>
    </row>
    <row r="25" spans="1:7" x14ac:dyDescent="0.25">
      <c r="A25" s="12" t="s">
        <v>1233</v>
      </c>
      <c r="B25" s="30" t="s">
        <v>1234</v>
      </c>
      <c r="C25" s="30" t="s">
        <v>1235</v>
      </c>
      <c r="D25" s="13">
        <v>41799</v>
      </c>
      <c r="E25" s="14">
        <v>178.65</v>
      </c>
      <c r="F25" s="15">
        <v>1.7600000000000001E-2</v>
      </c>
      <c r="G25" s="15"/>
    </row>
    <row r="26" spans="1:7" x14ac:dyDescent="0.25">
      <c r="A26" s="12" t="s">
        <v>1271</v>
      </c>
      <c r="B26" s="30" t="s">
        <v>1272</v>
      </c>
      <c r="C26" s="30" t="s">
        <v>1146</v>
      </c>
      <c r="D26" s="13">
        <v>229414</v>
      </c>
      <c r="E26" s="14">
        <v>178.03</v>
      </c>
      <c r="F26" s="15">
        <v>1.7600000000000001E-2</v>
      </c>
      <c r="G26" s="15"/>
    </row>
    <row r="27" spans="1:7" x14ac:dyDescent="0.25">
      <c r="A27" s="12" t="s">
        <v>1912</v>
      </c>
      <c r="B27" s="30" t="s">
        <v>1913</v>
      </c>
      <c r="C27" s="30" t="s">
        <v>1186</v>
      </c>
      <c r="D27" s="13">
        <v>64180</v>
      </c>
      <c r="E27" s="14">
        <v>176.05</v>
      </c>
      <c r="F27" s="15">
        <v>1.7399999999999999E-2</v>
      </c>
      <c r="G27" s="15"/>
    </row>
    <row r="28" spans="1:7" x14ac:dyDescent="0.25">
      <c r="A28" s="12" t="s">
        <v>1405</v>
      </c>
      <c r="B28" s="30" t="s">
        <v>1406</v>
      </c>
      <c r="C28" s="30" t="s">
        <v>1221</v>
      </c>
      <c r="D28" s="13">
        <v>27496</v>
      </c>
      <c r="E28" s="14">
        <v>175.3</v>
      </c>
      <c r="F28" s="15">
        <v>1.7299999999999999E-2</v>
      </c>
      <c r="G28" s="15"/>
    </row>
    <row r="29" spans="1:7" x14ac:dyDescent="0.25">
      <c r="A29" s="12" t="s">
        <v>1291</v>
      </c>
      <c r="B29" s="30" t="s">
        <v>1292</v>
      </c>
      <c r="C29" s="30" t="s">
        <v>1198</v>
      </c>
      <c r="D29" s="13">
        <v>7882</v>
      </c>
      <c r="E29" s="14">
        <v>174.79</v>
      </c>
      <c r="F29" s="15">
        <v>1.7299999999999999E-2</v>
      </c>
      <c r="G29" s="15"/>
    </row>
    <row r="30" spans="1:7" x14ac:dyDescent="0.25">
      <c r="A30" s="12" t="s">
        <v>2083</v>
      </c>
      <c r="B30" s="30" t="s">
        <v>2084</v>
      </c>
      <c r="C30" s="30" t="s">
        <v>1235</v>
      </c>
      <c r="D30" s="13">
        <v>13176</v>
      </c>
      <c r="E30" s="14">
        <v>162.99</v>
      </c>
      <c r="F30" s="15">
        <v>1.61E-2</v>
      </c>
      <c r="G30" s="15"/>
    </row>
    <row r="31" spans="1:7" x14ac:dyDescent="0.25">
      <c r="A31" s="12" t="s">
        <v>1163</v>
      </c>
      <c r="B31" s="30" t="s">
        <v>1164</v>
      </c>
      <c r="C31" s="30" t="s">
        <v>1165</v>
      </c>
      <c r="D31" s="13">
        <v>87809</v>
      </c>
      <c r="E31" s="14">
        <v>149.66999999999999</v>
      </c>
      <c r="F31" s="15">
        <v>1.4800000000000001E-2</v>
      </c>
      <c r="G31" s="15"/>
    </row>
    <row r="32" spans="1:7" x14ac:dyDescent="0.25">
      <c r="A32" s="12" t="s">
        <v>1510</v>
      </c>
      <c r="B32" s="30" t="s">
        <v>1511</v>
      </c>
      <c r="C32" s="30" t="s">
        <v>1235</v>
      </c>
      <c r="D32" s="13">
        <v>127</v>
      </c>
      <c r="E32" s="14">
        <v>141.84</v>
      </c>
      <c r="F32" s="15">
        <v>1.4E-2</v>
      </c>
      <c r="G32" s="15"/>
    </row>
    <row r="33" spans="1:7" x14ac:dyDescent="0.25">
      <c r="A33" s="12" t="s">
        <v>1795</v>
      </c>
      <c r="B33" s="30" t="s">
        <v>1796</v>
      </c>
      <c r="C33" s="30" t="s">
        <v>1241</v>
      </c>
      <c r="D33" s="13">
        <v>8355</v>
      </c>
      <c r="E33" s="14">
        <v>141</v>
      </c>
      <c r="F33" s="15">
        <v>1.3899999999999999E-2</v>
      </c>
      <c r="G33" s="15"/>
    </row>
    <row r="34" spans="1:7" x14ac:dyDescent="0.25">
      <c r="A34" s="12" t="s">
        <v>1251</v>
      </c>
      <c r="B34" s="30" t="s">
        <v>1252</v>
      </c>
      <c r="C34" s="30" t="s">
        <v>1198</v>
      </c>
      <c r="D34" s="13">
        <v>13913</v>
      </c>
      <c r="E34" s="14">
        <v>138.28</v>
      </c>
      <c r="F34" s="15">
        <v>1.37E-2</v>
      </c>
      <c r="G34" s="15"/>
    </row>
    <row r="35" spans="1:7" x14ac:dyDescent="0.25">
      <c r="A35" s="12" t="s">
        <v>1208</v>
      </c>
      <c r="B35" s="30" t="s">
        <v>1209</v>
      </c>
      <c r="C35" s="30" t="s">
        <v>1210</v>
      </c>
      <c r="D35" s="13">
        <v>19585</v>
      </c>
      <c r="E35" s="14">
        <v>131.38</v>
      </c>
      <c r="F35" s="15">
        <v>1.2999999999999999E-2</v>
      </c>
      <c r="G35" s="15"/>
    </row>
    <row r="36" spans="1:7" x14ac:dyDescent="0.25">
      <c r="A36" s="12" t="s">
        <v>1467</v>
      </c>
      <c r="B36" s="30" t="s">
        <v>1468</v>
      </c>
      <c r="C36" s="30" t="s">
        <v>1380</v>
      </c>
      <c r="D36" s="13">
        <v>16998</v>
      </c>
      <c r="E36" s="14">
        <v>127.86</v>
      </c>
      <c r="F36" s="15">
        <v>1.26E-2</v>
      </c>
      <c r="G36" s="15"/>
    </row>
    <row r="37" spans="1:7" x14ac:dyDescent="0.25">
      <c r="A37" s="12" t="s">
        <v>2087</v>
      </c>
      <c r="B37" s="30" t="s">
        <v>2088</v>
      </c>
      <c r="C37" s="30" t="s">
        <v>1332</v>
      </c>
      <c r="D37" s="13">
        <v>2185</v>
      </c>
      <c r="E37" s="14">
        <v>125.47</v>
      </c>
      <c r="F37" s="15">
        <v>1.24E-2</v>
      </c>
      <c r="G37" s="15"/>
    </row>
    <row r="38" spans="1:7" x14ac:dyDescent="0.25">
      <c r="A38" s="12" t="s">
        <v>1778</v>
      </c>
      <c r="B38" s="30" t="s">
        <v>1779</v>
      </c>
      <c r="C38" s="30" t="s">
        <v>1241</v>
      </c>
      <c r="D38" s="13">
        <v>3295</v>
      </c>
      <c r="E38" s="14">
        <v>118.34</v>
      </c>
      <c r="F38" s="15">
        <v>1.17E-2</v>
      </c>
      <c r="G38" s="15"/>
    </row>
    <row r="39" spans="1:7" x14ac:dyDescent="0.25">
      <c r="A39" s="12" t="s">
        <v>1864</v>
      </c>
      <c r="B39" s="30" t="s">
        <v>1865</v>
      </c>
      <c r="C39" s="30" t="s">
        <v>1170</v>
      </c>
      <c r="D39" s="13">
        <v>4941</v>
      </c>
      <c r="E39" s="14">
        <v>117.15</v>
      </c>
      <c r="F39" s="15">
        <v>1.1599999999999999E-2</v>
      </c>
      <c r="G39" s="15"/>
    </row>
    <row r="40" spans="1:7" x14ac:dyDescent="0.25">
      <c r="A40" s="12" t="s">
        <v>1407</v>
      </c>
      <c r="B40" s="30" t="s">
        <v>1408</v>
      </c>
      <c r="C40" s="30" t="s">
        <v>1186</v>
      </c>
      <c r="D40" s="13">
        <v>67191</v>
      </c>
      <c r="E40" s="14">
        <v>99.61</v>
      </c>
      <c r="F40" s="15">
        <v>9.7999999999999997E-3</v>
      </c>
      <c r="G40" s="15"/>
    </row>
    <row r="41" spans="1:7" x14ac:dyDescent="0.25">
      <c r="A41" s="12" t="s">
        <v>2105</v>
      </c>
      <c r="B41" s="30" t="s">
        <v>2106</v>
      </c>
      <c r="C41" s="30" t="s">
        <v>1186</v>
      </c>
      <c r="D41" s="13">
        <v>2294</v>
      </c>
      <c r="E41" s="14">
        <v>98.07</v>
      </c>
      <c r="F41" s="15">
        <v>9.7000000000000003E-3</v>
      </c>
      <c r="G41" s="15"/>
    </row>
    <row r="42" spans="1:7" x14ac:dyDescent="0.25">
      <c r="A42" s="12" t="s">
        <v>1784</v>
      </c>
      <c r="B42" s="30" t="s">
        <v>1785</v>
      </c>
      <c r="C42" s="30" t="s">
        <v>1332</v>
      </c>
      <c r="D42" s="13">
        <v>1529</v>
      </c>
      <c r="E42" s="14">
        <v>96.16</v>
      </c>
      <c r="F42" s="15">
        <v>9.4999999999999998E-3</v>
      </c>
      <c r="G42" s="15"/>
    </row>
    <row r="43" spans="1:7" x14ac:dyDescent="0.25">
      <c r="A43" s="12" t="s">
        <v>1389</v>
      </c>
      <c r="B43" s="30" t="s">
        <v>1390</v>
      </c>
      <c r="C43" s="30" t="s">
        <v>1186</v>
      </c>
      <c r="D43" s="13">
        <v>56794</v>
      </c>
      <c r="E43" s="14">
        <v>95.41</v>
      </c>
      <c r="F43" s="15">
        <v>9.4000000000000004E-3</v>
      </c>
      <c r="G43" s="15"/>
    </row>
    <row r="44" spans="1:7" x14ac:dyDescent="0.25">
      <c r="A44" s="12" t="s">
        <v>2081</v>
      </c>
      <c r="B44" s="30" t="s">
        <v>2082</v>
      </c>
      <c r="C44" s="30" t="s">
        <v>1186</v>
      </c>
      <c r="D44" s="13">
        <v>117457</v>
      </c>
      <c r="E44" s="14">
        <v>87.68</v>
      </c>
      <c r="F44" s="15">
        <v>8.6999999999999994E-3</v>
      </c>
      <c r="G44" s="15"/>
    </row>
    <row r="45" spans="1:7" x14ac:dyDescent="0.25">
      <c r="A45" s="12" t="s">
        <v>2073</v>
      </c>
      <c r="B45" s="30" t="s">
        <v>2074</v>
      </c>
      <c r="C45" s="30" t="s">
        <v>1244</v>
      </c>
      <c r="D45" s="13">
        <v>160718</v>
      </c>
      <c r="E45" s="14">
        <v>87.43</v>
      </c>
      <c r="F45" s="15">
        <v>8.6E-3</v>
      </c>
      <c r="G45" s="15"/>
    </row>
    <row r="46" spans="1:7" x14ac:dyDescent="0.25">
      <c r="A46" s="12" t="s">
        <v>1768</v>
      </c>
      <c r="B46" s="30" t="s">
        <v>1769</v>
      </c>
      <c r="C46" s="30" t="s">
        <v>1244</v>
      </c>
      <c r="D46" s="13">
        <v>8942</v>
      </c>
      <c r="E46" s="14">
        <v>86.2</v>
      </c>
      <c r="F46" s="15">
        <v>8.5000000000000006E-3</v>
      </c>
      <c r="G46" s="15"/>
    </row>
    <row r="47" spans="1:7" x14ac:dyDescent="0.25">
      <c r="A47" s="12" t="s">
        <v>2067</v>
      </c>
      <c r="B47" s="30" t="s">
        <v>2068</v>
      </c>
      <c r="C47" s="30" t="s">
        <v>1146</v>
      </c>
      <c r="D47" s="13">
        <v>79142</v>
      </c>
      <c r="E47" s="14">
        <v>85.35</v>
      </c>
      <c r="F47" s="15">
        <v>8.3999999999999995E-3</v>
      </c>
      <c r="G47" s="15"/>
    </row>
    <row r="48" spans="1:7" x14ac:dyDescent="0.25">
      <c r="A48" s="12" t="s">
        <v>2091</v>
      </c>
      <c r="B48" s="30" t="s">
        <v>2092</v>
      </c>
      <c r="C48" s="30" t="s">
        <v>1235</v>
      </c>
      <c r="D48" s="13">
        <v>2817</v>
      </c>
      <c r="E48" s="14">
        <v>79.95</v>
      </c>
      <c r="F48" s="15">
        <v>7.9000000000000008E-3</v>
      </c>
      <c r="G48" s="15"/>
    </row>
    <row r="49" spans="1:7" x14ac:dyDescent="0.25">
      <c r="A49" s="12" t="s">
        <v>1786</v>
      </c>
      <c r="B49" s="30" t="s">
        <v>1787</v>
      </c>
      <c r="C49" s="30" t="s">
        <v>1263</v>
      </c>
      <c r="D49" s="13">
        <v>5814</v>
      </c>
      <c r="E49" s="14">
        <v>77.790000000000006</v>
      </c>
      <c r="F49" s="15">
        <v>7.7000000000000002E-3</v>
      </c>
      <c r="G49" s="15"/>
    </row>
    <row r="50" spans="1:7" x14ac:dyDescent="0.25">
      <c r="A50" s="12" t="s">
        <v>2125</v>
      </c>
      <c r="B50" s="30" t="s">
        <v>2126</v>
      </c>
      <c r="C50" s="30" t="s">
        <v>1235</v>
      </c>
      <c r="D50" s="13">
        <v>449</v>
      </c>
      <c r="E50" s="14">
        <v>71.400000000000006</v>
      </c>
      <c r="F50" s="15">
        <v>7.0000000000000001E-3</v>
      </c>
      <c r="G50" s="15"/>
    </row>
    <row r="51" spans="1:7" x14ac:dyDescent="0.25">
      <c r="A51" s="12" t="s">
        <v>1770</v>
      </c>
      <c r="B51" s="30" t="s">
        <v>1771</v>
      </c>
      <c r="C51" s="30" t="s">
        <v>1146</v>
      </c>
      <c r="D51" s="13">
        <v>17498</v>
      </c>
      <c r="E51" s="14">
        <v>69.45</v>
      </c>
      <c r="F51" s="15">
        <v>6.8999999999999999E-3</v>
      </c>
      <c r="G51" s="15"/>
    </row>
    <row r="52" spans="1:7" x14ac:dyDescent="0.25">
      <c r="A52" s="12" t="s">
        <v>1936</v>
      </c>
      <c r="B52" s="30" t="s">
        <v>1937</v>
      </c>
      <c r="C52" s="30" t="s">
        <v>1241</v>
      </c>
      <c r="D52" s="13">
        <v>3095</v>
      </c>
      <c r="E52" s="14">
        <v>64.819999999999993</v>
      </c>
      <c r="F52" s="15">
        <v>6.4000000000000003E-3</v>
      </c>
      <c r="G52" s="15"/>
    </row>
    <row r="53" spans="1:7" x14ac:dyDescent="0.25">
      <c r="A53" s="12" t="s">
        <v>1273</v>
      </c>
      <c r="B53" s="30" t="s">
        <v>1274</v>
      </c>
      <c r="C53" s="30" t="s">
        <v>1275</v>
      </c>
      <c r="D53" s="13">
        <v>2043</v>
      </c>
      <c r="E53" s="14">
        <v>64.36</v>
      </c>
      <c r="F53" s="15">
        <v>6.4000000000000003E-3</v>
      </c>
      <c r="G53" s="15"/>
    </row>
    <row r="54" spans="1:7" x14ac:dyDescent="0.25">
      <c r="A54" s="12" t="s">
        <v>2107</v>
      </c>
      <c r="B54" s="30" t="s">
        <v>2108</v>
      </c>
      <c r="C54" s="30" t="s">
        <v>1165</v>
      </c>
      <c r="D54" s="13">
        <v>2532</v>
      </c>
      <c r="E54" s="14">
        <v>64.19</v>
      </c>
      <c r="F54" s="15">
        <v>6.3E-3</v>
      </c>
      <c r="G54" s="15"/>
    </row>
    <row r="55" spans="1:7" x14ac:dyDescent="0.25">
      <c r="A55" s="12" t="s">
        <v>1780</v>
      </c>
      <c r="B55" s="30" t="s">
        <v>1781</v>
      </c>
      <c r="C55" s="30" t="s">
        <v>1235</v>
      </c>
      <c r="D55" s="13">
        <v>8894</v>
      </c>
      <c r="E55" s="14">
        <v>59.88</v>
      </c>
      <c r="F55" s="15">
        <v>5.8999999999999999E-3</v>
      </c>
      <c r="G55" s="15"/>
    </row>
    <row r="56" spans="1:7" x14ac:dyDescent="0.25">
      <c r="A56" s="12" t="s">
        <v>2117</v>
      </c>
      <c r="B56" s="30" t="s">
        <v>2118</v>
      </c>
      <c r="C56" s="30" t="s">
        <v>1146</v>
      </c>
      <c r="D56" s="13">
        <v>40476</v>
      </c>
      <c r="E56" s="14">
        <v>41.99</v>
      </c>
      <c r="F56" s="15">
        <v>4.1000000000000003E-3</v>
      </c>
      <c r="G56" s="15"/>
    </row>
    <row r="57" spans="1:7" x14ac:dyDescent="0.25">
      <c r="A57" s="12" t="s">
        <v>1934</v>
      </c>
      <c r="B57" s="30" t="s">
        <v>1935</v>
      </c>
      <c r="C57" s="30" t="s">
        <v>1263</v>
      </c>
      <c r="D57" s="13">
        <v>2758</v>
      </c>
      <c r="E57" s="14">
        <v>37.79</v>
      </c>
      <c r="F57" s="15">
        <v>3.7000000000000002E-3</v>
      </c>
      <c r="G57" s="15"/>
    </row>
    <row r="58" spans="1:7" x14ac:dyDescent="0.25">
      <c r="A58" s="16" t="s">
        <v>126</v>
      </c>
      <c r="B58" s="31"/>
      <c r="C58" s="31"/>
      <c r="D58" s="17"/>
      <c r="E58" s="37">
        <v>10139.09</v>
      </c>
      <c r="F58" s="38">
        <v>1.0012000000000001</v>
      </c>
      <c r="G58" s="20"/>
    </row>
    <row r="59" spans="1:7" x14ac:dyDescent="0.25">
      <c r="A59" s="16" t="s">
        <v>1522</v>
      </c>
      <c r="B59" s="30"/>
      <c r="C59" s="30"/>
      <c r="D59" s="13"/>
      <c r="E59" s="14"/>
      <c r="F59" s="15"/>
      <c r="G59" s="15"/>
    </row>
    <row r="60" spans="1:7" x14ac:dyDescent="0.25">
      <c r="A60" s="16" t="s">
        <v>126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158</v>
      </c>
      <c r="B61" s="32"/>
      <c r="C61" s="32"/>
      <c r="D61" s="22"/>
      <c r="E61" s="27">
        <v>10139.09</v>
      </c>
      <c r="F61" s="28">
        <v>1.0012000000000001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162</v>
      </c>
      <c r="B64" s="30"/>
      <c r="C64" s="30"/>
      <c r="D64" s="13"/>
      <c r="E64" s="14"/>
      <c r="F64" s="15"/>
      <c r="G64" s="15"/>
    </row>
    <row r="65" spans="1:7" x14ac:dyDescent="0.25">
      <c r="A65" s="12" t="s">
        <v>163</v>
      </c>
      <c r="B65" s="30"/>
      <c r="C65" s="30"/>
      <c r="D65" s="13"/>
      <c r="E65" s="14">
        <v>89.98</v>
      </c>
      <c r="F65" s="15">
        <v>8.8999999999999999E-3</v>
      </c>
      <c r="G65" s="15">
        <v>6.7599000000000006E-2</v>
      </c>
    </row>
    <row r="66" spans="1:7" x14ac:dyDescent="0.25">
      <c r="A66" s="16" t="s">
        <v>126</v>
      </c>
      <c r="B66" s="31"/>
      <c r="C66" s="31"/>
      <c r="D66" s="17"/>
      <c r="E66" s="37">
        <v>89.98</v>
      </c>
      <c r="F66" s="38">
        <v>8.8999999999999999E-3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158</v>
      </c>
      <c r="B68" s="32"/>
      <c r="C68" s="32"/>
      <c r="D68" s="22"/>
      <c r="E68" s="18">
        <v>89.98</v>
      </c>
      <c r="F68" s="19">
        <v>8.8999999999999999E-3</v>
      </c>
      <c r="G68" s="20"/>
    </row>
    <row r="69" spans="1:7" x14ac:dyDescent="0.25">
      <c r="A69" s="12" t="s">
        <v>164</v>
      </c>
      <c r="B69" s="30"/>
      <c r="C69" s="30"/>
      <c r="D69" s="13"/>
      <c r="E69" s="14">
        <v>1.6665200000000002E-2</v>
      </c>
      <c r="F69" s="15">
        <v>9.9999999999999995E-7</v>
      </c>
      <c r="G69" s="15"/>
    </row>
    <row r="70" spans="1:7" x14ac:dyDescent="0.25">
      <c r="A70" s="12" t="s">
        <v>165</v>
      </c>
      <c r="B70" s="30"/>
      <c r="C70" s="30"/>
      <c r="D70" s="13"/>
      <c r="E70" s="23">
        <v>-100.7766652</v>
      </c>
      <c r="F70" s="24">
        <v>-1.0101000000000001E-2</v>
      </c>
      <c r="G70" s="15">
        <v>6.7599000000000006E-2</v>
      </c>
    </row>
    <row r="71" spans="1:7" x14ac:dyDescent="0.25">
      <c r="A71" s="25" t="s">
        <v>166</v>
      </c>
      <c r="B71" s="33"/>
      <c r="C71" s="33"/>
      <c r="D71" s="26"/>
      <c r="E71" s="27">
        <v>10128.31</v>
      </c>
      <c r="F71" s="28">
        <v>1</v>
      </c>
      <c r="G71" s="28"/>
    </row>
    <row r="76" spans="1:7" x14ac:dyDescent="0.25">
      <c r="A76" s="1" t="s">
        <v>169</v>
      </c>
    </row>
    <row r="77" spans="1:7" x14ac:dyDescent="0.25">
      <c r="A77" s="47" t="s">
        <v>170</v>
      </c>
      <c r="B77" s="34" t="s">
        <v>118</v>
      </c>
    </row>
    <row r="78" spans="1:7" x14ac:dyDescent="0.25">
      <c r="A78" t="s">
        <v>171</v>
      </c>
    </row>
    <row r="79" spans="1:7" x14ac:dyDescent="0.25">
      <c r="A79" t="s">
        <v>172</v>
      </c>
      <c r="B79" t="s">
        <v>173</v>
      </c>
      <c r="C79" t="s">
        <v>173</v>
      </c>
    </row>
    <row r="80" spans="1:7" x14ac:dyDescent="0.25">
      <c r="B80" s="48">
        <v>45230</v>
      </c>
      <c r="C80" s="48">
        <v>45260</v>
      </c>
    </row>
    <row r="81" spans="1:5" x14ac:dyDescent="0.25">
      <c r="A81" t="s">
        <v>685</v>
      </c>
      <c r="B81">
        <v>12.118499999999999</v>
      </c>
      <c r="C81">
        <v>13.549200000000001</v>
      </c>
      <c r="E81" s="2"/>
    </row>
    <row r="82" spans="1:5" x14ac:dyDescent="0.25">
      <c r="A82" t="s">
        <v>178</v>
      </c>
      <c r="B82">
        <v>12.1203</v>
      </c>
      <c r="C82">
        <v>13.551399999999999</v>
      </c>
      <c r="E82" s="2"/>
    </row>
    <row r="83" spans="1:5" x14ac:dyDescent="0.25">
      <c r="A83" t="s">
        <v>686</v>
      </c>
      <c r="B83">
        <v>12.0388</v>
      </c>
      <c r="C83">
        <v>13.451599999999999</v>
      </c>
      <c r="E83" s="2"/>
    </row>
    <row r="84" spans="1:5" x14ac:dyDescent="0.25">
      <c r="A84" t="s">
        <v>650</v>
      </c>
      <c r="B84">
        <v>12.0387</v>
      </c>
      <c r="C84">
        <v>13.451499999999999</v>
      </c>
      <c r="E84" s="2"/>
    </row>
    <row r="85" spans="1:5" x14ac:dyDescent="0.25">
      <c r="E85" s="2"/>
    </row>
    <row r="86" spans="1:5" x14ac:dyDescent="0.25">
      <c r="A86" t="s">
        <v>188</v>
      </c>
      <c r="B86" s="34" t="s">
        <v>118</v>
      </c>
    </row>
    <row r="87" spans="1:5" x14ac:dyDescent="0.25">
      <c r="A87" t="s">
        <v>189</v>
      </c>
      <c r="B87" s="34" t="s">
        <v>118</v>
      </c>
    </row>
    <row r="88" spans="1:5" ht="30" customHeight="1" x14ac:dyDescent="0.25">
      <c r="A88" s="47" t="s">
        <v>190</v>
      </c>
      <c r="B88" s="34" t="s">
        <v>118</v>
      </c>
    </row>
    <row r="89" spans="1:5" ht="30" customHeight="1" x14ac:dyDescent="0.25">
      <c r="A89" s="47" t="s">
        <v>191</v>
      </c>
      <c r="B89" s="34" t="s">
        <v>118</v>
      </c>
    </row>
    <row r="90" spans="1:5" x14ac:dyDescent="0.25">
      <c r="A90" t="s">
        <v>1760</v>
      </c>
      <c r="B90" s="49">
        <v>1.1416550000000001</v>
      </c>
    </row>
    <row r="91" spans="1:5" ht="45" customHeight="1" x14ac:dyDescent="0.25">
      <c r="A91" s="47" t="s">
        <v>193</v>
      </c>
      <c r="B91" s="34" t="s">
        <v>118</v>
      </c>
    </row>
    <row r="92" spans="1:5" ht="30" customHeight="1" x14ac:dyDescent="0.25">
      <c r="A92" s="47" t="s">
        <v>194</v>
      </c>
      <c r="B92" s="34" t="s">
        <v>118</v>
      </c>
    </row>
    <row r="93" spans="1:5" ht="30" customHeight="1" x14ac:dyDescent="0.25">
      <c r="A93" s="47" t="s">
        <v>195</v>
      </c>
      <c r="B93" s="34" t="s">
        <v>118</v>
      </c>
    </row>
    <row r="94" spans="1:5" x14ac:dyDescent="0.25">
      <c r="A94" t="s">
        <v>196</v>
      </c>
      <c r="B94" s="34" t="s">
        <v>118</v>
      </c>
    </row>
    <row r="95" spans="1:5" x14ac:dyDescent="0.25">
      <c r="A95" t="s">
        <v>197</v>
      </c>
      <c r="B95" s="34" t="s">
        <v>118</v>
      </c>
    </row>
    <row r="97" spans="1:4" ht="69.95" customHeight="1" x14ac:dyDescent="0.25">
      <c r="A97" s="67" t="s">
        <v>207</v>
      </c>
      <c r="B97" s="67" t="s">
        <v>208</v>
      </c>
      <c r="C97" s="67" t="s">
        <v>5</v>
      </c>
      <c r="D97" s="67" t="s">
        <v>6</v>
      </c>
    </row>
    <row r="98" spans="1:4" ht="69.95" customHeight="1" x14ac:dyDescent="0.25">
      <c r="A98" s="67" t="s">
        <v>2178</v>
      </c>
      <c r="B98" s="67"/>
      <c r="C98" s="67" t="s">
        <v>2179</v>
      </c>
      <c r="D9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204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9" max="9" width="10.5703125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2180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2181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1147</v>
      </c>
      <c r="B8" s="30" t="s">
        <v>1148</v>
      </c>
      <c r="C8" s="30" t="s">
        <v>1149</v>
      </c>
      <c r="D8" s="13">
        <v>87500</v>
      </c>
      <c r="E8" s="14">
        <v>2080.27</v>
      </c>
      <c r="F8" s="15">
        <v>3.5400000000000001E-2</v>
      </c>
      <c r="G8" s="15"/>
    </row>
    <row r="9" spans="1:8" x14ac:dyDescent="0.25">
      <c r="A9" s="12" t="s">
        <v>1144</v>
      </c>
      <c r="B9" s="30" t="s">
        <v>1145</v>
      </c>
      <c r="C9" s="30" t="s">
        <v>1146</v>
      </c>
      <c r="D9" s="13">
        <v>102850</v>
      </c>
      <c r="E9" s="14">
        <v>1603.23</v>
      </c>
      <c r="F9" s="15">
        <v>2.7199999999999998E-2</v>
      </c>
      <c r="G9" s="15"/>
    </row>
    <row r="10" spans="1:8" x14ac:dyDescent="0.25">
      <c r="A10" s="12" t="s">
        <v>1397</v>
      </c>
      <c r="B10" s="30" t="s">
        <v>1398</v>
      </c>
      <c r="C10" s="30" t="s">
        <v>1146</v>
      </c>
      <c r="D10" s="13">
        <v>137500</v>
      </c>
      <c r="E10" s="14">
        <v>1477.09</v>
      </c>
      <c r="F10" s="15">
        <v>2.5100000000000001E-2</v>
      </c>
      <c r="G10" s="15"/>
    </row>
    <row r="11" spans="1:8" x14ac:dyDescent="0.25">
      <c r="A11" s="12" t="s">
        <v>1152</v>
      </c>
      <c r="B11" s="30" t="s">
        <v>1153</v>
      </c>
      <c r="C11" s="30" t="s">
        <v>1146</v>
      </c>
      <c r="D11" s="13">
        <v>69200</v>
      </c>
      <c r="E11" s="14">
        <v>1214.77</v>
      </c>
      <c r="F11" s="15">
        <v>2.06E-2</v>
      </c>
      <c r="G11" s="15"/>
    </row>
    <row r="12" spans="1:8" x14ac:dyDescent="0.25">
      <c r="A12" s="12" t="s">
        <v>1177</v>
      </c>
      <c r="B12" s="30" t="s">
        <v>1178</v>
      </c>
      <c r="C12" s="30" t="s">
        <v>1149</v>
      </c>
      <c r="D12" s="13">
        <v>299700</v>
      </c>
      <c r="E12" s="14">
        <v>1041.1600000000001</v>
      </c>
      <c r="F12" s="15">
        <v>1.77E-2</v>
      </c>
      <c r="G12" s="15"/>
    </row>
    <row r="13" spans="1:8" x14ac:dyDescent="0.25">
      <c r="A13" s="12" t="s">
        <v>1191</v>
      </c>
      <c r="B13" s="30" t="s">
        <v>1192</v>
      </c>
      <c r="C13" s="30" t="s">
        <v>1146</v>
      </c>
      <c r="D13" s="13">
        <v>151500</v>
      </c>
      <c r="E13" s="14">
        <v>855.6</v>
      </c>
      <c r="F13" s="15">
        <v>1.4500000000000001E-2</v>
      </c>
      <c r="G13" s="15"/>
    </row>
    <row r="14" spans="1:8" x14ac:dyDescent="0.25">
      <c r="A14" s="12" t="s">
        <v>1253</v>
      </c>
      <c r="B14" s="30" t="s">
        <v>1254</v>
      </c>
      <c r="C14" s="30" t="s">
        <v>1255</v>
      </c>
      <c r="D14" s="13">
        <v>468000</v>
      </c>
      <c r="E14" s="14">
        <v>849.42</v>
      </c>
      <c r="F14" s="15">
        <v>1.44E-2</v>
      </c>
      <c r="G14" s="15"/>
    </row>
    <row r="15" spans="1:8" x14ac:dyDescent="0.25">
      <c r="A15" s="12" t="s">
        <v>1391</v>
      </c>
      <c r="B15" s="30" t="s">
        <v>1392</v>
      </c>
      <c r="C15" s="30" t="s">
        <v>1149</v>
      </c>
      <c r="D15" s="13">
        <v>731250</v>
      </c>
      <c r="E15" s="14">
        <v>817.17</v>
      </c>
      <c r="F15" s="15">
        <v>1.3899999999999999E-2</v>
      </c>
      <c r="G15" s="15"/>
    </row>
    <row r="16" spans="1:8" x14ac:dyDescent="0.25">
      <c r="A16" s="12" t="s">
        <v>1160</v>
      </c>
      <c r="B16" s="30" t="s">
        <v>1161</v>
      </c>
      <c r="C16" s="30" t="s">
        <v>1162</v>
      </c>
      <c r="D16" s="13">
        <v>33900</v>
      </c>
      <c r="E16" s="14">
        <v>799.55</v>
      </c>
      <c r="F16" s="15">
        <v>1.3599999999999999E-2</v>
      </c>
      <c r="G16" s="15"/>
    </row>
    <row r="17" spans="1:7" x14ac:dyDescent="0.25">
      <c r="A17" s="12" t="s">
        <v>1179</v>
      </c>
      <c r="B17" s="30" t="s">
        <v>1180</v>
      </c>
      <c r="C17" s="30" t="s">
        <v>1181</v>
      </c>
      <c r="D17" s="13">
        <v>138600</v>
      </c>
      <c r="E17" s="14">
        <v>714.69</v>
      </c>
      <c r="F17" s="15">
        <v>1.21E-2</v>
      </c>
      <c r="G17" s="15"/>
    </row>
    <row r="18" spans="1:7" x14ac:dyDescent="0.25">
      <c r="A18" s="12" t="s">
        <v>1293</v>
      </c>
      <c r="B18" s="30" t="s">
        <v>1294</v>
      </c>
      <c r="C18" s="30" t="s">
        <v>1221</v>
      </c>
      <c r="D18" s="13">
        <v>57400</v>
      </c>
      <c r="E18" s="14">
        <v>703.64</v>
      </c>
      <c r="F18" s="15">
        <v>1.2E-2</v>
      </c>
      <c r="G18" s="15"/>
    </row>
    <row r="19" spans="1:7" x14ac:dyDescent="0.25">
      <c r="A19" s="12" t="s">
        <v>1271</v>
      </c>
      <c r="B19" s="30" t="s">
        <v>1272</v>
      </c>
      <c r="C19" s="30" t="s">
        <v>1146</v>
      </c>
      <c r="D19" s="13">
        <v>752000</v>
      </c>
      <c r="E19" s="14">
        <v>583.54999999999995</v>
      </c>
      <c r="F19" s="15">
        <v>9.9000000000000008E-3</v>
      </c>
      <c r="G19" s="15"/>
    </row>
    <row r="20" spans="1:7" x14ac:dyDescent="0.25">
      <c r="A20" s="12" t="s">
        <v>1219</v>
      </c>
      <c r="B20" s="30" t="s">
        <v>1220</v>
      </c>
      <c r="C20" s="30" t="s">
        <v>1221</v>
      </c>
      <c r="D20" s="13">
        <v>53900</v>
      </c>
      <c r="E20" s="14">
        <v>561.4</v>
      </c>
      <c r="F20" s="15">
        <v>9.4999999999999998E-3</v>
      </c>
      <c r="G20" s="15"/>
    </row>
    <row r="21" spans="1:7" x14ac:dyDescent="0.25">
      <c r="A21" s="12" t="s">
        <v>1365</v>
      </c>
      <c r="B21" s="30" t="s">
        <v>1366</v>
      </c>
      <c r="C21" s="30" t="s">
        <v>1170</v>
      </c>
      <c r="D21" s="13">
        <v>38500</v>
      </c>
      <c r="E21" s="14">
        <v>539.33000000000004</v>
      </c>
      <c r="F21" s="15">
        <v>9.1999999999999998E-3</v>
      </c>
      <c r="G21" s="15"/>
    </row>
    <row r="22" spans="1:7" x14ac:dyDescent="0.25">
      <c r="A22" s="12" t="s">
        <v>1381</v>
      </c>
      <c r="B22" s="30" t="s">
        <v>1382</v>
      </c>
      <c r="C22" s="30" t="s">
        <v>1221</v>
      </c>
      <c r="D22" s="13">
        <v>215000</v>
      </c>
      <c r="E22" s="14">
        <v>512.35</v>
      </c>
      <c r="F22" s="15">
        <v>8.6999999999999994E-3</v>
      </c>
      <c r="G22" s="15"/>
    </row>
    <row r="23" spans="1:7" x14ac:dyDescent="0.25">
      <c r="A23" s="12" t="s">
        <v>1463</v>
      </c>
      <c r="B23" s="30" t="s">
        <v>1464</v>
      </c>
      <c r="C23" s="30" t="s">
        <v>1216</v>
      </c>
      <c r="D23" s="13">
        <v>8700</v>
      </c>
      <c r="E23" s="14">
        <v>501.19</v>
      </c>
      <c r="F23" s="15">
        <v>8.5000000000000006E-3</v>
      </c>
      <c r="G23" s="15"/>
    </row>
    <row r="24" spans="1:7" x14ac:dyDescent="0.25">
      <c r="A24" s="12" t="s">
        <v>1261</v>
      </c>
      <c r="B24" s="30" t="s">
        <v>1262</v>
      </c>
      <c r="C24" s="30" t="s">
        <v>1263</v>
      </c>
      <c r="D24" s="13">
        <v>57600</v>
      </c>
      <c r="E24" s="14">
        <v>476.9</v>
      </c>
      <c r="F24" s="15">
        <v>8.0999999999999996E-3</v>
      </c>
      <c r="G24" s="15"/>
    </row>
    <row r="25" spans="1:7" x14ac:dyDescent="0.25">
      <c r="A25" s="12" t="s">
        <v>1264</v>
      </c>
      <c r="B25" s="30" t="s">
        <v>1265</v>
      </c>
      <c r="C25" s="30" t="s">
        <v>1146</v>
      </c>
      <c r="D25" s="13">
        <v>32000</v>
      </c>
      <c r="E25" s="14">
        <v>469.15</v>
      </c>
      <c r="F25" s="15">
        <v>8.0000000000000002E-3</v>
      </c>
      <c r="G25" s="15"/>
    </row>
    <row r="26" spans="1:7" x14ac:dyDescent="0.25">
      <c r="A26" s="12" t="s">
        <v>1359</v>
      </c>
      <c r="B26" s="30" t="s">
        <v>1360</v>
      </c>
      <c r="C26" s="30" t="s">
        <v>1361</v>
      </c>
      <c r="D26" s="13">
        <v>13800</v>
      </c>
      <c r="E26" s="14">
        <v>429.07</v>
      </c>
      <c r="F26" s="15">
        <v>7.3000000000000001E-3</v>
      </c>
      <c r="G26" s="15"/>
    </row>
    <row r="27" spans="1:7" x14ac:dyDescent="0.25">
      <c r="A27" s="12" t="s">
        <v>1201</v>
      </c>
      <c r="B27" s="30" t="s">
        <v>1202</v>
      </c>
      <c r="C27" s="30" t="s">
        <v>1203</v>
      </c>
      <c r="D27" s="13">
        <v>17400</v>
      </c>
      <c r="E27" s="14">
        <v>414.09</v>
      </c>
      <c r="F27" s="15">
        <v>7.0000000000000001E-3</v>
      </c>
      <c r="G27" s="15"/>
    </row>
    <row r="28" spans="1:7" x14ac:dyDescent="0.25">
      <c r="A28" s="12" t="s">
        <v>1171</v>
      </c>
      <c r="B28" s="30" t="s">
        <v>1172</v>
      </c>
      <c r="C28" s="30" t="s">
        <v>1173</v>
      </c>
      <c r="D28" s="13">
        <v>37050</v>
      </c>
      <c r="E28" s="14">
        <v>375.95</v>
      </c>
      <c r="F28" s="15">
        <v>6.4000000000000003E-3</v>
      </c>
      <c r="G28" s="15"/>
    </row>
    <row r="29" spans="1:7" x14ac:dyDescent="0.25">
      <c r="A29" s="12" t="s">
        <v>1163</v>
      </c>
      <c r="B29" s="30" t="s">
        <v>1164</v>
      </c>
      <c r="C29" s="30" t="s">
        <v>1165</v>
      </c>
      <c r="D29" s="13">
        <v>210000</v>
      </c>
      <c r="E29" s="14">
        <v>357.95</v>
      </c>
      <c r="F29" s="15">
        <v>6.1000000000000004E-3</v>
      </c>
      <c r="G29" s="15"/>
    </row>
    <row r="30" spans="1:7" x14ac:dyDescent="0.25">
      <c r="A30" s="12" t="s">
        <v>1222</v>
      </c>
      <c r="B30" s="30" t="s">
        <v>1223</v>
      </c>
      <c r="C30" s="30" t="s">
        <v>1156</v>
      </c>
      <c r="D30" s="13">
        <v>3350</v>
      </c>
      <c r="E30" s="14">
        <v>355.39</v>
      </c>
      <c r="F30" s="15">
        <v>6.0000000000000001E-3</v>
      </c>
      <c r="G30" s="15"/>
    </row>
    <row r="31" spans="1:7" x14ac:dyDescent="0.25">
      <c r="A31" s="12" t="s">
        <v>1150</v>
      </c>
      <c r="B31" s="30" t="s">
        <v>1151</v>
      </c>
      <c r="C31" s="30" t="s">
        <v>1146</v>
      </c>
      <c r="D31" s="13">
        <v>37800</v>
      </c>
      <c r="E31" s="14">
        <v>353.41</v>
      </c>
      <c r="F31" s="15">
        <v>6.0000000000000001E-3</v>
      </c>
      <c r="G31" s="15"/>
    </row>
    <row r="32" spans="1:7" x14ac:dyDescent="0.25">
      <c r="A32" s="12" t="s">
        <v>1299</v>
      </c>
      <c r="B32" s="30" t="s">
        <v>1300</v>
      </c>
      <c r="C32" s="30" t="s">
        <v>1275</v>
      </c>
      <c r="D32" s="13">
        <v>190000</v>
      </c>
      <c r="E32" s="14">
        <v>347.99</v>
      </c>
      <c r="F32" s="15">
        <v>5.8999999999999999E-3</v>
      </c>
      <c r="G32" s="15"/>
    </row>
    <row r="33" spans="1:7" x14ac:dyDescent="0.25">
      <c r="A33" s="12" t="s">
        <v>1452</v>
      </c>
      <c r="B33" s="30" t="s">
        <v>1453</v>
      </c>
      <c r="C33" s="30" t="s">
        <v>1356</v>
      </c>
      <c r="D33" s="13">
        <v>11600</v>
      </c>
      <c r="E33" s="14">
        <v>323.29000000000002</v>
      </c>
      <c r="F33" s="15">
        <v>5.4999999999999997E-3</v>
      </c>
      <c r="G33" s="15"/>
    </row>
    <row r="34" spans="1:7" x14ac:dyDescent="0.25">
      <c r="A34" s="12" t="s">
        <v>1157</v>
      </c>
      <c r="B34" s="30" t="s">
        <v>1158</v>
      </c>
      <c r="C34" s="30" t="s">
        <v>1159</v>
      </c>
      <c r="D34" s="13">
        <v>120000</v>
      </c>
      <c r="E34" s="14">
        <v>303.72000000000003</v>
      </c>
      <c r="F34" s="15">
        <v>5.1999999999999998E-3</v>
      </c>
      <c r="G34" s="15"/>
    </row>
    <row r="35" spans="1:7" x14ac:dyDescent="0.25">
      <c r="A35" s="12" t="s">
        <v>1214</v>
      </c>
      <c r="B35" s="30" t="s">
        <v>1215</v>
      </c>
      <c r="C35" s="30" t="s">
        <v>1216</v>
      </c>
      <c r="D35" s="13">
        <v>20400</v>
      </c>
      <c r="E35" s="14">
        <v>296.85000000000002</v>
      </c>
      <c r="F35" s="15">
        <v>5.0000000000000001E-3</v>
      </c>
      <c r="G35" s="15"/>
    </row>
    <row r="36" spans="1:7" x14ac:dyDescent="0.25">
      <c r="A36" s="12" t="s">
        <v>1154</v>
      </c>
      <c r="B36" s="30" t="s">
        <v>1155</v>
      </c>
      <c r="C36" s="30" t="s">
        <v>1156</v>
      </c>
      <c r="D36" s="13">
        <v>41325</v>
      </c>
      <c r="E36" s="14">
        <v>291.92</v>
      </c>
      <c r="F36" s="15">
        <v>5.0000000000000001E-3</v>
      </c>
      <c r="G36" s="15"/>
    </row>
    <row r="37" spans="1:7" x14ac:dyDescent="0.25">
      <c r="A37" s="12" t="s">
        <v>1199</v>
      </c>
      <c r="B37" s="30" t="s">
        <v>1200</v>
      </c>
      <c r="C37" s="30" t="s">
        <v>1146</v>
      </c>
      <c r="D37" s="13">
        <v>170000</v>
      </c>
      <c r="E37" s="14">
        <v>250.5</v>
      </c>
      <c r="F37" s="15">
        <v>4.3E-3</v>
      </c>
      <c r="G37" s="15"/>
    </row>
    <row r="38" spans="1:7" x14ac:dyDescent="0.25">
      <c r="A38" s="12" t="s">
        <v>1354</v>
      </c>
      <c r="B38" s="30" t="s">
        <v>1355</v>
      </c>
      <c r="C38" s="30" t="s">
        <v>1356</v>
      </c>
      <c r="D38" s="13">
        <v>9000</v>
      </c>
      <c r="E38" s="14">
        <v>234.36</v>
      </c>
      <c r="F38" s="15">
        <v>4.0000000000000001E-3</v>
      </c>
      <c r="G38" s="15"/>
    </row>
    <row r="39" spans="1:7" x14ac:dyDescent="0.25">
      <c r="A39" s="12" t="s">
        <v>1226</v>
      </c>
      <c r="B39" s="30" t="s">
        <v>1227</v>
      </c>
      <c r="C39" s="30" t="s">
        <v>1221</v>
      </c>
      <c r="D39" s="13">
        <v>3875</v>
      </c>
      <c r="E39" s="14">
        <v>224.29</v>
      </c>
      <c r="F39" s="15">
        <v>3.8E-3</v>
      </c>
      <c r="G39" s="15"/>
    </row>
    <row r="40" spans="1:7" x14ac:dyDescent="0.25">
      <c r="A40" s="12" t="s">
        <v>1297</v>
      </c>
      <c r="B40" s="30" t="s">
        <v>1298</v>
      </c>
      <c r="C40" s="30" t="s">
        <v>1216</v>
      </c>
      <c r="D40" s="13">
        <v>4050</v>
      </c>
      <c r="E40" s="14">
        <v>224.24</v>
      </c>
      <c r="F40" s="15">
        <v>3.8E-3</v>
      </c>
      <c r="G40" s="15"/>
    </row>
    <row r="41" spans="1:7" x14ac:dyDescent="0.25">
      <c r="A41" s="12" t="s">
        <v>1315</v>
      </c>
      <c r="B41" s="30" t="s">
        <v>1316</v>
      </c>
      <c r="C41" s="30" t="s">
        <v>1198</v>
      </c>
      <c r="D41" s="13">
        <v>50400</v>
      </c>
      <c r="E41" s="14">
        <v>221.38</v>
      </c>
      <c r="F41" s="15">
        <v>3.8E-3</v>
      </c>
      <c r="G41" s="15"/>
    </row>
    <row r="42" spans="1:7" x14ac:dyDescent="0.25">
      <c r="A42" s="12" t="s">
        <v>1211</v>
      </c>
      <c r="B42" s="30" t="s">
        <v>1212</v>
      </c>
      <c r="C42" s="30" t="s">
        <v>1213</v>
      </c>
      <c r="D42" s="13">
        <v>30625</v>
      </c>
      <c r="E42" s="14">
        <v>216.14</v>
      </c>
      <c r="F42" s="15">
        <v>3.7000000000000002E-3</v>
      </c>
      <c r="G42" s="15"/>
    </row>
    <row r="43" spans="1:7" x14ac:dyDescent="0.25">
      <c r="A43" s="12" t="s">
        <v>1283</v>
      </c>
      <c r="B43" s="30" t="s">
        <v>1284</v>
      </c>
      <c r="C43" s="30" t="s">
        <v>1146</v>
      </c>
      <c r="D43" s="13">
        <v>95000</v>
      </c>
      <c r="E43" s="14">
        <v>214.8</v>
      </c>
      <c r="F43" s="15">
        <v>3.7000000000000002E-3</v>
      </c>
      <c r="G43" s="15"/>
    </row>
    <row r="44" spans="1:7" x14ac:dyDescent="0.25">
      <c r="A44" s="12" t="s">
        <v>1239</v>
      </c>
      <c r="B44" s="30" t="s">
        <v>1240</v>
      </c>
      <c r="C44" s="30" t="s">
        <v>1241</v>
      </c>
      <c r="D44" s="13">
        <v>19000</v>
      </c>
      <c r="E44" s="14">
        <v>212.85</v>
      </c>
      <c r="F44" s="15">
        <v>3.5999999999999999E-3</v>
      </c>
      <c r="G44" s="15"/>
    </row>
    <row r="45" spans="1:7" x14ac:dyDescent="0.25">
      <c r="A45" s="12" t="s">
        <v>1454</v>
      </c>
      <c r="B45" s="30" t="s">
        <v>1455</v>
      </c>
      <c r="C45" s="30" t="s">
        <v>1356</v>
      </c>
      <c r="D45" s="13">
        <v>91000</v>
      </c>
      <c r="E45" s="14">
        <v>210.89</v>
      </c>
      <c r="F45" s="15">
        <v>3.5999999999999999E-3</v>
      </c>
      <c r="G45" s="15"/>
    </row>
    <row r="46" spans="1:7" x14ac:dyDescent="0.25">
      <c r="A46" s="12" t="s">
        <v>1276</v>
      </c>
      <c r="B46" s="30" t="s">
        <v>1277</v>
      </c>
      <c r="C46" s="30" t="s">
        <v>1186</v>
      </c>
      <c r="D46" s="13">
        <v>42000</v>
      </c>
      <c r="E46" s="14">
        <v>146.44999999999999</v>
      </c>
      <c r="F46" s="15">
        <v>2.5000000000000001E-3</v>
      </c>
      <c r="G46" s="15"/>
    </row>
    <row r="47" spans="1:7" x14ac:dyDescent="0.25">
      <c r="A47" s="12" t="s">
        <v>1233</v>
      </c>
      <c r="B47" s="30" t="s">
        <v>1234</v>
      </c>
      <c r="C47" s="30" t="s">
        <v>1235</v>
      </c>
      <c r="D47" s="13">
        <v>32300</v>
      </c>
      <c r="E47" s="14">
        <v>138.05000000000001</v>
      </c>
      <c r="F47" s="15">
        <v>2.3E-3</v>
      </c>
      <c r="G47" s="15"/>
    </row>
    <row r="48" spans="1:7" x14ac:dyDescent="0.25">
      <c r="A48" s="12" t="s">
        <v>1168</v>
      </c>
      <c r="B48" s="30" t="s">
        <v>1169</v>
      </c>
      <c r="C48" s="30" t="s">
        <v>1170</v>
      </c>
      <c r="D48" s="13">
        <v>19800</v>
      </c>
      <c r="E48" s="14">
        <v>123.92</v>
      </c>
      <c r="F48" s="15">
        <v>2.0999999999999999E-3</v>
      </c>
      <c r="G48" s="15"/>
    </row>
    <row r="49" spans="1:7" x14ac:dyDescent="0.25">
      <c r="A49" s="12" t="s">
        <v>1247</v>
      </c>
      <c r="B49" s="30" t="s">
        <v>1248</v>
      </c>
      <c r="C49" s="30" t="s">
        <v>1241</v>
      </c>
      <c r="D49" s="13">
        <v>6000</v>
      </c>
      <c r="E49" s="14">
        <v>114.55</v>
      </c>
      <c r="F49" s="15">
        <v>1.9E-3</v>
      </c>
      <c r="G49" s="15"/>
    </row>
    <row r="50" spans="1:7" x14ac:dyDescent="0.25">
      <c r="A50" s="12" t="s">
        <v>1477</v>
      </c>
      <c r="B50" s="30" t="s">
        <v>1478</v>
      </c>
      <c r="C50" s="30" t="s">
        <v>1479</v>
      </c>
      <c r="D50" s="13">
        <v>2400</v>
      </c>
      <c r="E50" s="14">
        <v>114.45</v>
      </c>
      <c r="F50" s="15">
        <v>1.9E-3</v>
      </c>
      <c r="G50" s="15"/>
    </row>
    <row r="51" spans="1:7" x14ac:dyDescent="0.25">
      <c r="A51" s="12" t="s">
        <v>1228</v>
      </c>
      <c r="B51" s="30" t="s">
        <v>1229</v>
      </c>
      <c r="C51" s="30" t="s">
        <v>1221</v>
      </c>
      <c r="D51" s="13">
        <v>8500</v>
      </c>
      <c r="E51" s="14">
        <v>108.88</v>
      </c>
      <c r="F51" s="15">
        <v>1.9E-3</v>
      </c>
      <c r="G51" s="15"/>
    </row>
    <row r="52" spans="1:7" x14ac:dyDescent="0.25">
      <c r="A52" s="12" t="s">
        <v>1196</v>
      </c>
      <c r="B52" s="30" t="s">
        <v>1197</v>
      </c>
      <c r="C52" s="30" t="s">
        <v>1198</v>
      </c>
      <c r="D52" s="13">
        <v>5225</v>
      </c>
      <c r="E52" s="14">
        <v>104.78</v>
      </c>
      <c r="F52" s="15">
        <v>1.8E-3</v>
      </c>
      <c r="G52" s="15"/>
    </row>
    <row r="53" spans="1:7" x14ac:dyDescent="0.25">
      <c r="A53" s="12" t="s">
        <v>1419</v>
      </c>
      <c r="B53" s="30" t="s">
        <v>1420</v>
      </c>
      <c r="C53" s="30" t="s">
        <v>1380</v>
      </c>
      <c r="D53" s="13">
        <v>2700</v>
      </c>
      <c r="E53" s="14">
        <v>72.84</v>
      </c>
      <c r="F53" s="15">
        <v>1.1999999999999999E-3</v>
      </c>
      <c r="G53" s="15"/>
    </row>
    <row r="54" spans="1:7" x14ac:dyDescent="0.25">
      <c r="A54" s="12" t="s">
        <v>1328</v>
      </c>
      <c r="B54" s="30" t="s">
        <v>1329</v>
      </c>
      <c r="C54" s="30" t="s">
        <v>1221</v>
      </c>
      <c r="D54" s="13">
        <v>5200</v>
      </c>
      <c r="E54" s="14">
        <v>63.04</v>
      </c>
      <c r="F54" s="15">
        <v>1.1000000000000001E-3</v>
      </c>
      <c r="G54" s="15"/>
    </row>
    <row r="55" spans="1:7" x14ac:dyDescent="0.25">
      <c r="A55" s="12" t="s">
        <v>1217</v>
      </c>
      <c r="B55" s="30" t="s">
        <v>1218</v>
      </c>
      <c r="C55" s="30" t="s">
        <v>1216</v>
      </c>
      <c r="D55" s="13">
        <v>15000</v>
      </c>
      <c r="E55" s="14">
        <v>61.96</v>
      </c>
      <c r="F55" s="15">
        <v>1.1000000000000001E-3</v>
      </c>
      <c r="G55" s="15"/>
    </row>
    <row r="56" spans="1:7" x14ac:dyDescent="0.25">
      <c r="A56" s="12" t="s">
        <v>1285</v>
      </c>
      <c r="B56" s="30" t="s">
        <v>1286</v>
      </c>
      <c r="C56" s="30" t="s">
        <v>1146</v>
      </c>
      <c r="D56" s="13">
        <v>25000</v>
      </c>
      <c r="E56" s="14">
        <v>58.65</v>
      </c>
      <c r="F56" s="15">
        <v>1E-3</v>
      </c>
      <c r="G56" s="15"/>
    </row>
    <row r="57" spans="1:7" x14ac:dyDescent="0.25">
      <c r="A57" s="12" t="s">
        <v>1383</v>
      </c>
      <c r="B57" s="30" t="s">
        <v>1384</v>
      </c>
      <c r="C57" s="30" t="s">
        <v>1181</v>
      </c>
      <c r="D57" s="13">
        <v>60000</v>
      </c>
      <c r="E57" s="14">
        <v>55.2</v>
      </c>
      <c r="F57" s="15">
        <v>8.9999999999999998E-4</v>
      </c>
      <c r="G57" s="15"/>
    </row>
    <row r="58" spans="1:7" x14ac:dyDescent="0.25">
      <c r="A58" s="12" t="s">
        <v>1423</v>
      </c>
      <c r="B58" s="30" t="s">
        <v>1424</v>
      </c>
      <c r="C58" s="30" t="s">
        <v>1327</v>
      </c>
      <c r="D58" s="13">
        <v>1500</v>
      </c>
      <c r="E58" s="14">
        <v>44.54</v>
      </c>
      <c r="F58" s="15">
        <v>8.0000000000000004E-4</v>
      </c>
      <c r="G58" s="15"/>
    </row>
    <row r="59" spans="1:7" x14ac:dyDescent="0.25">
      <c r="A59" s="12" t="s">
        <v>1429</v>
      </c>
      <c r="B59" s="30" t="s">
        <v>1430</v>
      </c>
      <c r="C59" s="30" t="s">
        <v>1221</v>
      </c>
      <c r="D59" s="13">
        <v>3400</v>
      </c>
      <c r="E59" s="14">
        <v>12.95</v>
      </c>
      <c r="F59" s="15">
        <v>2.0000000000000001E-4</v>
      </c>
      <c r="G59" s="15"/>
    </row>
    <row r="60" spans="1:7" x14ac:dyDescent="0.25">
      <c r="A60" s="12" t="s">
        <v>1427</v>
      </c>
      <c r="B60" s="30" t="s">
        <v>1428</v>
      </c>
      <c r="C60" s="30" t="s">
        <v>1235</v>
      </c>
      <c r="D60" s="13">
        <v>3600</v>
      </c>
      <c r="E60" s="14">
        <v>10.25</v>
      </c>
      <c r="F60" s="15">
        <v>2.0000000000000001E-4</v>
      </c>
      <c r="G60" s="15"/>
    </row>
    <row r="61" spans="1:7" x14ac:dyDescent="0.25">
      <c r="A61" s="12" t="s">
        <v>1295</v>
      </c>
      <c r="B61" s="30" t="s">
        <v>1296</v>
      </c>
      <c r="C61" s="30" t="s">
        <v>1159</v>
      </c>
      <c r="D61" s="13">
        <v>1500</v>
      </c>
      <c r="E61" s="14">
        <v>10.119999999999999</v>
      </c>
      <c r="F61" s="15">
        <v>2.0000000000000001E-4</v>
      </c>
      <c r="G61" s="15"/>
    </row>
    <row r="62" spans="1:7" x14ac:dyDescent="0.25">
      <c r="A62" s="12" t="s">
        <v>1448</v>
      </c>
      <c r="B62" s="30" t="s">
        <v>1449</v>
      </c>
      <c r="C62" s="30" t="s">
        <v>1232</v>
      </c>
      <c r="D62" s="13">
        <v>700</v>
      </c>
      <c r="E62" s="14">
        <v>7.34</v>
      </c>
      <c r="F62" s="15">
        <v>1E-4</v>
      </c>
      <c r="G62" s="15"/>
    </row>
    <row r="63" spans="1:7" x14ac:dyDescent="0.25">
      <c r="A63" s="16" t="s">
        <v>126</v>
      </c>
      <c r="B63" s="31"/>
      <c r="C63" s="31"/>
      <c r="D63" s="17"/>
      <c r="E63" s="42">
        <f>SUM(E8:E62)</f>
        <v>22907.510000000002</v>
      </c>
      <c r="F63" s="38">
        <f>SUM(F8:F62)</f>
        <v>0.38930000000000009</v>
      </c>
      <c r="G63" s="20"/>
    </row>
    <row r="64" spans="1:7" x14ac:dyDescent="0.25">
      <c r="A64" s="16" t="s">
        <v>1522</v>
      </c>
      <c r="B64" s="30"/>
      <c r="C64" s="30"/>
      <c r="D64" s="13"/>
      <c r="E64" s="14"/>
      <c r="F64" s="15"/>
      <c r="G64" s="15"/>
    </row>
    <row r="65" spans="1:7" x14ac:dyDescent="0.25">
      <c r="A65" s="16" t="s">
        <v>126</v>
      </c>
      <c r="B65" s="30"/>
      <c r="C65" s="30"/>
      <c r="D65" s="13"/>
      <c r="E65" s="39" t="s">
        <v>118</v>
      </c>
      <c r="F65" s="40" t="s">
        <v>118</v>
      </c>
      <c r="G65" s="15"/>
    </row>
    <row r="66" spans="1:7" x14ac:dyDescent="0.25">
      <c r="A66" s="21" t="s">
        <v>158</v>
      </c>
      <c r="B66" s="32"/>
      <c r="C66" s="32"/>
      <c r="D66" s="22"/>
      <c r="E66" s="27">
        <f>+E63</f>
        <v>22907.510000000002</v>
      </c>
      <c r="F66" s="38">
        <f>+F63</f>
        <v>0.38930000000000009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6" t="s">
        <v>1523</v>
      </c>
      <c r="B68" s="30"/>
      <c r="C68" s="30"/>
      <c r="D68" s="13"/>
      <c r="E68" s="14"/>
      <c r="F68" s="15"/>
      <c r="G68" s="15"/>
    </row>
    <row r="69" spans="1:7" x14ac:dyDescent="0.25">
      <c r="A69" s="16" t="s">
        <v>1524</v>
      </c>
      <c r="B69" s="30"/>
      <c r="C69" s="30"/>
      <c r="D69" s="13"/>
      <c r="E69" s="14"/>
      <c r="F69" s="15"/>
      <c r="G69" s="15"/>
    </row>
    <row r="70" spans="1:7" x14ac:dyDescent="0.25">
      <c r="A70" s="12" t="s">
        <v>1560</v>
      </c>
      <c r="B70" s="30"/>
      <c r="C70" s="30" t="s">
        <v>1232</v>
      </c>
      <c r="D70" s="41">
        <v>-700</v>
      </c>
      <c r="E70" s="23">
        <v>-7.4</v>
      </c>
      <c r="F70" s="24">
        <v>-1.2799999999999999E-4</v>
      </c>
      <c r="G70" s="15"/>
    </row>
    <row r="71" spans="1:7" x14ac:dyDescent="0.25">
      <c r="A71" s="12" t="s">
        <v>1631</v>
      </c>
      <c r="B71" s="30"/>
      <c r="C71" s="30" t="s">
        <v>1159</v>
      </c>
      <c r="D71" s="41">
        <v>-1500</v>
      </c>
      <c r="E71" s="23">
        <v>-10.210000000000001</v>
      </c>
      <c r="F71" s="24">
        <v>-1.7699999999999999E-4</v>
      </c>
      <c r="G71" s="15"/>
    </row>
    <row r="72" spans="1:7" x14ac:dyDescent="0.25">
      <c r="A72" s="12" t="s">
        <v>1570</v>
      </c>
      <c r="B72" s="30"/>
      <c r="C72" s="30" t="s">
        <v>1235</v>
      </c>
      <c r="D72" s="41">
        <v>-3600</v>
      </c>
      <c r="E72" s="23">
        <v>-10.34</v>
      </c>
      <c r="F72" s="24">
        <v>-1.7899999999999999E-4</v>
      </c>
      <c r="G72" s="15"/>
    </row>
    <row r="73" spans="1:7" x14ac:dyDescent="0.25">
      <c r="A73" s="12" t="s">
        <v>1569</v>
      </c>
      <c r="B73" s="30"/>
      <c r="C73" s="30" t="s">
        <v>1221</v>
      </c>
      <c r="D73" s="41">
        <v>-3400</v>
      </c>
      <c r="E73" s="23">
        <v>-13.05</v>
      </c>
      <c r="F73" s="24">
        <v>-2.2699999999999999E-4</v>
      </c>
      <c r="G73" s="15"/>
    </row>
    <row r="74" spans="1:7" x14ac:dyDescent="0.25">
      <c r="A74" s="12" t="s">
        <v>1572</v>
      </c>
      <c r="B74" s="30"/>
      <c r="C74" s="30" t="s">
        <v>1327</v>
      </c>
      <c r="D74" s="41">
        <v>-1500</v>
      </c>
      <c r="E74" s="23">
        <v>-44.56</v>
      </c>
      <c r="F74" s="24">
        <v>-7.7499999999999997E-4</v>
      </c>
      <c r="G74" s="15"/>
    </row>
    <row r="75" spans="1:7" x14ac:dyDescent="0.25">
      <c r="A75" s="12" t="s">
        <v>1592</v>
      </c>
      <c r="B75" s="30"/>
      <c r="C75" s="30" t="s">
        <v>1181</v>
      </c>
      <c r="D75" s="41">
        <v>-60000</v>
      </c>
      <c r="E75" s="23">
        <v>-55.68</v>
      </c>
      <c r="F75" s="24">
        <v>-9.6900000000000003E-4</v>
      </c>
      <c r="G75" s="15"/>
    </row>
    <row r="76" spans="1:7" x14ac:dyDescent="0.25">
      <c r="A76" s="12" t="s">
        <v>1636</v>
      </c>
      <c r="B76" s="30"/>
      <c r="C76" s="30" t="s">
        <v>1146</v>
      </c>
      <c r="D76" s="41">
        <v>-25000</v>
      </c>
      <c r="E76" s="23">
        <v>-59.19</v>
      </c>
      <c r="F76" s="24">
        <v>-1.0300000000000001E-3</v>
      </c>
      <c r="G76" s="15"/>
    </row>
    <row r="77" spans="1:7" x14ac:dyDescent="0.25">
      <c r="A77" s="12" t="s">
        <v>1663</v>
      </c>
      <c r="B77" s="30"/>
      <c r="C77" s="30" t="s">
        <v>1216</v>
      </c>
      <c r="D77" s="41">
        <v>-15000</v>
      </c>
      <c r="E77" s="23">
        <v>-62.37</v>
      </c>
      <c r="F77" s="24">
        <v>-1.085E-3</v>
      </c>
      <c r="G77" s="15"/>
    </row>
    <row r="78" spans="1:7" x14ac:dyDescent="0.25">
      <c r="A78" s="12" t="s">
        <v>1615</v>
      </c>
      <c r="B78" s="30"/>
      <c r="C78" s="30" t="s">
        <v>1221</v>
      </c>
      <c r="D78" s="41">
        <v>-5200</v>
      </c>
      <c r="E78" s="23">
        <v>-63.28</v>
      </c>
      <c r="F78" s="24">
        <v>-1.101E-3</v>
      </c>
      <c r="G78" s="15"/>
    </row>
    <row r="79" spans="1:7" x14ac:dyDescent="0.25">
      <c r="A79" s="12" t="s">
        <v>1574</v>
      </c>
      <c r="B79" s="30"/>
      <c r="C79" s="30" t="s">
        <v>1380</v>
      </c>
      <c r="D79" s="41">
        <v>-2700</v>
      </c>
      <c r="E79" s="23">
        <v>-73.38</v>
      </c>
      <c r="F79" s="24">
        <v>-1.2769999999999999E-3</v>
      </c>
      <c r="G79" s="15"/>
    </row>
    <row r="80" spans="1:7" x14ac:dyDescent="0.25">
      <c r="A80" s="12" t="s">
        <v>1672</v>
      </c>
      <c r="B80" s="30"/>
      <c r="C80" s="30" t="s">
        <v>1198</v>
      </c>
      <c r="D80" s="41">
        <v>-5225</v>
      </c>
      <c r="E80" s="23">
        <v>-105.62</v>
      </c>
      <c r="F80" s="24">
        <v>-1.838E-3</v>
      </c>
      <c r="G80" s="15"/>
    </row>
    <row r="81" spans="1:7" x14ac:dyDescent="0.25">
      <c r="A81" s="12" t="s">
        <v>1659</v>
      </c>
      <c r="B81" s="30"/>
      <c r="C81" s="30" t="s">
        <v>1221</v>
      </c>
      <c r="D81" s="41">
        <v>-8500</v>
      </c>
      <c r="E81" s="23">
        <v>-109.44</v>
      </c>
      <c r="F81" s="24">
        <v>-1.9040000000000001E-3</v>
      </c>
      <c r="G81" s="15"/>
    </row>
    <row r="82" spans="1:7" x14ac:dyDescent="0.25">
      <c r="A82" s="12" t="s">
        <v>1652</v>
      </c>
      <c r="B82" s="30"/>
      <c r="C82" s="30" t="s">
        <v>1241</v>
      </c>
      <c r="D82" s="41">
        <v>-6000</v>
      </c>
      <c r="E82" s="23">
        <v>-114.99</v>
      </c>
      <c r="F82" s="24">
        <v>-2.0010000000000002E-3</v>
      </c>
      <c r="G82" s="15"/>
    </row>
    <row r="83" spans="1:7" x14ac:dyDescent="0.25">
      <c r="A83" s="12" t="s">
        <v>1546</v>
      </c>
      <c r="B83" s="30"/>
      <c r="C83" s="30" t="s">
        <v>1479</v>
      </c>
      <c r="D83" s="41">
        <v>-2400</v>
      </c>
      <c r="E83" s="23">
        <v>-115.27</v>
      </c>
      <c r="F83" s="24">
        <v>-2.006E-3</v>
      </c>
      <c r="G83" s="15"/>
    </row>
    <row r="84" spans="1:7" x14ac:dyDescent="0.25">
      <c r="A84" s="12" t="s">
        <v>1683</v>
      </c>
      <c r="B84" s="30"/>
      <c r="C84" s="30" t="s">
        <v>1170</v>
      </c>
      <c r="D84" s="41">
        <v>-19800</v>
      </c>
      <c r="E84" s="23">
        <v>-125.03</v>
      </c>
      <c r="F84" s="24">
        <v>-2.176E-3</v>
      </c>
      <c r="G84" s="15"/>
    </row>
    <row r="85" spans="1:7" x14ac:dyDescent="0.25">
      <c r="A85" s="12" t="s">
        <v>1657</v>
      </c>
      <c r="B85" s="30"/>
      <c r="C85" s="30" t="s">
        <v>1235</v>
      </c>
      <c r="D85" s="41">
        <v>-32300</v>
      </c>
      <c r="E85" s="23">
        <v>-139.13</v>
      </c>
      <c r="F85" s="24">
        <v>-2.421E-3</v>
      </c>
      <c r="G85" s="15"/>
    </row>
    <row r="86" spans="1:7" x14ac:dyDescent="0.25">
      <c r="A86" s="12" t="s">
        <v>1640</v>
      </c>
      <c r="B86" s="30"/>
      <c r="C86" s="30" t="s">
        <v>1186</v>
      </c>
      <c r="D86" s="41">
        <v>-42000</v>
      </c>
      <c r="E86" s="23">
        <v>-146.63999999999999</v>
      </c>
      <c r="F86" s="24">
        <v>-2.552E-3</v>
      </c>
      <c r="G86" s="15"/>
    </row>
    <row r="87" spans="1:7" x14ac:dyDescent="0.25">
      <c r="A87" s="12" t="s">
        <v>1557</v>
      </c>
      <c r="B87" s="30"/>
      <c r="C87" s="30" t="s">
        <v>1356</v>
      </c>
      <c r="D87" s="41">
        <v>-91000</v>
      </c>
      <c r="E87" s="23">
        <v>-212.26</v>
      </c>
      <c r="F87" s="24">
        <v>-3.6939999999999998E-3</v>
      </c>
      <c r="G87" s="15"/>
    </row>
    <row r="88" spans="1:7" x14ac:dyDescent="0.25">
      <c r="A88" s="12" t="s">
        <v>1655</v>
      </c>
      <c r="B88" s="30"/>
      <c r="C88" s="30" t="s">
        <v>1241</v>
      </c>
      <c r="D88" s="41">
        <v>-19000</v>
      </c>
      <c r="E88" s="23">
        <v>-214.51</v>
      </c>
      <c r="F88" s="24">
        <v>-3.7330000000000002E-3</v>
      </c>
      <c r="G88" s="15"/>
    </row>
    <row r="89" spans="1:7" x14ac:dyDescent="0.25">
      <c r="A89" s="12" t="s">
        <v>1637</v>
      </c>
      <c r="B89" s="30"/>
      <c r="C89" s="30" t="s">
        <v>1146</v>
      </c>
      <c r="D89" s="41">
        <v>-95000</v>
      </c>
      <c r="E89" s="23">
        <v>-216.7</v>
      </c>
      <c r="F89" s="24">
        <v>-3.771E-3</v>
      </c>
      <c r="G89" s="15"/>
    </row>
    <row r="90" spans="1:7" x14ac:dyDescent="0.25">
      <c r="A90" s="12" t="s">
        <v>1666</v>
      </c>
      <c r="B90" s="30"/>
      <c r="C90" s="30" t="s">
        <v>1213</v>
      </c>
      <c r="D90" s="41">
        <v>-30625</v>
      </c>
      <c r="E90" s="23">
        <v>-217.3</v>
      </c>
      <c r="F90" s="24">
        <v>-3.7820000000000002E-3</v>
      </c>
      <c r="G90" s="15"/>
    </row>
    <row r="91" spans="1:7" x14ac:dyDescent="0.25">
      <c r="A91" s="12" t="s">
        <v>1621</v>
      </c>
      <c r="B91" s="30"/>
      <c r="C91" s="30" t="s">
        <v>1198</v>
      </c>
      <c r="D91" s="41">
        <v>-50400</v>
      </c>
      <c r="E91" s="23">
        <v>-223.05</v>
      </c>
      <c r="F91" s="24">
        <v>-3.882E-3</v>
      </c>
      <c r="G91" s="15"/>
    </row>
    <row r="92" spans="1:7" x14ac:dyDescent="0.25">
      <c r="A92" s="12" t="s">
        <v>1660</v>
      </c>
      <c r="B92" s="30"/>
      <c r="C92" s="30" t="s">
        <v>1221</v>
      </c>
      <c r="D92" s="41">
        <v>-3875</v>
      </c>
      <c r="E92" s="23">
        <v>-225.48</v>
      </c>
      <c r="F92" s="24">
        <v>-3.9240000000000004E-3</v>
      </c>
      <c r="G92" s="15"/>
    </row>
    <row r="93" spans="1:7" x14ac:dyDescent="0.25">
      <c r="A93" s="12" t="s">
        <v>1630</v>
      </c>
      <c r="B93" s="30"/>
      <c r="C93" s="30" t="s">
        <v>1216</v>
      </c>
      <c r="D93" s="41">
        <v>-4050</v>
      </c>
      <c r="E93" s="23">
        <v>-226.03</v>
      </c>
      <c r="F93" s="24">
        <v>-3.934E-3</v>
      </c>
      <c r="G93" s="15"/>
    </row>
    <row r="94" spans="1:7" x14ac:dyDescent="0.25">
      <c r="A94" s="12" t="s">
        <v>1606</v>
      </c>
      <c r="B94" s="30"/>
      <c r="C94" s="30" t="s">
        <v>1356</v>
      </c>
      <c r="D94" s="41">
        <v>-9000</v>
      </c>
      <c r="E94" s="23">
        <v>-236.34</v>
      </c>
      <c r="F94" s="24">
        <v>-4.1130000000000003E-3</v>
      </c>
      <c r="G94" s="15"/>
    </row>
    <row r="95" spans="1:7" x14ac:dyDescent="0.25">
      <c r="A95" s="12" t="s">
        <v>1671</v>
      </c>
      <c r="B95" s="30"/>
      <c r="C95" s="30" t="s">
        <v>1146</v>
      </c>
      <c r="D95" s="41">
        <v>-170000</v>
      </c>
      <c r="E95" s="23">
        <v>-252.28</v>
      </c>
      <c r="F95" s="24">
        <v>-4.3899999999999998E-3</v>
      </c>
      <c r="G95" s="15"/>
    </row>
    <row r="96" spans="1:7" x14ac:dyDescent="0.25">
      <c r="A96" s="12" t="s">
        <v>1688</v>
      </c>
      <c r="B96" s="30"/>
      <c r="C96" s="30" t="s">
        <v>1156</v>
      </c>
      <c r="D96" s="41">
        <v>-41325</v>
      </c>
      <c r="E96" s="23">
        <v>-293.22000000000003</v>
      </c>
      <c r="F96" s="24">
        <v>-5.1029999999999999E-3</v>
      </c>
      <c r="G96" s="15"/>
    </row>
    <row r="97" spans="1:7" x14ac:dyDescent="0.25">
      <c r="A97" s="12" t="s">
        <v>1664</v>
      </c>
      <c r="B97" s="30"/>
      <c r="C97" s="30" t="s">
        <v>1216</v>
      </c>
      <c r="D97" s="41">
        <v>-20400</v>
      </c>
      <c r="E97" s="23">
        <v>-299.17</v>
      </c>
      <c r="F97" s="24">
        <v>-5.2069999999999998E-3</v>
      </c>
      <c r="G97" s="15"/>
    </row>
    <row r="98" spans="1:7" x14ac:dyDescent="0.25">
      <c r="A98" s="12" t="s">
        <v>1687</v>
      </c>
      <c r="B98" s="30"/>
      <c r="C98" s="30" t="s">
        <v>1159</v>
      </c>
      <c r="D98" s="41">
        <v>-120000</v>
      </c>
      <c r="E98" s="23">
        <v>-306.95999999999998</v>
      </c>
      <c r="F98" s="24">
        <v>-5.3420000000000004E-3</v>
      </c>
      <c r="G98" s="15"/>
    </row>
    <row r="99" spans="1:7" x14ac:dyDescent="0.25">
      <c r="A99" s="12" t="s">
        <v>1558</v>
      </c>
      <c r="B99" s="30"/>
      <c r="C99" s="30" t="s">
        <v>1356</v>
      </c>
      <c r="D99" s="41">
        <v>-11600</v>
      </c>
      <c r="E99" s="23">
        <v>-324.41000000000003</v>
      </c>
      <c r="F99" s="24">
        <v>-5.646E-3</v>
      </c>
      <c r="G99" s="15"/>
    </row>
    <row r="100" spans="1:7" x14ac:dyDescent="0.25">
      <c r="A100" s="12" t="s">
        <v>1629</v>
      </c>
      <c r="B100" s="30"/>
      <c r="C100" s="30" t="s">
        <v>1275</v>
      </c>
      <c r="D100" s="41">
        <v>-190000</v>
      </c>
      <c r="E100" s="23">
        <v>-348.65</v>
      </c>
      <c r="F100" s="24">
        <v>-6.0679999999999996E-3</v>
      </c>
      <c r="G100" s="15"/>
    </row>
    <row r="101" spans="1:7" x14ac:dyDescent="0.25">
      <c r="A101" s="12" t="s">
        <v>1690</v>
      </c>
      <c r="B101" s="30"/>
      <c r="C101" s="30" t="s">
        <v>1146</v>
      </c>
      <c r="D101" s="41">
        <v>-37800</v>
      </c>
      <c r="E101" s="23">
        <v>-354.92</v>
      </c>
      <c r="F101" s="24">
        <v>-6.1770000000000002E-3</v>
      </c>
      <c r="G101" s="15"/>
    </row>
    <row r="102" spans="1:7" x14ac:dyDescent="0.25">
      <c r="A102" s="12" t="s">
        <v>1662</v>
      </c>
      <c r="B102" s="30"/>
      <c r="C102" s="30" t="s">
        <v>1156</v>
      </c>
      <c r="D102" s="41">
        <v>-3350</v>
      </c>
      <c r="E102" s="23">
        <v>-356.75</v>
      </c>
      <c r="F102" s="24">
        <v>-6.2090000000000001E-3</v>
      </c>
      <c r="G102" s="15"/>
    </row>
    <row r="103" spans="1:7" x14ac:dyDescent="0.25">
      <c r="A103" s="12" t="s">
        <v>1685</v>
      </c>
      <c r="B103" s="30"/>
      <c r="C103" s="30" t="s">
        <v>1165</v>
      </c>
      <c r="D103" s="41">
        <v>-210000</v>
      </c>
      <c r="E103" s="23">
        <v>-361.31</v>
      </c>
      <c r="F103" s="24">
        <v>-6.2880000000000002E-3</v>
      </c>
      <c r="G103" s="15"/>
    </row>
    <row r="104" spans="1:7" x14ac:dyDescent="0.25">
      <c r="A104" s="12" t="s">
        <v>1682</v>
      </c>
      <c r="B104" s="30"/>
      <c r="C104" s="30" t="s">
        <v>1173</v>
      </c>
      <c r="D104" s="41">
        <v>-37050</v>
      </c>
      <c r="E104" s="23">
        <v>-377.3</v>
      </c>
      <c r="F104" s="24">
        <v>-6.5659999999999998E-3</v>
      </c>
      <c r="G104" s="15"/>
    </row>
    <row r="105" spans="1:7" x14ac:dyDescent="0.25">
      <c r="A105" s="12" t="s">
        <v>1670</v>
      </c>
      <c r="B105" s="30"/>
      <c r="C105" s="30" t="s">
        <v>1203</v>
      </c>
      <c r="D105" s="41">
        <v>-17400</v>
      </c>
      <c r="E105" s="23">
        <v>-415.75</v>
      </c>
      <c r="F105" s="24">
        <v>-7.2360000000000002E-3</v>
      </c>
      <c r="G105" s="15"/>
    </row>
    <row r="106" spans="1:7" x14ac:dyDescent="0.25">
      <c r="A106" s="12" t="s">
        <v>1602</v>
      </c>
      <c r="B106" s="30"/>
      <c r="C106" s="30" t="s">
        <v>1361</v>
      </c>
      <c r="D106" s="41">
        <v>-13800</v>
      </c>
      <c r="E106" s="23">
        <v>-431.56</v>
      </c>
      <c r="F106" s="24">
        <v>-7.5110000000000003E-3</v>
      </c>
      <c r="G106" s="15"/>
    </row>
    <row r="107" spans="1:7" x14ac:dyDescent="0.25">
      <c r="A107" s="12" t="s">
        <v>1646</v>
      </c>
      <c r="B107" s="30"/>
      <c r="C107" s="30" t="s">
        <v>1146</v>
      </c>
      <c r="D107" s="41">
        <v>-32000</v>
      </c>
      <c r="E107" s="23">
        <v>-471.78</v>
      </c>
      <c r="F107" s="24">
        <v>-8.2109999999999995E-3</v>
      </c>
      <c r="G107" s="15"/>
    </row>
    <row r="108" spans="1:7" x14ac:dyDescent="0.25">
      <c r="A108" s="12" t="s">
        <v>1647</v>
      </c>
      <c r="B108" s="30"/>
      <c r="C108" s="30" t="s">
        <v>1263</v>
      </c>
      <c r="D108" s="41">
        <v>-57600</v>
      </c>
      <c r="E108" s="23">
        <v>-480.82</v>
      </c>
      <c r="F108" s="24">
        <v>-8.3680000000000004E-3</v>
      </c>
      <c r="G108" s="15"/>
    </row>
    <row r="109" spans="1:7" x14ac:dyDescent="0.25">
      <c r="A109" s="12" t="s">
        <v>1553</v>
      </c>
      <c r="B109" s="30"/>
      <c r="C109" s="30" t="s">
        <v>1216</v>
      </c>
      <c r="D109" s="41">
        <v>-8700</v>
      </c>
      <c r="E109" s="23">
        <v>-503.66</v>
      </c>
      <c r="F109" s="24">
        <v>-8.7659999999999995E-3</v>
      </c>
      <c r="G109" s="15"/>
    </row>
    <row r="110" spans="1:7" x14ac:dyDescent="0.25">
      <c r="A110" s="12" t="s">
        <v>1593</v>
      </c>
      <c r="B110" s="30"/>
      <c r="C110" s="30" t="s">
        <v>1221</v>
      </c>
      <c r="D110" s="41">
        <v>-215000</v>
      </c>
      <c r="E110" s="23">
        <v>-516.42999999999995</v>
      </c>
      <c r="F110" s="24">
        <v>-8.9879999999999995E-3</v>
      </c>
      <c r="G110" s="15"/>
    </row>
    <row r="111" spans="1:7" x14ac:dyDescent="0.25">
      <c r="A111" s="12" t="s">
        <v>1600</v>
      </c>
      <c r="B111" s="30"/>
      <c r="C111" s="30" t="s">
        <v>1170</v>
      </c>
      <c r="D111" s="41">
        <v>-38500</v>
      </c>
      <c r="E111" s="23">
        <v>-545.16</v>
      </c>
      <c r="F111" s="24">
        <v>-9.4879999999999999E-3</v>
      </c>
      <c r="G111" s="15"/>
    </row>
    <row r="112" spans="1:7" x14ac:dyDescent="0.25">
      <c r="A112" s="12" t="s">
        <v>1665</v>
      </c>
      <c r="B112" s="30"/>
      <c r="C112" s="30" t="s">
        <v>1221</v>
      </c>
      <c r="D112" s="41">
        <v>-53900</v>
      </c>
      <c r="E112" s="23">
        <v>-566.95000000000005</v>
      </c>
      <c r="F112" s="24">
        <v>-9.8670000000000008E-3</v>
      </c>
      <c r="G112" s="15"/>
    </row>
    <row r="113" spans="1:10" x14ac:dyDescent="0.25">
      <c r="A113" s="12" t="s">
        <v>1642</v>
      </c>
      <c r="B113" s="30"/>
      <c r="C113" s="30" t="s">
        <v>1146</v>
      </c>
      <c r="D113" s="41">
        <v>-752000</v>
      </c>
      <c r="E113" s="23">
        <v>-588.05999999999995</v>
      </c>
      <c r="F113" s="24">
        <v>-1.0234999999999999E-2</v>
      </c>
      <c r="G113" s="15"/>
    </row>
    <row r="114" spans="1:10" x14ac:dyDescent="0.25">
      <c r="A114" s="12" t="s">
        <v>1632</v>
      </c>
      <c r="B114" s="30"/>
      <c r="C114" s="30" t="s">
        <v>1221</v>
      </c>
      <c r="D114" s="41">
        <v>-57400</v>
      </c>
      <c r="E114" s="23">
        <v>-706.74</v>
      </c>
      <c r="F114" s="24">
        <v>-1.23E-2</v>
      </c>
      <c r="G114" s="15"/>
    </row>
    <row r="115" spans="1:10" x14ac:dyDescent="0.25">
      <c r="A115" s="12" t="s">
        <v>1679</v>
      </c>
      <c r="B115" s="30"/>
      <c r="C115" s="30" t="s">
        <v>1181</v>
      </c>
      <c r="D115" s="41">
        <v>-138600</v>
      </c>
      <c r="E115" s="23">
        <v>-720.72</v>
      </c>
      <c r="F115" s="24">
        <v>-1.2544E-2</v>
      </c>
      <c r="G115" s="15"/>
    </row>
    <row r="116" spans="1:10" x14ac:dyDescent="0.25">
      <c r="A116" s="12" t="s">
        <v>1686</v>
      </c>
      <c r="B116" s="30"/>
      <c r="C116" s="30" t="s">
        <v>1162</v>
      </c>
      <c r="D116" s="41">
        <v>-33900</v>
      </c>
      <c r="E116" s="23">
        <v>-806.82</v>
      </c>
      <c r="F116" s="24">
        <v>-1.4042000000000001E-2</v>
      </c>
      <c r="G116" s="15"/>
    </row>
    <row r="117" spans="1:10" x14ac:dyDescent="0.25">
      <c r="A117" s="12" t="s">
        <v>1588</v>
      </c>
      <c r="B117" s="30"/>
      <c r="C117" s="30" t="s">
        <v>1149</v>
      </c>
      <c r="D117" s="41">
        <v>-731250</v>
      </c>
      <c r="E117" s="23">
        <v>-819.37</v>
      </c>
      <c r="F117" s="24">
        <v>-1.4260999999999999E-2</v>
      </c>
      <c r="G117" s="15"/>
    </row>
    <row r="118" spans="1:10" x14ac:dyDescent="0.25">
      <c r="A118" s="12" t="s">
        <v>1649</v>
      </c>
      <c r="B118" s="30"/>
      <c r="C118" s="30" t="s">
        <v>1255</v>
      </c>
      <c r="D118" s="41">
        <v>-468000</v>
      </c>
      <c r="E118" s="23">
        <v>-852.46</v>
      </c>
      <c r="F118" s="24">
        <v>-1.4836999999999999E-2</v>
      </c>
      <c r="G118" s="15"/>
    </row>
    <row r="119" spans="1:10" x14ac:dyDescent="0.25">
      <c r="A119" s="12" t="s">
        <v>1674</v>
      </c>
      <c r="B119" s="30"/>
      <c r="C119" s="30" t="s">
        <v>1146</v>
      </c>
      <c r="D119" s="41">
        <v>-151500</v>
      </c>
      <c r="E119" s="23">
        <v>-860.07</v>
      </c>
      <c r="F119" s="24">
        <v>-1.4969E-2</v>
      </c>
      <c r="G119" s="15"/>
    </row>
    <row r="120" spans="1:10" x14ac:dyDescent="0.25">
      <c r="A120" s="12" t="s">
        <v>1680</v>
      </c>
      <c r="B120" s="30"/>
      <c r="C120" s="30" t="s">
        <v>1149</v>
      </c>
      <c r="D120" s="41">
        <v>-299700</v>
      </c>
      <c r="E120" s="23">
        <v>-1045.2</v>
      </c>
      <c r="F120" s="24">
        <v>-1.8192E-2</v>
      </c>
      <c r="G120" s="15"/>
    </row>
    <row r="121" spans="1:10" x14ac:dyDescent="0.25">
      <c r="A121" s="12" t="s">
        <v>1689</v>
      </c>
      <c r="B121" s="30"/>
      <c r="C121" s="30" t="s">
        <v>1146</v>
      </c>
      <c r="D121" s="41">
        <v>-69200</v>
      </c>
      <c r="E121" s="23">
        <v>-1220.48</v>
      </c>
      <c r="F121" s="24">
        <v>-2.1242E-2</v>
      </c>
      <c r="G121" s="15"/>
    </row>
    <row r="122" spans="1:10" x14ac:dyDescent="0.25">
      <c r="A122" s="12" t="s">
        <v>1585</v>
      </c>
      <c r="B122" s="30"/>
      <c r="C122" s="30" t="s">
        <v>1146</v>
      </c>
      <c r="D122" s="41">
        <v>-137500</v>
      </c>
      <c r="E122" s="23">
        <v>-1482.59</v>
      </c>
      <c r="F122" s="24">
        <v>-2.5804000000000001E-2</v>
      </c>
      <c r="G122" s="15"/>
    </row>
    <row r="123" spans="1:10" x14ac:dyDescent="0.25">
      <c r="A123" s="12" t="s">
        <v>1692</v>
      </c>
      <c r="B123" s="30"/>
      <c r="C123" s="30" t="s">
        <v>1146</v>
      </c>
      <c r="D123" s="41">
        <v>-102850</v>
      </c>
      <c r="E123" s="23">
        <v>-1609.96</v>
      </c>
      <c r="F123" s="24">
        <v>-2.8021000000000001E-2</v>
      </c>
      <c r="G123" s="15"/>
    </row>
    <row r="124" spans="1:10" x14ac:dyDescent="0.25">
      <c r="A124" s="12" t="s">
        <v>1691</v>
      </c>
      <c r="B124" s="30"/>
      <c r="C124" s="30" t="s">
        <v>1149</v>
      </c>
      <c r="D124" s="41">
        <v>-87500</v>
      </c>
      <c r="E124" s="23">
        <v>-2096.94</v>
      </c>
      <c r="F124" s="24">
        <v>-3.6497000000000002E-2</v>
      </c>
      <c r="G124" s="15"/>
    </row>
    <row r="125" spans="1:10" x14ac:dyDescent="0.25">
      <c r="A125" s="16" t="s">
        <v>126</v>
      </c>
      <c r="B125" s="31"/>
      <c r="C125" s="31"/>
      <c r="D125" s="17"/>
      <c r="E125" s="42">
        <v>-23043.74</v>
      </c>
      <c r="F125" s="43">
        <v>-0.40105400000000002</v>
      </c>
      <c r="G125" s="20"/>
      <c r="I125" s="66"/>
      <c r="J125" s="66"/>
    </row>
    <row r="126" spans="1:10" x14ac:dyDescent="0.25">
      <c r="A126" s="16" t="s">
        <v>2182</v>
      </c>
      <c r="B126" s="31"/>
      <c r="C126" s="31"/>
      <c r="D126" s="17"/>
      <c r="E126" s="60"/>
      <c r="F126" s="61"/>
      <c r="G126" s="20"/>
    </row>
    <row r="127" spans="1:10" x14ac:dyDescent="0.25">
      <c r="A127" s="12" t="s">
        <v>2183</v>
      </c>
      <c r="B127" s="30">
        <v>6000011</v>
      </c>
      <c r="C127" s="30"/>
      <c r="D127" s="41">
        <v>-6250</v>
      </c>
      <c r="E127" s="23">
        <v>-284.73</v>
      </c>
      <c r="F127" s="24">
        <v>-5.0000000000000001E-3</v>
      </c>
      <c r="G127" s="15"/>
    </row>
    <row r="128" spans="1:10" x14ac:dyDescent="0.25">
      <c r="A128" s="12" t="s">
        <v>2184</v>
      </c>
      <c r="B128" s="30">
        <v>6000005</v>
      </c>
      <c r="C128" s="30"/>
      <c r="D128" s="41">
        <v>-100</v>
      </c>
      <c r="E128" s="23">
        <v>-4.05</v>
      </c>
      <c r="F128" s="24">
        <v>-1E-4</v>
      </c>
      <c r="G128" s="15"/>
    </row>
    <row r="129" spans="1:9" x14ac:dyDescent="0.25">
      <c r="A129" s="12" t="s">
        <v>2185</v>
      </c>
      <c r="B129" s="30">
        <v>6000015</v>
      </c>
      <c r="C129" s="30"/>
      <c r="D129" s="41">
        <v>-1500</v>
      </c>
      <c r="E129" s="23">
        <v>-3.78</v>
      </c>
      <c r="F129" s="24">
        <v>-1E-4</v>
      </c>
      <c r="G129" s="15"/>
    </row>
    <row r="130" spans="1:9" x14ac:dyDescent="0.25">
      <c r="A130" s="12" t="s">
        <v>2186</v>
      </c>
      <c r="B130" s="30">
        <v>6000013</v>
      </c>
      <c r="C130" s="30"/>
      <c r="D130" s="41">
        <v>-250</v>
      </c>
      <c r="E130" s="23">
        <v>-3.65</v>
      </c>
      <c r="F130" s="24">
        <v>-1E-4</v>
      </c>
      <c r="G130" s="15"/>
    </row>
    <row r="131" spans="1:9" x14ac:dyDescent="0.25">
      <c r="A131" s="16" t="s">
        <v>126</v>
      </c>
      <c r="B131" s="31"/>
      <c r="C131" s="31"/>
      <c r="D131" s="17"/>
      <c r="E131" s="42">
        <f>SUM(E127:E130)</f>
        <v>-296.20999999999998</v>
      </c>
      <c r="F131" s="43">
        <f>SUM(F127:F130)</f>
        <v>-5.3000000000000009E-3</v>
      </c>
      <c r="G131" s="15"/>
    </row>
    <row r="132" spans="1:9" x14ac:dyDescent="0.25">
      <c r="A132" s="12"/>
      <c r="B132" s="30"/>
      <c r="C132" s="30"/>
      <c r="D132" s="13"/>
      <c r="E132" s="14"/>
      <c r="F132" s="15"/>
      <c r="G132" s="15"/>
    </row>
    <row r="133" spans="1:9" x14ac:dyDescent="0.25">
      <c r="A133" s="21" t="s">
        <v>158</v>
      </c>
      <c r="B133" s="32"/>
      <c r="C133" s="32"/>
      <c r="D133" s="22"/>
      <c r="E133" s="44">
        <f>+E125+E131</f>
        <v>-23339.95</v>
      </c>
      <c r="F133" s="43">
        <f>+F125+F131</f>
        <v>-0.40635400000000005</v>
      </c>
      <c r="G133" s="20"/>
    </row>
    <row r="134" spans="1:9" x14ac:dyDescent="0.25">
      <c r="A134" s="12"/>
      <c r="B134" s="30"/>
      <c r="C134" s="30"/>
      <c r="D134" s="13"/>
      <c r="E134" s="14"/>
      <c r="F134" s="15"/>
      <c r="G134" s="15"/>
    </row>
    <row r="135" spans="1:9" x14ac:dyDescent="0.25">
      <c r="A135" s="16" t="s">
        <v>211</v>
      </c>
      <c r="B135" s="30"/>
      <c r="C135" s="30"/>
      <c r="D135" s="13"/>
      <c r="E135" s="14"/>
      <c r="F135" s="15"/>
      <c r="G135" s="15"/>
    </row>
    <row r="136" spans="1:9" x14ac:dyDescent="0.25">
      <c r="A136" s="16" t="s">
        <v>212</v>
      </c>
      <c r="B136" s="30"/>
      <c r="C136" s="30"/>
      <c r="D136" s="13"/>
      <c r="E136" s="14"/>
      <c r="F136" s="15"/>
      <c r="G136" s="15"/>
    </row>
    <row r="137" spans="1:9" x14ac:dyDescent="0.25">
      <c r="A137" s="12" t="s">
        <v>2187</v>
      </c>
      <c r="B137" s="30" t="s">
        <v>2188</v>
      </c>
      <c r="C137" s="30" t="s">
        <v>218</v>
      </c>
      <c r="D137" s="13">
        <v>4500000</v>
      </c>
      <c r="E137" s="14">
        <v>4335.0600000000004</v>
      </c>
      <c r="F137" s="15">
        <v>7.3700000000000002E-2</v>
      </c>
      <c r="G137" s="15">
        <v>8.2400000000000001E-2</v>
      </c>
    </row>
    <row r="138" spans="1:9" x14ac:dyDescent="0.25">
      <c r="A138" s="12" t="s">
        <v>2189</v>
      </c>
      <c r="B138" s="30" t="s">
        <v>2190</v>
      </c>
      <c r="C138" s="30" t="s">
        <v>218</v>
      </c>
      <c r="D138" s="13">
        <v>4000000</v>
      </c>
      <c r="E138" s="14">
        <v>3976.94</v>
      </c>
      <c r="F138" s="15">
        <v>6.7599999999999993E-2</v>
      </c>
      <c r="G138" s="15">
        <v>8.2549999999999998E-2</v>
      </c>
    </row>
    <row r="139" spans="1:9" x14ac:dyDescent="0.25">
      <c r="A139" s="12" t="s">
        <v>1009</v>
      </c>
      <c r="B139" s="30" t="s">
        <v>1010</v>
      </c>
      <c r="C139" s="30" t="s">
        <v>218</v>
      </c>
      <c r="D139" s="13">
        <v>3000000</v>
      </c>
      <c r="E139" s="14">
        <v>2984.25</v>
      </c>
      <c r="F139" s="15">
        <v>5.0700000000000002E-2</v>
      </c>
      <c r="G139" s="15">
        <v>7.85E-2</v>
      </c>
    </row>
    <row r="140" spans="1:9" x14ac:dyDescent="0.25">
      <c r="A140" s="12" t="s">
        <v>2191</v>
      </c>
      <c r="B140" s="30" t="s">
        <v>2192</v>
      </c>
      <c r="C140" s="30" t="s">
        <v>218</v>
      </c>
      <c r="D140" s="13">
        <v>1500000</v>
      </c>
      <c r="E140" s="14">
        <v>1487.02</v>
      </c>
      <c r="F140" s="15">
        <v>2.53E-2</v>
      </c>
      <c r="G140" s="15">
        <v>7.8399999999999997E-2</v>
      </c>
    </row>
    <row r="141" spans="1:9" x14ac:dyDescent="0.25">
      <c r="A141" s="12" t="s">
        <v>2193</v>
      </c>
      <c r="B141" s="30" t="s">
        <v>2194</v>
      </c>
      <c r="C141" s="30" t="s">
        <v>218</v>
      </c>
      <c r="D141" s="13">
        <v>1000000</v>
      </c>
      <c r="E141" s="14">
        <v>992.99</v>
      </c>
      <c r="F141" s="15">
        <v>1.6899999999999998E-2</v>
      </c>
      <c r="G141" s="15">
        <v>8.1199999999999994E-2</v>
      </c>
    </row>
    <row r="142" spans="1:9" x14ac:dyDescent="0.25">
      <c r="A142" s="12" t="s">
        <v>2195</v>
      </c>
      <c r="B142" s="30" t="s">
        <v>2196</v>
      </c>
      <c r="C142" s="30" t="s">
        <v>218</v>
      </c>
      <c r="D142" s="13">
        <v>1000000</v>
      </c>
      <c r="E142" s="14">
        <v>954.76</v>
      </c>
      <c r="F142" s="15">
        <v>1.6199999999999999E-2</v>
      </c>
      <c r="G142" s="15">
        <v>8.2199999999999995E-2</v>
      </c>
    </row>
    <row r="143" spans="1:9" x14ac:dyDescent="0.25">
      <c r="A143" s="12" t="s">
        <v>2197</v>
      </c>
      <c r="B143" s="30" t="s">
        <v>2198</v>
      </c>
      <c r="C143" s="30" t="s">
        <v>218</v>
      </c>
      <c r="D143" s="13">
        <v>500000</v>
      </c>
      <c r="E143" s="14">
        <v>498.2</v>
      </c>
      <c r="F143" s="15">
        <v>8.5000000000000006E-3</v>
      </c>
      <c r="G143" s="15">
        <v>8.1000000000000003E-2</v>
      </c>
    </row>
    <row r="144" spans="1:9" x14ac:dyDescent="0.25">
      <c r="A144" s="12" t="s">
        <v>959</v>
      </c>
      <c r="B144" s="30" t="s">
        <v>960</v>
      </c>
      <c r="C144" s="30" t="s">
        <v>218</v>
      </c>
      <c r="D144" s="13">
        <v>500000</v>
      </c>
      <c r="E144" s="14">
        <v>495.67</v>
      </c>
      <c r="F144" s="15">
        <v>8.3999999999999995E-3</v>
      </c>
      <c r="G144" s="15">
        <v>7.8299999999999995E-2</v>
      </c>
      <c r="I144" s="54"/>
    </row>
    <row r="145" spans="1:9" x14ac:dyDescent="0.25">
      <c r="A145" s="16" t="s">
        <v>126</v>
      </c>
      <c r="B145" s="31"/>
      <c r="C145" s="31"/>
      <c r="D145" s="17"/>
      <c r="E145" s="37">
        <v>15724.89</v>
      </c>
      <c r="F145" s="38">
        <v>0.26729999999999998</v>
      </c>
      <c r="G145" s="20"/>
    </row>
    <row r="146" spans="1:9" x14ac:dyDescent="0.25">
      <c r="A146" s="12"/>
      <c r="B146" s="30"/>
      <c r="C146" s="30"/>
      <c r="D146" s="13"/>
      <c r="E146" s="14"/>
      <c r="F146" s="15"/>
      <c r="G146" s="15"/>
    </row>
    <row r="147" spans="1:9" x14ac:dyDescent="0.25">
      <c r="A147" s="16" t="s">
        <v>296</v>
      </c>
      <c r="B147" s="30"/>
      <c r="C147" s="30"/>
      <c r="D147" s="13"/>
      <c r="E147" s="14"/>
      <c r="F147" s="15"/>
      <c r="G147" s="15"/>
    </row>
    <row r="148" spans="1:9" x14ac:dyDescent="0.25">
      <c r="A148" s="12" t="s">
        <v>670</v>
      </c>
      <c r="B148" s="30" t="s">
        <v>671</v>
      </c>
      <c r="C148" s="30" t="s">
        <v>123</v>
      </c>
      <c r="D148" s="13">
        <v>10000000</v>
      </c>
      <c r="E148" s="14">
        <v>10035.01</v>
      </c>
      <c r="F148" s="15">
        <v>0.17050000000000001</v>
      </c>
      <c r="G148" s="15">
        <v>7.3963287683999998E-2</v>
      </c>
      <c r="I148" s="54"/>
    </row>
    <row r="149" spans="1:9" x14ac:dyDescent="0.25">
      <c r="A149" s="16" t="s">
        <v>126</v>
      </c>
      <c r="B149" s="31"/>
      <c r="C149" s="31"/>
      <c r="D149" s="17"/>
      <c r="E149" s="37">
        <v>10035.01</v>
      </c>
      <c r="F149" s="38">
        <v>0.17050000000000001</v>
      </c>
      <c r="G149" s="20"/>
    </row>
    <row r="150" spans="1:9" x14ac:dyDescent="0.25">
      <c r="A150" s="12"/>
      <c r="B150" s="30"/>
      <c r="C150" s="30"/>
      <c r="D150" s="13"/>
      <c r="E150" s="14"/>
      <c r="F150" s="15"/>
      <c r="G150" s="15"/>
    </row>
    <row r="151" spans="1:9" x14ac:dyDescent="0.25">
      <c r="A151" s="16" t="s">
        <v>299</v>
      </c>
      <c r="B151" s="30"/>
      <c r="C151" s="30"/>
      <c r="D151" s="13"/>
      <c r="E151" s="14"/>
      <c r="F151" s="15"/>
      <c r="G151" s="15"/>
    </row>
    <row r="152" spans="1:9" x14ac:dyDescent="0.25">
      <c r="A152" s="16" t="s">
        <v>126</v>
      </c>
      <c r="B152" s="30"/>
      <c r="C152" s="30"/>
      <c r="D152" s="13"/>
      <c r="E152" s="39" t="s">
        <v>118</v>
      </c>
      <c r="F152" s="40" t="s">
        <v>118</v>
      </c>
      <c r="G152" s="15"/>
    </row>
    <row r="153" spans="1:9" x14ac:dyDescent="0.25">
      <c r="A153" s="12"/>
      <c r="B153" s="30"/>
      <c r="C153" s="30"/>
      <c r="D153" s="13"/>
      <c r="E153" s="14"/>
      <c r="F153" s="15"/>
      <c r="G153" s="15"/>
    </row>
    <row r="154" spans="1:9" x14ac:dyDescent="0.25">
      <c r="A154" s="16" t="s">
        <v>300</v>
      </c>
      <c r="B154" s="30"/>
      <c r="C154" s="30"/>
      <c r="D154" s="13"/>
      <c r="E154" s="14"/>
      <c r="F154" s="15"/>
      <c r="G154" s="15"/>
    </row>
    <row r="155" spans="1:9" x14ac:dyDescent="0.25">
      <c r="A155" s="16" t="s">
        <v>126</v>
      </c>
      <c r="B155" s="30"/>
      <c r="C155" s="30"/>
      <c r="D155" s="13"/>
      <c r="E155" s="39" t="s">
        <v>118</v>
      </c>
      <c r="F155" s="40" t="s">
        <v>118</v>
      </c>
      <c r="G155" s="15"/>
    </row>
    <row r="156" spans="1:9" x14ac:dyDescent="0.25">
      <c r="A156" s="12"/>
      <c r="B156" s="30"/>
      <c r="C156" s="30"/>
      <c r="D156" s="13"/>
      <c r="E156" s="14"/>
      <c r="F156" s="15"/>
      <c r="G156" s="15"/>
    </row>
    <row r="157" spans="1:9" x14ac:dyDescent="0.25">
      <c r="A157" s="21" t="s">
        <v>158</v>
      </c>
      <c r="B157" s="32"/>
      <c r="C157" s="32"/>
      <c r="D157" s="22"/>
      <c r="E157" s="18">
        <v>25759.9</v>
      </c>
      <c r="F157" s="19">
        <v>0.43780000000000002</v>
      </c>
      <c r="G157" s="20"/>
    </row>
    <row r="158" spans="1:9" x14ac:dyDescent="0.25">
      <c r="A158" s="16"/>
      <c r="B158" s="31"/>
      <c r="C158" s="31"/>
      <c r="D158" s="17"/>
      <c r="E158" s="46"/>
      <c r="F158" s="20"/>
      <c r="G158" s="20"/>
    </row>
    <row r="159" spans="1:9" x14ac:dyDescent="0.25">
      <c r="A159" s="16" t="s">
        <v>2199</v>
      </c>
      <c r="B159" s="31"/>
      <c r="C159" s="31"/>
      <c r="D159" s="17"/>
      <c r="E159" s="46"/>
      <c r="F159" s="20"/>
      <c r="G159" s="20"/>
    </row>
    <row r="160" spans="1:9" x14ac:dyDescent="0.25">
      <c r="A160" s="16" t="s">
        <v>2200</v>
      </c>
      <c r="B160" s="31"/>
      <c r="C160" s="31"/>
      <c r="D160" s="17"/>
      <c r="E160" s="46"/>
      <c r="F160" s="20"/>
      <c r="G160" s="20"/>
    </row>
    <row r="161" spans="1:7" x14ac:dyDescent="0.25">
      <c r="A161" s="12" t="s">
        <v>2201</v>
      </c>
      <c r="B161" s="30" t="s">
        <v>2202</v>
      </c>
      <c r="C161" s="31"/>
      <c r="D161" s="13">
        <v>350</v>
      </c>
      <c r="E161" s="14">
        <v>218.54</v>
      </c>
      <c r="F161" s="15">
        <f>+E161/$E$177</f>
        <v>3.8037432774398546E-3</v>
      </c>
      <c r="G161" s="20"/>
    </row>
    <row r="162" spans="1:7" x14ac:dyDescent="0.25">
      <c r="A162" s="16" t="s">
        <v>126</v>
      </c>
      <c r="B162" s="31"/>
      <c r="C162" s="31"/>
      <c r="D162" s="17"/>
      <c r="E162" s="37">
        <f>SUM(E161)</f>
        <v>218.54</v>
      </c>
      <c r="F162" s="38">
        <f>SUM(F161)</f>
        <v>3.8037432774398546E-3</v>
      </c>
      <c r="G162" s="15"/>
    </row>
    <row r="163" spans="1:7" x14ac:dyDescent="0.25">
      <c r="A163" s="16"/>
      <c r="B163" s="31"/>
      <c r="C163" s="31"/>
      <c r="D163" s="17"/>
      <c r="E163" s="46"/>
      <c r="F163" s="20"/>
      <c r="G163" s="20"/>
    </row>
    <row r="164" spans="1:7" x14ac:dyDescent="0.25">
      <c r="A164" s="16" t="s">
        <v>2203</v>
      </c>
      <c r="B164" s="31"/>
      <c r="C164" s="31"/>
      <c r="D164" s="17"/>
      <c r="E164" s="46"/>
      <c r="F164" s="20"/>
      <c r="G164" s="20"/>
    </row>
    <row r="165" spans="1:7" x14ac:dyDescent="0.25">
      <c r="A165" s="12" t="s">
        <v>2204</v>
      </c>
      <c r="B165" s="30" t="s">
        <v>2205</v>
      </c>
      <c r="C165" s="30"/>
      <c r="D165" s="13">
        <v>7750</v>
      </c>
      <c r="E165" s="14">
        <v>5884.73</v>
      </c>
      <c r="F165" s="15">
        <f>+E165/$E$177</f>
        <v>0.10242519528255073</v>
      </c>
      <c r="G165" s="15"/>
    </row>
    <row r="166" spans="1:7" x14ac:dyDescent="0.25">
      <c r="A166" s="16" t="s">
        <v>126</v>
      </c>
      <c r="B166" s="31"/>
      <c r="C166" s="31"/>
      <c r="D166" s="17"/>
      <c r="E166" s="37">
        <f>SUM(E165)</f>
        <v>5884.73</v>
      </c>
      <c r="F166" s="38">
        <f>SUM(F165)</f>
        <v>0.10242519528255073</v>
      </c>
      <c r="G166" s="15"/>
    </row>
    <row r="167" spans="1:7" x14ac:dyDescent="0.25">
      <c r="A167" s="12"/>
      <c r="B167" s="30"/>
      <c r="C167" s="30"/>
      <c r="D167" s="13"/>
      <c r="E167" s="14"/>
      <c r="F167" s="15"/>
      <c r="G167" s="15"/>
    </row>
    <row r="168" spans="1:7" x14ac:dyDescent="0.25">
      <c r="A168" s="62" t="s">
        <v>158</v>
      </c>
      <c r="B168" s="63"/>
      <c r="C168" s="63"/>
      <c r="D168" s="64"/>
      <c r="E168" s="37">
        <f>E166+E162</f>
        <v>6103.2699999999995</v>
      </c>
      <c r="F168" s="38">
        <f>F166+F162</f>
        <v>0.10622893855999059</v>
      </c>
      <c r="G168" s="20"/>
    </row>
    <row r="169" spans="1:7" x14ac:dyDescent="0.25">
      <c r="A169" s="12"/>
      <c r="B169" s="30"/>
      <c r="C169" s="30"/>
      <c r="D169" s="13"/>
      <c r="E169" s="14"/>
      <c r="F169" s="15"/>
      <c r="G169" s="15"/>
    </row>
    <row r="170" spans="1:7" x14ac:dyDescent="0.25">
      <c r="A170" s="16" t="s">
        <v>162</v>
      </c>
      <c r="B170" s="30"/>
      <c r="C170" s="30"/>
      <c r="D170" s="13"/>
      <c r="E170" s="14"/>
      <c r="F170" s="15"/>
      <c r="G170" s="15"/>
    </row>
    <row r="171" spans="1:7" x14ac:dyDescent="0.25">
      <c r="A171" s="12" t="s">
        <v>163</v>
      </c>
      <c r="B171" s="30"/>
      <c r="C171" s="30"/>
      <c r="D171" s="13"/>
      <c r="E171" s="14">
        <v>1611.7</v>
      </c>
      <c r="F171" s="15">
        <v>2.7400000000000001E-2</v>
      </c>
      <c r="G171" s="15">
        <v>6.7599000000000006E-2</v>
      </c>
    </row>
    <row r="172" spans="1:7" x14ac:dyDescent="0.25">
      <c r="A172" s="16" t="s">
        <v>126</v>
      </c>
      <c r="B172" s="31"/>
      <c r="C172" s="31"/>
      <c r="D172" s="17"/>
      <c r="E172" s="37">
        <v>1611.7</v>
      </c>
      <c r="F172" s="38">
        <v>2.7400000000000001E-2</v>
      </c>
      <c r="G172" s="20"/>
    </row>
    <row r="173" spans="1:7" x14ac:dyDescent="0.25">
      <c r="A173" s="12"/>
      <c r="B173" s="30"/>
      <c r="C173" s="30"/>
      <c r="D173" s="13"/>
      <c r="E173" s="14"/>
      <c r="F173" s="15"/>
      <c r="G173" s="15"/>
    </row>
    <row r="174" spans="1:7" x14ac:dyDescent="0.25">
      <c r="A174" s="21" t="s">
        <v>158</v>
      </c>
      <c r="B174" s="32"/>
      <c r="C174" s="32"/>
      <c r="D174" s="22"/>
      <c r="E174" s="18">
        <v>1611.7</v>
      </c>
      <c r="F174" s="19">
        <v>2.7400000000000001E-2</v>
      </c>
      <c r="G174" s="20"/>
    </row>
    <row r="175" spans="1:7" x14ac:dyDescent="0.25">
      <c r="A175" s="12" t="s">
        <v>164</v>
      </c>
      <c r="B175" s="30"/>
      <c r="C175" s="30"/>
      <c r="D175" s="13"/>
      <c r="E175" s="14">
        <v>701.33617930000003</v>
      </c>
      <c r="F175" s="15">
        <v>1.2206E-2</v>
      </c>
      <c r="G175" s="15"/>
    </row>
    <row r="176" spans="1:7" x14ac:dyDescent="0.25">
      <c r="A176" s="12" t="s">
        <v>165</v>
      </c>
      <c r="B176" s="30"/>
      <c r="C176" s="30"/>
      <c r="D176" s="13"/>
      <c r="E176" s="14">
        <f>E177-E175-E174-E168-E157-E66</f>
        <v>370.21382070000254</v>
      </c>
      <c r="F176" s="15">
        <f>F177-F175-F174-F168-F157-F66</f>
        <v>2.7065061440009253E-2</v>
      </c>
      <c r="G176" s="15">
        <v>6.7599000000000006E-2</v>
      </c>
    </row>
    <row r="177" spans="1:7" x14ac:dyDescent="0.25">
      <c r="A177" s="25" t="s">
        <v>166</v>
      </c>
      <c r="B177" s="33"/>
      <c r="C177" s="33"/>
      <c r="D177" s="26"/>
      <c r="E177" s="27">
        <v>57453.93</v>
      </c>
      <c r="F177" s="28">
        <v>1</v>
      </c>
      <c r="G177" s="28"/>
    </row>
    <row r="179" spans="1:7" x14ac:dyDescent="0.25">
      <c r="A179" s="1" t="s">
        <v>1759</v>
      </c>
    </row>
    <row r="180" spans="1:7" x14ac:dyDescent="0.25">
      <c r="A180" s="1" t="s">
        <v>168</v>
      </c>
    </row>
    <row r="182" spans="1:7" x14ac:dyDescent="0.25">
      <c r="A182" s="1" t="s">
        <v>169</v>
      </c>
    </row>
    <row r="183" spans="1:7" x14ac:dyDescent="0.25">
      <c r="A183" s="47" t="s">
        <v>170</v>
      </c>
      <c r="B183" s="34" t="s">
        <v>118</v>
      </c>
    </row>
    <row r="184" spans="1:7" x14ac:dyDescent="0.25">
      <c r="A184" t="s">
        <v>171</v>
      </c>
    </row>
    <row r="185" spans="1:7" x14ac:dyDescent="0.25">
      <c r="A185" t="s">
        <v>172</v>
      </c>
      <c r="B185" t="s">
        <v>173</v>
      </c>
      <c r="C185" t="s">
        <v>173</v>
      </c>
    </row>
    <row r="186" spans="1:7" x14ac:dyDescent="0.25">
      <c r="B186" s="48">
        <v>45230</v>
      </c>
      <c r="C186" s="48">
        <v>45260</v>
      </c>
    </row>
    <row r="187" spans="1:7" x14ac:dyDescent="0.25">
      <c r="A187" t="s">
        <v>685</v>
      </c>
      <c r="B187">
        <v>10.243499999999999</v>
      </c>
      <c r="C187">
        <v>10.303100000000001</v>
      </c>
    </row>
    <row r="188" spans="1:7" x14ac:dyDescent="0.25">
      <c r="A188" t="s">
        <v>178</v>
      </c>
      <c r="B188">
        <v>10.243499999999999</v>
      </c>
      <c r="C188">
        <v>10.303100000000001</v>
      </c>
    </row>
    <row r="189" spans="1:7" x14ac:dyDescent="0.25">
      <c r="A189" t="s">
        <v>686</v>
      </c>
      <c r="B189">
        <v>10.2317</v>
      </c>
      <c r="C189">
        <v>10.2883</v>
      </c>
    </row>
    <row r="190" spans="1:7" x14ac:dyDescent="0.25">
      <c r="A190" t="s">
        <v>650</v>
      </c>
      <c r="B190">
        <v>10.2317</v>
      </c>
      <c r="C190">
        <v>10.2883</v>
      </c>
    </row>
    <row r="192" spans="1:7" x14ac:dyDescent="0.25">
      <c r="A192" t="s">
        <v>188</v>
      </c>
      <c r="B192" s="34" t="s">
        <v>118</v>
      </c>
    </row>
    <row r="193" spans="1:4" x14ac:dyDescent="0.25">
      <c r="A193" t="s">
        <v>189</v>
      </c>
      <c r="B193" s="34" t="s">
        <v>118</v>
      </c>
    </row>
    <row r="194" spans="1:4" ht="30" customHeight="1" x14ac:dyDescent="0.25">
      <c r="A194" s="47" t="s">
        <v>190</v>
      </c>
      <c r="B194" s="34" t="s">
        <v>118</v>
      </c>
    </row>
    <row r="195" spans="1:4" ht="30" customHeight="1" x14ac:dyDescent="0.25">
      <c r="A195" s="47" t="s">
        <v>191</v>
      </c>
      <c r="B195" s="34" t="s">
        <v>118</v>
      </c>
    </row>
    <row r="196" spans="1:4" x14ac:dyDescent="0.25">
      <c r="A196" t="s">
        <v>1760</v>
      </c>
      <c r="B196" s="49">
        <v>2.5514884601515599</v>
      </c>
    </row>
    <row r="197" spans="1:4" ht="45" customHeight="1" x14ac:dyDescent="0.25">
      <c r="A197" s="47" t="s">
        <v>193</v>
      </c>
      <c r="B197" s="34">
        <v>0</v>
      </c>
    </row>
    <row r="198" spans="1:4" ht="30" customHeight="1" x14ac:dyDescent="0.25">
      <c r="A198" s="47" t="s">
        <v>194</v>
      </c>
      <c r="B198" s="34" t="s">
        <v>118</v>
      </c>
    </row>
    <row r="199" spans="1:4" ht="30" customHeight="1" x14ac:dyDescent="0.25">
      <c r="A199" s="47" t="s">
        <v>195</v>
      </c>
      <c r="B199" s="34" t="s">
        <v>118</v>
      </c>
    </row>
    <row r="200" spans="1:4" x14ac:dyDescent="0.25">
      <c r="A200" t="s">
        <v>196</v>
      </c>
      <c r="B200" s="34" t="s">
        <v>118</v>
      </c>
    </row>
    <row r="201" spans="1:4" x14ac:dyDescent="0.25">
      <c r="A201" t="s">
        <v>197</v>
      </c>
      <c r="B201" s="34" t="s">
        <v>118</v>
      </c>
    </row>
    <row r="203" spans="1:4" ht="69.95" customHeight="1" x14ac:dyDescent="0.25">
      <c r="A203" s="67" t="s">
        <v>207</v>
      </c>
      <c r="B203" s="67" t="s">
        <v>208</v>
      </c>
      <c r="C203" s="67" t="s">
        <v>5</v>
      </c>
      <c r="D203" s="67" t="s">
        <v>6</v>
      </c>
    </row>
    <row r="204" spans="1:4" ht="69.95" customHeight="1" x14ac:dyDescent="0.25">
      <c r="A204" s="67" t="s">
        <v>2206</v>
      </c>
      <c r="B204" s="67"/>
      <c r="C204" s="67" t="s">
        <v>72</v>
      </c>
      <c r="D204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41"/>
  <sheetViews>
    <sheetView showGridLines="0" workbookViewId="0">
      <pane ySplit="4" topLeftCell="A40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2207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2208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1144</v>
      </c>
      <c r="B8" s="30" t="s">
        <v>1145</v>
      </c>
      <c r="C8" s="30" t="s">
        <v>1146</v>
      </c>
      <c r="D8" s="13">
        <v>362896</v>
      </c>
      <c r="E8" s="14">
        <v>5656.82</v>
      </c>
      <c r="F8" s="15">
        <v>4.87E-2</v>
      </c>
      <c r="G8" s="15"/>
    </row>
    <row r="9" spans="1:8" x14ac:dyDescent="0.25">
      <c r="A9" s="12" t="s">
        <v>1463</v>
      </c>
      <c r="B9" s="30" t="s">
        <v>1464</v>
      </c>
      <c r="C9" s="30" t="s">
        <v>1216</v>
      </c>
      <c r="D9" s="13">
        <v>63849</v>
      </c>
      <c r="E9" s="14">
        <v>3678.25</v>
      </c>
      <c r="F9" s="15">
        <v>3.1699999999999999E-2</v>
      </c>
      <c r="G9" s="15"/>
    </row>
    <row r="10" spans="1:8" x14ac:dyDescent="0.25">
      <c r="A10" s="12" t="s">
        <v>1150</v>
      </c>
      <c r="B10" s="30" t="s">
        <v>1151</v>
      </c>
      <c r="C10" s="30" t="s">
        <v>1146</v>
      </c>
      <c r="D10" s="13">
        <v>393098</v>
      </c>
      <c r="E10" s="14">
        <v>3675.27</v>
      </c>
      <c r="F10" s="15">
        <v>3.1699999999999999E-2</v>
      </c>
      <c r="G10" s="15"/>
    </row>
    <row r="11" spans="1:8" x14ac:dyDescent="0.25">
      <c r="A11" s="12" t="s">
        <v>1823</v>
      </c>
      <c r="B11" s="30" t="s">
        <v>1824</v>
      </c>
      <c r="C11" s="30" t="s">
        <v>1216</v>
      </c>
      <c r="D11" s="13">
        <v>54315</v>
      </c>
      <c r="E11" s="14">
        <v>3476.13</v>
      </c>
      <c r="F11" s="15">
        <v>2.9899999999999999E-2</v>
      </c>
      <c r="G11" s="15"/>
    </row>
    <row r="12" spans="1:8" x14ac:dyDescent="0.25">
      <c r="A12" s="12" t="s">
        <v>1359</v>
      </c>
      <c r="B12" s="30" t="s">
        <v>1360</v>
      </c>
      <c r="C12" s="30" t="s">
        <v>1361</v>
      </c>
      <c r="D12" s="13">
        <v>105560</v>
      </c>
      <c r="E12" s="14">
        <v>3282.07</v>
      </c>
      <c r="F12" s="15">
        <v>2.8299999999999999E-2</v>
      </c>
      <c r="G12" s="15"/>
    </row>
    <row r="13" spans="1:8" x14ac:dyDescent="0.25">
      <c r="A13" s="12" t="s">
        <v>1893</v>
      </c>
      <c r="B13" s="30" t="s">
        <v>1894</v>
      </c>
      <c r="C13" s="30" t="s">
        <v>1263</v>
      </c>
      <c r="D13" s="13">
        <v>87718</v>
      </c>
      <c r="E13" s="14">
        <v>2674.21</v>
      </c>
      <c r="F13" s="15">
        <v>2.3E-2</v>
      </c>
      <c r="G13" s="15"/>
    </row>
    <row r="14" spans="1:8" x14ac:dyDescent="0.25">
      <c r="A14" s="12" t="s">
        <v>1242</v>
      </c>
      <c r="B14" s="30" t="s">
        <v>1243</v>
      </c>
      <c r="C14" s="30" t="s">
        <v>1244</v>
      </c>
      <c r="D14" s="13">
        <v>886426</v>
      </c>
      <c r="E14" s="14">
        <v>2316.23</v>
      </c>
      <c r="F14" s="15">
        <v>0.02</v>
      </c>
      <c r="G14" s="15"/>
    </row>
    <row r="15" spans="1:8" x14ac:dyDescent="0.25">
      <c r="A15" s="12" t="s">
        <v>1879</v>
      </c>
      <c r="B15" s="30" t="s">
        <v>1880</v>
      </c>
      <c r="C15" s="30" t="s">
        <v>1241</v>
      </c>
      <c r="D15" s="13">
        <v>70955</v>
      </c>
      <c r="E15" s="14">
        <v>2043.89</v>
      </c>
      <c r="F15" s="15">
        <v>1.7600000000000001E-2</v>
      </c>
      <c r="G15" s="15"/>
    </row>
    <row r="16" spans="1:8" x14ac:dyDescent="0.25">
      <c r="A16" s="12" t="s">
        <v>1397</v>
      </c>
      <c r="B16" s="30" t="s">
        <v>1398</v>
      </c>
      <c r="C16" s="30" t="s">
        <v>1146</v>
      </c>
      <c r="D16" s="13">
        <v>185081</v>
      </c>
      <c r="E16" s="14">
        <v>1988.23</v>
      </c>
      <c r="F16" s="15">
        <v>1.7100000000000001E-2</v>
      </c>
      <c r="G16" s="15"/>
    </row>
    <row r="17" spans="1:7" x14ac:dyDescent="0.25">
      <c r="A17" s="12" t="s">
        <v>1435</v>
      </c>
      <c r="B17" s="30" t="s">
        <v>1436</v>
      </c>
      <c r="C17" s="30" t="s">
        <v>1156</v>
      </c>
      <c r="D17" s="13">
        <v>32161</v>
      </c>
      <c r="E17" s="14">
        <v>1958.78</v>
      </c>
      <c r="F17" s="15">
        <v>1.6899999999999998E-2</v>
      </c>
      <c r="G17" s="15"/>
    </row>
    <row r="18" spans="1:7" x14ac:dyDescent="0.25">
      <c r="A18" s="12" t="s">
        <v>1184</v>
      </c>
      <c r="B18" s="30" t="s">
        <v>1185</v>
      </c>
      <c r="C18" s="30" t="s">
        <v>1186</v>
      </c>
      <c r="D18" s="13">
        <v>27077</v>
      </c>
      <c r="E18" s="14">
        <v>1928.4</v>
      </c>
      <c r="F18" s="15">
        <v>1.66E-2</v>
      </c>
      <c r="G18" s="15"/>
    </row>
    <row r="19" spans="1:7" x14ac:dyDescent="0.25">
      <c r="A19" s="12" t="s">
        <v>1154</v>
      </c>
      <c r="B19" s="30" t="s">
        <v>1155</v>
      </c>
      <c r="C19" s="30" t="s">
        <v>1156</v>
      </c>
      <c r="D19" s="13">
        <v>271548</v>
      </c>
      <c r="E19" s="14">
        <v>1918.22</v>
      </c>
      <c r="F19" s="15">
        <v>1.6500000000000001E-2</v>
      </c>
      <c r="G19" s="15"/>
    </row>
    <row r="20" spans="1:7" x14ac:dyDescent="0.25">
      <c r="A20" s="12" t="s">
        <v>1236</v>
      </c>
      <c r="B20" s="30" t="s">
        <v>1237</v>
      </c>
      <c r="C20" s="30" t="s">
        <v>1238</v>
      </c>
      <c r="D20" s="13">
        <v>560224</v>
      </c>
      <c r="E20" s="14">
        <v>1916.81</v>
      </c>
      <c r="F20" s="15">
        <v>1.6500000000000001E-2</v>
      </c>
      <c r="G20" s="15"/>
    </row>
    <row r="21" spans="1:7" x14ac:dyDescent="0.25">
      <c r="A21" s="12" t="s">
        <v>1883</v>
      </c>
      <c r="B21" s="30" t="s">
        <v>1884</v>
      </c>
      <c r="C21" s="30" t="s">
        <v>1458</v>
      </c>
      <c r="D21" s="13">
        <v>336844</v>
      </c>
      <c r="E21" s="14">
        <v>1879.59</v>
      </c>
      <c r="F21" s="15">
        <v>1.6199999999999999E-2</v>
      </c>
      <c r="G21" s="15"/>
    </row>
    <row r="22" spans="1:7" x14ac:dyDescent="0.25">
      <c r="A22" s="12" t="s">
        <v>1297</v>
      </c>
      <c r="B22" s="30" t="s">
        <v>1298</v>
      </c>
      <c r="C22" s="30" t="s">
        <v>1216</v>
      </c>
      <c r="D22" s="13">
        <v>33611</v>
      </c>
      <c r="E22" s="14">
        <v>1860.94</v>
      </c>
      <c r="F22" s="15">
        <v>1.6E-2</v>
      </c>
      <c r="G22" s="15"/>
    </row>
    <row r="23" spans="1:7" x14ac:dyDescent="0.25">
      <c r="A23" s="12" t="s">
        <v>1147</v>
      </c>
      <c r="B23" s="30" t="s">
        <v>1148</v>
      </c>
      <c r="C23" s="30" t="s">
        <v>1149</v>
      </c>
      <c r="D23" s="13">
        <v>76296</v>
      </c>
      <c r="E23" s="14">
        <v>1813.9</v>
      </c>
      <c r="F23" s="15">
        <v>1.5599999999999999E-2</v>
      </c>
      <c r="G23" s="15"/>
    </row>
    <row r="24" spans="1:7" x14ac:dyDescent="0.25">
      <c r="A24" s="12" t="s">
        <v>1338</v>
      </c>
      <c r="B24" s="30" t="s">
        <v>1339</v>
      </c>
      <c r="C24" s="30" t="s">
        <v>1340</v>
      </c>
      <c r="D24" s="13">
        <v>416158</v>
      </c>
      <c r="E24" s="14">
        <v>1813.62</v>
      </c>
      <c r="F24" s="15">
        <v>1.5599999999999999E-2</v>
      </c>
      <c r="G24" s="15"/>
    </row>
    <row r="25" spans="1:7" x14ac:dyDescent="0.25">
      <c r="A25" s="12" t="s">
        <v>1793</v>
      </c>
      <c r="B25" s="30" t="s">
        <v>1794</v>
      </c>
      <c r="C25" s="30" t="s">
        <v>1156</v>
      </c>
      <c r="D25" s="13">
        <v>97204</v>
      </c>
      <c r="E25" s="14">
        <v>1812.37</v>
      </c>
      <c r="F25" s="15">
        <v>1.5599999999999999E-2</v>
      </c>
      <c r="G25" s="15"/>
    </row>
    <row r="26" spans="1:7" x14ac:dyDescent="0.25">
      <c r="A26" s="12" t="s">
        <v>1452</v>
      </c>
      <c r="B26" s="30" t="s">
        <v>1453</v>
      </c>
      <c r="C26" s="30" t="s">
        <v>1356</v>
      </c>
      <c r="D26" s="13">
        <v>64386</v>
      </c>
      <c r="E26" s="14">
        <v>1794.44</v>
      </c>
      <c r="F26" s="15">
        <v>1.55E-2</v>
      </c>
      <c r="G26" s="15"/>
    </row>
    <row r="27" spans="1:7" x14ac:dyDescent="0.25">
      <c r="A27" s="12" t="s">
        <v>1387</v>
      </c>
      <c r="B27" s="30" t="s">
        <v>1388</v>
      </c>
      <c r="C27" s="30" t="s">
        <v>1263</v>
      </c>
      <c r="D27" s="13">
        <v>48571</v>
      </c>
      <c r="E27" s="14">
        <v>1695.42</v>
      </c>
      <c r="F27" s="15">
        <v>1.46E-2</v>
      </c>
      <c r="G27" s="15"/>
    </row>
    <row r="28" spans="1:7" x14ac:dyDescent="0.25">
      <c r="A28" s="12" t="s">
        <v>1951</v>
      </c>
      <c r="B28" s="30" t="s">
        <v>1952</v>
      </c>
      <c r="C28" s="30" t="s">
        <v>1221</v>
      </c>
      <c r="D28" s="13">
        <v>85461</v>
      </c>
      <c r="E28" s="14">
        <v>1688.84</v>
      </c>
      <c r="F28" s="15">
        <v>1.4500000000000001E-2</v>
      </c>
      <c r="G28" s="15"/>
    </row>
    <row r="29" spans="1:7" x14ac:dyDescent="0.25">
      <c r="A29" s="12" t="s">
        <v>1480</v>
      </c>
      <c r="B29" s="30" t="s">
        <v>1481</v>
      </c>
      <c r="C29" s="30" t="s">
        <v>1198</v>
      </c>
      <c r="D29" s="13">
        <v>18255</v>
      </c>
      <c r="E29" s="14">
        <v>1643.62</v>
      </c>
      <c r="F29" s="15">
        <v>1.4200000000000001E-2</v>
      </c>
      <c r="G29" s="15"/>
    </row>
    <row r="30" spans="1:7" x14ac:dyDescent="0.25">
      <c r="A30" s="12" t="s">
        <v>1367</v>
      </c>
      <c r="B30" s="30" t="s">
        <v>1368</v>
      </c>
      <c r="C30" s="30" t="s">
        <v>1216</v>
      </c>
      <c r="D30" s="13">
        <v>257031</v>
      </c>
      <c r="E30" s="14">
        <v>1620.19</v>
      </c>
      <c r="F30" s="15">
        <v>1.4E-2</v>
      </c>
      <c r="G30" s="15"/>
    </row>
    <row r="31" spans="1:7" x14ac:dyDescent="0.25">
      <c r="A31" s="12" t="s">
        <v>1301</v>
      </c>
      <c r="B31" s="30" t="s">
        <v>1302</v>
      </c>
      <c r="C31" s="30" t="s">
        <v>1263</v>
      </c>
      <c r="D31" s="13">
        <v>28656</v>
      </c>
      <c r="E31" s="14">
        <v>1579.12</v>
      </c>
      <c r="F31" s="15">
        <v>1.3599999999999999E-2</v>
      </c>
      <c r="G31" s="15"/>
    </row>
    <row r="32" spans="1:7" x14ac:dyDescent="0.25">
      <c r="A32" s="12" t="s">
        <v>1881</v>
      </c>
      <c r="B32" s="30" t="s">
        <v>1882</v>
      </c>
      <c r="C32" s="30" t="s">
        <v>1186</v>
      </c>
      <c r="D32" s="13">
        <v>46295</v>
      </c>
      <c r="E32" s="14">
        <v>1577.78</v>
      </c>
      <c r="F32" s="15">
        <v>1.3599999999999999E-2</v>
      </c>
      <c r="G32" s="15"/>
    </row>
    <row r="33" spans="1:7" x14ac:dyDescent="0.25">
      <c r="A33" s="12" t="s">
        <v>1953</v>
      </c>
      <c r="B33" s="30" t="s">
        <v>1954</v>
      </c>
      <c r="C33" s="30" t="s">
        <v>1380</v>
      </c>
      <c r="D33" s="13">
        <v>76736</v>
      </c>
      <c r="E33" s="14">
        <v>1500.5</v>
      </c>
      <c r="F33" s="15">
        <v>1.29E-2</v>
      </c>
      <c r="G33" s="15"/>
    </row>
    <row r="34" spans="1:7" x14ac:dyDescent="0.25">
      <c r="A34" s="12" t="s">
        <v>1919</v>
      </c>
      <c r="B34" s="30" t="s">
        <v>1920</v>
      </c>
      <c r="C34" s="30" t="s">
        <v>1232</v>
      </c>
      <c r="D34" s="13">
        <v>97788</v>
      </c>
      <c r="E34" s="14">
        <v>1472.98</v>
      </c>
      <c r="F34" s="15">
        <v>1.2699999999999999E-2</v>
      </c>
      <c r="G34" s="15"/>
    </row>
    <row r="35" spans="1:7" x14ac:dyDescent="0.25">
      <c r="A35" s="12" t="s">
        <v>1350</v>
      </c>
      <c r="B35" s="30" t="s">
        <v>1351</v>
      </c>
      <c r="C35" s="30" t="s">
        <v>1186</v>
      </c>
      <c r="D35" s="13">
        <v>73052</v>
      </c>
      <c r="E35" s="14">
        <v>1466.3</v>
      </c>
      <c r="F35" s="15">
        <v>1.26E-2</v>
      </c>
      <c r="G35" s="15"/>
    </row>
    <row r="36" spans="1:7" x14ac:dyDescent="0.25">
      <c r="A36" s="12" t="s">
        <v>1293</v>
      </c>
      <c r="B36" s="30" t="s">
        <v>1294</v>
      </c>
      <c r="C36" s="30" t="s">
        <v>1221</v>
      </c>
      <c r="D36" s="13">
        <v>115626</v>
      </c>
      <c r="E36" s="14">
        <v>1417.4</v>
      </c>
      <c r="F36" s="15">
        <v>1.2200000000000001E-2</v>
      </c>
      <c r="G36" s="15"/>
    </row>
    <row r="37" spans="1:7" x14ac:dyDescent="0.25">
      <c r="A37" s="12" t="s">
        <v>1864</v>
      </c>
      <c r="B37" s="30" t="s">
        <v>1865</v>
      </c>
      <c r="C37" s="30" t="s">
        <v>1170</v>
      </c>
      <c r="D37" s="13">
        <v>58261</v>
      </c>
      <c r="E37" s="14">
        <v>1381.4</v>
      </c>
      <c r="F37" s="15">
        <v>1.1900000000000001E-2</v>
      </c>
      <c r="G37" s="15"/>
    </row>
    <row r="38" spans="1:7" x14ac:dyDescent="0.25">
      <c r="A38" s="12" t="s">
        <v>1889</v>
      </c>
      <c r="B38" s="30" t="s">
        <v>1890</v>
      </c>
      <c r="C38" s="30" t="s">
        <v>1221</v>
      </c>
      <c r="D38" s="13">
        <v>91155</v>
      </c>
      <c r="E38" s="14">
        <v>1322.57</v>
      </c>
      <c r="F38" s="15">
        <v>1.14E-2</v>
      </c>
      <c r="G38" s="15"/>
    </row>
    <row r="39" spans="1:7" x14ac:dyDescent="0.25">
      <c r="A39" s="12" t="s">
        <v>1912</v>
      </c>
      <c r="B39" s="30" t="s">
        <v>1913</v>
      </c>
      <c r="C39" s="30" t="s">
        <v>1186</v>
      </c>
      <c r="D39" s="13">
        <v>481461</v>
      </c>
      <c r="E39" s="14">
        <v>1320.65</v>
      </c>
      <c r="F39" s="15">
        <v>1.14E-2</v>
      </c>
      <c r="G39" s="15"/>
    </row>
    <row r="40" spans="1:7" x14ac:dyDescent="0.25">
      <c r="A40" s="12" t="s">
        <v>1885</v>
      </c>
      <c r="B40" s="30" t="s">
        <v>1886</v>
      </c>
      <c r="C40" s="30" t="s">
        <v>1356</v>
      </c>
      <c r="D40" s="13">
        <v>1099853</v>
      </c>
      <c r="E40" s="14">
        <v>1303.8800000000001</v>
      </c>
      <c r="F40" s="15">
        <v>1.12E-2</v>
      </c>
      <c r="G40" s="15"/>
    </row>
    <row r="41" spans="1:7" x14ac:dyDescent="0.25">
      <c r="A41" s="12" t="s">
        <v>2209</v>
      </c>
      <c r="B41" s="30" t="s">
        <v>2210</v>
      </c>
      <c r="C41" s="30" t="s">
        <v>1198</v>
      </c>
      <c r="D41" s="13">
        <v>95102</v>
      </c>
      <c r="E41" s="14">
        <v>1287.3499999999999</v>
      </c>
      <c r="F41" s="15">
        <v>1.11E-2</v>
      </c>
      <c r="G41" s="15"/>
    </row>
    <row r="42" spans="1:7" x14ac:dyDescent="0.25">
      <c r="A42" s="12" t="s">
        <v>1502</v>
      </c>
      <c r="B42" s="30" t="s">
        <v>1503</v>
      </c>
      <c r="C42" s="30" t="s">
        <v>1170</v>
      </c>
      <c r="D42" s="13">
        <v>65918</v>
      </c>
      <c r="E42" s="14">
        <v>1237.08</v>
      </c>
      <c r="F42" s="15">
        <v>1.0699999999999999E-2</v>
      </c>
      <c r="G42" s="15"/>
    </row>
    <row r="43" spans="1:7" x14ac:dyDescent="0.25">
      <c r="A43" s="12" t="s">
        <v>1887</v>
      </c>
      <c r="B43" s="30" t="s">
        <v>1888</v>
      </c>
      <c r="C43" s="30" t="s">
        <v>1186</v>
      </c>
      <c r="D43" s="13">
        <v>360315</v>
      </c>
      <c r="E43" s="14">
        <v>1206.69</v>
      </c>
      <c r="F43" s="15">
        <v>1.04E-2</v>
      </c>
      <c r="G43" s="15"/>
    </row>
    <row r="44" spans="1:7" x14ac:dyDescent="0.25">
      <c r="A44" s="12" t="s">
        <v>1362</v>
      </c>
      <c r="B44" s="30" t="s">
        <v>1363</v>
      </c>
      <c r="C44" s="30" t="s">
        <v>1364</v>
      </c>
      <c r="D44" s="13">
        <v>118036</v>
      </c>
      <c r="E44" s="14">
        <v>1203.02</v>
      </c>
      <c r="F44" s="15">
        <v>1.04E-2</v>
      </c>
      <c r="G44" s="15"/>
    </row>
    <row r="45" spans="1:7" x14ac:dyDescent="0.25">
      <c r="A45" s="12" t="s">
        <v>1786</v>
      </c>
      <c r="B45" s="30" t="s">
        <v>1787</v>
      </c>
      <c r="C45" s="30" t="s">
        <v>1263</v>
      </c>
      <c r="D45" s="13">
        <v>87252</v>
      </c>
      <c r="E45" s="14">
        <v>1167.43</v>
      </c>
      <c r="F45" s="15">
        <v>1.01E-2</v>
      </c>
      <c r="G45" s="15"/>
    </row>
    <row r="46" spans="1:7" x14ac:dyDescent="0.25">
      <c r="A46" s="12" t="s">
        <v>1311</v>
      </c>
      <c r="B46" s="30" t="s">
        <v>1312</v>
      </c>
      <c r="C46" s="30" t="s">
        <v>1165</v>
      </c>
      <c r="D46" s="13">
        <v>26158</v>
      </c>
      <c r="E46" s="14">
        <v>1156.1199999999999</v>
      </c>
      <c r="F46" s="15">
        <v>0.01</v>
      </c>
      <c r="G46" s="15"/>
    </row>
    <row r="47" spans="1:7" x14ac:dyDescent="0.25">
      <c r="A47" s="12" t="s">
        <v>1421</v>
      </c>
      <c r="B47" s="30" t="s">
        <v>1422</v>
      </c>
      <c r="C47" s="30" t="s">
        <v>1203</v>
      </c>
      <c r="D47" s="13">
        <v>790007</v>
      </c>
      <c r="E47" s="14">
        <v>1152.6199999999999</v>
      </c>
      <c r="F47" s="15">
        <v>9.9000000000000008E-3</v>
      </c>
      <c r="G47" s="15"/>
    </row>
    <row r="48" spans="1:7" x14ac:dyDescent="0.25">
      <c r="A48" s="12" t="s">
        <v>1809</v>
      </c>
      <c r="B48" s="30" t="s">
        <v>1810</v>
      </c>
      <c r="C48" s="30" t="s">
        <v>1244</v>
      </c>
      <c r="D48" s="13">
        <v>277562</v>
      </c>
      <c r="E48" s="14">
        <v>1133.42</v>
      </c>
      <c r="F48" s="15">
        <v>9.7999999999999997E-3</v>
      </c>
      <c r="G48" s="15"/>
    </row>
    <row r="49" spans="1:7" x14ac:dyDescent="0.25">
      <c r="A49" s="12" t="s">
        <v>1333</v>
      </c>
      <c r="B49" s="30" t="s">
        <v>1334</v>
      </c>
      <c r="C49" s="30" t="s">
        <v>1186</v>
      </c>
      <c r="D49" s="13">
        <v>99897</v>
      </c>
      <c r="E49" s="14">
        <v>1116.3</v>
      </c>
      <c r="F49" s="15">
        <v>9.5999999999999992E-3</v>
      </c>
      <c r="G49" s="15"/>
    </row>
    <row r="50" spans="1:7" x14ac:dyDescent="0.25">
      <c r="A50" s="12" t="s">
        <v>1895</v>
      </c>
      <c r="B50" s="30" t="s">
        <v>1896</v>
      </c>
      <c r="C50" s="30" t="s">
        <v>1146</v>
      </c>
      <c r="D50" s="13">
        <v>718519</v>
      </c>
      <c r="E50" s="14">
        <v>1111.19</v>
      </c>
      <c r="F50" s="15">
        <v>9.5999999999999992E-3</v>
      </c>
      <c r="G50" s="15"/>
    </row>
    <row r="51" spans="1:7" x14ac:dyDescent="0.25">
      <c r="A51" s="12" t="s">
        <v>1764</v>
      </c>
      <c r="B51" s="30" t="s">
        <v>1765</v>
      </c>
      <c r="C51" s="30" t="s">
        <v>1170</v>
      </c>
      <c r="D51" s="13">
        <v>135051</v>
      </c>
      <c r="E51" s="14">
        <v>1102.3499999999999</v>
      </c>
      <c r="F51" s="15">
        <v>9.4999999999999998E-3</v>
      </c>
      <c r="G51" s="15"/>
    </row>
    <row r="52" spans="1:7" x14ac:dyDescent="0.25">
      <c r="A52" s="12" t="s">
        <v>1795</v>
      </c>
      <c r="B52" s="30" t="s">
        <v>1796</v>
      </c>
      <c r="C52" s="30" t="s">
        <v>1241</v>
      </c>
      <c r="D52" s="13">
        <v>64308</v>
      </c>
      <c r="E52" s="14">
        <v>1085.29</v>
      </c>
      <c r="F52" s="15">
        <v>9.2999999999999992E-3</v>
      </c>
      <c r="G52" s="15"/>
    </row>
    <row r="53" spans="1:7" x14ac:dyDescent="0.25">
      <c r="A53" s="12" t="s">
        <v>1264</v>
      </c>
      <c r="B53" s="30" t="s">
        <v>1265</v>
      </c>
      <c r="C53" s="30" t="s">
        <v>1146</v>
      </c>
      <c r="D53" s="13">
        <v>72621</v>
      </c>
      <c r="E53" s="14">
        <v>1064.7</v>
      </c>
      <c r="F53" s="15">
        <v>9.1999999999999998E-3</v>
      </c>
      <c r="G53" s="15"/>
    </row>
    <row r="54" spans="1:7" x14ac:dyDescent="0.25">
      <c r="A54" s="12" t="s">
        <v>1191</v>
      </c>
      <c r="B54" s="30" t="s">
        <v>1192</v>
      </c>
      <c r="C54" s="30" t="s">
        <v>1146</v>
      </c>
      <c r="D54" s="13">
        <v>186868</v>
      </c>
      <c r="E54" s="14">
        <v>1055.3399999999999</v>
      </c>
      <c r="F54" s="15">
        <v>9.1000000000000004E-3</v>
      </c>
      <c r="G54" s="15"/>
    </row>
    <row r="55" spans="1:7" x14ac:dyDescent="0.25">
      <c r="A55" s="12" t="s">
        <v>1766</v>
      </c>
      <c r="B55" s="30" t="s">
        <v>1767</v>
      </c>
      <c r="C55" s="30" t="s">
        <v>1186</v>
      </c>
      <c r="D55" s="13">
        <v>58368</v>
      </c>
      <c r="E55" s="14">
        <v>990.77</v>
      </c>
      <c r="F55" s="15">
        <v>8.5000000000000006E-3</v>
      </c>
      <c r="G55" s="15"/>
    </row>
    <row r="56" spans="1:7" x14ac:dyDescent="0.25">
      <c r="A56" s="12" t="s">
        <v>1788</v>
      </c>
      <c r="B56" s="30" t="s">
        <v>1789</v>
      </c>
      <c r="C56" s="30" t="s">
        <v>1213</v>
      </c>
      <c r="D56" s="13">
        <v>108105</v>
      </c>
      <c r="E56" s="14">
        <v>972.73</v>
      </c>
      <c r="F56" s="15">
        <v>8.3999999999999995E-3</v>
      </c>
      <c r="G56" s="15"/>
    </row>
    <row r="57" spans="1:7" x14ac:dyDescent="0.25">
      <c r="A57" s="12" t="s">
        <v>1955</v>
      </c>
      <c r="B57" s="30" t="s">
        <v>1956</v>
      </c>
      <c r="C57" s="30" t="s">
        <v>1241</v>
      </c>
      <c r="D57" s="13">
        <v>25901</v>
      </c>
      <c r="E57" s="14">
        <v>965.95</v>
      </c>
      <c r="F57" s="15">
        <v>8.3000000000000001E-3</v>
      </c>
      <c r="G57" s="15"/>
    </row>
    <row r="58" spans="1:7" x14ac:dyDescent="0.25">
      <c r="A58" s="12" t="s">
        <v>1469</v>
      </c>
      <c r="B58" s="30" t="s">
        <v>1470</v>
      </c>
      <c r="C58" s="30" t="s">
        <v>1364</v>
      </c>
      <c r="D58" s="13">
        <v>65650</v>
      </c>
      <c r="E58" s="14">
        <v>942.24</v>
      </c>
      <c r="F58" s="15">
        <v>8.0999999999999996E-3</v>
      </c>
      <c r="G58" s="15"/>
    </row>
    <row r="59" spans="1:7" x14ac:dyDescent="0.25">
      <c r="A59" s="12" t="s">
        <v>1313</v>
      </c>
      <c r="B59" s="30" t="s">
        <v>1314</v>
      </c>
      <c r="C59" s="30" t="s">
        <v>1216</v>
      </c>
      <c r="D59" s="13">
        <v>69270</v>
      </c>
      <c r="E59" s="14">
        <v>928.84</v>
      </c>
      <c r="F59" s="15">
        <v>8.0000000000000002E-3</v>
      </c>
      <c r="G59" s="15"/>
    </row>
    <row r="60" spans="1:7" x14ac:dyDescent="0.25">
      <c r="A60" s="12" t="s">
        <v>1957</v>
      </c>
      <c r="B60" s="30" t="s">
        <v>1958</v>
      </c>
      <c r="C60" s="30" t="s">
        <v>1146</v>
      </c>
      <c r="D60" s="13">
        <v>961386</v>
      </c>
      <c r="E60" s="14">
        <v>902.74</v>
      </c>
      <c r="F60" s="15">
        <v>7.7999999999999996E-3</v>
      </c>
      <c r="G60" s="15"/>
    </row>
    <row r="61" spans="1:7" x14ac:dyDescent="0.25">
      <c r="A61" s="12" t="s">
        <v>1930</v>
      </c>
      <c r="B61" s="30" t="s">
        <v>1931</v>
      </c>
      <c r="C61" s="30" t="s">
        <v>1380</v>
      </c>
      <c r="D61" s="13">
        <v>141052</v>
      </c>
      <c r="E61" s="14">
        <v>896.81</v>
      </c>
      <c r="F61" s="15">
        <v>7.7000000000000002E-3</v>
      </c>
      <c r="G61" s="15"/>
    </row>
    <row r="62" spans="1:7" x14ac:dyDescent="0.25">
      <c r="A62" s="12" t="s">
        <v>1247</v>
      </c>
      <c r="B62" s="30" t="s">
        <v>1248</v>
      </c>
      <c r="C62" s="30" t="s">
        <v>1241</v>
      </c>
      <c r="D62" s="13">
        <v>46619</v>
      </c>
      <c r="E62" s="14">
        <v>890</v>
      </c>
      <c r="F62" s="15">
        <v>7.7000000000000002E-3</v>
      </c>
      <c r="G62" s="15"/>
    </row>
    <row r="63" spans="1:7" x14ac:dyDescent="0.25">
      <c r="A63" s="12" t="s">
        <v>1266</v>
      </c>
      <c r="B63" s="30" t="s">
        <v>1267</v>
      </c>
      <c r="C63" s="30" t="s">
        <v>1156</v>
      </c>
      <c r="D63" s="13">
        <v>22553</v>
      </c>
      <c r="E63" s="14">
        <v>878.87</v>
      </c>
      <c r="F63" s="15">
        <v>7.6E-3</v>
      </c>
      <c r="G63" s="15"/>
    </row>
    <row r="64" spans="1:7" x14ac:dyDescent="0.25">
      <c r="A64" s="12" t="s">
        <v>2211</v>
      </c>
      <c r="B64" s="30" t="s">
        <v>2212</v>
      </c>
      <c r="C64" s="30" t="s">
        <v>1213</v>
      </c>
      <c r="D64" s="13">
        <v>148512</v>
      </c>
      <c r="E64" s="14">
        <v>875.85</v>
      </c>
      <c r="F64" s="15">
        <v>7.4999999999999997E-3</v>
      </c>
      <c r="G64" s="15"/>
    </row>
    <row r="65" spans="1:7" x14ac:dyDescent="0.25">
      <c r="A65" s="12" t="s">
        <v>1973</v>
      </c>
      <c r="B65" s="30" t="s">
        <v>1974</v>
      </c>
      <c r="C65" s="30" t="s">
        <v>1975</v>
      </c>
      <c r="D65" s="13">
        <v>104710</v>
      </c>
      <c r="E65" s="14">
        <v>834.8</v>
      </c>
      <c r="F65" s="15">
        <v>7.1999999999999998E-3</v>
      </c>
      <c r="G65" s="15"/>
    </row>
    <row r="66" spans="1:7" x14ac:dyDescent="0.25">
      <c r="A66" s="12" t="s">
        <v>1199</v>
      </c>
      <c r="B66" s="30" t="s">
        <v>1200</v>
      </c>
      <c r="C66" s="30" t="s">
        <v>1146</v>
      </c>
      <c r="D66" s="13">
        <v>558591</v>
      </c>
      <c r="E66" s="14">
        <v>823.08</v>
      </c>
      <c r="F66" s="15">
        <v>7.1000000000000004E-3</v>
      </c>
      <c r="G66" s="15"/>
    </row>
    <row r="67" spans="1:7" x14ac:dyDescent="0.25">
      <c r="A67" s="12" t="s">
        <v>1983</v>
      </c>
      <c r="B67" s="30" t="s">
        <v>1984</v>
      </c>
      <c r="C67" s="30" t="s">
        <v>1221</v>
      </c>
      <c r="D67" s="13">
        <v>119444</v>
      </c>
      <c r="E67" s="14">
        <v>787.97</v>
      </c>
      <c r="F67" s="15">
        <v>6.7999999999999996E-3</v>
      </c>
      <c r="G67" s="15"/>
    </row>
    <row r="68" spans="1:7" x14ac:dyDescent="0.25">
      <c r="A68" s="12" t="s">
        <v>1914</v>
      </c>
      <c r="B68" s="30" t="s">
        <v>1915</v>
      </c>
      <c r="C68" s="30" t="s">
        <v>1186</v>
      </c>
      <c r="D68" s="13">
        <v>83770</v>
      </c>
      <c r="E68" s="14">
        <v>752.63</v>
      </c>
      <c r="F68" s="15">
        <v>6.4999999999999997E-3</v>
      </c>
      <c r="G68" s="15"/>
    </row>
    <row r="69" spans="1:7" x14ac:dyDescent="0.25">
      <c r="A69" s="12" t="s">
        <v>2005</v>
      </c>
      <c r="B69" s="30" t="s">
        <v>2006</v>
      </c>
      <c r="C69" s="30" t="s">
        <v>1165</v>
      </c>
      <c r="D69" s="13">
        <v>12982</v>
      </c>
      <c r="E69" s="14">
        <v>714.38</v>
      </c>
      <c r="F69" s="15">
        <v>6.1999999999999998E-3</v>
      </c>
      <c r="G69" s="15"/>
    </row>
    <row r="70" spans="1:7" x14ac:dyDescent="0.25">
      <c r="A70" s="12" t="s">
        <v>1431</v>
      </c>
      <c r="B70" s="30" t="s">
        <v>1432</v>
      </c>
      <c r="C70" s="30" t="s">
        <v>1186</v>
      </c>
      <c r="D70" s="13">
        <v>90928</v>
      </c>
      <c r="E70" s="14">
        <v>710.24</v>
      </c>
      <c r="F70" s="15">
        <v>6.1000000000000004E-3</v>
      </c>
      <c r="G70" s="15"/>
    </row>
    <row r="71" spans="1:7" x14ac:dyDescent="0.25">
      <c r="A71" s="12" t="s">
        <v>1891</v>
      </c>
      <c r="B71" s="30" t="s">
        <v>1892</v>
      </c>
      <c r="C71" s="30" t="s">
        <v>1203</v>
      </c>
      <c r="D71" s="13">
        <v>57136</v>
      </c>
      <c r="E71" s="14">
        <v>664.35</v>
      </c>
      <c r="F71" s="15">
        <v>5.7000000000000002E-3</v>
      </c>
      <c r="G71" s="15"/>
    </row>
    <row r="72" spans="1:7" x14ac:dyDescent="0.25">
      <c r="A72" s="12" t="s">
        <v>2143</v>
      </c>
      <c r="B72" s="30" t="s">
        <v>2144</v>
      </c>
      <c r="C72" s="30" t="s">
        <v>1918</v>
      </c>
      <c r="D72" s="13">
        <v>32449</v>
      </c>
      <c r="E72" s="14">
        <v>653.13</v>
      </c>
      <c r="F72" s="15">
        <v>5.5999999999999999E-3</v>
      </c>
      <c r="G72" s="15"/>
    </row>
    <row r="73" spans="1:7" x14ac:dyDescent="0.25">
      <c r="A73" s="12" t="s">
        <v>1784</v>
      </c>
      <c r="B73" s="30" t="s">
        <v>1785</v>
      </c>
      <c r="C73" s="30" t="s">
        <v>1332</v>
      </c>
      <c r="D73" s="13">
        <v>10281</v>
      </c>
      <c r="E73" s="14">
        <v>646.55999999999995</v>
      </c>
      <c r="F73" s="15">
        <v>5.5999999999999999E-3</v>
      </c>
      <c r="G73" s="15"/>
    </row>
    <row r="74" spans="1:7" x14ac:dyDescent="0.25">
      <c r="A74" s="12" t="s">
        <v>1940</v>
      </c>
      <c r="B74" s="30" t="s">
        <v>1941</v>
      </c>
      <c r="C74" s="30" t="s">
        <v>1380</v>
      </c>
      <c r="D74" s="13">
        <v>160953</v>
      </c>
      <c r="E74" s="14">
        <v>621.28</v>
      </c>
      <c r="F74" s="15">
        <v>5.4000000000000003E-3</v>
      </c>
      <c r="G74" s="15"/>
    </row>
    <row r="75" spans="1:7" x14ac:dyDescent="0.25">
      <c r="A75" s="12" t="s">
        <v>2213</v>
      </c>
      <c r="B75" s="30" t="s">
        <v>2214</v>
      </c>
      <c r="C75" s="30" t="s">
        <v>1327</v>
      </c>
      <c r="D75" s="13">
        <v>30796</v>
      </c>
      <c r="E75" s="14">
        <v>583.21</v>
      </c>
      <c r="F75" s="15">
        <v>5.0000000000000001E-3</v>
      </c>
      <c r="G75" s="15"/>
    </row>
    <row r="76" spans="1:7" x14ac:dyDescent="0.25">
      <c r="A76" s="12" t="s">
        <v>1512</v>
      </c>
      <c r="B76" s="30" t="s">
        <v>1513</v>
      </c>
      <c r="C76" s="30" t="s">
        <v>1213</v>
      </c>
      <c r="D76" s="13">
        <v>136771</v>
      </c>
      <c r="E76" s="14">
        <v>576.76</v>
      </c>
      <c r="F76" s="15">
        <v>5.0000000000000001E-3</v>
      </c>
      <c r="G76" s="15"/>
    </row>
    <row r="77" spans="1:7" x14ac:dyDescent="0.25">
      <c r="A77" s="12" t="s">
        <v>1928</v>
      </c>
      <c r="B77" s="30" t="s">
        <v>1929</v>
      </c>
      <c r="C77" s="30" t="s">
        <v>1213</v>
      </c>
      <c r="D77" s="13">
        <v>102035</v>
      </c>
      <c r="E77" s="14">
        <v>572.26</v>
      </c>
      <c r="F77" s="15">
        <v>4.8999999999999998E-3</v>
      </c>
      <c r="G77" s="15"/>
    </row>
    <row r="78" spans="1:7" x14ac:dyDescent="0.25">
      <c r="A78" s="12" t="s">
        <v>1239</v>
      </c>
      <c r="B78" s="30" t="s">
        <v>1240</v>
      </c>
      <c r="C78" s="30" t="s">
        <v>1241</v>
      </c>
      <c r="D78" s="13">
        <v>51035</v>
      </c>
      <c r="E78" s="14">
        <v>571.72</v>
      </c>
      <c r="F78" s="15">
        <v>4.8999999999999998E-3</v>
      </c>
      <c r="G78" s="15"/>
    </row>
    <row r="79" spans="1:7" x14ac:dyDescent="0.25">
      <c r="A79" s="12" t="s">
        <v>1299</v>
      </c>
      <c r="B79" s="30" t="s">
        <v>1300</v>
      </c>
      <c r="C79" s="30" t="s">
        <v>1275</v>
      </c>
      <c r="D79" s="13">
        <v>310103</v>
      </c>
      <c r="E79" s="14">
        <v>567.95000000000005</v>
      </c>
      <c r="F79" s="15">
        <v>4.8999999999999998E-3</v>
      </c>
      <c r="G79" s="15"/>
    </row>
    <row r="80" spans="1:7" x14ac:dyDescent="0.25">
      <c r="A80" s="12" t="s">
        <v>1815</v>
      </c>
      <c r="B80" s="30" t="s">
        <v>1816</v>
      </c>
      <c r="C80" s="30" t="s">
        <v>1356</v>
      </c>
      <c r="D80" s="13">
        <v>40809</v>
      </c>
      <c r="E80" s="14">
        <v>559.27</v>
      </c>
      <c r="F80" s="15">
        <v>4.7999999999999996E-3</v>
      </c>
      <c r="G80" s="15"/>
    </row>
    <row r="81" spans="1:7" x14ac:dyDescent="0.25">
      <c r="A81" s="12" t="s">
        <v>1980</v>
      </c>
      <c r="B81" s="30" t="s">
        <v>1981</v>
      </c>
      <c r="C81" s="30" t="s">
        <v>1982</v>
      </c>
      <c r="D81" s="13">
        <v>22108</v>
      </c>
      <c r="E81" s="14">
        <v>558.01</v>
      </c>
      <c r="F81" s="15">
        <v>4.7999999999999996E-3</v>
      </c>
      <c r="G81" s="15"/>
    </row>
    <row r="82" spans="1:7" x14ac:dyDescent="0.25">
      <c r="A82" s="12" t="s">
        <v>1926</v>
      </c>
      <c r="B82" s="30" t="s">
        <v>1927</v>
      </c>
      <c r="C82" s="30" t="s">
        <v>1165</v>
      </c>
      <c r="D82" s="13">
        <v>1349997</v>
      </c>
      <c r="E82" s="14">
        <v>550.12</v>
      </c>
      <c r="F82" s="15">
        <v>4.7000000000000002E-3</v>
      </c>
      <c r="G82" s="15"/>
    </row>
    <row r="83" spans="1:7" x14ac:dyDescent="0.25">
      <c r="A83" s="12" t="s">
        <v>1778</v>
      </c>
      <c r="B83" s="30" t="s">
        <v>1779</v>
      </c>
      <c r="C83" s="30" t="s">
        <v>1241</v>
      </c>
      <c r="D83" s="13">
        <v>15174</v>
      </c>
      <c r="E83" s="14">
        <v>545</v>
      </c>
      <c r="F83" s="15">
        <v>4.7000000000000002E-3</v>
      </c>
      <c r="G83" s="15"/>
    </row>
    <row r="84" spans="1:7" x14ac:dyDescent="0.25">
      <c r="A84" s="12" t="s">
        <v>1903</v>
      </c>
      <c r="B84" s="30" t="s">
        <v>1904</v>
      </c>
      <c r="C84" s="30" t="s">
        <v>1479</v>
      </c>
      <c r="D84" s="13">
        <v>41167</v>
      </c>
      <c r="E84" s="14">
        <v>540.52</v>
      </c>
      <c r="F84" s="15">
        <v>4.7000000000000002E-3</v>
      </c>
      <c r="G84" s="15"/>
    </row>
    <row r="85" spans="1:7" x14ac:dyDescent="0.25">
      <c r="A85" s="12" t="s">
        <v>1803</v>
      </c>
      <c r="B85" s="30" t="s">
        <v>1804</v>
      </c>
      <c r="C85" s="30" t="s">
        <v>1165</v>
      </c>
      <c r="D85" s="13">
        <v>105085</v>
      </c>
      <c r="E85" s="14">
        <v>529.89</v>
      </c>
      <c r="F85" s="15">
        <v>4.5999999999999999E-3</v>
      </c>
      <c r="G85" s="15"/>
    </row>
    <row r="86" spans="1:7" x14ac:dyDescent="0.25">
      <c r="A86" s="12" t="s">
        <v>2030</v>
      </c>
      <c r="B86" s="30" t="s">
        <v>2031</v>
      </c>
      <c r="C86" s="30" t="s">
        <v>1186</v>
      </c>
      <c r="D86" s="13">
        <v>53159</v>
      </c>
      <c r="E86" s="14">
        <v>521.94000000000005</v>
      </c>
      <c r="F86" s="15">
        <v>4.4999999999999997E-3</v>
      </c>
      <c r="G86" s="15"/>
    </row>
    <row r="87" spans="1:7" x14ac:dyDescent="0.25">
      <c r="A87" s="12" t="s">
        <v>1376</v>
      </c>
      <c r="B87" s="30" t="s">
        <v>1377</v>
      </c>
      <c r="C87" s="30" t="s">
        <v>1235</v>
      </c>
      <c r="D87" s="13">
        <v>557614</v>
      </c>
      <c r="E87" s="14">
        <v>513.28</v>
      </c>
      <c r="F87" s="15">
        <v>4.4000000000000003E-3</v>
      </c>
      <c r="G87" s="15"/>
    </row>
    <row r="88" spans="1:7" x14ac:dyDescent="0.25">
      <c r="A88" s="12" t="s">
        <v>1179</v>
      </c>
      <c r="B88" s="30" t="s">
        <v>1180</v>
      </c>
      <c r="C88" s="30" t="s">
        <v>1181</v>
      </c>
      <c r="D88" s="13">
        <v>94030</v>
      </c>
      <c r="E88" s="14">
        <v>484.87</v>
      </c>
      <c r="F88" s="15">
        <v>4.1999999999999997E-3</v>
      </c>
      <c r="G88" s="15"/>
    </row>
    <row r="89" spans="1:7" x14ac:dyDescent="0.25">
      <c r="A89" s="12" t="s">
        <v>1171</v>
      </c>
      <c r="B89" s="30" t="s">
        <v>1172</v>
      </c>
      <c r="C89" s="30" t="s">
        <v>1173</v>
      </c>
      <c r="D89" s="13">
        <v>47087</v>
      </c>
      <c r="E89" s="14">
        <v>477.79</v>
      </c>
      <c r="F89" s="15">
        <v>4.1000000000000003E-3</v>
      </c>
      <c r="G89" s="15"/>
    </row>
    <row r="90" spans="1:7" x14ac:dyDescent="0.25">
      <c r="A90" s="12" t="s">
        <v>1287</v>
      </c>
      <c r="B90" s="30" t="s">
        <v>1288</v>
      </c>
      <c r="C90" s="30" t="s">
        <v>1210</v>
      </c>
      <c r="D90" s="13">
        <v>57804</v>
      </c>
      <c r="E90" s="14">
        <v>463.07</v>
      </c>
      <c r="F90" s="15">
        <v>4.0000000000000001E-3</v>
      </c>
      <c r="G90" s="15"/>
    </row>
    <row r="91" spans="1:7" x14ac:dyDescent="0.25">
      <c r="A91" s="12" t="s">
        <v>1328</v>
      </c>
      <c r="B91" s="30" t="s">
        <v>1329</v>
      </c>
      <c r="C91" s="30" t="s">
        <v>1221</v>
      </c>
      <c r="D91" s="13">
        <v>37544</v>
      </c>
      <c r="E91" s="14">
        <v>455.15</v>
      </c>
      <c r="F91" s="15">
        <v>3.8999999999999998E-3</v>
      </c>
      <c r="G91" s="15"/>
    </row>
    <row r="92" spans="1:7" x14ac:dyDescent="0.25">
      <c r="A92" s="12" t="s">
        <v>1226</v>
      </c>
      <c r="B92" s="30" t="s">
        <v>1227</v>
      </c>
      <c r="C92" s="30" t="s">
        <v>1221</v>
      </c>
      <c r="D92" s="13">
        <v>7833</v>
      </c>
      <c r="E92" s="14">
        <v>453.39</v>
      </c>
      <c r="F92" s="15">
        <v>3.8999999999999998E-3</v>
      </c>
      <c r="G92" s="15"/>
    </row>
    <row r="93" spans="1:7" x14ac:dyDescent="0.25">
      <c r="A93" s="12" t="s">
        <v>1936</v>
      </c>
      <c r="B93" s="30" t="s">
        <v>1937</v>
      </c>
      <c r="C93" s="30" t="s">
        <v>1241</v>
      </c>
      <c r="D93" s="13">
        <v>21597</v>
      </c>
      <c r="E93" s="14">
        <v>452.32</v>
      </c>
      <c r="F93" s="15">
        <v>3.8999999999999998E-3</v>
      </c>
      <c r="G93" s="15"/>
    </row>
    <row r="94" spans="1:7" x14ac:dyDescent="0.25">
      <c r="A94" s="12" t="s">
        <v>1182</v>
      </c>
      <c r="B94" s="30" t="s">
        <v>1183</v>
      </c>
      <c r="C94" s="30" t="s">
        <v>1146</v>
      </c>
      <c r="D94" s="13">
        <v>223385</v>
      </c>
      <c r="E94" s="14">
        <v>440.29</v>
      </c>
      <c r="F94" s="15">
        <v>3.8E-3</v>
      </c>
      <c r="G94" s="15"/>
    </row>
    <row r="95" spans="1:7" x14ac:dyDescent="0.25">
      <c r="A95" s="12" t="s">
        <v>1490</v>
      </c>
      <c r="B95" s="30" t="s">
        <v>1491</v>
      </c>
      <c r="C95" s="30" t="s">
        <v>1458</v>
      </c>
      <c r="D95" s="13">
        <v>1799</v>
      </c>
      <c r="E95" s="14">
        <v>436.01</v>
      </c>
      <c r="F95" s="15">
        <v>3.8E-3</v>
      </c>
      <c r="G95" s="15"/>
    </row>
    <row r="96" spans="1:7" x14ac:dyDescent="0.25">
      <c r="A96" s="12" t="s">
        <v>1222</v>
      </c>
      <c r="B96" s="30" t="s">
        <v>1223</v>
      </c>
      <c r="C96" s="30" t="s">
        <v>1156</v>
      </c>
      <c r="D96" s="13">
        <v>4065</v>
      </c>
      <c r="E96" s="14">
        <v>431.24</v>
      </c>
      <c r="F96" s="15">
        <v>3.7000000000000002E-3</v>
      </c>
      <c r="G96" s="15"/>
    </row>
    <row r="97" spans="1:7" x14ac:dyDescent="0.25">
      <c r="A97" s="12" t="s">
        <v>1415</v>
      </c>
      <c r="B97" s="30" t="s">
        <v>1416</v>
      </c>
      <c r="C97" s="30" t="s">
        <v>1156</v>
      </c>
      <c r="D97" s="13">
        <v>22408</v>
      </c>
      <c r="E97" s="14">
        <v>369.23</v>
      </c>
      <c r="F97" s="15">
        <v>3.2000000000000002E-3</v>
      </c>
      <c r="G97" s="15"/>
    </row>
    <row r="98" spans="1:7" x14ac:dyDescent="0.25">
      <c r="A98" s="12" t="s">
        <v>2003</v>
      </c>
      <c r="B98" s="30" t="s">
        <v>2004</v>
      </c>
      <c r="C98" s="30" t="s">
        <v>1241</v>
      </c>
      <c r="D98" s="13">
        <v>33012</v>
      </c>
      <c r="E98" s="14">
        <v>287.19</v>
      </c>
      <c r="F98" s="15">
        <v>2.5000000000000001E-3</v>
      </c>
      <c r="G98" s="15"/>
    </row>
    <row r="99" spans="1:7" x14ac:dyDescent="0.25">
      <c r="A99" s="12" t="s">
        <v>1467</v>
      </c>
      <c r="B99" s="30" t="s">
        <v>1468</v>
      </c>
      <c r="C99" s="30" t="s">
        <v>1380</v>
      </c>
      <c r="D99" s="13">
        <v>37718</v>
      </c>
      <c r="E99" s="14">
        <v>283.70999999999998</v>
      </c>
      <c r="F99" s="15">
        <v>2.3999999999999998E-3</v>
      </c>
      <c r="G99" s="15"/>
    </row>
    <row r="100" spans="1:7" x14ac:dyDescent="0.25">
      <c r="A100" s="12" t="s">
        <v>1901</v>
      </c>
      <c r="B100" s="30" t="s">
        <v>1902</v>
      </c>
      <c r="C100" s="30" t="s">
        <v>1186</v>
      </c>
      <c r="D100" s="13">
        <v>83451</v>
      </c>
      <c r="E100" s="14">
        <v>54.49</v>
      </c>
      <c r="F100" s="15">
        <v>5.0000000000000001E-4</v>
      </c>
      <c r="G100" s="15"/>
    </row>
    <row r="101" spans="1:7" x14ac:dyDescent="0.25">
      <c r="A101" s="16" t="s">
        <v>126</v>
      </c>
      <c r="B101" s="31"/>
      <c r="C101" s="31"/>
      <c r="D101" s="17"/>
      <c r="E101" s="37">
        <v>113289.62</v>
      </c>
      <c r="F101" s="38">
        <v>0.97609999999999997</v>
      </c>
      <c r="G101" s="20"/>
    </row>
    <row r="102" spans="1:7" x14ac:dyDescent="0.25">
      <c r="A102" s="16" t="s">
        <v>1522</v>
      </c>
      <c r="B102" s="30"/>
      <c r="C102" s="30"/>
      <c r="D102" s="13"/>
      <c r="E102" s="14"/>
      <c r="F102" s="15"/>
      <c r="G102" s="15"/>
    </row>
    <row r="103" spans="1:7" x14ac:dyDescent="0.25">
      <c r="A103" s="16" t="s">
        <v>126</v>
      </c>
      <c r="B103" s="30"/>
      <c r="C103" s="30"/>
      <c r="D103" s="13"/>
      <c r="E103" s="39" t="s">
        <v>118</v>
      </c>
      <c r="F103" s="40" t="s">
        <v>118</v>
      </c>
      <c r="G103" s="15"/>
    </row>
    <row r="104" spans="1:7" x14ac:dyDescent="0.25">
      <c r="A104" s="21" t="s">
        <v>158</v>
      </c>
      <c r="B104" s="32"/>
      <c r="C104" s="32"/>
      <c r="D104" s="22"/>
      <c r="E104" s="27">
        <v>113289.62</v>
      </c>
      <c r="F104" s="28">
        <v>0.97609999999999997</v>
      </c>
      <c r="G104" s="20"/>
    </row>
    <row r="105" spans="1:7" x14ac:dyDescent="0.25">
      <c r="A105" s="12"/>
      <c r="B105" s="30"/>
      <c r="C105" s="30"/>
      <c r="D105" s="13"/>
      <c r="E105" s="14"/>
      <c r="F105" s="15"/>
      <c r="G105" s="15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16" t="s">
        <v>162</v>
      </c>
      <c r="B107" s="30"/>
      <c r="C107" s="30"/>
      <c r="D107" s="13"/>
      <c r="E107" s="14"/>
      <c r="F107" s="15"/>
      <c r="G107" s="15"/>
    </row>
    <row r="108" spans="1:7" x14ac:dyDescent="0.25">
      <c r="A108" s="12" t="s">
        <v>163</v>
      </c>
      <c r="B108" s="30"/>
      <c r="C108" s="30"/>
      <c r="D108" s="13"/>
      <c r="E108" s="14">
        <v>7240.66</v>
      </c>
      <c r="F108" s="15">
        <v>6.2399999999999997E-2</v>
      </c>
      <c r="G108" s="15">
        <v>6.7599000000000006E-2</v>
      </c>
    </row>
    <row r="109" spans="1:7" x14ac:dyDescent="0.25">
      <c r="A109" s="16" t="s">
        <v>126</v>
      </c>
      <c r="B109" s="31"/>
      <c r="C109" s="31"/>
      <c r="D109" s="17"/>
      <c r="E109" s="37">
        <v>7240.66</v>
      </c>
      <c r="F109" s="38">
        <v>6.2399999999999997E-2</v>
      </c>
      <c r="G109" s="20"/>
    </row>
    <row r="110" spans="1:7" x14ac:dyDescent="0.25">
      <c r="A110" s="12"/>
      <c r="B110" s="30"/>
      <c r="C110" s="30"/>
      <c r="D110" s="13"/>
      <c r="E110" s="14"/>
      <c r="F110" s="15"/>
      <c r="G110" s="15"/>
    </row>
    <row r="111" spans="1:7" x14ac:dyDescent="0.25">
      <c r="A111" s="21" t="s">
        <v>158</v>
      </c>
      <c r="B111" s="32"/>
      <c r="C111" s="32"/>
      <c r="D111" s="22"/>
      <c r="E111" s="18">
        <v>7240.66</v>
      </c>
      <c r="F111" s="19">
        <v>6.2399999999999997E-2</v>
      </c>
      <c r="G111" s="20"/>
    </row>
    <row r="112" spans="1:7" x14ac:dyDescent="0.25">
      <c r="A112" s="12" t="s">
        <v>164</v>
      </c>
      <c r="B112" s="30"/>
      <c r="C112" s="30"/>
      <c r="D112" s="13"/>
      <c r="E112" s="14">
        <v>1.3409899000000001</v>
      </c>
      <c r="F112" s="15">
        <v>1.1E-5</v>
      </c>
      <c r="G112" s="15"/>
    </row>
    <row r="113" spans="1:7" x14ac:dyDescent="0.25">
      <c r="A113" s="12" t="s">
        <v>165</v>
      </c>
      <c r="B113" s="30"/>
      <c r="C113" s="30"/>
      <c r="D113" s="13"/>
      <c r="E113" s="23">
        <v>-4441.1809899</v>
      </c>
      <c r="F113" s="24">
        <v>-3.8510999999999997E-2</v>
      </c>
      <c r="G113" s="15">
        <v>6.7599000000000006E-2</v>
      </c>
    </row>
    <row r="114" spans="1:7" x14ac:dyDescent="0.25">
      <c r="A114" s="25" t="s">
        <v>166</v>
      </c>
      <c r="B114" s="33"/>
      <c r="C114" s="33"/>
      <c r="D114" s="26"/>
      <c r="E114" s="27">
        <v>116090.44</v>
      </c>
      <c r="F114" s="28">
        <v>1</v>
      </c>
      <c r="G114" s="28"/>
    </row>
    <row r="119" spans="1:7" x14ac:dyDescent="0.25">
      <c r="A119" s="1" t="s">
        <v>169</v>
      </c>
    </row>
    <row r="120" spans="1:7" x14ac:dyDescent="0.25">
      <c r="A120" s="47" t="s">
        <v>170</v>
      </c>
      <c r="B120" s="34" t="s">
        <v>118</v>
      </c>
    </row>
    <row r="121" spans="1:7" x14ac:dyDescent="0.25">
      <c r="A121" t="s">
        <v>171</v>
      </c>
    </row>
    <row r="122" spans="1:7" x14ac:dyDescent="0.25">
      <c r="A122" t="s">
        <v>172</v>
      </c>
      <c r="B122" t="s">
        <v>173</v>
      </c>
      <c r="C122" t="s">
        <v>173</v>
      </c>
    </row>
    <row r="123" spans="1:7" x14ac:dyDescent="0.25">
      <c r="B123" s="48">
        <v>45230</v>
      </c>
      <c r="C123" s="48">
        <v>45260</v>
      </c>
    </row>
    <row r="124" spans="1:7" x14ac:dyDescent="0.25">
      <c r="A124" t="s">
        <v>685</v>
      </c>
      <c r="B124">
        <v>10.121700000000001</v>
      </c>
      <c r="C124">
        <v>11.033200000000001</v>
      </c>
      <c r="E124" s="2"/>
    </row>
    <row r="125" spans="1:7" x14ac:dyDescent="0.25">
      <c r="A125" t="s">
        <v>178</v>
      </c>
      <c r="B125">
        <v>10.121700000000001</v>
      </c>
      <c r="C125">
        <v>11.033200000000001</v>
      </c>
      <c r="E125" s="2"/>
    </row>
    <row r="126" spans="1:7" x14ac:dyDescent="0.25">
      <c r="A126" t="s">
        <v>686</v>
      </c>
      <c r="B126">
        <v>10.1182</v>
      </c>
      <c r="C126">
        <v>11.013299999999999</v>
      </c>
      <c r="E126" s="2"/>
    </row>
    <row r="127" spans="1:7" x14ac:dyDescent="0.25">
      <c r="A127" t="s">
        <v>650</v>
      </c>
      <c r="B127">
        <v>10.1182</v>
      </c>
      <c r="C127">
        <v>11.013299999999999</v>
      </c>
      <c r="E127" s="2"/>
    </row>
    <row r="128" spans="1:7" x14ac:dyDescent="0.25">
      <c r="E128" s="2"/>
    </row>
    <row r="129" spans="1:4" x14ac:dyDescent="0.25">
      <c r="A129" t="s">
        <v>188</v>
      </c>
      <c r="B129" s="34" t="s">
        <v>118</v>
      </c>
    </row>
    <row r="130" spans="1:4" x14ac:dyDescent="0.25">
      <c r="A130" t="s">
        <v>189</v>
      </c>
      <c r="B130" s="34" t="s">
        <v>118</v>
      </c>
    </row>
    <row r="131" spans="1:4" ht="30" customHeight="1" x14ac:dyDescent="0.25">
      <c r="A131" s="47" t="s">
        <v>190</v>
      </c>
      <c r="B131" s="34" t="s">
        <v>118</v>
      </c>
    </row>
    <row r="132" spans="1:4" ht="30" customHeight="1" x14ac:dyDescent="0.25">
      <c r="A132" s="47" t="s">
        <v>191</v>
      </c>
      <c r="B132" s="34" t="s">
        <v>118</v>
      </c>
    </row>
    <row r="133" spans="1:4" x14ac:dyDescent="0.25">
      <c r="A133" t="s">
        <v>1760</v>
      </c>
      <c r="B133" s="49">
        <v>0.31544800000000001</v>
      </c>
    </row>
    <row r="134" spans="1:4" ht="45" customHeight="1" x14ac:dyDescent="0.25">
      <c r="A134" s="47" t="s">
        <v>193</v>
      </c>
      <c r="B134" s="34" t="s">
        <v>118</v>
      </c>
    </row>
    <row r="135" spans="1:4" ht="30" customHeight="1" x14ac:dyDescent="0.25">
      <c r="A135" s="47" t="s">
        <v>194</v>
      </c>
      <c r="B135" s="34" t="s">
        <v>118</v>
      </c>
    </row>
    <row r="136" spans="1:4" ht="30" customHeight="1" x14ac:dyDescent="0.25">
      <c r="A136" s="47" t="s">
        <v>195</v>
      </c>
      <c r="B136" s="34" t="s">
        <v>118</v>
      </c>
    </row>
    <row r="137" spans="1:4" x14ac:dyDescent="0.25">
      <c r="A137" t="s">
        <v>196</v>
      </c>
      <c r="B137" s="34" t="s">
        <v>118</v>
      </c>
    </row>
    <row r="138" spans="1:4" x14ac:dyDescent="0.25">
      <c r="A138" t="s">
        <v>197</v>
      </c>
      <c r="B138" s="34" t="s">
        <v>118</v>
      </c>
    </row>
    <row r="140" spans="1:4" ht="69.95" customHeight="1" x14ac:dyDescent="0.25">
      <c r="A140" s="67" t="s">
        <v>207</v>
      </c>
      <c r="B140" s="67" t="s">
        <v>208</v>
      </c>
      <c r="C140" s="67" t="s">
        <v>5</v>
      </c>
      <c r="D140" s="67" t="s">
        <v>6</v>
      </c>
    </row>
    <row r="141" spans="1:4" ht="69.95" customHeight="1" x14ac:dyDescent="0.25">
      <c r="A141" s="67" t="s">
        <v>2215</v>
      </c>
      <c r="B141" s="67"/>
      <c r="C141" s="67" t="s">
        <v>2216</v>
      </c>
      <c r="D141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23"/>
  <sheetViews>
    <sheetView showGridLines="0" workbookViewId="0">
      <pane ySplit="4" topLeftCell="A20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2217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2218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1934</v>
      </c>
      <c r="B8" s="30" t="s">
        <v>1935</v>
      </c>
      <c r="C8" s="30" t="s">
        <v>1263</v>
      </c>
      <c r="D8" s="13">
        <v>310000</v>
      </c>
      <c r="E8" s="14">
        <v>4247.16</v>
      </c>
      <c r="F8" s="15">
        <v>4.4999999999999998E-2</v>
      </c>
      <c r="G8" s="15"/>
    </row>
    <row r="9" spans="1:8" x14ac:dyDescent="0.25">
      <c r="A9" s="12" t="s">
        <v>2219</v>
      </c>
      <c r="B9" s="30" t="s">
        <v>2220</v>
      </c>
      <c r="C9" s="30" t="s">
        <v>1216</v>
      </c>
      <c r="D9" s="13">
        <v>185000</v>
      </c>
      <c r="E9" s="14">
        <v>4115.88</v>
      </c>
      <c r="F9" s="15">
        <v>4.36E-2</v>
      </c>
      <c r="G9" s="15"/>
    </row>
    <row r="10" spans="1:8" x14ac:dyDescent="0.25">
      <c r="A10" s="12" t="s">
        <v>1815</v>
      </c>
      <c r="B10" s="30" t="s">
        <v>1816</v>
      </c>
      <c r="C10" s="30" t="s">
        <v>1356</v>
      </c>
      <c r="D10" s="13">
        <v>256546</v>
      </c>
      <c r="E10" s="14">
        <v>3515.83</v>
      </c>
      <c r="F10" s="15">
        <v>3.73E-2</v>
      </c>
      <c r="G10" s="15"/>
    </row>
    <row r="11" spans="1:8" x14ac:dyDescent="0.25">
      <c r="A11" s="12" t="s">
        <v>2221</v>
      </c>
      <c r="B11" s="30" t="s">
        <v>2222</v>
      </c>
      <c r="C11" s="30" t="s">
        <v>1380</v>
      </c>
      <c r="D11" s="13">
        <v>360000</v>
      </c>
      <c r="E11" s="14">
        <v>3446.46</v>
      </c>
      <c r="F11" s="15">
        <v>3.6499999999999998E-2</v>
      </c>
      <c r="G11" s="15"/>
    </row>
    <row r="12" spans="1:8" x14ac:dyDescent="0.25">
      <c r="A12" s="12" t="s">
        <v>2223</v>
      </c>
      <c r="B12" s="30" t="s">
        <v>2224</v>
      </c>
      <c r="C12" s="30" t="s">
        <v>1203</v>
      </c>
      <c r="D12" s="13">
        <v>160000</v>
      </c>
      <c r="E12" s="14">
        <v>3220.32</v>
      </c>
      <c r="F12" s="15">
        <v>3.4099999999999998E-2</v>
      </c>
      <c r="G12" s="15"/>
    </row>
    <row r="13" spans="1:8" x14ac:dyDescent="0.25">
      <c r="A13" s="12" t="s">
        <v>1782</v>
      </c>
      <c r="B13" s="30" t="s">
        <v>1783</v>
      </c>
      <c r="C13" s="30" t="s">
        <v>1356</v>
      </c>
      <c r="D13" s="13">
        <v>240000</v>
      </c>
      <c r="E13" s="14">
        <v>3190.92</v>
      </c>
      <c r="F13" s="15">
        <v>3.3799999999999997E-2</v>
      </c>
      <c r="G13" s="15"/>
    </row>
    <row r="14" spans="1:8" x14ac:dyDescent="0.25">
      <c r="A14" s="12" t="s">
        <v>1908</v>
      </c>
      <c r="B14" s="30" t="s">
        <v>1909</v>
      </c>
      <c r="C14" s="30" t="s">
        <v>1221</v>
      </c>
      <c r="D14" s="13">
        <v>210000</v>
      </c>
      <c r="E14" s="14">
        <v>2807.39</v>
      </c>
      <c r="F14" s="15">
        <v>2.98E-2</v>
      </c>
      <c r="G14" s="15"/>
    </row>
    <row r="15" spans="1:8" x14ac:dyDescent="0.25">
      <c r="A15" s="12" t="s">
        <v>2225</v>
      </c>
      <c r="B15" s="30" t="s">
        <v>2226</v>
      </c>
      <c r="C15" s="30" t="s">
        <v>1380</v>
      </c>
      <c r="D15" s="13">
        <v>260000</v>
      </c>
      <c r="E15" s="14">
        <v>2790.58</v>
      </c>
      <c r="F15" s="15">
        <v>2.9600000000000001E-2</v>
      </c>
      <c r="G15" s="15"/>
    </row>
    <row r="16" spans="1:8" x14ac:dyDescent="0.25">
      <c r="A16" s="12" t="s">
        <v>2227</v>
      </c>
      <c r="B16" s="30" t="s">
        <v>2228</v>
      </c>
      <c r="C16" s="30" t="s">
        <v>1186</v>
      </c>
      <c r="D16" s="13">
        <v>355000</v>
      </c>
      <c r="E16" s="14">
        <v>2666.58</v>
      </c>
      <c r="F16" s="15">
        <v>2.8299999999999999E-2</v>
      </c>
      <c r="G16" s="15"/>
    </row>
    <row r="17" spans="1:7" x14ac:dyDescent="0.25">
      <c r="A17" s="12" t="s">
        <v>2229</v>
      </c>
      <c r="B17" s="30" t="s">
        <v>2230</v>
      </c>
      <c r="C17" s="30" t="s">
        <v>1918</v>
      </c>
      <c r="D17" s="13">
        <v>470000</v>
      </c>
      <c r="E17" s="14">
        <v>2658.32</v>
      </c>
      <c r="F17" s="15">
        <v>2.8199999999999999E-2</v>
      </c>
      <c r="G17" s="15"/>
    </row>
    <row r="18" spans="1:7" x14ac:dyDescent="0.25">
      <c r="A18" s="12" t="s">
        <v>2231</v>
      </c>
      <c r="B18" s="30" t="s">
        <v>2232</v>
      </c>
      <c r="C18" s="30" t="s">
        <v>1186</v>
      </c>
      <c r="D18" s="13">
        <v>455000</v>
      </c>
      <c r="E18" s="14">
        <v>2563.9299999999998</v>
      </c>
      <c r="F18" s="15">
        <v>2.7199999999999998E-2</v>
      </c>
      <c r="G18" s="15"/>
    </row>
    <row r="19" spans="1:7" x14ac:dyDescent="0.25">
      <c r="A19" s="12" t="s">
        <v>2233</v>
      </c>
      <c r="B19" s="30" t="s">
        <v>2234</v>
      </c>
      <c r="C19" s="30" t="s">
        <v>1327</v>
      </c>
      <c r="D19" s="13">
        <v>477661</v>
      </c>
      <c r="E19" s="14">
        <v>2527.3000000000002</v>
      </c>
      <c r="F19" s="15">
        <v>2.6800000000000001E-2</v>
      </c>
      <c r="G19" s="15"/>
    </row>
    <row r="20" spans="1:7" x14ac:dyDescent="0.25">
      <c r="A20" s="12" t="s">
        <v>2145</v>
      </c>
      <c r="B20" s="30" t="s">
        <v>2146</v>
      </c>
      <c r="C20" s="30" t="s">
        <v>1221</v>
      </c>
      <c r="D20" s="13">
        <v>130000</v>
      </c>
      <c r="E20" s="14">
        <v>2466.88</v>
      </c>
      <c r="F20" s="15">
        <v>2.6200000000000001E-2</v>
      </c>
      <c r="G20" s="15"/>
    </row>
    <row r="21" spans="1:7" x14ac:dyDescent="0.25">
      <c r="A21" s="12" t="s">
        <v>1883</v>
      </c>
      <c r="B21" s="30" t="s">
        <v>1884</v>
      </c>
      <c r="C21" s="30" t="s">
        <v>1458</v>
      </c>
      <c r="D21" s="13">
        <v>430000</v>
      </c>
      <c r="E21" s="14">
        <v>2399.4</v>
      </c>
      <c r="F21" s="15">
        <v>2.5399999999999999E-2</v>
      </c>
      <c r="G21" s="15"/>
    </row>
    <row r="22" spans="1:7" x14ac:dyDescent="0.25">
      <c r="A22" s="12" t="s">
        <v>1813</v>
      </c>
      <c r="B22" s="30" t="s">
        <v>1814</v>
      </c>
      <c r="C22" s="30" t="s">
        <v>1176</v>
      </c>
      <c r="D22" s="13">
        <v>1100000</v>
      </c>
      <c r="E22" s="14">
        <v>2315.5</v>
      </c>
      <c r="F22" s="15">
        <v>2.4500000000000001E-2</v>
      </c>
      <c r="G22" s="15"/>
    </row>
    <row r="23" spans="1:7" x14ac:dyDescent="0.25">
      <c r="A23" s="12" t="s">
        <v>2235</v>
      </c>
      <c r="B23" s="30" t="s">
        <v>2236</v>
      </c>
      <c r="C23" s="30" t="s">
        <v>1216</v>
      </c>
      <c r="D23" s="13">
        <v>465000</v>
      </c>
      <c r="E23" s="14">
        <v>2283.62</v>
      </c>
      <c r="F23" s="15">
        <v>2.4199999999999999E-2</v>
      </c>
      <c r="G23" s="15"/>
    </row>
    <row r="24" spans="1:7" x14ac:dyDescent="0.25">
      <c r="A24" s="12" t="s">
        <v>1811</v>
      </c>
      <c r="B24" s="30" t="s">
        <v>1812</v>
      </c>
      <c r="C24" s="30" t="s">
        <v>1364</v>
      </c>
      <c r="D24" s="13">
        <v>370000</v>
      </c>
      <c r="E24" s="14">
        <v>2138.6</v>
      </c>
      <c r="F24" s="15">
        <v>2.2700000000000001E-2</v>
      </c>
      <c r="G24" s="15"/>
    </row>
    <row r="25" spans="1:7" x14ac:dyDescent="0.25">
      <c r="A25" s="12" t="s">
        <v>2237</v>
      </c>
      <c r="B25" s="30" t="s">
        <v>2238</v>
      </c>
      <c r="C25" s="30" t="s">
        <v>1156</v>
      </c>
      <c r="D25" s="13">
        <v>270000</v>
      </c>
      <c r="E25" s="14">
        <v>2119.23</v>
      </c>
      <c r="F25" s="15">
        <v>2.2499999999999999E-2</v>
      </c>
      <c r="G25" s="15"/>
    </row>
    <row r="26" spans="1:7" x14ac:dyDescent="0.25">
      <c r="A26" s="12" t="s">
        <v>2060</v>
      </c>
      <c r="B26" s="30" t="s">
        <v>2061</v>
      </c>
      <c r="C26" s="30" t="s">
        <v>2062</v>
      </c>
      <c r="D26" s="13">
        <v>250000</v>
      </c>
      <c r="E26" s="14">
        <v>2082.63</v>
      </c>
      <c r="F26" s="15">
        <v>2.2100000000000002E-2</v>
      </c>
      <c r="G26" s="15"/>
    </row>
    <row r="27" spans="1:7" x14ac:dyDescent="0.25">
      <c r="A27" s="12" t="s">
        <v>2239</v>
      </c>
      <c r="B27" s="30" t="s">
        <v>2240</v>
      </c>
      <c r="C27" s="30" t="s">
        <v>1241</v>
      </c>
      <c r="D27" s="13">
        <v>102328</v>
      </c>
      <c r="E27" s="14">
        <v>1667.64</v>
      </c>
      <c r="F27" s="15">
        <v>1.77E-2</v>
      </c>
      <c r="G27" s="15"/>
    </row>
    <row r="28" spans="1:7" x14ac:dyDescent="0.25">
      <c r="A28" s="12" t="s">
        <v>1817</v>
      </c>
      <c r="B28" s="30" t="s">
        <v>1818</v>
      </c>
      <c r="C28" s="30" t="s">
        <v>1332</v>
      </c>
      <c r="D28" s="13">
        <v>210000</v>
      </c>
      <c r="E28" s="14">
        <v>1637.48</v>
      </c>
      <c r="F28" s="15">
        <v>1.7399999999999999E-2</v>
      </c>
      <c r="G28" s="15"/>
    </row>
    <row r="29" spans="1:7" x14ac:dyDescent="0.25">
      <c r="A29" s="12" t="s">
        <v>2241</v>
      </c>
      <c r="B29" s="30" t="s">
        <v>2242</v>
      </c>
      <c r="C29" s="30" t="s">
        <v>1235</v>
      </c>
      <c r="D29" s="13">
        <v>150000</v>
      </c>
      <c r="E29" s="14">
        <v>1566</v>
      </c>
      <c r="F29" s="15">
        <v>1.66E-2</v>
      </c>
      <c r="G29" s="15"/>
    </row>
    <row r="30" spans="1:7" x14ac:dyDescent="0.25">
      <c r="A30" s="12" t="s">
        <v>2243</v>
      </c>
      <c r="B30" s="30" t="s">
        <v>2244</v>
      </c>
      <c r="C30" s="30" t="s">
        <v>1146</v>
      </c>
      <c r="D30" s="13">
        <v>3000000</v>
      </c>
      <c r="E30" s="14">
        <v>1506</v>
      </c>
      <c r="F30" s="15">
        <v>1.6E-2</v>
      </c>
      <c r="G30" s="15"/>
    </row>
    <row r="31" spans="1:7" x14ac:dyDescent="0.25">
      <c r="A31" s="12" t="s">
        <v>1903</v>
      </c>
      <c r="B31" s="30" t="s">
        <v>1904</v>
      </c>
      <c r="C31" s="30" t="s">
        <v>1479</v>
      </c>
      <c r="D31" s="13">
        <v>107881</v>
      </c>
      <c r="E31" s="14">
        <v>1416.48</v>
      </c>
      <c r="F31" s="15">
        <v>1.4999999999999999E-2</v>
      </c>
      <c r="G31" s="15"/>
    </row>
    <row r="32" spans="1:7" x14ac:dyDescent="0.25">
      <c r="A32" s="12" t="s">
        <v>2245</v>
      </c>
      <c r="B32" s="30" t="s">
        <v>2246</v>
      </c>
      <c r="C32" s="30" t="s">
        <v>1221</v>
      </c>
      <c r="D32" s="13">
        <v>125000</v>
      </c>
      <c r="E32" s="14">
        <v>1390.94</v>
      </c>
      <c r="F32" s="15">
        <v>1.47E-2</v>
      </c>
      <c r="G32" s="15"/>
    </row>
    <row r="33" spans="1:7" x14ac:dyDescent="0.25">
      <c r="A33" s="12" t="s">
        <v>2247</v>
      </c>
      <c r="B33" s="30" t="s">
        <v>2248</v>
      </c>
      <c r="C33" s="30" t="s">
        <v>1213</v>
      </c>
      <c r="D33" s="13">
        <v>770699</v>
      </c>
      <c r="E33" s="14">
        <v>1350.65</v>
      </c>
      <c r="F33" s="15">
        <v>1.43E-2</v>
      </c>
      <c r="G33" s="15"/>
    </row>
    <row r="34" spans="1:7" x14ac:dyDescent="0.25">
      <c r="A34" s="12" t="s">
        <v>2249</v>
      </c>
      <c r="B34" s="30" t="s">
        <v>2250</v>
      </c>
      <c r="C34" s="30" t="s">
        <v>1380</v>
      </c>
      <c r="D34" s="13">
        <v>121138</v>
      </c>
      <c r="E34" s="14">
        <v>1347.6</v>
      </c>
      <c r="F34" s="15">
        <v>1.43E-2</v>
      </c>
      <c r="G34" s="15"/>
    </row>
    <row r="35" spans="1:7" x14ac:dyDescent="0.25">
      <c r="A35" s="12" t="s">
        <v>1803</v>
      </c>
      <c r="B35" s="30" t="s">
        <v>1804</v>
      </c>
      <c r="C35" s="30" t="s">
        <v>1165</v>
      </c>
      <c r="D35" s="13">
        <v>258378</v>
      </c>
      <c r="E35" s="14">
        <v>1302.8699999999999</v>
      </c>
      <c r="F35" s="15">
        <v>1.38E-2</v>
      </c>
      <c r="G35" s="15"/>
    </row>
    <row r="36" spans="1:7" x14ac:dyDescent="0.25">
      <c r="A36" s="12" t="s">
        <v>2251</v>
      </c>
      <c r="B36" s="30" t="s">
        <v>2252</v>
      </c>
      <c r="C36" s="30" t="s">
        <v>1918</v>
      </c>
      <c r="D36" s="13">
        <v>200000</v>
      </c>
      <c r="E36" s="14">
        <v>1298.0999999999999</v>
      </c>
      <c r="F36" s="15">
        <v>1.38E-2</v>
      </c>
      <c r="G36" s="15"/>
    </row>
    <row r="37" spans="1:7" x14ac:dyDescent="0.25">
      <c r="A37" s="12" t="s">
        <v>1801</v>
      </c>
      <c r="B37" s="30" t="s">
        <v>1802</v>
      </c>
      <c r="C37" s="30" t="s">
        <v>1235</v>
      </c>
      <c r="D37" s="13">
        <v>25691</v>
      </c>
      <c r="E37" s="14">
        <v>1297.33</v>
      </c>
      <c r="F37" s="15">
        <v>1.38E-2</v>
      </c>
      <c r="G37" s="15"/>
    </row>
    <row r="38" spans="1:7" x14ac:dyDescent="0.25">
      <c r="A38" s="12" t="s">
        <v>1910</v>
      </c>
      <c r="B38" s="30" t="s">
        <v>1911</v>
      </c>
      <c r="C38" s="30" t="s">
        <v>1186</v>
      </c>
      <c r="D38" s="13">
        <v>857177</v>
      </c>
      <c r="E38" s="14">
        <v>1202.19</v>
      </c>
      <c r="F38" s="15">
        <v>1.2699999999999999E-2</v>
      </c>
      <c r="G38" s="15"/>
    </row>
    <row r="39" spans="1:7" x14ac:dyDescent="0.25">
      <c r="A39" s="12" t="s">
        <v>2253</v>
      </c>
      <c r="B39" s="30" t="s">
        <v>2254</v>
      </c>
      <c r="C39" s="30" t="s">
        <v>1918</v>
      </c>
      <c r="D39" s="13">
        <v>225000</v>
      </c>
      <c r="E39" s="14">
        <v>1199.81</v>
      </c>
      <c r="F39" s="15">
        <v>1.2699999999999999E-2</v>
      </c>
      <c r="G39" s="15"/>
    </row>
    <row r="40" spans="1:7" x14ac:dyDescent="0.25">
      <c r="A40" s="12" t="s">
        <v>1819</v>
      </c>
      <c r="B40" s="30" t="s">
        <v>1820</v>
      </c>
      <c r="C40" s="30" t="s">
        <v>1213</v>
      </c>
      <c r="D40" s="13">
        <v>845040</v>
      </c>
      <c r="E40" s="14">
        <v>1142.07</v>
      </c>
      <c r="F40" s="15">
        <v>1.21E-2</v>
      </c>
      <c r="G40" s="15"/>
    </row>
    <row r="41" spans="1:7" x14ac:dyDescent="0.25">
      <c r="A41" s="12" t="s">
        <v>2255</v>
      </c>
      <c r="B41" s="30" t="s">
        <v>2256</v>
      </c>
      <c r="C41" s="30" t="s">
        <v>1263</v>
      </c>
      <c r="D41" s="13">
        <v>400000</v>
      </c>
      <c r="E41" s="14">
        <v>1100.5999999999999</v>
      </c>
      <c r="F41" s="15">
        <v>1.17E-2</v>
      </c>
      <c r="G41" s="15"/>
    </row>
    <row r="42" spans="1:7" x14ac:dyDescent="0.25">
      <c r="A42" s="12" t="s">
        <v>2257</v>
      </c>
      <c r="B42" s="30" t="s">
        <v>2258</v>
      </c>
      <c r="C42" s="30" t="s">
        <v>1263</v>
      </c>
      <c r="D42" s="13">
        <v>130444</v>
      </c>
      <c r="E42" s="14">
        <v>1049.75</v>
      </c>
      <c r="F42" s="15">
        <v>1.11E-2</v>
      </c>
      <c r="G42" s="15"/>
    </row>
    <row r="43" spans="1:7" x14ac:dyDescent="0.25">
      <c r="A43" s="12" t="s">
        <v>2259</v>
      </c>
      <c r="B43" s="30" t="s">
        <v>2260</v>
      </c>
      <c r="C43" s="30" t="s">
        <v>2261</v>
      </c>
      <c r="D43" s="13">
        <v>230494</v>
      </c>
      <c r="E43" s="14">
        <v>1045.06</v>
      </c>
      <c r="F43" s="15">
        <v>1.11E-2</v>
      </c>
      <c r="G43" s="15"/>
    </row>
    <row r="44" spans="1:7" x14ac:dyDescent="0.25">
      <c r="A44" s="12" t="s">
        <v>1989</v>
      </c>
      <c r="B44" s="30" t="s">
        <v>1990</v>
      </c>
      <c r="C44" s="30" t="s">
        <v>1235</v>
      </c>
      <c r="D44" s="13">
        <v>44319</v>
      </c>
      <c r="E44" s="14">
        <v>1033.52</v>
      </c>
      <c r="F44" s="15">
        <v>1.0999999999999999E-2</v>
      </c>
      <c r="G44" s="15"/>
    </row>
    <row r="45" spans="1:7" x14ac:dyDescent="0.25">
      <c r="A45" s="12" t="s">
        <v>2262</v>
      </c>
      <c r="B45" s="30" t="s">
        <v>2263</v>
      </c>
      <c r="C45" s="30" t="s">
        <v>1380</v>
      </c>
      <c r="D45" s="13">
        <v>160836</v>
      </c>
      <c r="E45" s="14">
        <v>1027.42</v>
      </c>
      <c r="F45" s="15">
        <v>1.09E-2</v>
      </c>
      <c r="G45" s="15"/>
    </row>
    <row r="46" spans="1:7" x14ac:dyDescent="0.25">
      <c r="A46" s="12" t="s">
        <v>1932</v>
      </c>
      <c r="B46" s="30" t="s">
        <v>1933</v>
      </c>
      <c r="C46" s="30" t="s">
        <v>1235</v>
      </c>
      <c r="D46" s="13">
        <v>180000</v>
      </c>
      <c r="E46" s="14">
        <v>1004.4</v>
      </c>
      <c r="F46" s="15">
        <v>1.06E-2</v>
      </c>
      <c r="G46" s="15"/>
    </row>
    <row r="47" spans="1:7" x14ac:dyDescent="0.25">
      <c r="A47" s="12" t="s">
        <v>2264</v>
      </c>
      <c r="B47" s="30" t="s">
        <v>2265</v>
      </c>
      <c r="C47" s="30" t="s">
        <v>1356</v>
      </c>
      <c r="D47" s="13">
        <v>120000</v>
      </c>
      <c r="E47" s="14">
        <v>956.64</v>
      </c>
      <c r="F47" s="15">
        <v>1.01E-2</v>
      </c>
      <c r="G47" s="15"/>
    </row>
    <row r="48" spans="1:7" x14ac:dyDescent="0.25">
      <c r="A48" s="12" t="s">
        <v>1914</v>
      </c>
      <c r="B48" s="30" t="s">
        <v>1915</v>
      </c>
      <c r="C48" s="30" t="s">
        <v>1186</v>
      </c>
      <c r="D48" s="13">
        <v>104773</v>
      </c>
      <c r="E48" s="14">
        <v>941.33</v>
      </c>
      <c r="F48" s="15">
        <v>0.01</v>
      </c>
      <c r="G48" s="15"/>
    </row>
    <row r="49" spans="1:7" x14ac:dyDescent="0.25">
      <c r="A49" s="12" t="s">
        <v>2266</v>
      </c>
      <c r="B49" s="30" t="s">
        <v>2267</v>
      </c>
      <c r="C49" s="30" t="s">
        <v>1186</v>
      </c>
      <c r="D49" s="13">
        <v>1000000</v>
      </c>
      <c r="E49" s="14">
        <v>900</v>
      </c>
      <c r="F49" s="15">
        <v>9.4999999999999998E-3</v>
      </c>
      <c r="G49" s="15"/>
    </row>
    <row r="50" spans="1:7" x14ac:dyDescent="0.25">
      <c r="A50" s="12" t="s">
        <v>2058</v>
      </c>
      <c r="B50" s="30" t="s">
        <v>2059</v>
      </c>
      <c r="C50" s="30" t="s">
        <v>1356</v>
      </c>
      <c r="D50" s="13">
        <v>500000</v>
      </c>
      <c r="E50" s="14">
        <v>879</v>
      </c>
      <c r="F50" s="15">
        <v>9.2999999999999992E-3</v>
      </c>
      <c r="G50" s="15"/>
    </row>
    <row r="51" spans="1:7" x14ac:dyDescent="0.25">
      <c r="A51" s="12" t="s">
        <v>2022</v>
      </c>
      <c r="B51" s="30" t="s">
        <v>2023</v>
      </c>
      <c r="C51" s="30" t="s">
        <v>1235</v>
      </c>
      <c r="D51" s="13">
        <v>297442</v>
      </c>
      <c r="E51" s="14">
        <v>876.86</v>
      </c>
      <c r="F51" s="15">
        <v>9.2999999999999992E-3</v>
      </c>
      <c r="G51" s="15"/>
    </row>
    <row r="52" spans="1:7" x14ac:dyDescent="0.25">
      <c r="A52" s="12" t="s">
        <v>2268</v>
      </c>
      <c r="B52" s="30" t="s">
        <v>2269</v>
      </c>
      <c r="C52" s="30" t="s">
        <v>1332</v>
      </c>
      <c r="D52" s="13">
        <v>62313</v>
      </c>
      <c r="E52" s="14">
        <v>849.79</v>
      </c>
      <c r="F52" s="15">
        <v>8.9999999999999993E-3</v>
      </c>
      <c r="G52" s="15"/>
    </row>
    <row r="53" spans="1:7" x14ac:dyDescent="0.25">
      <c r="A53" s="12" t="s">
        <v>2270</v>
      </c>
      <c r="B53" s="30" t="s">
        <v>2271</v>
      </c>
      <c r="C53" s="30" t="s">
        <v>1221</v>
      </c>
      <c r="D53" s="13">
        <v>231403</v>
      </c>
      <c r="E53" s="14">
        <v>833.28</v>
      </c>
      <c r="F53" s="15">
        <v>8.8000000000000005E-3</v>
      </c>
      <c r="G53" s="15"/>
    </row>
    <row r="54" spans="1:7" x14ac:dyDescent="0.25">
      <c r="A54" s="12" t="s">
        <v>2272</v>
      </c>
      <c r="B54" s="30" t="s">
        <v>2273</v>
      </c>
      <c r="C54" s="30" t="s">
        <v>1458</v>
      </c>
      <c r="D54" s="13">
        <v>100000</v>
      </c>
      <c r="E54" s="14">
        <v>814</v>
      </c>
      <c r="F54" s="15">
        <v>8.6E-3</v>
      </c>
      <c r="G54" s="15"/>
    </row>
    <row r="55" spans="1:7" x14ac:dyDescent="0.25">
      <c r="A55" s="12" t="s">
        <v>2274</v>
      </c>
      <c r="B55" s="30" t="s">
        <v>2275</v>
      </c>
      <c r="C55" s="30" t="s">
        <v>1356</v>
      </c>
      <c r="D55" s="13">
        <v>204061</v>
      </c>
      <c r="E55" s="14">
        <v>599.84</v>
      </c>
      <c r="F55" s="15">
        <v>6.4000000000000003E-3</v>
      </c>
      <c r="G55" s="15"/>
    </row>
    <row r="56" spans="1:7" x14ac:dyDescent="0.25">
      <c r="A56" s="12" t="s">
        <v>1953</v>
      </c>
      <c r="B56" s="30" t="s">
        <v>1954</v>
      </c>
      <c r="C56" s="30" t="s">
        <v>1380</v>
      </c>
      <c r="D56" s="13">
        <v>21945</v>
      </c>
      <c r="E56" s="14">
        <v>429.11</v>
      </c>
      <c r="F56" s="15">
        <v>4.4999999999999997E-3</v>
      </c>
      <c r="G56" s="15"/>
    </row>
    <row r="57" spans="1:7" x14ac:dyDescent="0.25">
      <c r="A57" s="12" t="s">
        <v>2276</v>
      </c>
      <c r="B57" s="30" t="s">
        <v>2277</v>
      </c>
      <c r="C57" s="30" t="s">
        <v>1203</v>
      </c>
      <c r="D57" s="13">
        <v>50000</v>
      </c>
      <c r="E57" s="14">
        <v>391.23</v>
      </c>
      <c r="F57" s="15">
        <v>4.1000000000000003E-3</v>
      </c>
      <c r="G57" s="15"/>
    </row>
    <row r="58" spans="1:7" x14ac:dyDescent="0.25">
      <c r="A58" s="12" t="s">
        <v>1901</v>
      </c>
      <c r="B58" s="30" t="s">
        <v>1902</v>
      </c>
      <c r="C58" s="30" t="s">
        <v>1186</v>
      </c>
      <c r="D58" s="13">
        <v>20865</v>
      </c>
      <c r="E58" s="14">
        <v>13.62</v>
      </c>
      <c r="F58" s="15">
        <v>1E-4</v>
      </c>
      <c r="G58" s="15"/>
    </row>
    <row r="59" spans="1:7" x14ac:dyDescent="0.25">
      <c r="A59" s="12" t="s">
        <v>1500</v>
      </c>
      <c r="B59" s="30" t="s">
        <v>1501</v>
      </c>
      <c r="C59" s="30" t="s">
        <v>1241</v>
      </c>
      <c r="D59" s="13">
        <v>100</v>
      </c>
      <c r="E59" s="14">
        <v>5.27</v>
      </c>
      <c r="F59" s="15">
        <v>1E-4</v>
      </c>
      <c r="G59" s="15"/>
    </row>
    <row r="60" spans="1:7" x14ac:dyDescent="0.25">
      <c r="A60" s="16" t="s">
        <v>126</v>
      </c>
      <c r="B60" s="31"/>
      <c r="C60" s="31"/>
      <c r="D60" s="17"/>
      <c r="E60" s="37">
        <v>87637.98</v>
      </c>
      <c r="F60" s="38">
        <v>0.92900000000000005</v>
      </c>
      <c r="G60" s="20"/>
    </row>
    <row r="61" spans="1:7" x14ac:dyDescent="0.25">
      <c r="A61" s="12"/>
      <c r="B61" s="30"/>
      <c r="C61" s="30"/>
      <c r="D61" s="13"/>
      <c r="E61" s="14"/>
      <c r="F61" s="15"/>
      <c r="G61" s="15"/>
    </row>
    <row r="62" spans="1:7" x14ac:dyDescent="0.25">
      <c r="A62" s="16" t="s">
        <v>1522</v>
      </c>
      <c r="B62" s="30"/>
      <c r="C62" s="30"/>
      <c r="D62" s="13"/>
      <c r="E62" s="14"/>
      <c r="F62" s="15"/>
      <c r="G62" s="15"/>
    </row>
    <row r="63" spans="1:7" x14ac:dyDescent="0.25">
      <c r="A63" s="12" t="s">
        <v>1825</v>
      </c>
      <c r="B63" s="30" t="s">
        <v>1826</v>
      </c>
      <c r="C63" s="30" t="s">
        <v>1827</v>
      </c>
      <c r="D63" s="13">
        <v>1831</v>
      </c>
      <c r="E63" s="14">
        <v>5.57</v>
      </c>
      <c r="F63" s="15">
        <v>1E-4</v>
      </c>
      <c r="G63" s="15"/>
    </row>
    <row r="64" spans="1:7" x14ac:dyDescent="0.25">
      <c r="A64" s="16" t="s">
        <v>126</v>
      </c>
      <c r="B64" s="31"/>
      <c r="C64" s="31"/>
      <c r="D64" s="17"/>
      <c r="E64" s="37">
        <v>5.57</v>
      </c>
      <c r="F64" s="38">
        <v>1E-4</v>
      </c>
      <c r="G64" s="20"/>
    </row>
    <row r="65" spans="1:7" x14ac:dyDescent="0.25">
      <c r="A65" s="21" t="s">
        <v>158</v>
      </c>
      <c r="B65" s="32"/>
      <c r="C65" s="32"/>
      <c r="D65" s="22"/>
      <c r="E65" s="27">
        <v>87637.98</v>
      </c>
      <c r="F65" s="28">
        <v>0.92900000000000005</v>
      </c>
      <c r="G65" s="20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6" t="s">
        <v>1523</v>
      </c>
      <c r="B67" s="30"/>
      <c r="C67" s="30"/>
      <c r="D67" s="13"/>
      <c r="E67" s="14"/>
      <c r="F67" s="15"/>
      <c r="G67" s="15"/>
    </row>
    <row r="68" spans="1:7" x14ac:dyDescent="0.25">
      <c r="A68" s="16" t="s">
        <v>1524</v>
      </c>
      <c r="B68" s="30"/>
      <c r="C68" s="30"/>
      <c r="D68" s="13"/>
      <c r="E68" s="14"/>
      <c r="F68" s="15"/>
      <c r="G68" s="15"/>
    </row>
    <row r="69" spans="1:7" x14ac:dyDescent="0.25">
      <c r="A69" s="12" t="s">
        <v>1834</v>
      </c>
      <c r="B69" s="30"/>
      <c r="C69" s="30" t="s">
        <v>1835</v>
      </c>
      <c r="D69" s="13">
        <v>7950</v>
      </c>
      <c r="E69" s="14">
        <v>1611.51</v>
      </c>
      <c r="F69" s="15">
        <v>1.7084999999999999E-2</v>
      </c>
      <c r="G69" s="15"/>
    </row>
    <row r="70" spans="1:7" x14ac:dyDescent="0.25">
      <c r="A70" s="12" t="s">
        <v>1535</v>
      </c>
      <c r="B70" s="30"/>
      <c r="C70" s="30" t="s">
        <v>1241</v>
      </c>
      <c r="D70" s="13">
        <v>17400</v>
      </c>
      <c r="E70" s="14">
        <v>917.48</v>
      </c>
      <c r="F70" s="15">
        <v>9.7269999999999995E-3</v>
      </c>
      <c r="G70" s="15"/>
    </row>
    <row r="71" spans="1:7" x14ac:dyDescent="0.25">
      <c r="A71" s="16" t="s">
        <v>126</v>
      </c>
      <c r="B71" s="31"/>
      <c r="C71" s="31"/>
      <c r="D71" s="17"/>
      <c r="E71" s="37">
        <v>2528.9899999999998</v>
      </c>
      <c r="F71" s="38">
        <v>2.6811999999999999E-2</v>
      </c>
      <c r="G71" s="20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12"/>
      <c r="B74" s="30"/>
      <c r="C74" s="30"/>
      <c r="D74" s="13"/>
      <c r="E74" s="14"/>
      <c r="F74" s="15"/>
      <c r="G74" s="15"/>
    </row>
    <row r="75" spans="1:7" x14ac:dyDescent="0.25">
      <c r="A75" s="21" t="s">
        <v>158</v>
      </c>
      <c r="B75" s="32"/>
      <c r="C75" s="32"/>
      <c r="D75" s="22"/>
      <c r="E75" s="18">
        <v>2528.9899999999998</v>
      </c>
      <c r="F75" s="19">
        <v>2.6811999999999999E-2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119</v>
      </c>
      <c r="B77" s="30"/>
      <c r="C77" s="30"/>
      <c r="D77" s="13"/>
      <c r="E77" s="14"/>
      <c r="F77" s="15"/>
      <c r="G77" s="15"/>
    </row>
    <row r="78" spans="1:7" x14ac:dyDescent="0.25">
      <c r="A78" s="12"/>
      <c r="B78" s="30"/>
      <c r="C78" s="30"/>
      <c r="D78" s="13"/>
      <c r="E78" s="14"/>
      <c r="F78" s="15"/>
      <c r="G78" s="15"/>
    </row>
    <row r="79" spans="1:7" x14ac:dyDescent="0.25">
      <c r="A79" s="16" t="s">
        <v>120</v>
      </c>
      <c r="B79" s="30"/>
      <c r="C79" s="30"/>
      <c r="D79" s="13"/>
      <c r="E79" s="14"/>
      <c r="F79" s="15"/>
      <c r="G79" s="15"/>
    </row>
    <row r="80" spans="1:7" x14ac:dyDescent="0.25">
      <c r="A80" s="12" t="s">
        <v>1723</v>
      </c>
      <c r="B80" s="30" t="s">
        <v>1724</v>
      </c>
      <c r="C80" s="30" t="s">
        <v>123</v>
      </c>
      <c r="D80" s="13">
        <v>300000</v>
      </c>
      <c r="E80" s="14">
        <v>298.44</v>
      </c>
      <c r="F80" s="15">
        <v>3.2000000000000002E-3</v>
      </c>
      <c r="G80" s="15">
        <v>6.8297999999999998E-2</v>
      </c>
    </row>
    <row r="81" spans="1:7" x14ac:dyDescent="0.25">
      <c r="A81" s="12" t="s">
        <v>1719</v>
      </c>
      <c r="B81" s="30" t="s">
        <v>1720</v>
      </c>
      <c r="C81" s="30" t="s">
        <v>123</v>
      </c>
      <c r="D81" s="13">
        <v>300000</v>
      </c>
      <c r="E81" s="14">
        <v>298.08999999999997</v>
      </c>
      <c r="F81" s="15">
        <v>3.2000000000000002E-3</v>
      </c>
      <c r="G81" s="15">
        <v>6.8703E-2</v>
      </c>
    </row>
    <row r="82" spans="1:7" x14ac:dyDescent="0.25">
      <c r="A82" s="12" t="s">
        <v>1870</v>
      </c>
      <c r="B82" s="30" t="s">
        <v>1871</v>
      </c>
      <c r="C82" s="30" t="s">
        <v>123</v>
      </c>
      <c r="D82" s="13">
        <v>300000</v>
      </c>
      <c r="E82" s="14">
        <v>297.31</v>
      </c>
      <c r="F82" s="15">
        <v>3.2000000000000002E-3</v>
      </c>
      <c r="G82" s="15">
        <v>6.8895999999999999E-2</v>
      </c>
    </row>
    <row r="83" spans="1:7" x14ac:dyDescent="0.25">
      <c r="A83" s="12" t="s">
        <v>1721</v>
      </c>
      <c r="B83" s="30" t="s">
        <v>1722</v>
      </c>
      <c r="C83" s="30" t="s">
        <v>123</v>
      </c>
      <c r="D83" s="13">
        <v>200000</v>
      </c>
      <c r="E83" s="14">
        <v>198.46</v>
      </c>
      <c r="F83" s="15">
        <v>2.0999999999999999E-3</v>
      </c>
      <c r="G83" s="15">
        <v>6.9098999999999994E-2</v>
      </c>
    </row>
    <row r="84" spans="1:7" x14ac:dyDescent="0.25">
      <c r="A84" s="16" t="s">
        <v>126</v>
      </c>
      <c r="B84" s="31"/>
      <c r="C84" s="31"/>
      <c r="D84" s="17"/>
      <c r="E84" s="37">
        <v>1092.3</v>
      </c>
      <c r="F84" s="38">
        <v>1.17E-2</v>
      </c>
      <c r="G84" s="20"/>
    </row>
    <row r="85" spans="1:7" x14ac:dyDescent="0.25">
      <c r="A85" s="12"/>
      <c r="B85" s="30"/>
      <c r="C85" s="30"/>
      <c r="D85" s="13"/>
      <c r="E85" s="14"/>
      <c r="F85" s="15"/>
      <c r="G85" s="15"/>
    </row>
    <row r="86" spans="1:7" x14ac:dyDescent="0.25">
      <c r="A86" s="21" t="s">
        <v>158</v>
      </c>
      <c r="B86" s="32"/>
      <c r="C86" s="32"/>
      <c r="D86" s="22"/>
      <c r="E86" s="18">
        <v>1092.3</v>
      </c>
      <c r="F86" s="19">
        <v>1.17E-2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162</v>
      </c>
      <c r="B89" s="30"/>
      <c r="C89" s="30"/>
      <c r="D89" s="13"/>
      <c r="E89" s="14"/>
      <c r="F89" s="15"/>
      <c r="G89" s="15"/>
    </row>
    <row r="90" spans="1:7" x14ac:dyDescent="0.25">
      <c r="A90" s="12" t="s">
        <v>163</v>
      </c>
      <c r="B90" s="30"/>
      <c r="C90" s="30"/>
      <c r="D90" s="13"/>
      <c r="E90" s="14">
        <v>6637.77</v>
      </c>
      <c r="F90" s="15">
        <v>7.0400000000000004E-2</v>
      </c>
      <c r="G90" s="15">
        <v>6.7599000000000006E-2</v>
      </c>
    </row>
    <row r="91" spans="1:7" x14ac:dyDescent="0.25">
      <c r="A91" s="16" t="s">
        <v>126</v>
      </c>
      <c r="B91" s="31"/>
      <c r="C91" s="31"/>
      <c r="D91" s="17"/>
      <c r="E91" s="37">
        <v>6637.77</v>
      </c>
      <c r="F91" s="38">
        <v>7.0400000000000004E-2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158</v>
      </c>
      <c r="B93" s="32"/>
      <c r="C93" s="32"/>
      <c r="D93" s="22"/>
      <c r="E93" s="18">
        <v>6637.77</v>
      </c>
      <c r="F93" s="19">
        <v>7.0400000000000004E-2</v>
      </c>
      <c r="G93" s="20"/>
    </row>
    <row r="94" spans="1:7" x14ac:dyDescent="0.25">
      <c r="A94" s="12" t="s">
        <v>164</v>
      </c>
      <c r="B94" s="30"/>
      <c r="C94" s="30"/>
      <c r="D94" s="13"/>
      <c r="E94" s="14">
        <v>1.2293333</v>
      </c>
      <c r="F94" s="15">
        <v>1.2999999999999999E-5</v>
      </c>
      <c r="G94" s="15"/>
    </row>
    <row r="95" spans="1:7" x14ac:dyDescent="0.25">
      <c r="A95" s="12" t="s">
        <v>165</v>
      </c>
      <c r="B95" s="30"/>
      <c r="C95" s="30"/>
      <c r="D95" s="13"/>
      <c r="E95" s="23">
        <v>-1049.1193333000001</v>
      </c>
      <c r="F95" s="24">
        <v>-1.1113E-2</v>
      </c>
      <c r="G95" s="15">
        <v>6.7599000000000006E-2</v>
      </c>
    </row>
    <row r="96" spans="1:7" x14ac:dyDescent="0.25">
      <c r="A96" s="25" t="s">
        <v>166</v>
      </c>
      <c r="B96" s="33"/>
      <c r="C96" s="33"/>
      <c r="D96" s="26"/>
      <c r="E96" s="27">
        <v>94320.16</v>
      </c>
      <c r="F96" s="28">
        <v>1</v>
      </c>
      <c r="G96" s="28"/>
    </row>
    <row r="98" spans="1:5" x14ac:dyDescent="0.25">
      <c r="A98" s="1" t="s">
        <v>1759</v>
      </c>
    </row>
    <row r="101" spans="1:5" x14ac:dyDescent="0.25">
      <c r="A101" s="1" t="s">
        <v>169</v>
      </c>
    </row>
    <row r="102" spans="1:5" x14ac:dyDescent="0.25">
      <c r="A102" s="47" t="s">
        <v>170</v>
      </c>
      <c r="B102" s="34" t="s">
        <v>118</v>
      </c>
    </row>
    <row r="103" spans="1:5" x14ac:dyDescent="0.25">
      <c r="A103" t="s">
        <v>171</v>
      </c>
    </row>
    <row r="104" spans="1:5" x14ac:dyDescent="0.25">
      <c r="A104" t="s">
        <v>172</v>
      </c>
      <c r="B104" t="s">
        <v>173</v>
      </c>
      <c r="C104" t="s">
        <v>173</v>
      </c>
    </row>
    <row r="105" spans="1:5" x14ac:dyDescent="0.25">
      <c r="B105" s="48">
        <v>45230</v>
      </c>
      <c r="C105" s="48">
        <v>45260</v>
      </c>
    </row>
    <row r="106" spans="1:5" x14ac:dyDescent="0.25">
      <c r="A106" t="s">
        <v>177</v>
      </c>
      <c r="B106">
        <v>21.482600000000001</v>
      </c>
      <c r="C106">
        <v>23.1755</v>
      </c>
      <c r="E106" s="2"/>
    </row>
    <row r="107" spans="1:5" x14ac:dyDescent="0.25">
      <c r="A107" t="s">
        <v>178</v>
      </c>
      <c r="B107">
        <v>21.482600000000001</v>
      </c>
      <c r="C107">
        <v>23.175599999999999</v>
      </c>
      <c r="E107" s="2"/>
    </row>
    <row r="108" spans="1:5" x14ac:dyDescent="0.25">
      <c r="A108" t="s">
        <v>649</v>
      </c>
      <c r="B108">
        <v>20.504100000000001</v>
      </c>
      <c r="C108">
        <v>22.0959</v>
      </c>
      <c r="E108" s="2"/>
    </row>
    <row r="109" spans="1:5" x14ac:dyDescent="0.25">
      <c r="A109" t="s">
        <v>650</v>
      </c>
      <c r="B109">
        <v>20.5031</v>
      </c>
      <c r="C109">
        <v>22.094799999999999</v>
      </c>
      <c r="E109" s="2"/>
    </row>
    <row r="110" spans="1:5" x14ac:dyDescent="0.25">
      <c r="E110" s="2"/>
    </row>
    <row r="111" spans="1:5" x14ac:dyDescent="0.25">
      <c r="A111" t="s">
        <v>188</v>
      </c>
      <c r="B111" s="34" t="s">
        <v>118</v>
      </c>
    </row>
    <row r="112" spans="1:5" x14ac:dyDescent="0.25">
      <c r="A112" t="s">
        <v>189</v>
      </c>
      <c r="B112" s="34" t="s">
        <v>118</v>
      </c>
    </row>
    <row r="113" spans="1:4" ht="30" customHeight="1" x14ac:dyDescent="0.25">
      <c r="A113" s="47" t="s">
        <v>190</v>
      </c>
      <c r="B113" s="34" t="s">
        <v>118</v>
      </c>
    </row>
    <row r="114" spans="1:4" ht="30" customHeight="1" x14ac:dyDescent="0.25">
      <c r="A114" s="47" t="s">
        <v>191</v>
      </c>
      <c r="B114" s="34" t="s">
        <v>118</v>
      </c>
    </row>
    <row r="115" spans="1:4" x14ac:dyDescent="0.25">
      <c r="A115" t="s">
        <v>1760</v>
      </c>
      <c r="B115" s="49">
        <v>0.934998</v>
      </c>
    </row>
    <row r="116" spans="1:4" ht="45" customHeight="1" x14ac:dyDescent="0.25">
      <c r="A116" s="47" t="s">
        <v>193</v>
      </c>
      <c r="B116" s="34">
        <v>2528.9973</v>
      </c>
    </row>
    <row r="117" spans="1:4" ht="30" customHeight="1" x14ac:dyDescent="0.25">
      <c r="A117" s="47" t="s">
        <v>194</v>
      </c>
      <c r="B117" s="34" t="s">
        <v>118</v>
      </c>
    </row>
    <row r="118" spans="1:4" ht="30" customHeight="1" x14ac:dyDescent="0.25">
      <c r="A118" s="47" t="s">
        <v>195</v>
      </c>
      <c r="B118" s="34" t="s">
        <v>118</v>
      </c>
    </row>
    <row r="119" spans="1:4" x14ac:dyDescent="0.25">
      <c r="A119" t="s">
        <v>196</v>
      </c>
      <c r="B119" s="34" t="s">
        <v>118</v>
      </c>
    </row>
    <row r="120" spans="1:4" x14ac:dyDescent="0.25">
      <c r="A120" t="s">
        <v>197</v>
      </c>
      <c r="B120" s="34" t="s">
        <v>118</v>
      </c>
    </row>
    <row r="122" spans="1:4" ht="69.95" customHeight="1" x14ac:dyDescent="0.25">
      <c r="A122" s="67" t="s">
        <v>207</v>
      </c>
      <c r="B122" s="67" t="s">
        <v>208</v>
      </c>
      <c r="C122" s="67" t="s">
        <v>5</v>
      </c>
      <c r="D122" s="67" t="s">
        <v>6</v>
      </c>
    </row>
    <row r="123" spans="1:4" ht="69.95" customHeight="1" x14ac:dyDescent="0.25">
      <c r="A123" s="67" t="s">
        <v>2278</v>
      </c>
      <c r="B123" s="67"/>
      <c r="C123" s="67" t="s">
        <v>76</v>
      </c>
      <c r="D123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8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2279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2280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1452</v>
      </c>
      <c r="B8" s="30" t="s">
        <v>1453</v>
      </c>
      <c r="C8" s="30" t="s">
        <v>1356</v>
      </c>
      <c r="D8" s="13">
        <v>1474</v>
      </c>
      <c r="E8" s="14">
        <v>41.08</v>
      </c>
      <c r="F8" s="15">
        <v>4.2599999999999999E-2</v>
      </c>
      <c r="G8" s="15"/>
    </row>
    <row r="9" spans="1:8" x14ac:dyDescent="0.25">
      <c r="A9" s="12" t="s">
        <v>1350</v>
      </c>
      <c r="B9" s="30" t="s">
        <v>1351</v>
      </c>
      <c r="C9" s="30" t="s">
        <v>1186</v>
      </c>
      <c r="D9" s="13">
        <v>1857</v>
      </c>
      <c r="E9" s="14">
        <v>37.270000000000003</v>
      </c>
      <c r="F9" s="15">
        <v>3.8699999999999998E-2</v>
      </c>
      <c r="G9" s="15"/>
    </row>
    <row r="10" spans="1:8" x14ac:dyDescent="0.25">
      <c r="A10" s="12" t="s">
        <v>1421</v>
      </c>
      <c r="B10" s="30" t="s">
        <v>1422</v>
      </c>
      <c r="C10" s="30" t="s">
        <v>1203</v>
      </c>
      <c r="D10" s="13">
        <v>23947</v>
      </c>
      <c r="E10" s="14">
        <v>34.94</v>
      </c>
      <c r="F10" s="15">
        <v>3.6299999999999999E-2</v>
      </c>
      <c r="G10" s="15"/>
    </row>
    <row r="11" spans="1:8" x14ac:dyDescent="0.25">
      <c r="A11" s="12" t="s">
        <v>1201</v>
      </c>
      <c r="B11" s="30" t="s">
        <v>1202</v>
      </c>
      <c r="C11" s="30" t="s">
        <v>1203</v>
      </c>
      <c r="D11" s="13">
        <v>1252</v>
      </c>
      <c r="E11" s="14">
        <v>29.8</v>
      </c>
      <c r="F11" s="15">
        <v>3.09E-2</v>
      </c>
      <c r="G11" s="15"/>
    </row>
    <row r="12" spans="1:8" x14ac:dyDescent="0.25">
      <c r="A12" s="12" t="s">
        <v>1333</v>
      </c>
      <c r="B12" s="30" t="s">
        <v>1334</v>
      </c>
      <c r="C12" s="30" t="s">
        <v>1186</v>
      </c>
      <c r="D12" s="13">
        <v>2639</v>
      </c>
      <c r="E12" s="14">
        <v>29.49</v>
      </c>
      <c r="F12" s="15">
        <v>3.0599999999999999E-2</v>
      </c>
      <c r="G12" s="15"/>
    </row>
    <row r="13" spans="1:8" x14ac:dyDescent="0.25">
      <c r="A13" s="12" t="s">
        <v>1793</v>
      </c>
      <c r="B13" s="30" t="s">
        <v>1794</v>
      </c>
      <c r="C13" s="30" t="s">
        <v>1156</v>
      </c>
      <c r="D13" s="13">
        <v>1556</v>
      </c>
      <c r="E13" s="14">
        <v>29.01</v>
      </c>
      <c r="F13" s="15">
        <v>3.0099999999999998E-2</v>
      </c>
      <c r="G13" s="15"/>
    </row>
    <row r="14" spans="1:8" x14ac:dyDescent="0.25">
      <c r="A14" s="12" t="s">
        <v>1391</v>
      </c>
      <c r="B14" s="30" t="s">
        <v>1392</v>
      </c>
      <c r="C14" s="30" t="s">
        <v>1149</v>
      </c>
      <c r="D14" s="13">
        <v>24547</v>
      </c>
      <c r="E14" s="14">
        <v>27.43</v>
      </c>
      <c r="F14" s="15">
        <v>2.8500000000000001E-2</v>
      </c>
      <c r="G14" s="15"/>
    </row>
    <row r="15" spans="1:8" x14ac:dyDescent="0.25">
      <c r="A15" s="12" t="s">
        <v>1488</v>
      </c>
      <c r="B15" s="30" t="s">
        <v>1489</v>
      </c>
      <c r="C15" s="30" t="s">
        <v>1332</v>
      </c>
      <c r="D15" s="13">
        <v>1020</v>
      </c>
      <c r="E15" s="14">
        <v>26.03</v>
      </c>
      <c r="F15" s="15">
        <v>2.7E-2</v>
      </c>
      <c r="G15" s="15"/>
    </row>
    <row r="16" spans="1:8" x14ac:dyDescent="0.25">
      <c r="A16" s="12" t="s">
        <v>1168</v>
      </c>
      <c r="B16" s="30" t="s">
        <v>1169</v>
      </c>
      <c r="C16" s="30" t="s">
        <v>1170</v>
      </c>
      <c r="D16" s="13">
        <v>4137</v>
      </c>
      <c r="E16" s="14">
        <v>25.89</v>
      </c>
      <c r="F16" s="15">
        <v>2.69E-2</v>
      </c>
      <c r="G16" s="15"/>
    </row>
    <row r="17" spans="1:7" x14ac:dyDescent="0.25">
      <c r="A17" s="12" t="s">
        <v>1516</v>
      </c>
      <c r="B17" s="30" t="s">
        <v>1517</v>
      </c>
      <c r="C17" s="30" t="s">
        <v>1371</v>
      </c>
      <c r="D17" s="13">
        <v>2530</v>
      </c>
      <c r="E17" s="14">
        <v>25.51</v>
      </c>
      <c r="F17" s="15">
        <v>2.6499999999999999E-2</v>
      </c>
      <c r="G17" s="15"/>
    </row>
    <row r="18" spans="1:7" x14ac:dyDescent="0.25">
      <c r="A18" s="12" t="s">
        <v>1395</v>
      </c>
      <c r="B18" s="30" t="s">
        <v>1396</v>
      </c>
      <c r="C18" s="30" t="s">
        <v>1364</v>
      </c>
      <c r="D18" s="13">
        <v>1708</v>
      </c>
      <c r="E18" s="14">
        <v>25.28</v>
      </c>
      <c r="F18" s="15">
        <v>2.6200000000000001E-2</v>
      </c>
      <c r="G18" s="15"/>
    </row>
    <row r="19" spans="1:7" x14ac:dyDescent="0.25">
      <c r="A19" s="12" t="s">
        <v>1281</v>
      </c>
      <c r="B19" s="30" t="s">
        <v>1282</v>
      </c>
      <c r="C19" s="30" t="s">
        <v>1244</v>
      </c>
      <c r="D19" s="13">
        <v>9400</v>
      </c>
      <c r="E19" s="14">
        <v>25.18</v>
      </c>
      <c r="F19" s="15">
        <v>2.6100000000000002E-2</v>
      </c>
      <c r="G19" s="15"/>
    </row>
    <row r="20" spans="1:7" x14ac:dyDescent="0.25">
      <c r="A20" s="12" t="s">
        <v>1182</v>
      </c>
      <c r="B20" s="30" t="s">
        <v>1183</v>
      </c>
      <c r="C20" s="30" t="s">
        <v>1146</v>
      </c>
      <c r="D20" s="13">
        <v>12447</v>
      </c>
      <c r="E20" s="14">
        <v>24.53</v>
      </c>
      <c r="F20" s="15">
        <v>2.5499999999999998E-2</v>
      </c>
      <c r="G20" s="15"/>
    </row>
    <row r="21" spans="1:7" x14ac:dyDescent="0.25">
      <c r="A21" s="12" t="s">
        <v>1514</v>
      </c>
      <c r="B21" s="30" t="s">
        <v>1515</v>
      </c>
      <c r="C21" s="30" t="s">
        <v>1356</v>
      </c>
      <c r="D21" s="13">
        <v>518</v>
      </c>
      <c r="E21" s="14">
        <v>23.88</v>
      </c>
      <c r="F21" s="15">
        <v>2.4799999999999999E-2</v>
      </c>
      <c r="G21" s="15"/>
    </row>
    <row r="22" spans="1:7" x14ac:dyDescent="0.25">
      <c r="A22" s="12" t="s">
        <v>1492</v>
      </c>
      <c r="B22" s="30" t="s">
        <v>1493</v>
      </c>
      <c r="C22" s="30" t="s">
        <v>1198</v>
      </c>
      <c r="D22" s="13">
        <v>89</v>
      </c>
      <c r="E22" s="14">
        <v>23.8</v>
      </c>
      <c r="F22" s="15">
        <v>2.47E-2</v>
      </c>
      <c r="G22" s="15"/>
    </row>
    <row r="23" spans="1:7" x14ac:dyDescent="0.25">
      <c r="A23" s="12" t="s">
        <v>1307</v>
      </c>
      <c r="B23" s="30" t="s">
        <v>1308</v>
      </c>
      <c r="C23" s="30" t="s">
        <v>1280</v>
      </c>
      <c r="D23" s="13">
        <v>18023</v>
      </c>
      <c r="E23" s="14">
        <v>23.77</v>
      </c>
      <c r="F23" s="15">
        <v>2.47E-2</v>
      </c>
      <c r="G23" s="15"/>
    </row>
    <row r="24" spans="1:7" x14ac:dyDescent="0.25">
      <c r="A24" s="12" t="s">
        <v>2121</v>
      </c>
      <c r="B24" s="30" t="s">
        <v>2122</v>
      </c>
      <c r="C24" s="30" t="s">
        <v>1332</v>
      </c>
      <c r="D24" s="13">
        <v>971</v>
      </c>
      <c r="E24" s="14">
        <v>22.99</v>
      </c>
      <c r="F24" s="15">
        <v>2.3900000000000001E-2</v>
      </c>
      <c r="G24" s="15"/>
    </row>
    <row r="25" spans="1:7" x14ac:dyDescent="0.25">
      <c r="A25" s="12" t="s">
        <v>1256</v>
      </c>
      <c r="B25" s="30" t="s">
        <v>1257</v>
      </c>
      <c r="C25" s="30" t="s">
        <v>1258</v>
      </c>
      <c r="D25" s="13">
        <v>825</v>
      </c>
      <c r="E25" s="14">
        <v>22.32</v>
      </c>
      <c r="F25" s="15">
        <v>2.3199999999999998E-2</v>
      </c>
      <c r="G25" s="15"/>
    </row>
    <row r="26" spans="1:7" x14ac:dyDescent="0.25">
      <c r="A26" s="12" t="s">
        <v>1343</v>
      </c>
      <c r="B26" s="30" t="s">
        <v>1344</v>
      </c>
      <c r="C26" s="30" t="s">
        <v>1263</v>
      </c>
      <c r="D26" s="13">
        <v>1676</v>
      </c>
      <c r="E26" s="14">
        <v>21.83</v>
      </c>
      <c r="F26" s="15">
        <v>2.2700000000000001E-2</v>
      </c>
      <c r="G26" s="15"/>
    </row>
    <row r="27" spans="1:7" x14ac:dyDescent="0.25">
      <c r="A27" s="12" t="s">
        <v>1433</v>
      </c>
      <c r="B27" s="30" t="s">
        <v>1434</v>
      </c>
      <c r="C27" s="30" t="s">
        <v>1165</v>
      </c>
      <c r="D27" s="13">
        <v>595</v>
      </c>
      <c r="E27" s="14">
        <v>21.76</v>
      </c>
      <c r="F27" s="15">
        <v>2.2599999999999999E-2</v>
      </c>
      <c r="G27" s="15"/>
    </row>
    <row r="28" spans="1:7" x14ac:dyDescent="0.25">
      <c r="A28" s="12" t="s">
        <v>1315</v>
      </c>
      <c r="B28" s="30" t="s">
        <v>1316</v>
      </c>
      <c r="C28" s="30" t="s">
        <v>1198</v>
      </c>
      <c r="D28" s="13">
        <v>4912</v>
      </c>
      <c r="E28" s="14">
        <v>21.58</v>
      </c>
      <c r="F28" s="15">
        <v>2.24E-2</v>
      </c>
      <c r="G28" s="15"/>
    </row>
    <row r="29" spans="1:7" x14ac:dyDescent="0.25">
      <c r="A29" s="12" t="s">
        <v>1369</v>
      </c>
      <c r="B29" s="30" t="s">
        <v>1370</v>
      </c>
      <c r="C29" s="30" t="s">
        <v>1371</v>
      </c>
      <c r="D29" s="13">
        <v>3910</v>
      </c>
      <c r="E29" s="14">
        <v>21.04</v>
      </c>
      <c r="F29" s="15">
        <v>2.18E-2</v>
      </c>
      <c r="G29" s="15"/>
    </row>
    <row r="30" spans="1:7" x14ac:dyDescent="0.25">
      <c r="A30" s="12" t="s">
        <v>1448</v>
      </c>
      <c r="B30" s="30" t="s">
        <v>1449</v>
      </c>
      <c r="C30" s="30" t="s">
        <v>1232</v>
      </c>
      <c r="D30" s="13">
        <v>1945</v>
      </c>
      <c r="E30" s="14">
        <v>20.399999999999999</v>
      </c>
      <c r="F30" s="15">
        <v>2.12E-2</v>
      </c>
      <c r="G30" s="15"/>
    </row>
    <row r="31" spans="1:7" x14ac:dyDescent="0.25">
      <c r="A31" s="12" t="s">
        <v>1518</v>
      </c>
      <c r="B31" s="30" t="s">
        <v>1519</v>
      </c>
      <c r="C31" s="30" t="s">
        <v>1337</v>
      </c>
      <c r="D31" s="13">
        <v>538</v>
      </c>
      <c r="E31" s="14">
        <v>20.29</v>
      </c>
      <c r="F31" s="15">
        <v>2.1100000000000001E-2</v>
      </c>
      <c r="G31" s="15"/>
    </row>
    <row r="32" spans="1:7" x14ac:dyDescent="0.25">
      <c r="A32" s="12" t="s">
        <v>1799</v>
      </c>
      <c r="B32" s="30" t="s">
        <v>1800</v>
      </c>
      <c r="C32" s="30" t="s">
        <v>1371</v>
      </c>
      <c r="D32" s="13">
        <v>891</v>
      </c>
      <c r="E32" s="14">
        <v>19.57</v>
      </c>
      <c r="F32" s="15">
        <v>2.0299999999999999E-2</v>
      </c>
      <c r="G32" s="15"/>
    </row>
    <row r="33" spans="1:7" x14ac:dyDescent="0.25">
      <c r="A33" s="12" t="s">
        <v>1425</v>
      </c>
      <c r="B33" s="30" t="s">
        <v>1426</v>
      </c>
      <c r="C33" s="30" t="s">
        <v>1349</v>
      </c>
      <c r="D33" s="13">
        <v>3459</v>
      </c>
      <c r="E33" s="14">
        <v>18.63</v>
      </c>
      <c r="F33" s="15">
        <v>1.9300000000000001E-2</v>
      </c>
      <c r="G33" s="15"/>
    </row>
    <row r="34" spans="1:7" x14ac:dyDescent="0.25">
      <c r="A34" s="12" t="s">
        <v>1268</v>
      </c>
      <c r="B34" s="30" t="s">
        <v>1269</v>
      </c>
      <c r="C34" s="30" t="s">
        <v>1270</v>
      </c>
      <c r="D34" s="13">
        <v>7953</v>
      </c>
      <c r="E34" s="14">
        <v>18.559999999999999</v>
      </c>
      <c r="F34" s="15">
        <v>1.9300000000000001E-2</v>
      </c>
      <c r="G34" s="15"/>
    </row>
    <row r="35" spans="1:7" x14ac:dyDescent="0.25">
      <c r="A35" s="12" t="s">
        <v>1289</v>
      </c>
      <c r="B35" s="30" t="s">
        <v>1290</v>
      </c>
      <c r="C35" s="30" t="s">
        <v>1146</v>
      </c>
      <c r="D35" s="13">
        <v>4488</v>
      </c>
      <c r="E35" s="14">
        <v>18.09</v>
      </c>
      <c r="F35" s="15">
        <v>1.8800000000000001E-2</v>
      </c>
      <c r="G35" s="15"/>
    </row>
    <row r="36" spans="1:7" x14ac:dyDescent="0.25">
      <c r="A36" s="12" t="s">
        <v>1776</v>
      </c>
      <c r="B36" s="30" t="s">
        <v>1777</v>
      </c>
      <c r="C36" s="30" t="s">
        <v>1356</v>
      </c>
      <c r="D36" s="13">
        <v>457</v>
      </c>
      <c r="E36" s="14">
        <v>18.05</v>
      </c>
      <c r="F36" s="15">
        <v>1.8700000000000001E-2</v>
      </c>
      <c r="G36" s="15"/>
    </row>
    <row r="37" spans="1:7" x14ac:dyDescent="0.25">
      <c r="A37" s="12" t="s">
        <v>1208</v>
      </c>
      <c r="B37" s="30" t="s">
        <v>1209</v>
      </c>
      <c r="C37" s="30" t="s">
        <v>1210</v>
      </c>
      <c r="D37" s="13">
        <v>2455</v>
      </c>
      <c r="E37" s="14">
        <v>16.47</v>
      </c>
      <c r="F37" s="15">
        <v>1.7100000000000001E-2</v>
      </c>
      <c r="G37" s="15"/>
    </row>
    <row r="38" spans="1:7" x14ac:dyDescent="0.25">
      <c r="A38" s="12" t="s">
        <v>1885</v>
      </c>
      <c r="B38" s="30" t="s">
        <v>1886</v>
      </c>
      <c r="C38" s="30" t="s">
        <v>1356</v>
      </c>
      <c r="D38" s="13">
        <v>13673</v>
      </c>
      <c r="E38" s="14">
        <v>16.21</v>
      </c>
      <c r="F38" s="15">
        <v>1.6799999999999999E-2</v>
      </c>
      <c r="G38" s="15"/>
    </row>
    <row r="39" spans="1:7" x14ac:dyDescent="0.25">
      <c r="A39" s="12" t="s">
        <v>2093</v>
      </c>
      <c r="B39" s="30" t="s">
        <v>2094</v>
      </c>
      <c r="C39" s="30" t="s">
        <v>1232</v>
      </c>
      <c r="D39" s="13">
        <v>1429</v>
      </c>
      <c r="E39" s="14">
        <v>15.79</v>
      </c>
      <c r="F39" s="15">
        <v>1.6400000000000001E-2</v>
      </c>
      <c r="G39" s="15"/>
    </row>
    <row r="40" spans="1:7" x14ac:dyDescent="0.25">
      <c r="A40" s="12" t="s">
        <v>1311</v>
      </c>
      <c r="B40" s="30" t="s">
        <v>1312</v>
      </c>
      <c r="C40" s="30" t="s">
        <v>1165</v>
      </c>
      <c r="D40" s="13">
        <v>354</v>
      </c>
      <c r="E40" s="14">
        <v>15.65</v>
      </c>
      <c r="F40" s="15">
        <v>1.6199999999999999E-2</v>
      </c>
      <c r="G40" s="15"/>
    </row>
    <row r="41" spans="1:7" x14ac:dyDescent="0.25">
      <c r="A41" s="12" t="s">
        <v>1271</v>
      </c>
      <c r="B41" s="30" t="s">
        <v>1272</v>
      </c>
      <c r="C41" s="30" t="s">
        <v>1146</v>
      </c>
      <c r="D41" s="13">
        <v>19876</v>
      </c>
      <c r="E41" s="14">
        <v>15.42</v>
      </c>
      <c r="F41" s="15">
        <v>1.6E-2</v>
      </c>
      <c r="G41" s="15"/>
    </row>
    <row r="42" spans="1:7" x14ac:dyDescent="0.25">
      <c r="A42" s="12" t="s">
        <v>1441</v>
      </c>
      <c r="B42" s="30" t="s">
        <v>1442</v>
      </c>
      <c r="C42" s="30" t="s">
        <v>1364</v>
      </c>
      <c r="D42" s="13">
        <v>2599</v>
      </c>
      <c r="E42" s="14">
        <v>14.62</v>
      </c>
      <c r="F42" s="15">
        <v>1.52E-2</v>
      </c>
      <c r="G42" s="15"/>
    </row>
    <row r="43" spans="1:7" x14ac:dyDescent="0.25">
      <c r="A43" s="12" t="s">
        <v>1376</v>
      </c>
      <c r="B43" s="30" t="s">
        <v>1377</v>
      </c>
      <c r="C43" s="30" t="s">
        <v>1235</v>
      </c>
      <c r="D43" s="13">
        <v>15857</v>
      </c>
      <c r="E43" s="14">
        <v>14.6</v>
      </c>
      <c r="F43" s="15">
        <v>1.52E-2</v>
      </c>
      <c r="G43" s="15"/>
    </row>
    <row r="44" spans="1:7" x14ac:dyDescent="0.25">
      <c r="A44" s="12" t="s">
        <v>1805</v>
      </c>
      <c r="B44" s="30" t="s">
        <v>1806</v>
      </c>
      <c r="C44" s="30" t="s">
        <v>1186</v>
      </c>
      <c r="D44" s="13">
        <v>1962</v>
      </c>
      <c r="E44" s="14">
        <v>14.5</v>
      </c>
      <c r="F44" s="15">
        <v>1.5100000000000001E-2</v>
      </c>
      <c r="G44" s="15"/>
    </row>
    <row r="45" spans="1:7" x14ac:dyDescent="0.25">
      <c r="A45" s="12" t="s">
        <v>1211</v>
      </c>
      <c r="B45" s="30" t="s">
        <v>1212</v>
      </c>
      <c r="C45" s="30" t="s">
        <v>1213</v>
      </c>
      <c r="D45" s="13">
        <v>2032</v>
      </c>
      <c r="E45" s="14">
        <v>14.34</v>
      </c>
      <c r="F45" s="15">
        <v>1.49E-2</v>
      </c>
      <c r="G45" s="15"/>
    </row>
    <row r="46" spans="1:7" x14ac:dyDescent="0.25">
      <c r="A46" s="12" t="s">
        <v>1496</v>
      </c>
      <c r="B46" s="30" t="s">
        <v>1497</v>
      </c>
      <c r="C46" s="30" t="s">
        <v>1221</v>
      </c>
      <c r="D46" s="13">
        <v>611</v>
      </c>
      <c r="E46" s="14">
        <v>12.99</v>
      </c>
      <c r="F46" s="15">
        <v>1.35E-2</v>
      </c>
      <c r="G46" s="15"/>
    </row>
    <row r="47" spans="1:7" x14ac:dyDescent="0.25">
      <c r="A47" s="12" t="s">
        <v>1772</v>
      </c>
      <c r="B47" s="30" t="s">
        <v>1773</v>
      </c>
      <c r="C47" s="30" t="s">
        <v>1235</v>
      </c>
      <c r="D47" s="13">
        <v>57</v>
      </c>
      <c r="E47" s="14">
        <v>12.31</v>
      </c>
      <c r="F47" s="15">
        <v>1.2800000000000001E-2</v>
      </c>
      <c r="G47" s="15"/>
    </row>
    <row r="48" spans="1:7" x14ac:dyDescent="0.25">
      <c r="A48" s="12" t="s">
        <v>2115</v>
      </c>
      <c r="B48" s="30" t="s">
        <v>2116</v>
      </c>
      <c r="C48" s="30" t="s">
        <v>1244</v>
      </c>
      <c r="D48" s="13">
        <v>1113</v>
      </c>
      <c r="E48" s="14">
        <v>11.45</v>
      </c>
      <c r="F48" s="15">
        <v>1.1900000000000001E-2</v>
      </c>
      <c r="G48" s="15"/>
    </row>
    <row r="49" spans="1:7" x14ac:dyDescent="0.25">
      <c r="A49" s="12" t="s">
        <v>1405</v>
      </c>
      <c r="B49" s="30" t="s">
        <v>1406</v>
      </c>
      <c r="C49" s="30" t="s">
        <v>1221</v>
      </c>
      <c r="D49" s="13">
        <v>1692</v>
      </c>
      <c r="E49" s="14">
        <v>10.79</v>
      </c>
      <c r="F49" s="15">
        <v>1.12E-2</v>
      </c>
      <c r="G49" s="15"/>
    </row>
    <row r="50" spans="1:7" x14ac:dyDescent="0.25">
      <c r="A50" s="12" t="s">
        <v>2040</v>
      </c>
      <c r="B50" s="30" t="s">
        <v>2041</v>
      </c>
      <c r="C50" s="30" t="s">
        <v>1186</v>
      </c>
      <c r="D50" s="13">
        <v>725</v>
      </c>
      <c r="E50" s="14">
        <v>10.74</v>
      </c>
      <c r="F50" s="15">
        <v>1.12E-2</v>
      </c>
      <c r="G50" s="15"/>
    </row>
    <row r="51" spans="1:7" x14ac:dyDescent="0.25">
      <c r="A51" s="12" t="s">
        <v>1446</v>
      </c>
      <c r="B51" s="30" t="s">
        <v>1447</v>
      </c>
      <c r="C51" s="30" t="s">
        <v>1263</v>
      </c>
      <c r="D51" s="13">
        <v>1870</v>
      </c>
      <c r="E51" s="14">
        <v>10.74</v>
      </c>
      <c r="F51" s="15">
        <v>1.12E-2</v>
      </c>
      <c r="G51" s="15"/>
    </row>
    <row r="52" spans="1:7" x14ac:dyDescent="0.25">
      <c r="A52" s="12" t="s">
        <v>2127</v>
      </c>
      <c r="B52" s="30" t="s">
        <v>2128</v>
      </c>
      <c r="C52" s="30" t="s">
        <v>1186</v>
      </c>
      <c r="D52" s="13">
        <v>133</v>
      </c>
      <c r="E52" s="14">
        <v>9.7799999999999994</v>
      </c>
      <c r="F52" s="15">
        <v>1.0200000000000001E-2</v>
      </c>
      <c r="G52" s="15"/>
    </row>
    <row r="53" spans="1:7" x14ac:dyDescent="0.25">
      <c r="A53" s="12" t="s">
        <v>2137</v>
      </c>
      <c r="B53" s="30" t="s">
        <v>2138</v>
      </c>
      <c r="C53" s="30" t="s">
        <v>1244</v>
      </c>
      <c r="D53" s="13">
        <v>1023</v>
      </c>
      <c r="E53" s="14">
        <v>8.93</v>
      </c>
      <c r="F53" s="15">
        <v>9.2999999999999992E-3</v>
      </c>
      <c r="G53" s="15"/>
    </row>
    <row r="54" spans="1:7" x14ac:dyDescent="0.25">
      <c r="A54" s="12" t="s">
        <v>2165</v>
      </c>
      <c r="B54" s="30" t="s">
        <v>2166</v>
      </c>
      <c r="C54" s="30" t="s">
        <v>1280</v>
      </c>
      <c r="D54" s="13">
        <v>840</v>
      </c>
      <c r="E54" s="14">
        <v>5.95</v>
      </c>
      <c r="F54" s="15">
        <v>6.1999999999999998E-3</v>
      </c>
      <c r="G54" s="15"/>
    </row>
    <row r="55" spans="1:7" x14ac:dyDescent="0.25">
      <c r="A55" s="12" t="s">
        <v>2171</v>
      </c>
      <c r="B55" s="30" t="s">
        <v>2172</v>
      </c>
      <c r="C55" s="30" t="s">
        <v>1364</v>
      </c>
      <c r="D55" s="13">
        <v>773</v>
      </c>
      <c r="E55" s="14">
        <v>5.25</v>
      </c>
      <c r="F55" s="15">
        <v>5.4999999999999997E-3</v>
      </c>
      <c r="G55" s="15"/>
    </row>
    <row r="56" spans="1:7" x14ac:dyDescent="0.25">
      <c r="A56" s="12" t="s">
        <v>1821</v>
      </c>
      <c r="B56" s="30" t="s">
        <v>1822</v>
      </c>
      <c r="C56" s="30" t="s">
        <v>1371</v>
      </c>
      <c r="D56" s="13">
        <v>29</v>
      </c>
      <c r="E56" s="14">
        <v>5</v>
      </c>
      <c r="F56" s="15">
        <v>5.1999999999999998E-3</v>
      </c>
      <c r="G56" s="15"/>
    </row>
    <row r="57" spans="1:7" x14ac:dyDescent="0.25">
      <c r="A57" s="12" t="s">
        <v>2173</v>
      </c>
      <c r="B57" s="30" t="s">
        <v>2174</v>
      </c>
      <c r="C57" s="30" t="s">
        <v>1349</v>
      </c>
      <c r="D57" s="13">
        <v>477</v>
      </c>
      <c r="E57" s="14">
        <v>1.62</v>
      </c>
      <c r="F57" s="15">
        <v>1.6999999999999999E-3</v>
      </c>
      <c r="G57" s="15"/>
    </row>
    <row r="58" spans="1:7" x14ac:dyDescent="0.25">
      <c r="A58" s="16" t="s">
        <v>126</v>
      </c>
      <c r="B58" s="31"/>
      <c r="C58" s="31"/>
      <c r="D58" s="17"/>
      <c r="E58" s="37">
        <v>961.15</v>
      </c>
      <c r="F58" s="38">
        <v>0.99819999999999998</v>
      </c>
      <c r="G58" s="20"/>
    </row>
    <row r="59" spans="1:7" x14ac:dyDescent="0.25">
      <c r="A59" s="16" t="s">
        <v>1522</v>
      </c>
      <c r="B59" s="30"/>
      <c r="C59" s="30"/>
      <c r="D59" s="13"/>
      <c r="E59" s="14"/>
      <c r="F59" s="15"/>
      <c r="G59" s="15"/>
    </row>
    <row r="60" spans="1:7" x14ac:dyDescent="0.25">
      <c r="A60" s="16" t="s">
        <v>126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158</v>
      </c>
      <c r="B61" s="32"/>
      <c r="C61" s="32"/>
      <c r="D61" s="22"/>
      <c r="E61" s="27">
        <v>961.15</v>
      </c>
      <c r="F61" s="28">
        <v>0.99819999999999998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162</v>
      </c>
      <c r="B64" s="30"/>
      <c r="C64" s="30"/>
      <c r="D64" s="13"/>
      <c r="E64" s="14"/>
      <c r="F64" s="15"/>
      <c r="G64" s="15"/>
    </row>
    <row r="65" spans="1:7" x14ac:dyDescent="0.25">
      <c r="A65" s="12" t="s">
        <v>163</v>
      </c>
      <c r="B65" s="30"/>
      <c r="C65" s="30"/>
      <c r="D65" s="13"/>
      <c r="E65" s="14">
        <v>3</v>
      </c>
      <c r="F65" s="15">
        <v>3.0999999999999999E-3</v>
      </c>
      <c r="G65" s="15">
        <v>6.7599000000000006E-2</v>
      </c>
    </row>
    <row r="66" spans="1:7" x14ac:dyDescent="0.25">
      <c r="A66" s="16" t="s">
        <v>126</v>
      </c>
      <c r="B66" s="31"/>
      <c r="C66" s="31"/>
      <c r="D66" s="17"/>
      <c r="E66" s="37">
        <v>3</v>
      </c>
      <c r="F66" s="38">
        <v>3.0999999999999999E-3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158</v>
      </c>
      <c r="B68" s="32"/>
      <c r="C68" s="32"/>
      <c r="D68" s="22"/>
      <c r="E68" s="18">
        <v>3</v>
      </c>
      <c r="F68" s="19">
        <v>3.0999999999999999E-3</v>
      </c>
      <c r="G68" s="20"/>
    </row>
    <row r="69" spans="1:7" x14ac:dyDescent="0.25">
      <c r="A69" s="12" t="s">
        <v>164</v>
      </c>
      <c r="B69" s="30"/>
      <c r="C69" s="30"/>
      <c r="D69" s="13"/>
      <c r="E69" s="14">
        <v>5.555E-4</v>
      </c>
      <c r="F69" s="15">
        <v>0</v>
      </c>
      <c r="G69" s="15"/>
    </row>
    <row r="70" spans="1:7" x14ac:dyDescent="0.25">
      <c r="A70" s="12" t="s">
        <v>165</v>
      </c>
      <c r="B70" s="30"/>
      <c r="C70" s="30"/>
      <c r="D70" s="13"/>
      <c r="E70" s="23">
        <v>-0.81055549999999998</v>
      </c>
      <c r="F70" s="24">
        <v>-1.2999999999999999E-3</v>
      </c>
      <c r="G70" s="15">
        <v>6.7599000000000006E-2</v>
      </c>
    </row>
    <row r="71" spans="1:7" x14ac:dyDescent="0.25">
      <c r="A71" s="25" t="s">
        <v>166</v>
      </c>
      <c r="B71" s="33"/>
      <c r="C71" s="33"/>
      <c r="D71" s="26"/>
      <c r="E71" s="27">
        <v>963.34</v>
      </c>
      <c r="F71" s="28">
        <v>1</v>
      </c>
      <c r="G71" s="28"/>
    </row>
    <row r="76" spans="1:7" x14ac:dyDescent="0.25">
      <c r="A76" s="1" t="s">
        <v>169</v>
      </c>
    </row>
    <row r="77" spans="1:7" x14ac:dyDescent="0.25">
      <c r="A77" s="47" t="s">
        <v>170</v>
      </c>
      <c r="B77" s="34" t="s">
        <v>118</v>
      </c>
    </row>
    <row r="78" spans="1:7" x14ac:dyDescent="0.25">
      <c r="A78" t="s">
        <v>171</v>
      </c>
    </row>
    <row r="79" spans="1:7" x14ac:dyDescent="0.25">
      <c r="A79" t="s">
        <v>172</v>
      </c>
      <c r="B79" t="s">
        <v>173</v>
      </c>
      <c r="C79" t="s">
        <v>173</v>
      </c>
    </row>
    <row r="80" spans="1:7" x14ac:dyDescent="0.25">
      <c r="B80" s="48">
        <v>45230</v>
      </c>
      <c r="C80" s="48">
        <v>45260</v>
      </c>
    </row>
    <row r="81" spans="1:5" x14ac:dyDescent="0.25">
      <c r="A81" t="s">
        <v>685</v>
      </c>
      <c r="B81">
        <v>10.1295</v>
      </c>
      <c r="C81">
        <v>11.0573</v>
      </c>
      <c r="E81" s="2"/>
    </row>
    <row r="82" spans="1:5" x14ac:dyDescent="0.25">
      <c r="A82" t="s">
        <v>178</v>
      </c>
      <c r="B82">
        <v>10.1295</v>
      </c>
      <c r="C82">
        <v>11.0573</v>
      </c>
      <c r="E82" s="2"/>
    </row>
    <row r="83" spans="1:5" x14ac:dyDescent="0.25">
      <c r="A83" t="s">
        <v>686</v>
      </c>
      <c r="B83">
        <v>10.063000000000001</v>
      </c>
      <c r="C83">
        <v>10.978199999999999</v>
      </c>
      <c r="E83" s="2"/>
    </row>
    <row r="84" spans="1:5" x14ac:dyDescent="0.25">
      <c r="A84" t="s">
        <v>650</v>
      </c>
      <c r="B84">
        <v>10.063000000000001</v>
      </c>
      <c r="C84">
        <v>10.978199999999999</v>
      </c>
      <c r="E84" s="2"/>
    </row>
    <row r="85" spans="1:5" x14ac:dyDescent="0.25">
      <c r="E85" s="2"/>
    </row>
    <row r="86" spans="1:5" x14ac:dyDescent="0.25">
      <c r="A86" t="s">
        <v>188</v>
      </c>
      <c r="B86" s="34" t="s">
        <v>118</v>
      </c>
    </row>
    <row r="87" spans="1:5" x14ac:dyDescent="0.25">
      <c r="A87" t="s">
        <v>189</v>
      </c>
      <c r="B87" s="34" t="s">
        <v>118</v>
      </c>
    </row>
    <row r="88" spans="1:5" ht="30" customHeight="1" x14ac:dyDescent="0.25">
      <c r="A88" s="47" t="s">
        <v>190</v>
      </c>
      <c r="B88" s="34" t="s">
        <v>118</v>
      </c>
    </row>
    <row r="89" spans="1:5" ht="30" customHeight="1" x14ac:dyDescent="0.25">
      <c r="A89" s="47" t="s">
        <v>191</v>
      </c>
      <c r="B89" s="34" t="s">
        <v>118</v>
      </c>
    </row>
    <row r="90" spans="1:5" x14ac:dyDescent="0.25">
      <c r="A90" t="s">
        <v>1760</v>
      </c>
      <c r="B90" s="49">
        <v>0.68734799999999996</v>
      </c>
    </row>
    <row r="91" spans="1:5" ht="45" customHeight="1" x14ac:dyDescent="0.25">
      <c r="A91" s="47" t="s">
        <v>193</v>
      </c>
      <c r="B91" s="34" t="s">
        <v>118</v>
      </c>
    </row>
    <row r="92" spans="1:5" ht="30" customHeight="1" x14ac:dyDescent="0.25">
      <c r="A92" s="47" t="s">
        <v>194</v>
      </c>
      <c r="B92" s="34" t="s">
        <v>118</v>
      </c>
    </row>
    <row r="93" spans="1:5" ht="30" customHeight="1" x14ac:dyDescent="0.25">
      <c r="A93" s="47" t="s">
        <v>195</v>
      </c>
      <c r="B93" s="34" t="s">
        <v>118</v>
      </c>
    </row>
    <row r="94" spans="1:5" x14ac:dyDescent="0.25">
      <c r="A94" t="s">
        <v>196</v>
      </c>
      <c r="B94" s="34" t="s">
        <v>118</v>
      </c>
    </row>
    <row r="95" spans="1:5" x14ac:dyDescent="0.25">
      <c r="A95" t="s">
        <v>197</v>
      </c>
      <c r="B95" s="34" t="s">
        <v>118</v>
      </c>
    </row>
    <row r="97" spans="1:4" ht="69.95" customHeight="1" x14ac:dyDescent="0.25">
      <c r="A97" s="67" t="s">
        <v>207</v>
      </c>
      <c r="B97" s="67" t="s">
        <v>208</v>
      </c>
      <c r="C97" s="67" t="s">
        <v>5</v>
      </c>
      <c r="D97" s="67" t="s">
        <v>6</v>
      </c>
    </row>
    <row r="98" spans="1:4" ht="69.95" customHeight="1" x14ac:dyDescent="0.25">
      <c r="A98" s="67" t="s">
        <v>2281</v>
      </c>
      <c r="B98" s="67"/>
      <c r="C98" s="67" t="s">
        <v>2282</v>
      </c>
      <c r="D9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75"/>
  <sheetViews>
    <sheetView showGridLines="0" workbookViewId="0">
      <pane ySplit="4" topLeftCell="A122" activePane="bottomLeft" state="frozen"/>
      <selection activeCell="B84" sqref="B84"/>
      <selection pane="bottomLeft" activeCell="A128" sqref="A12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2283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2284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1150</v>
      </c>
      <c r="B8" s="30" t="s">
        <v>1151</v>
      </c>
      <c r="C8" s="30" t="s">
        <v>1146</v>
      </c>
      <c r="D8" s="13">
        <v>454673</v>
      </c>
      <c r="E8" s="14">
        <v>4250.97</v>
      </c>
      <c r="F8" s="15">
        <v>4.0399999999999998E-2</v>
      </c>
      <c r="G8" s="15"/>
    </row>
    <row r="9" spans="1:8" x14ac:dyDescent="0.25">
      <c r="A9" s="12" t="s">
        <v>1144</v>
      </c>
      <c r="B9" s="30" t="s">
        <v>1145</v>
      </c>
      <c r="C9" s="30" t="s">
        <v>1146</v>
      </c>
      <c r="D9" s="13">
        <v>250745</v>
      </c>
      <c r="E9" s="14">
        <v>3908.61</v>
      </c>
      <c r="F9" s="15">
        <v>3.7199999999999997E-2</v>
      </c>
      <c r="G9" s="15"/>
    </row>
    <row r="10" spans="1:8" x14ac:dyDescent="0.25">
      <c r="A10" s="12" t="s">
        <v>1338</v>
      </c>
      <c r="B10" s="30" t="s">
        <v>1339</v>
      </c>
      <c r="C10" s="30" t="s">
        <v>1340</v>
      </c>
      <c r="D10" s="13">
        <v>839944</v>
      </c>
      <c r="E10" s="14">
        <v>3660.48</v>
      </c>
      <c r="F10" s="15">
        <v>3.4799999999999998E-2</v>
      </c>
      <c r="G10" s="15"/>
    </row>
    <row r="11" spans="1:8" x14ac:dyDescent="0.25">
      <c r="A11" s="12" t="s">
        <v>1147</v>
      </c>
      <c r="B11" s="30" t="s">
        <v>1148</v>
      </c>
      <c r="C11" s="30" t="s">
        <v>1149</v>
      </c>
      <c r="D11" s="13">
        <v>122750</v>
      </c>
      <c r="E11" s="14">
        <v>2918.32</v>
      </c>
      <c r="F11" s="15">
        <v>2.7799999999999998E-2</v>
      </c>
      <c r="G11" s="15"/>
    </row>
    <row r="12" spans="1:8" x14ac:dyDescent="0.25">
      <c r="A12" s="12" t="s">
        <v>1359</v>
      </c>
      <c r="B12" s="30" t="s">
        <v>1360</v>
      </c>
      <c r="C12" s="30" t="s">
        <v>1361</v>
      </c>
      <c r="D12" s="13">
        <v>93015</v>
      </c>
      <c r="E12" s="14">
        <v>2892.02</v>
      </c>
      <c r="F12" s="15">
        <v>2.75E-2</v>
      </c>
      <c r="G12" s="15"/>
    </row>
    <row r="13" spans="1:8" x14ac:dyDescent="0.25">
      <c r="A13" s="12" t="s">
        <v>1171</v>
      </c>
      <c r="B13" s="30" t="s">
        <v>1172</v>
      </c>
      <c r="C13" s="30" t="s">
        <v>1173</v>
      </c>
      <c r="D13" s="13">
        <v>265565</v>
      </c>
      <c r="E13" s="14">
        <v>2694.69</v>
      </c>
      <c r="F13" s="15">
        <v>2.5600000000000001E-2</v>
      </c>
      <c r="G13" s="15"/>
    </row>
    <row r="14" spans="1:8" x14ac:dyDescent="0.25">
      <c r="A14" s="12" t="s">
        <v>1313</v>
      </c>
      <c r="B14" s="30" t="s">
        <v>1314</v>
      </c>
      <c r="C14" s="30" t="s">
        <v>1216</v>
      </c>
      <c r="D14" s="13">
        <v>168004</v>
      </c>
      <c r="E14" s="14">
        <v>2252.77</v>
      </c>
      <c r="F14" s="15">
        <v>2.1399999999999999E-2</v>
      </c>
      <c r="G14" s="15"/>
    </row>
    <row r="15" spans="1:8" x14ac:dyDescent="0.25">
      <c r="A15" s="12" t="s">
        <v>1242</v>
      </c>
      <c r="B15" s="30" t="s">
        <v>1243</v>
      </c>
      <c r="C15" s="30" t="s">
        <v>1244</v>
      </c>
      <c r="D15" s="13">
        <v>850614</v>
      </c>
      <c r="E15" s="14">
        <v>2222.65</v>
      </c>
      <c r="F15" s="15">
        <v>2.1100000000000001E-2</v>
      </c>
      <c r="G15" s="15"/>
    </row>
    <row r="16" spans="1:8" x14ac:dyDescent="0.25">
      <c r="A16" s="12" t="s">
        <v>1397</v>
      </c>
      <c r="B16" s="30" t="s">
        <v>1398</v>
      </c>
      <c r="C16" s="30" t="s">
        <v>1146</v>
      </c>
      <c r="D16" s="13">
        <v>205056</v>
      </c>
      <c r="E16" s="14">
        <v>2202.81</v>
      </c>
      <c r="F16" s="15">
        <v>2.0899999999999998E-2</v>
      </c>
      <c r="G16" s="15"/>
    </row>
    <row r="17" spans="1:7" x14ac:dyDescent="0.25">
      <c r="A17" s="12" t="s">
        <v>1293</v>
      </c>
      <c r="B17" s="30" t="s">
        <v>1294</v>
      </c>
      <c r="C17" s="30" t="s">
        <v>1221</v>
      </c>
      <c r="D17" s="13">
        <v>177751</v>
      </c>
      <c r="E17" s="14">
        <v>2178.96</v>
      </c>
      <c r="F17" s="15">
        <v>2.07E-2</v>
      </c>
      <c r="G17" s="15"/>
    </row>
    <row r="18" spans="1:7" x14ac:dyDescent="0.25">
      <c r="A18" s="12" t="s">
        <v>1214</v>
      </c>
      <c r="B18" s="30" t="s">
        <v>1215</v>
      </c>
      <c r="C18" s="30" t="s">
        <v>1216</v>
      </c>
      <c r="D18" s="13">
        <v>148000</v>
      </c>
      <c r="E18" s="14">
        <v>2153.62</v>
      </c>
      <c r="F18" s="15">
        <v>2.0500000000000001E-2</v>
      </c>
      <c r="G18" s="15"/>
    </row>
    <row r="19" spans="1:7" x14ac:dyDescent="0.25">
      <c r="A19" s="12" t="s">
        <v>1264</v>
      </c>
      <c r="B19" s="30" t="s">
        <v>1265</v>
      </c>
      <c r="C19" s="30" t="s">
        <v>1146</v>
      </c>
      <c r="D19" s="13">
        <v>135000</v>
      </c>
      <c r="E19" s="14">
        <v>1979.24</v>
      </c>
      <c r="F19" s="15">
        <v>1.8800000000000001E-2</v>
      </c>
      <c r="G19" s="15"/>
    </row>
    <row r="20" spans="1:7" x14ac:dyDescent="0.25">
      <c r="A20" s="12" t="s">
        <v>1191</v>
      </c>
      <c r="B20" s="30" t="s">
        <v>1192</v>
      </c>
      <c r="C20" s="30" t="s">
        <v>1146</v>
      </c>
      <c r="D20" s="13">
        <v>343442</v>
      </c>
      <c r="E20" s="14">
        <v>1939.59</v>
      </c>
      <c r="F20" s="15">
        <v>1.84E-2</v>
      </c>
      <c r="G20" s="15"/>
    </row>
    <row r="21" spans="1:7" x14ac:dyDescent="0.25">
      <c r="A21" s="12" t="s">
        <v>1222</v>
      </c>
      <c r="B21" s="30" t="s">
        <v>1223</v>
      </c>
      <c r="C21" s="30" t="s">
        <v>1156</v>
      </c>
      <c r="D21" s="13">
        <v>18071</v>
      </c>
      <c r="E21" s="14">
        <v>1917.1</v>
      </c>
      <c r="F21" s="15">
        <v>1.8200000000000001E-2</v>
      </c>
      <c r="G21" s="15"/>
    </row>
    <row r="22" spans="1:7" x14ac:dyDescent="0.25">
      <c r="A22" s="12" t="s">
        <v>1154</v>
      </c>
      <c r="B22" s="30" t="s">
        <v>1155</v>
      </c>
      <c r="C22" s="30" t="s">
        <v>1156</v>
      </c>
      <c r="D22" s="13">
        <v>193643</v>
      </c>
      <c r="E22" s="14">
        <v>1367.89</v>
      </c>
      <c r="F22" s="15">
        <v>1.2999999999999999E-2</v>
      </c>
      <c r="G22" s="15"/>
    </row>
    <row r="23" spans="1:7" x14ac:dyDescent="0.25">
      <c r="A23" s="12" t="s">
        <v>1184</v>
      </c>
      <c r="B23" s="30" t="s">
        <v>1185</v>
      </c>
      <c r="C23" s="30" t="s">
        <v>1186</v>
      </c>
      <c r="D23" s="13">
        <v>16784</v>
      </c>
      <c r="E23" s="14">
        <v>1195.3399999999999</v>
      </c>
      <c r="F23" s="15">
        <v>1.14E-2</v>
      </c>
      <c r="G23" s="15"/>
    </row>
    <row r="24" spans="1:7" x14ac:dyDescent="0.25">
      <c r="A24" s="12" t="s">
        <v>1303</v>
      </c>
      <c r="B24" s="30" t="s">
        <v>1304</v>
      </c>
      <c r="C24" s="30" t="s">
        <v>1216</v>
      </c>
      <c r="D24" s="13">
        <v>32325</v>
      </c>
      <c r="E24" s="14">
        <v>1127.3699999999999</v>
      </c>
      <c r="F24" s="15">
        <v>1.0699999999999999E-2</v>
      </c>
      <c r="G24" s="15"/>
    </row>
    <row r="25" spans="1:7" x14ac:dyDescent="0.25">
      <c r="A25" s="12" t="s">
        <v>1374</v>
      </c>
      <c r="B25" s="30" t="s">
        <v>1375</v>
      </c>
      <c r="C25" s="30" t="s">
        <v>1340</v>
      </c>
      <c r="D25" s="13">
        <v>42500</v>
      </c>
      <c r="E25" s="14">
        <v>1081.8599999999999</v>
      </c>
      <c r="F25" s="15">
        <v>1.03E-2</v>
      </c>
      <c r="G25" s="15"/>
    </row>
    <row r="26" spans="1:7" x14ac:dyDescent="0.25">
      <c r="A26" s="12" t="s">
        <v>1887</v>
      </c>
      <c r="B26" s="30" t="s">
        <v>1888</v>
      </c>
      <c r="C26" s="30" t="s">
        <v>1186</v>
      </c>
      <c r="D26" s="13">
        <v>302532</v>
      </c>
      <c r="E26" s="14">
        <v>1013.18</v>
      </c>
      <c r="F26" s="15">
        <v>9.5999999999999992E-3</v>
      </c>
      <c r="G26" s="15"/>
    </row>
    <row r="27" spans="1:7" x14ac:dyDescent="0.25">
      <c r="A27" s="12" t="s">
        <v>1350</v>
      </c>
      <c r="B27" s="30" t="s">
        <v>1351</v>
      </c>
      <c r="C27" s="30" t="s">
        <v>1186</v>
      </c>
      <c r="D27" s="13">
        <v>47401</v>
      </c>
      <c r="E27" s="14">
        <v>951.43</v>
      </c>
      <c r="F27" s="15">
        <v>8.9999999999999993E-3</v>
      </c>
      <c r="G27" s="15"/>
    </row>
    <row r="28" spans="1:7" x14ac:dyDescent="0.25">
      <c r="A28" s="12" t="s">
        <v>1333</v>
      </c>
      <c r="B28" s="30" t="s">
        <v>1334</v>
      </c>
      <c r="C28" s="30" t="s">
        <v>1186</v>
      </c>
      <c r="D28" s="13">
        <v>84746</v>
      </c>
      <c r="E28" s="14">
        <v>946.99</v>
      </c>
      <c r="F28" s="15">
        <v>8.9999999999999993E-3</v>
      </c>
      <c r="G28" s="15"/>
    </row>
    <row r="29" spans="1:7" x14ac:dyDescent="0.25">
      <c r="A29" s="12" t="s">
        <v>1411</v>
      </c>
      <c r="B29" s="30" t="s">
        <v>1412</v>
      </c>
      <c r="C29" s="30" t="s">
        <v>1149</v>
      </c>
      <c r="D29" s="13">
        <v>201959</v>
      </c>
      <c r="E29" s="14">
        <v>879.94</v>
      </c>
      <c r="F29" s="15">
        <v>8.3999999999999995E-3</v>
      </c>
      <c r="G29" s="15"/>
    </row>
    <row r="30" spans="1:7" x14ac:dyDescent="0.25">
      <c r="A30" s="12" t="s">
        <v>1276</v>
      </c>
      <c r="B30" s="30" t="s">
        <v>1277</v>
      </c>
      <c r="C30" s="30" t="s">
        <v>1186</v>
      </c>
      <c r="D30" s="13">
        <v>250000</v>
      </c>
      <c r="E30" s="14">
        <v>871.75</v>
      </c>
      <c r="F30" s="15">
        <v>8.3000000000000001E-3</v>
      </c>
      <c r="G30" s="15"/>
    </row>
    <row r="31" spans="1:7" x14ac:dyDescent="0.25">
      <c r="A31" s="12" t="s">
        <v>1226</v>
      </c>
      <c r="B31" s="30" t="s">
        <v>1227</v>
      </c>
      <c r="C31" s="30" t="s">
        <v>1221</v>
      </c>
      <c r="D31" s="13">
        <v>14748</v>
      </c>
      <c r="E31" s="14">
        <v>853.64</v>
      </c>
      <c r="F31" s="15">
        <v>8.0999999999999996E-3</v>
      </c>
      <c r="G31" s="15"/>
    </row>
    <row r="32" spans="1:7" x14ac:dyDescent="0.25">
      <c r="A32" s="12" t="s">
        <v>1387</v>
      </c>
      <c r="B32" s="30" t="s">
        <v>1388</v>
      </c>
      <c r="C32" s="30" t="s">
        <v>1263</v>
      </c>
      <c r="D32" s="13">
        <v>23259</v>
      </c>
      <c r="E32" s="14">
        <v>811.88</v>
      </c>
      <c r="F32" s="15">
        <v>7.7000000000000002E-3</v>
      </c>
      <c r="G32" s="15"/>
    </row>
    <row r="33" spans="1:7" x14ac:dyDescent="0.25">
      <c r="A33" s="12" t="s">
        <v>1867</v>
      </c>
      <c r="B33" s="30" t="s">
        <v>1868</v>
      </c>
      <c r="C33" s="30" t="s">
        <v>1216</v>
      </c>
      <c r="D33" s="13">
        <v>53582</v>
      </c>
      <c r="E33" s="14">
        <v>803.35</v>
      </c>
      <c r="F33" s="15">
        <v>7.6E-3</v>
      </c>
      <c r="G33" s="15"/>
    </row>
    <row r="34" spans="1:7" x14ac:dyDescent="0.25">
      <c r="A34" s="12" t="s">
        <v>1199</v>
      </c>
      <c r="B34" s="30" t="s">
        <v>1200</v>
      </c>
      <c r="C34" s="30" t="s">
        <v>1146</v>
      </c>
      <c r="D34" s="13">
        <v>543842</v>
      </c>
      <c r="E34" s="14">
        <v>801.35</v>
      </c>
      <c r="F34" s="15">
        <v>7.6E-3</v>
      </c>
      <c r="G34" s="15"/>
    </row>
    <row r="35" spans="1:7" x14ac:dyDescent="0.25">
      <c r="A35" s="12" t="s">
        <v>1456</v>
      </c>
      <c r="B35" s="30" t="s">
        <v>1457</v>
      </c>
      <c r="C35" s="30" t="s">
        <v>1458</v>
      </c>
      <c r="D35" s="13">
        <v>16368</v>
      </c>
      <c r="E35" s="14">
        <v>794.28</v>
      </c>
      <c r="F35" s="15">
        <v>7.6E-3</v>
      </c>
      <c r="G35" s="15"/>
    </row>
    <row r="36" spans="1:7" x14ac:dyDescent="0.25">
      <c r="A36" s="12" t="s">
        <v>1193</v>
      </c>
      <c r="B36" s="30" t="s">
        <v>1194</v>
      </c>
      <c r="C36" s="30" t="s">
        <v>1195</v>
      </c>
      <c r="D36" s="13">
        <v>388965</v>
      </c>
      <c r="E36" s="14">
        <v>758.29</v>
      </c>
      <c r="F36" s="15">
        <v>7.1999999999999998E-3</v>
      </c>
      <c r="G36" s="15"/>
    </row>
    <row r="37" spans="1:7" x14ac:dyDescent="0.25">
      <c r="A37" s="12" t="s">
        <v>1345</v>
      </c>
      <c r="B37" s="30" t="s">
        <v>1346</v>
      </c>
      <c r="C37" s="30" t="s">
        <v>1244</v>
      </c>
      <c r="D37" s="13">
        <v>359098</v>
      </c>
      <c r="E37" s="14">
        <v>750.34</v>
      </c>
      <c r="F37" s="15">
        <v>7.1000000000000004E-3</v>
      </c>
      <c r="G37" s="15"/>
    </row>
    <row r="38" spans="1:7" x14ac:dyDescent="0.25">
      <c r="A38" s="12" t="s">
        <v>1328</v>
      </c>
      <c r="B38" s="30" t="s">
        <v>1329</v>
      </c>
      <c r="C38" s="30" t="s">
        <v>1221</v>
      </c>
      <c r="D38" s="13">
        <v>59793</v>
      </c>
      <c r="E38" s="14">
        <v>724.87</v>
      </c>
      <c r="F38" s="15">
        <v>6.8999999999999999E-3</v>
      </c>
      <c r="G38" s="15"/>
    </row>
    <row r="39" spans="1:7" x14ac:dyDescent="0.25">
      <c r="A39" s="12" t="s">
        <v>2247</v>
      </c>
      <c r="B39" s="30" t="s">
        <v>2248</v>
      </c>
      <c r="C39" s="30" t="s">
        <v>1213</v>
      </c>
      <c r="D39" s="13">
        <v>398681</v>
      </c>
      <c r="E39" s="14">
        <v>698.69</v>
      </c>
      <c r="F39" s="15">
        <v>6.6E-3</v>
      </c>
      <c r="G39" s="15"/>
    </row>
    <row r="40" spans="1:7" x14ac:dyDescent="0.25">
      <c r="A40" s="12" t="s">
        <v>1415</v>
      </c>
      <c r="B40" s="30" t="s">
        <v>1416</v>
      </c>
      <c r="C40" s="30" t="s">
        <v>1156</v>
      </c>
      <c r="D40" s="13">
        <v>42083</v>
      </c>
      <c r="E40" s="14">
        <v>693.42</v>
      </c>
      <c r="F40" s="15">
        <v>6.6E-3</v>
      </c>
      <c r="G40" s="15"/>
    </row>
    <row r="41" spans="1:7" x14ac:dyDescent="0.25">
      <c r="A41" s="12" t="s">
        <v>1784</v>
      </c>
      <c r="B41" s="30" t="s">
        <v>1785</v>
      </c>
      <c r="C41" s="30" t="s">
        <v>1332</v>
      </c>
      <c r="D41" s="13">
        <v>11000</v>
      </c>
      <c r="E41" s="14">
        <v>691.78</v>
      </c>
      <c r="F41" s="15">
        <v>6.6E-3</v>
      </c>
      <c r="G41" s="15"/>
    </row>
    <row r="42" spans="1:7" x14ac:dyDescent="0.25">
      <c r="A42" s="12" t="s">
        <v>1405</v>
      </c>
      <c r="B42" s="30" t="s">
        <v>1406</v>
      </c>
      <c r="C42" s="30" t="s">
        <v>1221</v>
      </c>
      <c r="D42" s="13">
        <v>103865</v>
      </c>
      <c r="E42" s="14">
        <v>662.19</v>
      </c>
      <c r="F42" s="15">
        <v>6.3E-3</v>
      </c>
      <c r="G42" s="15"/>
    </row>
    <row r="43" spans="1:7" x14ac:dyDescent="0.25">
      <c r="A43" s="12" t="s">
        <v>1903</v>
      </c>
      <c r="B43" s="30" t="s">
        <v>1904</v>
      </c>
      <c r="C43" s="30" t="s">
        <v>1479</v>
      </c>
      <c r="D43" s="13">
        <v>50010</v>
      </c>
      <c r="E43" s="14">
        <v>656.63</v>
      </c>
      <c r="F43" s="15">
        <v>6.1999999999999998E-3</v>
      </c>
      <c r="G43" s="15"/>
    </row>
    <row r="44" spans="1:7" x14ac:dyDescent="0.25">
      <c r="A44" s="12" t="s">
        <v>1512</v>
      </c>
      <c r="B44" s="30" t="s">
        <v>1513</v>
      </c>
      <c r="C44" s="30" t="s">
        <v>1213</v>
      </c>
      <c r="D44" s="13">
        <v>154272</v>
      </c>
      <c r="E44" s="14">
        <v>650.57000000000005</v>
      </c>
      <c r="F44" s="15">
        <v>6.1999999999999998E-3</v>
      </c>
      <c r="G44" s="15"/>
    </row>
    <row r="45" spans="1:7" x14ac:dyDescent="0.25">
      <c r="A45" s="12" t="s">
        <v>1266</v>
      </c>
      <c r="B45" s="30" t="s">
        <v>1267</v>
      </c>
      <c r="C45" s="30" t="s">
        <v>1156</v>
      </c>
      <c r="D45" s="13">
        <v>16386</v>
      </c>
      <c r="E45" s="14">
        <v>638.54999999999995</v>
      </c>
      <c r="F45" s="15">
        <v>6.1000000000000004E-3</v>
      </c>
      <c r="G45" s="15"/>
    </row>
    <row r="46" spans="1:7" x14ac:dyDescent="0.25">
      <c r="A46" s="12" t="s">
        <v>1152</v>
      </c>
      <c r="B46" s="30" t="s">
        <v>1153</v>
      </c>
      <c r="C46" s="30" t="s">
        <v>1146</v>
      </c>
      <c r="D46" s="13">
        <v>34596</v>
      </c>
      <c r="E46" s="14">
        <v>607.32000000000005</v>
      </c>
      <c r="F46" s="15">
        <v>5.7999999999999996E-3</v>
      </c>
      <c r="G46" s="15"/>
    </row>
    <row r="47" spans="1:7" x14ac:dyDescent="0.25">
      <c r="A47" s="12" t="s">
        <v>1910</v>
      </c>
      <c r="B47" s="30" t="s">
        <v>1911</v>
      </c>
      <c r="C47" s="30" t="s">
        <v>1186</v>
      </c>
      <c r="D47" s="13">
        <v>428535</v>
      </c>
      <c r="E47" s="14">
        <v>601.02</v>
      </c>
      <c r="F47" s="15">
        <v>5.7000000000000002E-3</v>
      </c>
      <c r="G47" s="15"/>
    </row>
    <row r="48" spans="1:7" x14ac:dyDescent="0.25">
      <c r="A48" s="12" t="s">
        <v>1795</v>
      </c>
      <c r="B48" s="30" t="s">
        <v>1796</v>
      </c>
      <c r="C48" s="30" t="s">
        <v>1241</v>
      </c>
      <c r="D48" s="13">
        <v>35358</v>
      </c>
      <c r="E48" s="14">
        <v>596.72</v>
      </c>
      <c r="F48" s="15">
        <v>5.7000000000000002E-3</v>
      </c>
      <c r="G48" s="15"/>
    </row>
    <row r="49" spans="1:7" x14ac:dyDescent="0.25">
      <c r="A49" s="12" t="s">
        <v>1413</v>
      </c>
      <c r="B49" s="30" t="s">
        <v>1414</v>
      </c>
      <c r="C49" s="30" t="s">
        <v>1186</v>
      </c>
      <c r="D49" s="13">
        <v>500000</v>
      </c>
      <c r="E49" s="14">
        <v>592.25</v>
      </c>
      <c r="F49" s="15">
        <v>5.5999999999999999E-3</v>
      </c>
      <c r="G49" s="15"/>
    </row>
    <row r="50" spans="1:7" x14ac:dyDescent="0.25">
      <c r="A50" s="12" t="s">
        <v>2030</v>
      </c>
      <c r="B50" s="30" t="s">
        <v>2031</v>
      </c>
      <c r="C50" s="30" t="s">
        <v>1186</v>
      </c>
      <c r="D50" s="13">
        <v>60000</v>
      </c>
      <c r="E50" s="14">
        <v>589.11</v>
      </c>
      <c r="F50" s="15">
        <v>5.5999999999999999E-3</v>
      </c>
      <c r="G50" s="15"/>
    </row>
    <row r="51" spans="1:7" x14ac:dyDescent="0.25">
      <c r="A51" s="12" t="s">
        <v>1793</v>
      </c>
      <c r="B51" s="30" t="s">
        <v>1794</v>
      </c>
      <c r="C51" s="30" t="s">
        <v>1156</v>
      </c>
      <c r="D51" s="13">
        <v>31349</v>
      </c>
      <c r="E51" s="14">
        <v>584.5</v>
      </c>
      <c r="F51" s="15">
        <v>5.5999999999999999E-3</v>
      </c>
      <c r="G51" s="15"/>
    </row>
    <row r="52" spans="1:7" x14ac:dyDescent="0.25">
      <c r="A52" s="12" t="s">
        <v>2213</v>
      </c>
      <c r="B52" s="30" t="s">
        <v>2214</v>
      </c>
      <c r="C52" s="30" t="s">
        <v>1327</v>
      </c>
      <c r="D52" s="13">
        <v>30819</v>
      </c>
      <c r="E52" s="14">
        <v>583.65</v>
      </c>
      <c r="F52" s="15">
        <v>5.5999999999999999E-3</v>
      </c>
      <c r="G52" s="15"/>
    </row>
    <row r="53" spans="1:7" x14ac:dyDescent="0.25">
      <c r="A53" s="12" t="s">
        <v>2073</v>
      </c>
      <c r="B53" s="30" t="s">
        <v>2074</v>
      </c>
      <c r="C53" s="30" t="s">
        <v>1244</v>
      </c>
      <c r="D53" s="13">
        <v>1063181</v>
      </c>
      <c r="E53" s="14">
        <v>578.37</v>
      </c>
      <c r="F53" s="15">
        <v>5.4999999999999997E-3</v>
      </c>
      <c r="G53" s="15"/>
    </row>
    <row r="54" spans="1:7" x14ac:dyDescent="0.25">
      <c r="A54" s="12" t="s">
        <v>2143</v>
      </c>
      <c r="B54" s="30" t="s">
        <v>2144</v>
      </c>
      <c r="C54" s="30" t="s">
        <v>1918</v>
      </c>
      <c r="D54" s="13">
        <v>28289</v>
      </c>
      <c r="E54" s="14">
        <v>569.4</v>
      </c>
      <c r="F54" s="15">
        <v>5.4000000000000003E-3</v>
      </c>
      <c r="G54" s="15"/>
    </row>
    <row r="55" spans="1:7" x14ac:dyDescent="0.25">
      <c r="A55" s="12" t="s">
        <v>1494</v>
      </c>
      <c r="B55" s="30" t="s">
        <v>1495</v>
      </c>
      <c r="C55" s="30" t="s">
        <v>1210</v>
      </c>
      <c r="D55" s="13">
        <v>420000</v>
      </c>
      <c r="E55" s="14">
        <v>537.17999999999995</v>
      </c>
      <c r="F55" s="15">
        <v>5.1000000000000004E-3</v>
      </c>
      <c r="G55" s="15"/>
    </row>
    <row r="56" spans="1:7" x14ac:dyDescent="0.25">
      <c r="A56" s="12" t="s">
        <v>1459</v>
      </c>
      <c r="B56" s="30" t="s">
        <v>1460</v>
      </c>
      <c r="C56" s="30" t="s">
        <v>1186</v>
      </c>
      <c r="D56" s="13">
        <v>32021</v>
      </c>
      <c r="E56" s="14">
        <v>535.87</v>
      </c>
      <c r="F56" s="15">
        <v>5.1000000000000004E-3</v>
      </c>
      <c r="G56" s="15"/>
    </row>
    <row r="57" spans="1:7" x14ac:dyDescent="0.25">
      <c r="A57" s="12" t="s">
        <v>1367</v>
      </c>
      <c r="B57" s="30" t="s">
        <v>1368</v>
      </c>
      <c r="C57" s="30" t="s">
        <v>1216</v>
      </c>
      <c r="D57" s="13">
        <v>85000</v>
      </c>
      <c r="E57" s="14">
        <v>535.79999999999995</v>
      </c>
      <c r="F57" s="15">
        <v>5.1000000000000004E-3</v>
      </c>
      <c r="G57" s="15"/>
    </row>
    <row r="58" spans="1:7" x14ac:dyDescent="0.25">
      <c r="A58" s="12" t="s">
        <v>1819</v>
      </c>
      <c r="B58" s="30" t="s">
        <v>1820</v>
      </c>
      <c r="C58" s="30" t="s">
        <v>1213</v>
      </c>
      <c r="D58" s="13">
        <v>387345</v>
      </c>
      <c r="E58" s="14">
        <v>523.5</v>
      </c>
      <c r="F58" s="15">
        <v>5.0000000000000001E-3</v>
      </c>
      <c r="G58" s="15"/>
    </row>
    <row r="59" spans="1:7" x14ac:dyDescent="0.25">
      <c r="A59" s="12" t="s">
        <v>2270</v>
      </c>
      <c r="B59" s="30" t="s">
        <v>2271</v>
      </c>
      <c r="C59" s="30" t="s">
        <v>1221</v>
      </c>
      <c r="D59" s="13">
        <v>144480</v>
      </c>
      <c r="E59" s="14">
        <v>520.27</v>
      </c>
      <c r="F59" s="15">
        <v>4.8999999999999998E-3</v>
      </c>
      <c r="G59" s="15"/>
    </row>
    <row r="60" spans="1:7" x14ac:dyDescent="0.25">
      <c r="A60" s="12" t="s">
        <v>1790</v>
      </c>
      <c r="B60" s="30" t="s">
        <v>1791</v>
      </c>
      <c r="C60" s="30" t="s">
        <v>1792</v>
      </c>
      <c r="D60" s="13">
        <v>1670</v>
      </c>
      <c r="E60" s="14">
        <v>518.33000000000004</v>
      </c>
      <c r="F60" s="15">
        <v>4.8999999999999998E-3</v>
      </c>
      <c r="G60" s="15"/>
    </row>
    <row r="61" spans="1:7" x14ac:dyDescent="0.25">
      <c r="A61" s="12" t="s">
        <v>1179</v>
      </c>
      <c r="B61" s="30" t="s">
        <v>1180</v>
      </c>
      <c r="C61" s="30" t="s">
        <v>1181</v>
      </c>
      <c r="D61" s="13">
        <v>100000</v>
      </c>
      <c r="E61" s="14">
        <v>515.65</v>
      </c>
      <c r="F61" s="15">
        <v>4.8999999999999998E-3</v>
      </c>
      <c r="G61" s="15"/>
    </row>
    <row r="62" spans="1:7" x14ac:dyDescent="0.25">
      <c r="A62" s="12" t="s">
        <v>1251</v>
      </c>
      <c r="B62" s="30" t="s">
        <v>1252</v>
      </c>
      <c r="C62" s="30" t="s">
        <v>1198</v>
      </c>
      <c r="D62" s="13">
        <v>50000</v>
      </c>
      <c r="E62" s="14">
        <v>496.95</v>
      </c>
      <c r="F62" s="15">
        <v>4.7000000000000002E-3</v>
      </c>
      <c r="G62" s="15"/>
    </row>
    <row r="63" spans="1:7" x14ac:dyDescent="0.25">
      <c r="A63" s="12" t="s">
        <v>2257</v>
      </c>
      <c r="B63" s="30" t="s">
        <v>2258</v>
      </c>
      <c r="C63" s="30" t="s">
        <v>1263</v>
      </c>
      <c r="D63" s="13">
        <v>61732</v>
      </c>
      <c r="E63" s="14">
        <v>496.79</v>
      </c>
      <c r="F63" s="15">
        <v>4.7000000000000002E-3</v>
      </c>
      <c r="G63" s="15"/>
    </row>
    <row r="64" spans="1:7" x14ac:dyDescent="0.25">
      <c r="A64" s="12" t="s">
        <v>1778</v>
      </c>
      <c r="B64" s="30" t="s">
        <v>1779</v>
      </c>
      <c r="C64" s="30" t="s">
        <v>1241</v>
      </c>
      <c r="D64" s="13">
        <v>13641</v>
      </c>
      <c r="E64" s="14">
        <v>489.94</v>
      </c>
      <c r="F64" s="15">
        <v>4.7000000000000002E-3</v>
      </c>
      <c r="G64" s="15"/>
    </row>
    <row r="65" spans="1:7" x14ac:dyDescent="0.25">
      <c r="A65" s="12" t="s">
        <v>1389</v>
      </c>
      <c r="B65" s="30" t="s">
        <v>1390</v>
      </c>
      <c r="C65" s="30" t="s">
        <v>1186</v>
      </c>
      <c r="D65" s="13">
        <v>263475</v>
      </c>
      <c r="E65" s="14">
        <v>442.64</v>
      </c>
      <c r="F65" s="15">
        <v>4.1999999999999997E-3</v>
      </c>
      <c r="G65" s="15"/>
    </row>
    <row r="66" spans="1:7" x14ac:dyDescent="0.25">
      <c r="A66" s="12" t="s">
        <v>1182</v>
      </c>
      <c r="B66" s="30" t="s">
        <v>1183</v>
      </c>
      <c r="C66" s="30" t="s">
        <v>1146</v>
      </c>
      <c r="D66" s="13">
        <v>219209</v>
      </c>
      <c r="E66" s="14">
        <v>432.06</v>
      </c>
      <c r="F66" s="15">
        <v>4.1000000000000003E-3</v>
      </c>
      <c r="G66" s="15"/>
    </row>
    <row r="67" spans="1:7" x14ac:dyDescent="0.25">
      <c r="A67" s="12" t="s">
        <v>1770</v>
      </c>
      <c r="B67" s="30" t="s">
        <v>1771</v>
      </c>
      <c r="C67" s="30" t="s">
        <v>1146</v>
      </c>
      <c r="D67" s="13">
        <v>108826</v>
      </c>
      <c r="E67" s="14">
        <v>431.93</v>
      </c>
      <c r="F67" s="15">
        <v>4.1000000000000003E-3</v>
      </c>
      <c r="G67" s="15"/>
    </row>
    <row r="68" spans="1:7" x14ac:dyDescent="0.25">
      <c r="A68" s="12" t="s">
        <v>1864</v>
      </c>
      <c r="B68" s="30" t="s">
        <v>1865</v>
      </c>
      <c r="C68" s="30" t="s">
        <v>1170</v>
      </c>
      <c r="D68" s="13">
        <v>18147</v>
      </c>
      <c r="E68" s="14">
        <v>430.27</v>
      </c>
      <c r="F68" s="15">
        <v>4.1000000000000003E-3</v>
      </c>
      <c r="G68" s="15"/>
    </row>
    <row r="69" spans="1:7" x14ac:dyDescent="0.25">
      <c r="A69" s="12" t="s">
        <v>1219</v>
      </c>
      <c r="B69" s="30" t="s">
        <v>1220</v>
      </c>
      <c r="C69" s="30" t="s">
        <v>1221</v>
      </c>
      <c r="D69" s="13">
        <v>41122</v>
      </c>
      <c r="E69" s="14">
        <v>428.31</v>
      </c>
      <c r="F69" s="15">
        <v>4.1000000000000003E-3</v>
      </c>
      <c r="G69" s="15"/>
    </row>
    <row r="70" spans="1:7" x14ac:dyDescent="0.25">
      <c r="A70" s="12" t="s">
        <v>1908</v>
      </c>
      <c r="B70" s="30" t="s">
        <v>1909</v>
      </c>
      <c r="C70" s="30" t="s">
        <v>1221</v>
      </c>
      <c r="D70" s="13">
        <v>30764</v>
      </c>
      <c r="E70" s="14">
        <v>411.27</v>
      </c>
      <c r="F70" s="15">
        <v>3.8999999999999998E-3</v>
      </c>
      <c r="G70" s="15"/>
    </row>
    <row r="71" spans="1:7" x14ac:dyDescent="0.25">
      <c r="A71" s="12" t="s">
        <v>1914</v>
      </c>
      <c r="B71" s="30" t="s">
        <v>1915</v>
      </c>
      <c r="C71" s="30" t="s">
        <v>1186</v>
      </c>
      <c r="D71" s="13">
        <v>44069</v>
      </c>
      <c r="E71" s="14">
        <v>395.94</v>
      </c>
      <c r="F71" s="15">
        <v>3.8E-3</v>
      </c>
      <c r="G71" s="15"/>
    </row>
    <row r="72" spans="1:7" x14ac:dyDescent="0.25">
      <c r="A72" s="12" t="s">
        <v>1951</v>
      </c>
      <c r="B72" s="30" t="s">
        <v>1952</v>
      </c>
      <c r="C72" s="30" t="s">
        <v>1221</v>
      </c>
      <c r="D72" s="13">
        <v>19953</v>
      </c>
      <c r="E72" s="14">
        <v>394.3</v>
      </c>
      <c r="F72" s="15">
        <v>3.7000000000000002E-3</v>
      </c>
      <c r="G72" s="15"/>
    </row>
    <row r="73" spans="1:7" x14ac:dyDescent="0.25">
      <c r="A73" s="12" t="s">
        <v>2028</v>
      </c>
      <c r="B73" s="30" t="s">
        <v>2029</v>
      </c>
      <c r="C73" s="30" t="s">
        <v>1349</v>
      </c>
      <c r="D73" s="13">
        <v>59289</v>
      </c>
      <c r="E73" s="14">
        <v>391.4</v>
      </c>
      <c r="F73" s="15">
        <v>3.7000000000000002E-3</v>
      </c>
      <c r="G73" s="15"/>
    </row>
    <row r="74" spans="1:7" x14ac:dyDescent="0.25">
      <c r="A74" s="12" t="s">
        <v>2237</v>
      </c>
      <c r="B74" s="30" t="s">
        <v>2238</v>
      </c>
      <c r="C74" s="30" t="s">
        <v>1156</v>
      </c>
      <c r="D74" s="13">
        <v>47699</v>
      </c>
      <c r="E74" s="14">
        <v>374.39</v>
      </c>
      <c r="F74" s="15">
        <v>3.5999999999999999E-3</v>
      </c>
      <c r="G74" s="15"/>
    </row>
    <row r="75" spans="1:7" x14ac:dyDescent="0.25">
      <c r="A75" s="12" t="s">
        <v>2009</v>
      </c>
      <c r="B75" s="30" t="s">
        <v>2010</v>
      </c>
      <c r="C75" s="30" t="s">
        <v>1241</v>
      </c>
      <c r="D75" s="13">
        <v>30854</v>
      </c>
      <c r="E75" s="14">
        <v>367.19</v>
      </c>
      <c r="F75" s="15">
        <v>3.5000000000000001E-3</v>
      </c>
      <c r="G75" s="15"/>
    </row>
    <row r="76" spans="1:7" x14ac:dyDescent="0.25">
      <c r="A76" s="12" t="s">
        <v>1813</v>
      </c>
      <c r="B76" s="30" t="s">
        <v>1814</v>
      </c>
      <c r="C76" s="30" t="s">
        <v>1176</v>
      </c>
      <c r="D76" s="13">
        <v>174311</v>
      </c>
      <c r="E76" s="14">
        <v>366.92</v>
      </c>
      <c r="F76" s="15">
        <v>3.5000000000000001E-3</v>
      </c>
      <c r="G76" s="15"/>
    </row>
    <row r="77" spans="1:7" x14ac:dyDescent="0.25">
      <c r="A77" s="12" t="s">
        <v>1480</v>
      </c>
      <c r="B77" s="30" t="s">
        <v>1481</v>
      </c>
      <c r="C77" s="30" t="s">
        <v>1198</v>
      </c>
      <c r="D77" s="13">
        <v>3900</v>
      </c>
      <c r="E77" s="14">
        <v>351.14</v>
      </c>
      <c r="F77" s="15">
        <v>3.3E-3</v>
      </c>
      <c r="G77" s="15"/>
    </row>
    <row r="78" spans="1:7" x14ac:dyDescent="0.25">
      <c r="A78" s="12" t="s">
        <v>1921</v>
      </c>
      <c r="B78" s="30" t="s">
        <v>1922</v>
      </c>
      <c r="C78" s="30" t="s">
        <v>1165</v>
      </c>
      <c r="D78" s="13">
        <v>58876</v>
      </c>
      <c r="E78" s="14">
        <v>340.51</v>
      </c>
      <c r="F78" s="15">
        <v>3.2000000000000002E-3</v>
      </c>
      <c r="G78" s="15"/>
    </row>
    <row r="79" spans="1:7" x14ac:dyDescent="0.25">
      <c r="A79" s="12" t="s">
        <v>1782</v>
      </c>
      <c r="B79" s="30" t="s">
        <v>1783</v>
      </c>
      <c r="C79" s="30" t="s">
        <v>1356</v>
      </c>
      <c r="D79" s="13">
        <v>24498</v>
      </c>
      <c r="E79" s="14">
        <v>325.70999999999998</v>
      </c>
      <c r="F79" s="15">
        <v>3.0999999999999999E-3</v>
      </c>
      <c r="G79" s="15"/>
    </row>
    <row r="80" spans="1:7" x14ac:dyDescent="0.25">
      <c r="A80" s="12" t="s">
        <v>2099</v>
      </c>
      <c r="B80" s="30" t="s">
        <v>2100</v>
      </c>
      <c r="C80" s="30" t="s">
        <v>1241</v>
      </c>
      <c r="D80" s="13">
        <v>5926</v>
      </c>
      <c r="E80" s="14">
        <v>272.60000000000002</v>
      </c>
      <c r="F80" s="15">
        <v>2.5999999999999999E-3</v>
      </c>
      <c r="G80" s="15"/>
    </row>
    <row r="81" spans="1:7" x14ac:dyDescent="0.25">
      <c r="A81" s="12" t="s">
        <v>2239</v>
      </c>
      <c r="B81" s="30" t="s">
        <v>2240</v>
      </c>
      <c r="C81" s="30" t="s">
        <v>1241</v>
      </c>
      <c r="D81" s="13">
        <v>14490</v>
      </c>
      <c r="E81" s="14">
        <v>236.14</v>
      </c>
      <c r="F81" s="15">
        <v>2.2000000000000001E-3</v>
      </c>
      <c r="G81" s="15"/>
    </row>
    <row r="82" spans="1:7" x14ac:dyDescent="0.25">
      <c r="A82" s="12" t="s">
        <v>2241</v>
      </c>
      <c r="B82" s="30" t="s">
        <v>2242</v>
      </c>
      <c r="C82" s="30" t="s">
        <v>1235</v>
      </c>
      <c r="D82" s="13">
        <v>19648</v>
      </c>
      <c r="E82" s="14">
        <v>205.13</v>
      </c>
      <c r="F82" s="15">
        <v>2E-3</v>
      </c>
      <c r="G82" s="15"/>
    </row>
    <row r="83" spans="1:7" x14ac:dyDescent="0.25">
      <c r="A83" s="12" t="s">
        <v>1247</v>
      </c>
      <c r="B83" s="30" t="s">
        <v>1248</v>
      </c>
      <c r="C83" s="30" t="s">
        <v>1241</v>
      </c>
      <c r="D83" s="13">
        <v>7646</v>
      </c>
      <c r="E83" s="14">
        <v>145.97</v>
      </c>
      <c r="F83" s="15">
        <v>1.4E-3</v>
      </c>
      <c r="G83" s="15"/>
    </row>
    <row r="84" spans="1:7" x14ac:dyDescent="0.25">
      <c r="A84" s="12" t="s">
        <v>1807</v>
      </c>
      <c r="B84" s="30" t="s">
        <v>1808</v>
      </c>
      <c r="C84" s="30" t="s">
        <v>1170</v>
      </c>
      <c r="D84" s="13">
        <v>10400</v>
      </c>
      <c r="E84" s="14">
        <v>24.9</v>
      </c>
      <c r="F84" s="15">
        <v>2.0000000000000001E-4</v>
      </c>
      <c r="G84" s="15"/>
    </row>
    <row r="85" spans="1:7" x14ac:dyDescent="0.25">
      <c r="A85" s="12" t="s">
        <v>1823</v>
      </c>
      <c r="B85" s="30" t="s">
        <v>1824</v>
      </c>
      <c r="C85" s="30" t="s">
        <v>1216</v>
      </c>
      <c r="D85" s="13">
        <v>140</v>
      </c>
      <c r="E85" s="14">
        <v>8.9600000000000009</v>
      </c>
      <c r="F85" s="15">
        <v>1E-4</v>
      </c>
      <c r="G85" s="15"/>
    </row>
    <row r="86" spans="1:7" x14ac:dyDescent="0.25">
      <c r="A86" s="16" t="s">
        <v>126</v>
      </c>
      <c r="B86" s="31"/>
      <c r="C86" s="31"/>
      <c r="D86" s="17"/>
      <c r="E86" s="37">
        <v>74861.63</v>
      </c>
      <c r="F86" s="38">
        <v>0.71150000000000002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6" t="s">
        <v>1522</v>
      </c>
      <c r="B88" s="30"/>
      <c r="C88" s="30"/>
      <c r="D88" s="13"/>
      <c r="E88" s="14"/>
      <c r="F88" s="15"/>
      <c r="G88" s="15"/>
    </row>
    <row r="89" spans="1:7" x14ac:dyDescent="0.25">
      <c r="A89" s="12" t="s">
        <v>1825</v>
      </c>
      <c r="B89" s="30" t="s">
        <v>1826</v>
      </c>
      <c r="C89" s="30" t="s">
        <v>1827</v>
      </c>
      <c r="D89" s="13">
        <v>4579</v>
      </c>
      <c r="E89" s="14">
        <v>13.92</v>
      </c>
      <c r="F89" s="15">
        <v>1E-4</v>
      </c>
      <c r="G89" s="15"/>
    </row>
    <row r="90" spans="1:7" x14ac:dyDescent="0.25">
      <c r="A90" s="16" t="s">
        <v>126</v>
      </c>
      <c r="B90" s="31"/>
      <c r="C90" s="31"/>
      <c r="D90" s="17"/>
      <c r="E90" s="37">
        <v>13.92</v>
      </c>
      <c r="F90" s="38">
        <v>1E-4</v>
      </c>
      <c r="G90" s="20"/>
    </row>
    <row r="91" spans="1:7" x14ac:dyDescent="0.25">
      <c r="A91" s="21" t="s">
        <v>158</v>
      </c>
      <c r="B91" s="32"/>
      <c r="C91" s="32"/>
      <c r="D91" s="22"/>
      <c r="E91" s="27">
        <v>74861.63</v>
      </c>
      <c r="F91" s="28">
        <v>0.71150000000000002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6" t="s">
        <v>1523</v>
      </c>
      <c r="B93" s="30"/>
      <c r="C93" s="30"/>
      <c r="D93" s="13"/>
      <c r="E93" s="14"/>
      <c r="F93" s="15"/>
      <c r="G93" s="15"/>
    </row>
    <row r="94" spans="1:7" x14ac:dyDescent="0.25">
      <c r="A94" s="16" t="s">
        <v>1524</v>
      </c>
      <c r="B94" s="30"/>
      <c r="C94" s="30"/>
      <c r="D94" s="13"/>
      <c r="E94" s="14"/>
      <c r="F94" s="15"/>
      <c r="G94" s="15"/>
    </row>
    <row r="95" spans="1:7" x14ac:dyDescent="0.25">
      <c r="A95" s="12" t="s">
        <v>1834</v>
      </c>
      <c r="B95" s="30"/>
      <c r="C95" s="30" t="s">
        <v>1835</v>
      </c>
      <c r="D95" s="13">
        <v>8700</v>
      </c>
      <c r="E95" s="14">
        <v>1763.54</v>
      </c>
      <c r="F95" s="15">
        <v>1.677E-2</v>
      </c>
      <c r="G95" s="15"/>
    </row>
    <row r="96" spans="1:7" x14ac:dyDescent="0.25">
      <c r="A96" s="12" t="s">
        <v>1869</v>
      </c>
      <c r="B96" s="30"/>
      <c r="C96" s="30" t="s">
        <v>1835</v>
      </c>
      <c r="D96" s="13">
        <v>1650</v>
      </c>
      <c r="E96" s="14">
        <v>738.08</v>
      </c>
      <c r="F96" s="15">
        <v>7.0179999999999999E-3</v>
      </c>
      <c r="G96" s="15"/>
    </row>
    <row r="97" spans="1:7" x14ac:dyDescent="0.25">
      <c r="A97" s="12" t="s">
        <v>1652</v>
      </c>
      <c r="B97" s="30"/>
      <c r="C97" s="30" t="s">
        <v>1241</v>
      </c>
      <c r="D97" s="13">
        <v>30600</v>
      </c>
      <c r="E97" s="14">
        <v>586.46</v>
      </c>
      <c r="F97" s="15">
        <v>5.5770000000000004E-3</v>
      </c>
      <c r="G97" s="15"/>
    </row>
    <row r="98" spans="1:7" x14ac:dyDescent="0.25">
      <c r="A98" s="12" t="s">
        <v>1831</v>
      </c>
      <c r="B98" s="30"/>
      <c r="C98" s="30" t="s">
        <v>1216</v>
      </c>
      <c r="D98" s="13">
        <v>8400</v>
      </c>
      <c r="E98" s="14">
        <v>531.42999999999995</v>
      </c>
      <c r="F98" s="15">
        <v>5.0530000000000002E-3</v>
      </c>
      <c r="G98" s="15"/>
    </row>
    <row r="99" spans="1:7" x14ac:dyDescent="0.25">
      <c r="A99" s="12" t="s">
        <v>1832</v>
      </c>
      <c r="B99" s="30"/>
      <c r="C99" s="30" t="s">
        <v>1156</v>
      </c>
      <c r="D99" s="13">
        <v>14700</v>
      </c>
      <c r="E99" s="14">
        <v>273.07</v>
      </c>
      <c r="F99" s="15">
        <v>2.5959999999999998E-3</v>
      </c>
      <c r="G99" s="15"/>
    </row>
    <row r="100" spans="1:7" x14ac:dyDescent="0.25">
      <c r="A100" s="16" t="s">
        <v>126</v>
      </c>
      <c r="B100" s="31"/>
      <c r="C100" s="31"/>
      <c r="D100" s="17"/>
      <c r="E100" s="37">
        <v>3892.58</v>
      </c>
      <c r="F100" s="38">
        <v>3.7013999999999998E-2</v>
      </c>
      <c r="G100" s="20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12"/>
      <c r="B103" s="30"/>
      <c r="C103" s="30"/>
      <c r="D103" s="13"/>
      <c r="E103" s="14"/>
      <c r="F103" s="15"/>
      <c r="G103" s="15"/>
    </row>
    <row r="104" spans="1:7" x14ac:dyDescent="0.25">
      <c r="A104" s="21" t="s">
        <v>158</v>
      </c>
      <c r="B104" s="32"/>
      <c r="C104" s="32"/>
      <c r="D104" s="22"/>
      <c r="E104" s="18">
        <v>3892.58</v>
      </c>
      <c r="F104" s="19">
        <v>3.7013999999999998E-2</v>
      </c>
      <c r="G104" s="20"/>
    </row>
    <row r="105" spans="1:7" x14ac:dyDescent="0.25">
      <c r="A105" s="12"/>
      <c r="B105" s="30"/>
      <c r="C105" s="30"/>
      <c r="D105" s="13"/>
      <c r="E105" s="14"/>
      <c r="F105" s="15"/>
      <c r="G105" s="15"/>
    </row>
    <row r="106" spans="1:7" x14ac:dyDescent="0.25">
      <c r="A106" s="16" t="s">
        <v>211</v>
      </c>
      <c r="B106" s="30"/>
      <c r="C106" s="30"/>
      <c r="D106" s="13"/>
      <c r="E106" s="14"/>
      <c r="F106" s="15"/>
      <c r="G106" s="15"/>
    </row>
    <row r="107" spans="1:7" x14ac:dyDescent="0.25">
      <c r="A107" s="16" t="s">
        <v>212</v>
      </c>
      <c r="B107" s="30"/>
      <c r="C107" s="30"/>
      <c r="D107" s="13"/>
      <c r="E107" s="14"/>
      <c r="F107" s="15"/>
      <c r="G107" s="15"/>
    </row>
    <row r="108" spans="1:7" x14ac:dyDescent="0.25">
      <c r="A108" s="12" t="s">
        <v>963</v>
      </c>
      <c r="B108" s="30" t="s">
        <v>964</v>
      </c>
      <c r="C108" s="30" t="s">
        <v>229</v>
      </c>
      <c r="D108" s="13">
        <v>2500000</v>
      </c>
      <c r="E108" s="14">
        <v>2486</v>
      </c>
      <c r="F108" s="15">
        <v>2.3599999999999999E-2</v>
      </c>
      <c r="G108" s="15">
        <v>7.85E-2</v>
      </c>
    </row>
    <row r="109" spans="1:7" x14ac:dyDescent="0.25">
      <c r="A109" s="12" t="s">
        <v>750</v>
      </c>
      <c r="B109" s="30" t="s">
        <v>751</v>
      </c>
      <c r="C109" s="30" t="s">
        <v>218</v>
      </c>
      <c r="D109" s="13">
        <v>2000000</v>
      </c>
      <c r="E109" s="14">
        <v>1989.24</v>
      </c>
      <c r="F109" s="15">
        <v>1.89E-2</v>
      </c>
      <c r="G109" s="15">
        <v>7.6700000000000004E-2</v>
      </c>
    </row>
    <row r="110" spans="1:7" x14ac:dyDescent="0.25">
      <c r="A110" s="16" t="s">
        <v>126</v>
      </c>
      <c r="B110" s="31"/>
      <c r="C110" s="31"/>
      <c r="D110" s="17"/>
      <c r="E110" s="37">
        <v>4475.24</v>
      </c>
      <c r="F110" s="38">
        <v>4.2500000000000003E-2</v>
      </c>
      <c r="G110" s="20"/>
    </row>
    <row r="111" spans="1:7" x14ac:dyDescent="0.25">
      <c r="A111" s="12"/>
      <c r="B111" s="30"/>
      <c r="C111" s="30"/>
      <c r="D111" s="13"/>
      <c r="E111" s="14"/>
      <c r="F111" s="15"/>
      <c r="G111" s="15"/>
    </row>
    <row r="112" spans="1:7" x14ac:dyDescent="0.25">
      <c r="A112" s="16" t="s">
        <v>296</v>
      </c>
      <c r="B112" s="30"/>
      <c r="C112" s="30"/>
      <c r="D112" s="13"/>
      <c r="E112" s="14"/>
      <c r="F112" s="15"/>
      <c r="G112" s="15"/>
    </row>
    <row r="113" spans="1:7" x14ac:dyDescent="0.25">
      <c r="A113" s="12" t="s">
        <v>692</v>
      </c>
      <c r="B113" s="30" t="s">
        <v>693</v>
      </c>
      <c r="C113" s="30" t="s">
        <v>123</v>
      </c>
      <c r="D113" s="13">
        <v>5000000</v>
      </c>
      <c r="E113" s="14">
        <v>4962.53</v>
      </c>
      <c r="F113" s="15">
        <v>4.7199999999999999E-2</v>
      </c>
      <c r="G113" s="15">
        <v>7.3919762601E-2</v>
      </c>
    </row>
    <row r="114" spans="1:7" x14ac:dyDescent="0.25">
      <c r="A114" s="12" t="s">
        <v>670</v>
      </c>
      <c r="B114" s="30" t="s">
        <v>671</v>
      </c>
      <c r="C114" s="30" t="s">
        <v>123</v>
      </c>
      <c r="D114" s="13">
        <v>2500000</v>
      </c>
      <c r="E114" s="14">
        <v>2508.75</v>
      </c>
      <c r="F114" s="15">
        <v>2.3900000000000001E-2</v>
      </c>
      <c r="G114" s="15">
        <v>7.3963287683999998E-2</v>
      </c>
    </row>
    <row r="115" spans="1:7" x14ac:dyDescent="0.25">
      <c r="A115" s="12" t="s">
        <v>1023</v>
      </c>
      <c r="B115" s="30" t="s">
        <v>1024</v>
      </c>
      <c r="C115" s="30" t="s">
        <v>123</v>
      </c>
      <c r="D115" s="13">
        <v>1350000</v>
      </c>
      <c r="E115" s="14">
        <v>1302.78</v>
      </c>
      <c r="F115" s="15">
        <v>1.24E-2</v>
      </c>
      <c r="G115" s="15">
        <v>7.3940488720999994E-2</v>
      </c>
    </row>
    <row r="116" spans="1:7" x14ac:dyDescent="0.25">
      <c r="A116" s="12" t="s">
        <v>445</v>
      </c>
      <c r="B116" s="30" t="s">
        <v>446</v>
      </c>
      <c r="C116" s="30" t="s">
        <v>123</v>
      </c>
      <c r="D116" s="13">
        <v>1000000</v>
      </c>
      <c r="E116" s="14">
        <v>991.59</v>
      </c>
      <c r="F116" s="15">
        <v>9.4000000000000004E-3</v>
      </c>
      <c r="G116" s="15">
        <v>7.4219274469999999E-2</v>
      </c>
    </row>
    <row r="117" spans="1:7" x14ac:dyDescent="0.25">
      <c r="A117" s="16" t="s">
        <v>126</v>
      </c>
      <c r="B117" s="31"/>
      <c r="C117" s="31"/>
      <c r="D117" s="17"/>
      <c r="E117" s="37">
        <v>9765.65</v>
      </c>
      <c r="F117" s="38">
        <v>9.2899999999999996E-2</v>
      </c>
      <c r="G117" s="20"/>
    </row>
    <row r="118" spans="1:7" x14ac:dyDescent="0.25">
      <c r="A118" s="12"/>
      <c r="B118" s="30"/>
      <c r="C118" s="30"/>
      <c r="D118" s="13"/>
      <c r="E118" s="14"/>
      <c r="F118" s="15"/>
      <c r="G118" s="15"/>
    </row>
    <row r="119" spans="1:7" x14ac:dyDescent="0.25">
      <c r="A119" s="16" t="s">
        <v>299</v>
      </c>
      <c r="B119" s="30"/>
      <c r="C119" s="30"/>
      <c r="D119" s="13"/>
      <c r="E119" s="14"/>
      <c r="F119" s="15"/>
      <c r="G119" s="15"/>
    </row>
    <row r="120" spans="1:7" x14ac:dyDescent="0.25">
      <c r="A120" s="16" t="s">
        <v>126</v>
      </c>
      <c r="B120" s="30"/>
      <c r="C120" s="30"/>
      <c r="D120" s="13"/>
      <c r="E120" s="39" t="s">
        <v>118</v>
      </c>
      <c r="F120" s="40" t="s">
        <v>118</v>
      </c>
      <c r="G120" s="15"/>
    </row>
    <row r="121" spans="1:7" x14ac:dyDescent="0.25">
      <c r="A121" s="12"/>
      <c r="B121" s="30"/>
      <c r="C121" s="30"/>
      <c r="D121" s="13"/>
      <c r="E121" s="14"/>
      <c r="F121" s="15"/>
      <c r="G121" s="15"/>
    </row>
    <row r="122" spans="1:7" x14ac:dyDescent="0.25">
      <c r="A122" s="16" t="s">
        <v>300</v>
      </c>
      <c r="B122" s="30"/>
      <c r="C122" s="30"/>
      <c r="D122" s="13"/>
      <c r="E122" s="14"/>
      <c r="F122" s="15"/>
      <c r="G122" s="15"/>
    </row>
    <row r="123" spans="1:7" x14ac:dyDescent="0.25">
      <c r="A123" s="16" t="s">
        <v>126</v>
      </c>
      <c r="B123" s="30"/>
      <c r="C123" s="30"/>
      <c r="D123" s="13"/>
      <c r="E123" s="39" t="s">
        <v>118</v>
      </c>
      <c r="F123" s="40" t="s">
        <v>118</v>
      </c>
      <c r="G123" s="15"/>
    </row>
    <row r="124" spans="1:7" x14ac:dyDescent="0.25">
      <c r="A124" s="12"/>
      <c r="B124" s="30"/>
      <c r="C124" s="30"/>
      <c r="D124" s="13"/>
      <c r="E124" s="14"/>
      <c r="F124" s="15"/>
      <c r="G124" s="15"/>
    </row>
    <row r="125" spans="1:7" x14ac:dyDescent="0.25">
      <c r="A125" s="21" t="s">
        <v>158</v>
      </c>
      <c r="B125" s="32"/>
      <c r="C125" s="32"/>
      <c r="D125" s="22"/>
      <c r="E125" s="18">
        <v>14240.89</v>
      </c>
      <c r="F125" s="19">
        <v>0.13539999999999999</v>
      </c>
      <c r="G125" s="20"/>
    </row>
    <row r="126" spans="1:7" x14ac:dyDescent="0.25">
      <c r="A126" s="12"/>
      <c r="B126" s="30"/>
      <c r="C126" s="30"/>
      <c r="D126" s="13"/>
      <c r="E126" s="14"/>
      <c r="F126" s="15"/>
      <c r="G126" s="15"/>
    </row>
    <row r="127" spans="1:7" x14ac:dyDescent="0.25">
      <c r="A127" s="12"/>
      <c r="B127" s="30"/>
      <c r="C127" s="30"/>
      <c r="D127" s="13"/>
      <c r="E127" s="14"/>
      <c r="F127" s="15"/>
      <c r="G127" s="15"/>
    </row>
    <row r="128" spans="1:7" x14ac:dyDescent="0.25">
      <c r="A128" s="16" t="s">
        <v>821</v>
      </c>
      <c r="B128" s="30"/>
      <c r="C128" s="30"/>
      <c r="D128" s="13"/>
      <c r="E128" s="14"/>
      <c r="F128" s="15"/>
      <c r="G128" s="15"/>
    </row>
    <row r="129" spans="1:7" x14ac:dyDescent="0.25">
      <c r="A129" s="12" t="s">
        <v>1757</v>
      </c>
      <c r="B129" s="30" t="s">
        <v>1758</v>
      </c>
      <c r="C129" s="30"/>
      <c r="D129" s="13">
        <v>13802.0052</v>
      </c>
      <c r="E129" s="14">
        <v>419.79</v>
      </c>
      <c r="F129" s="15">
        <v>4.0000000000000001E-3</v>
      </c>
      <c r="G129" s="15"/>
    </row>
    <row r="130" spans="1:7" x14ac:dyDescent="0.25">
      <c r="A130" s="12" t="s">
        <v>2285</v>
      </c>
      <c r="B130" s="30" t="s">
        <v>2286</v>
      </c>
      <c r="C130" s="30"/>
      <c r="D130" s="13">
        <v>1634279.088</v>
      </c>
      <c r="E130" s="14">
        <v>189.98</v>
      </c>
      <c r="F130" s="15">
        <v>1.8E-3</v>
      </c>
      <c r="G130" s="15"/>
    </row>
    <row r="131" spans="1:7" x14ac:dyDescent="0.25">
      <c r="A131" s="12"/>
      <c r="B131" s="30"/>
      <c r="C131" s="30"/>
      <c r="D131" s="13"/>
      <c r="E131" s="14"/>
      <c r="F131" s="15"/>
      <c r="G131" s="15"/>
    </row>
    <row r="132" spans="1:7" x14ac:dyDescent="0.25">
      <c r="A132" s="21" t="s">
        <v>158</v>
      </c>
      <c r="B132" s="32"/>
      <c r="C132" s="32"/>
      <c r="D132" s="22"/>
      <c r="E132" s="18">
        <v>609.77</v>
      </c>
      <c r="F132" s="19">
        <v>5.7999999999999996E-3</v>
      </c>
      <c r="G132" s="20"/>
    </row>
    <row r="133" spans="1:7" x14ac:dyDescent="0.25">
      <c r="A133" s="12"/>
      <c r="B133" s="30"/>
      <c r="C133" s="30"/>
      <c r="D133" s="13"/>
      <c r="E133" s="14"/>
      <c r="F133" s="15"/>
      <c r="G133" s="15"/>
    </row>
    <row r="134" spans="1:7" x14ac:dyDescent="0.25">
      <c r="A134" s="16" t="s">
        <v>162</v>
      </c>
      <c r="B134" s="30"/>
      <c r="C134" s="30"/>
      <c r="D134" s="13"/>
      <c r="E134" s="14"/>
      <c r="F134" s="15"/>
      <c r="G134" s="15"/>
    </row>
    <row r="135" spans="1:7" x14ac:dyDescent="0.25">
      <c r="A135" s="12" t="s">
        <v>163</v>
      </c>
      <c r="B135" s="30"/>
      <c r="C135" s="30"/>
      <c r="D135" s="13"/>
      <c r="E135" s="14">
        <v>12938.6</v>
      </c>
      <c r="F135" s="15">
        <v>0.123</v>
      </c>
      <c r="G135" s="15">
        <v>6.7599000000000006E-2</v>
      </c>
    </row>
    <row r="136" spans="1:7" x14ac:dyDescent="0.25">
      <c r="A136" s="16" t="s">
        <v>126</v>
      </c>
      <c r="B136" s="31"/>
      <c r="C136" s="31"/>
      <c r="D136" s="17"/>
      <c r="E136" s="37">
        <v>12938.6</v>
      </c>
      <c r="F136" s="38">
        <v>0.123</v>
      </c>
      <c r="G136" s="20"/>
    </row>
    <row r="137" spans="1:7" x14ac:dyDescent="0.25">
      <c r="A137" s="12"/>
      <c r="B137" s="30"/>
      <c r="C137" s="30"/>
      <c r="D137" s="13"/>
      <c r="E137" s="14"/>
      <c r="F137" s="15"/>
      <c r="G137" s="15"/>
    </row>
    <row r="138" spans="1:7" x14ac:dyDescent="0.25">
      <c r="A138" s="21" t="s">
        <v>158</v>
      </c>
      <c r="B138" s="32"/>
      <c r="C138" s="32"/>
      <c r="D138" s="22"/>
      <c r="E138" s="18">
        <v>12938.6</v>
      </c>
      <c r="F138" s="19">
        <v>0.123</v>
      </c>
      <c r="G138" s="20"/>
    </row>
    <row r="139" spans="1:7" x14ac:dyDescent="0.25">
      <c r="A139" s="12" t="s">
        <v>164</v>
      </c>
      <c r="B139" s="30"/>
      <c r="C139" s="30"/>
      <c r="D139" s="13"/>
      <c r="E139" s="14">
        <v>412.71978300000001</v>
      </c>
      <c r="F139" s="15">
        <v>3.9240000000000004E-3</v>
      </c>
      <c r="G139" s="15"/>
    </row>
    <row r="140" spans="1:7" x14ac:dyDescent="0.25">
      <c r="A140" s="12" t="s">
        <v>165</v>
      </c>
      <c r="B140" s="30"/>
      <c r="C140" s="30"/>
      <c r="D140" s="13"/>
      <c r="E140" s="14">
        <v>2093.6702169999999</v>
      </c>
      <c r="F140" s="15">
        <v>2.0375999999999998E-2</v>
      </c>
      <c r="G140" s="15">
        <v>6.7599000000000006E-2</v>
      </c>
    </row>
    <row r="141" spans="1:7" x14ac:dyDescent="0.25">
      <c r="A141" s="25" t="s">
        <v>166</v>
      </c>
      <c r="B141" s="33"/>
      <c r="C141" s="33"/>
      <c r="D141" s="26"/>
      <c r="E141" s="27">
        <v>105157.28</v>
      </c>
      <c r="F141" s="28">
        <v>1</v>
      </c>
      <c r="G141" s="28"/>
    </row>
    <row r="143" spans="1:7" x14ac:dyDescent="0.25">
      <c r="A143" s="1" t="s">
        <v>1759</v>
      </c>
    </row>
    <row r="144" spans="1:7" x14ac:dyDescent="0.25">
      <c r="A144" s="1" t="s">
        <v>168</v>
      </c>
    </row>
    <row r="146" spans="1:5" x14ac:dyDescent="0.25">
      <c r="A146" s="1" t="s">
        <v>169</v>
      </c>
    </row>
    <row r="147" spans="1:5" x14ac:dyDescent="0.25">
      <c r="A147" s="47" t="s">
        <v>170</v>
      </c>
      <c r="B147" s="34" t="s">
        <v>118</v>
      </c>
    </row>
    <row r="148" spans="1:5" x14ac:dyDescent="0.25">
      <c r="A148" t="s">
        <v>171</v>
      </c>
    </row>
    <row r="149" spans="1:5" x14ac:dyDescent="0.25">
      <c r="A149" t="s">
        <v>172</v>
      </c>
      <c r="B149" t="s">
        <v>173</v>
      </c>
      <c r="C149" t="s">
        <v>173</v>
      </c>
    </row>
    <row r="150" spans="1:5" x14ac:dyDescent="0.25">
      <c r="B150" s="48">
        <v>45230</v>
      </c>
      <c r="C150" s="48">
        <v>45260</v>
      </c>
    </row>
    <row r="151" spans="1:5" x14ac:dyDescent="0.25">
      <c r="A151" t="s">
        <v>177</v>
      </c>
      <c r="B151">
        <v>51.33</v>
      </c>
      <c r="C151">
        <v>54.49</v>
      </c>
      <c r="E151" s="2"/>
    </row>
    <row r="152" spans="1:5" x14ac:dyDescent="0.25">
      <c r="A152" t="s">
        <v>178</v>
      </c>
      <c r="B152">
        <v>26.78</v>
      </c>
      <c r="C152">
        <v>28.26</v>
      </c>
      <c r="E152" s="2"/>
    </row>
    <row r="153" spans="1:5" x14ac:dyDescent="0.25">
      <c r="A153" t="s">
        <v>1872</v>
      </c>
      <c r="B153">
        <v>45.36</v>
      </c>
      <c r="C153">
        <v>48.08</v>
      </c>
      <c r="E153" s="2"/>
    </row>
    <row r="154" spans="1:5" x14ac:dyDescent="0.25">
      <c r="A154" t="s">
        <v>1873</v>
      </c>
      <c r="B154">
        <v>46.22</v>
      </c>
      <c r="C154">
        <v>49</v>
      </c>
      <c r="E154" s="2"/>
    </row>
    <row r="155" spans="1:5" x14ac:dyDescent="0.25">
      <c r="A155" t="s">
        <v>649</v>
      </c>
      <c r="B155">
        <v>45.84</v>
      </c>
      <c r="C155">
        <v>48.59</v>
      </c>
      <c r="E155" s="2"/>
    </row>
    <row r="156" spans="1:5" x14ac:dyDescent="0.25">
      <c r="A156" t="s">
        <v>650</v>
      </c>
      <c r="B156">
        <v>22.96</v>
      </c>
      <c r="C156">
        <v>24.17</v>
      </c>
      <c r="E156" s="2"/>
    </row>
    <row r="157" spans="1:5" x14ac:dyDescent="0.25">
      <c r="E157" s="2"/>
    </row>
    <row r="158" spans="1:5" x14ac:dyDescent="0.25">
      <c r="A158" t="s">
        <v>653</v>
      </c>
    </row>
    <row r="160" spans="1:5" x14ac:dyDescent="0.25">
      <c r="A160" s="50" t="s">
        <v>654</v>
      </c>
      <c r="B160" s="50" t="s">
        <v>655</v>
      </c>
      <c r="C160" s="50" t="s">
        <v>656</v>
      </c>
      <c r="D160" s="50" t="s">
        <v>657</v>
      </c>
    </row>
    <row r="161" spans="1:4" x14ac:dyDescent="0.25">
      <c r="A161" s="50" t="s">
        <v>2287</v>
      </c>
      <c r="B161" s="50"/>
      <c r="C161" s="50">
        <v>0.17</v>
      </c>
      <c r="D161" s="50">
        <v>0.17</v>
      </c>
    </row>
    <row r="162" spans="1:4" x14ac:dyDescent="0.25">
      <c r="A162" s="50" t="s">
        <v>2288</v>
      </c>
      <c r="B162" s="50"/>
      <c r="C162" s="50">
        <v>0.17</v>
      </c>
      <c r="D162" s="50">
        <v>0.17</v>
      </c>
    </row>
    <row r="164" spans="1:4" x14ac:dyDescent="0.25">
      <c r="A164" t="s">
        <v>189</v>
      </c>
      <c r="B164" s="34" t="s">
        <v>118</v>
      </c>
    </row>
    <row r="165" spans="1:4" ht="30" customHeight="1" x14ac:dyDescent="0.25">
      <c r="A165" s="47" t="s">
        <v>190</v>
      </c>
      <c r="B165" s="34" t="s">
        <v>118</v>
      </c>
    </row>
    <row r="166" spans="1:4" ht="30" customHeight="1" x14ac:dyDescent="0.25">
      <c r="A166" s="47" t="s">
        <v>191</v>
      </c>
      <c r="B166" s="34" t="s">
        <v>118</v>
      </c>
    </row>
    <row r="167" spans="1:4" x14ac:dyDescent="0.25">
      <c r="A167" t="s">
        <v>1760</v>
      </c>
      <c r="B167" s="49">
        <v>1.4411830000000001</v>
      </c>
    </row>
    <row r="168" spans="1:4" ht="45" customHeight="1" x14ac:dyDescent="0.25">
      <c r="A168" s="47" t="s">
        <v>193</v>
      </c>
      <c r="B168" s="34">
        <v>3892.5983999999999</v>
      </c>
    </row>
    <row r="169" spans="1:4" ht="30" customHeight="1" x14ac:dyDescent="0.25">
      <c r="A169" s="47" t="s">
        <v>194</v>
      </c>
      <c r="B169" s="34" t="s">
        <v>118</v>
      </c>
    </row>
    <row r="170" spans="1:4" ht="30" customHeight="1" x14ac:dyDescent="0.25">
      <c r="A170" s="47" t="s">
        <v>195</v>
      </c>
      <c r="B170" s="34" t="s">
        <v>118</v>
      </c>
    </row>
    <row r="171" spans="1:4" x14ac:dyDescent="0.25">
      <c r="A171" t="s">
        <v>196</v>
      </c>
      <c r="B171" s="34" t="s">
        <v>118</v>
      </c>
    </row>
    <row r="172" spans="1:4" x14ac:dyDescent="0.25">
      <c r="A172" t="s">
        <v>197</v>
      </c>
      <c r="B172" s="34" t="s">
        <v>118</v>
      </c>
    </row>
    <row r="174" spans="1:4" ht="69.95" customHeight="1" x14ac:dyDescent="0.25">
      <c r="A174" s="67" t="s">
        <v>207</v>
      </c>
      <c r="B174" s="67" t="s">
        <v>208</v>
      </c>
      <c r="C174" s="67" t="s">
        <v>5</v>
      </c>
      <c r="D174" s="67" t="s">
        <v>6</v>
      </c>
    </row>
    <row r="175" spans="1:4" ht="69.95" customHeight="1" x14ac:dyDescent="0.25">
      <c r="A175" s="67" t="s">
        <v>2289</v>
      </c>
      <c r="B175" s="67"/>
      <c r="C175" s="67" t="s">
        <v>80</v>
      </c>
      <c r="D17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8"/>
  <sheetViews>
    <sheetView showGridLines="0" workbookViewId="0">
      <pane ySplit="4" topLeftCell="A258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2290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2291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1926</v>
      </c>
      <c r="B8" s="30" t="s">
        <v>1927</v>
      </c>
      <c r="C8" s="30" t="s">
        <v>1165</v>
      </c>
      <c r="D8" s="13">
        <v>160017</v>
      </c>
      <c r="E8" s="14">
        <v>65.209999999999994</v>
      </c>
      <c r="F8" s="15">
        <v>3.1E-2</v>
      </c>
      <c r="G8" s="15"/>
    </row>
    <row r="9" spans="1:8" x14ac:dyDescent="0.25">
      <c r="A9" s="12" t="s">
        <v>2292</v>
      </c>
      <c r="B9" s="30" t="s">
        <v>2293</v>
      </c>
      <c r="C9" s="30" t="s">
        <v>1327</v>
      </c>
      <c r="D9" s="13">
        <v>2158</v>
      </c>
      <c r="E9" s="14">
        <v>53.45</v>
      </c>
      <c r="F9" s="15">
        <v>2.5499999999999998E-2</v>
      </c>
      <c r="G9" s="15"/>
    </row>
    <row r="10" spans="1:8" x14ac:dyDescent="0.25">
      <c r="A10" s="12" t="s">
        <v>2213</v>
      </c>
      <c r="B10" s="30" t="s">
        <v>2214</v>
      </c>
      <c r="C10" s="30" t="s">
        <v>1327</v>
      </c>
      <c r="D10" s="13">
        <v>1415</v>
      </c>
      <c r="E10" s="14">
        <v>26.8</v>
      </c>
      <c r="F10" s="15">
        <v>1.2800000000000001E-2</v>
      </c>
      <c r="G10" s="15"/>
    </row>
    <row r="11" spans="1:8" x14ac:dyDescent="0.25">
      <c r="A11" s="12" t="s">
        <v>1357</v>
      </c>
      <c r="B11" s="30" t="s">
        <v>1358</v>
      </c>
      <c r="C11" s="30" t="s">
        <v>1327</v>
      </c>
      <c r="D11" s="13">
        <v>812</v>
      </c>
      <c r="E11" s="14">
        <v>25.95</v>
      </c>
      <c r="F11" s="15">
        <v>1.24E-2</v>
      </c>
      <c r="G11" s="15"/>
    </row>
    <row r="12" spans="1:8" x14ac:dyDescent="0.25">
      <c r="A12" s="12" t="s">
        <v>2294</v>
      </c>
      <c r="B12" s="30" t="s">
        <v>2295</v>
      </c>
      <c r="C12" s="30" t="s">
        <v>1479</v>
      </c>
      <c r="D12" s="13">
        <v>1341</v>
      </c>
      <c r="E12" s="14">
        <v>25.95</v>
      </c>
      <c r="F12" s="15">
        <v>1.24E-2</v>
      </c>
      <c r="G12" s="15"/>
    </row>
    <row r="13" spans="1:8" x14ac:dyDescent="0.25">
      <c r="A13" s="12" t="s">
        <v>1879</v>
      </c>
      <c r="B13" s="30" t="s">
        <v>1880</v>
      </c>
      <c r="C13" s="30" t="s">
        <v>1241</v>
      </c>
      <c r="D13" s="13">
        <v>891</v>
      </c>
      <c r="E13" s="14">
        <v>25.67</v>
      </c>
      <c r="F13" s="15">
        <v>1.2200000000000001E-2</v>
      </c>
      <c r="G13" s="15"/>
    </row>
    <row r="14" spans="1:8" x14ac:dyDescent="0.25">
      <c r="A14" s="12" t="s">
        <v>1413</v>
      </c>
      <c r="B14" s="30" t="s">
        <v>1414</v>
      </c>
      <c r="C14" s="30" t="s">
        <v>1186</v>
      </c>
      <c r="D14" s="13">
        <v>21156</v>
      </c>
      <c r="E14" s="14">
        <v>25.06</v>
      </c>
      <c r="F14" s="15">
        <v>1.1900000000000001E-2</v>
      </c>
      <c r="G14" s="15"/>
    </row>
    <row r="15" spans="1:8" x14ac:dyDescent="0.25">
      <c r="A15" s="12" t="s">
        <v>1961</v>
      </c>
      <c r="B15" s="30" t="s">
        <v>1962</v>
      </c>
      <c r="C15" s="30" t="s">
        <v>1327</v>
      </c>
      <c r="D15" s="13">
        <v>775</v>
      </c>
      <c r="E15" s="14">
        <v>23.77</v>
      </c>
      <c r="F15" s="15">
        <v>1.1299999999999999E-2</v>
      </c>
      <c r="G15" s="15"/>
    </row>
    <row r="16" spans="1:8" x14ac:dyDescent="0.25">
      <c r="A16" s="12" t="s">
        <v>1285</v>
      </c>
      <c r="B16" s="30" t="s">
        <v>1286</v>
      </c>
      <c r="C16" s="30" t="s">
        <v>1146</v>
      </c>
      <c r="D16" s="13">
        <v>9479</v>
      </c>
      <c r="E16" s="14">
        <v>22.24</v>
      </c>
      <c r="F16" s="15">
        <v>1.06E-2</v>
      </c>
      <c r="G16" s="15"/>
    </row>
    <row r="17" spans="1:7" x14ac:dyDescent="0.25">
      <c r="A17" s="12" t="s">
        <v>2296</v>
      </c>
      <c r="B17" s="30" t="s">
        <v>2297</v>
      </c>
      <c r="C17" s="30" t="s">
        <v>1216</v>
      </c>
      <c r="D17" s="13">
        <v>1541</v>
      </c>
      <c r="E17" s="14">
        <v>20.94</v>
      </c>
      <c r="F17" s="15">
        <v>0.01</v>
      </c>
      <c r="G17" s="15"/>
    </row>
    <row r="18" spans="1:7" x14ac:dyDescent="0.25">
      <c r="A18" s="12" t="s">
        <v>2298</v>
      </c>
      <c r="B18" s="30" t="s">
        <v>2299</v>
      </c>
      <c r="C18" s="30" t="s">
        <v>1263</v>
      </c>
      <c r="D18" s="13">
        <v>2064</v>
      </c>
      <c r="E18" s="14">
        <v>20.68</v>
      </c>
      <c r="F18" s="15">
        <v>9.7999999999999997E-3</v>
      </c>
      <c r="G18" s="15"/>
    </row>
    <row r="19" spans="1:7" x14ac:dyDescent="0.25">
      <c r="A19" s="12" t="s">
        <v>1427</v>
      </c>
      <c r="B19" s="30" t="s">
        <v>1428</v>
      </c>
      <c r="C19" s="30" t="s">
        <v>1235</v>
      </c>
      <c r="D19" s="13">
        <v>7177</v>
      </c>
      <c r="E19" s="14">
        <v>20.440000000000001</v>
      </c>
      <c r="F19" s="15">
        <v>9.7000000000000003E-3</v>
      </c>
      <c r="G19" s="15"/>
    </row>
    <row r="20" spans="1:7" x14ac:dyDescent="0.25">
      <c r="A20" s="12" t="s">
        <v>1895</v>
      </c>
      <c r="B20" s="30" t="s">
        <v>1896</v>
      </c>
      <c r="C20" s="30" t="s">
        <v>1146</v>
      </c>
      <c r="D20" s="13">
        <v>12400</v>
      </c>
      <c r="E20" s="14">
        <v>19.18</v>
      </c>
      <c r="F20" s="15">
        <v>9.1000000000000004E-3</v>
      </c>
      <c r="G20" s="15"/>
    </row>
    <row r="21" spans="1:7" x14ac:dyDescent="0.25">
      <c r="A21" s="12" t="s">
        <v>1166</v>
      </c>
      <c r="B21" s="30" t="s">
        <v>1167</v>
      </c>
      <c r="C21" s="30" t="s">
        <v>1159</v>
      </c>
      <c r="D21" s="13">
        <v>1110</v>
      </c>
      <c r="E21" s="14">
        <v>19.07</v>
      </c>
      <c r="F21" s="15">
        <v>9.1000000000000004E-3</v>
      </c>
      <c r="G21" s="15"/>
    </row>
    <row r="22" spans="1:7" x14ac:dyDescent="0.25">
      <c r="A22" s="12" t="s">
        <v>1919</v>
      </c>
      <c r="B22" s="30" t="s">
        <v>1920</v>
      </c>
      <c r="C22" s="30" t="s">
        <v>1232</v>
      </c>
      <c r="D22" s="13">
        <v>1235</v>
      </c>
      <c r="E22" s="14">
        <v>18.600000000000001</v>
      </c>
      <c r="F22" s="15">
        <v>8.8999999999999999E-3</v>
      </c>
      <c r="G22" s="15"/>
    </row>
    <row r="23" spans="1:7" x14ac:dyDescent="0.25">
      <c r="A23" s="12" t="s">
        <v>1319</v>
      </c>
      <c r="B23" s="30" t="s">
        <v>1320</v>
      </c>
      <c r="C23" s="30" t="s">
        <v>1221</v>
      </c>
      <c r="D23" s="13">
        <v>2382</v>
      </c>
      <c r="E23" s="14">
        <v>18.579999999999998</v>
      </c>
      <c r="F23" s="15">
        <v>8.8000000000000005E-3</v>
      </c>
      <c r="G23" s="15"/>
    </row>
    <row r="24" spans="1:7" x14ac:dyDescent="0.25">
      <c r="A24" s="12" t="s">
        <v>2300</v>
      </c>
      <c r="B24" s="30" t="s">
        <v>2301</v>
      </c>
      <c r="C24" s="30" t="s">
        <v>1241</v>
      </c>
      <c r="D24" s="13">
        <v>3433</v>
      </c>
      <c r="E24" s="14">
        <v>18.23</v>
      </c>
      <c r="F24" s="15">
        <v>8.6999999999999994E-3</v>
      </c>
      <c r="G24" s="15"/>
    </row>
    <row r="25" spans="1:7" x14ac:dyDescent="0.25">
      <c r="A25" s="12" t="s">
        <v>2302</v>
      </c>
      <c r="B25" s="30" t="s">
        <v>2303</v>
      </c>
      <c r="C25" s="30" t="s">
        <v>1186</v>
      </c>
      <c r="D25" s="13">
        <v>2973</v>
      </c>
      <c r="E25" s="14">
        <v>18.09</v>
      </c>
      <c r="F25" s="15">
        <v>8.6E-3</v>
      </c>
      <c r="G25" s="15"/>
    </row>
    <row r="26" spans="1:7" x14ac:dyDescent="0.25">
      <c r="A26" s="12" t="s">
        <v>1325</v>
      </c>
      <c r="B26" s="30" t="s">
        <v>1326</v>
      </c>
      <c r="C26" s="30" t="s">
        <v>1327</v>
      </c>
      <c r="D26" s="13">
        <v>12075</v>
      </c>
      <c r="E26" s="14">
        <v>17.37</v>
      </c>
      <c r="F26" s="15">
        <v>8.3000000000000001E-3</v>
      </c>
      <c r="G26" s="15"/>
    </row>
    <row r="27" spans="1:7" x14ac:dyDescent="0.25">
      <c r="A27" s="12" t="s">
        <v>1305</v>
      </c>
      <c r="B27" s="30" t="s">
        <v>1306</v>
      </c>
      <c r="C27" s="30" t="s">
        <v>1146</v>
      </c>
      <c r="D27" s="13">
        <v>11442</v>
      </c>
      <c r="E27" s="14">
        <v>16.75</v>
      </c>
      <c r="F27" s="15">
        <v>8.0000000000000002E-3</v>
      </c>
      <c r="G27" s="15"/>
    </row>
    <row r="28" spans="1:7" x14ac:dyDescent="0.25">
      <c r="A28" s="12" t="s">
        <v>1889</v>
      </c>
      <c r="B28" s="30" t="s">
        <v>1890</v>
      </c>
      <c r="C28" s="30" t="s">
        <v>1221</v>
      </c>
      <c r="D28" s="13">
        <v>1135</v>
      </c>
      <c r="E28" s="14">
        <v>16.47</v>
      </c>
      <c r="F28" s="15">
        <v>7.7999999999999996E-3</v>
      </c>
      <c r="G28" s="15"/>
    </row>
    <row r="29" spans="1:7" x14ac:dyDescent="0.25">
      <c r="A29" s="12" t="s">
        <v>1957</v>
      </c>
      <c r="B29" s="30" t="s">
        <v>1958</v>
      </c>
      <c r="C29" s="30" t="s">
        <v>1146</v>
      </c>
      <c r="D29" s="13">
        <v>17513</v>
      </c>
      <c r="E29" s="14">
        <v>16.440000000000001</v>
      </c>
      <c r="F29" s="15">
        <v>7.7999999999999996E-3</v>
      </c>
      <c r="G29" s="15"/>
    </row>
    <row r="30" spans="1:7" x14ac:dyDescent="0.25">
      <c r="A30" s="12" t="s">
        <v>1367</v>
      </c>
      <c r="B30" s="30" t="s">
        <v>1368</v>
      </c>
      <c r="C30" s="30" t="s">
        <v>1216</v>
      </c>
      <c r="D30" s="13">
        <v>2590</v>
      </c>
      <c r="E30" s="14">
        <v>16.329999999999998</v>
      </c>
      <c r="F30" s="15">
        <v>7.7999999999999996E-3</v>
      </c>
      <c r="G30" s="15"/>
    </row>
    <row r="31" spans="1:7" x14ac:dyDescent="0.25">
      <c r="A31" s="12" t="s">
        <v>1764</v>
      </c>
      <c r="B31" s="30" t="s">
        <v>1765</v>
      </c>
      <c r="C31" s="30" t="s">
        <v>1170</v>
      </c>
      <c r="D31" s="13">
        <v>1986</v>
      </c>
      <c r="E31" s="14">
        <v>16.21</v>
      </c>
      <c r="F31" s="15">
        <v>7.7000000000000002E-3</v>
      </c>
      <c r="G31" s="15"/>
    </row>
    <row r="32" spans="1:7" x14ac:dyDescent="0.25">
      <c r="A32" s="12" t="s">
        <v>2304</v>
      </c>
      <c r="B32" s="30" t="s">
        <v>2305</v>
      </c>
      <c r="C32" s="30" t="s">
        <v>1327</v>
      </c>
      <c r="D32" s="13">
        <v>554</v>
      </c>
      <c r="E32" s="14">
        <v>15.52</v>
      </c>
      <c r="F32" s="15">
        <v>7.4000000000000003E-3</v>
      </c>
      <c r="G32" s="15"/>
    </row>
    <row r="33" spans="1:7" x14ac:dyDescent="0.25">
      <c r="A33" s="12" t="s">
        <v>2306</v>
      </c>
      <c r="B33" s="30" t="s">
        <v>2307</v>
      </c>
      <c r="C33" s="30" t="s">
        <v>1982</v>
      </c>
      <c r="D33" s="13">
        <v>9464</v>
      </c>
      <c r="E33" s="14">
        <v>15.21</v>
      </c>
      <c r="F33" s="15">
        <v>7.1999999999999998E-3</v>
      </c>
      <c r="G33" s="15"/>
    </row>
    <row r="34" spans="1:7" x14ac:dyDescent="0.25">
      <c r="A34" s="12" t="s">
        <v>1953</v>
      </c>
      <c r="B34" s="30" t="s">
        <v>1954</v>
      </c>
      <c r="C34" s="30" t="s">
        <v>1380</v>
      </c>
      <c r="D34" s="13">
        <v>778</v>
      </c>
      <c r="E34" s="14">
        <v>15.21</v>
      </c>
      <c r="F34" s="15">
        <v>7.1999999999999998E-3</v>
      </c>
      <c r="G34" s="15"/>
    </row>
    <row r="35" spans="1:7" x14ac:dyDescent="0.25">
      <c r="A35" s="12" t="s">
        <v>1955</v>
      </c>
      <c r="B35" s="30" t="s">
        <v>1956</v>
      </c>
      <c r="C35" s="30" t="s">
        <v>1241</v>
      </c>
      <c r="D35" s="13">
        <v>402</v>
      </c>
      <c r="E35" s="14">
        <v>14.99</v>
      </c>
      <c r="F35" s="15">
        <v>7.1000000000000004E-3</v>
      </c>
      <c r="G35" s="15"/>
    </row>
    <row r="36" spans="1:7" x14ac:dyDescent="0.25">
      <c r="A36" s="12" t="s">
        <v>2030</v>
      </c>
      <c r="B36" s="30" t="s">
        <v>2031</v>
      </c>
      <c r="C36" s="30" t="s">
        <v>1186</v>
      </c>
      <c r="D36" s="13">
        <v>1526</v>
      </c>
      <c r="E36" s="14">
        <v>14.98</v>
      </c>
      <c r="F36" s="15">
        <v>7.1000000000000004E-3</v>
      </c>
      <c r="G36" s="15"/>
    </row>
    <row r="37" spans="1:7" x14ac:dyDescent="0.25">
      <c r="A37" s="12" t="s">
        <v>1206</v>
      </c>
      <c r="B37" s="30" t="s">
        <v>1207</v>
      </c>
      <c r="C37" s="30" t="s">
        <v>1186</v>
      </c>
      <c r="D37" s="13">
        <v>8630</v>
      </c>
      <c r="E37" s="14">
        <v>14.19</v>
      </c>
      <c r="F37" s="15">
        <v>6.7999999999999996E-3</v>
      </c>
      <c r="G37" s="15"/>
    </row>
    <row r="38" spans="1:7" x14ac:dyDescent="0.25">
      <c r="A38" s="12" t="s">
        <v>1766</v>
      </c>
      <c r="B38" s="30" t="s">
        <v>1767</v>
      </c>
      <c r="C38" s="30" t="s">
        <v>1186</v>
      </c>
      <c r="D38" s="13">
        <v>836</v>
      </c>
      <c r="E38" s="14">
        <v>14.19</v>
      </c>
      <c r="F38" s="15">
        <v>6.7999999999999996E-3</v>
      </c>
      <c r="G38" s="15"/>
    </row>
    <row r="39" spans="1:7" x14ac:dyDescent="0.25">
      <c r="A39" s="12" t="s">
        <v>2308</v>
      </c>
      <c r="B39" s="30" t="s">
        <v>2309</v>
      </c>
      <c r="C39" s="30" t="s">
        <v>1258</v>
      </c>
      <c r="D39" s="13">
        <v>1569</v>
      </c>
      <c r="E39" s="14">
        <v>13.74</v>
      </c>
      <c r="F39" s="15">
        <v>6.4999999999999997E-3</v>
      </c>
      <c r="G39" s="15"/>
    </row>
    <row r="40" spans="1:7" x14ac:dyDescent="0.25">
      <c r="A40" s="12" t="s">
        <v>2221</v>
      </c>
      <c r="B40" s="30" t="s">
        <v>2222</v>
      </c>
      <c r="C40" s="30" t="s">
        <v>1380</v>
      </c>
      <c r="D40" s="13">
        <v>1411</v>
      </c>
      <c r="E40" s="14">
        <v>13.51</v>
      </c>
      <c r="F40" s="15">
        <v>6.4000000000000003E-3</v>
      </c>
      <c r="G40" s="15"/>
    </row>
    <row r="41" spans="1:7" x14ac:dyDescent="0.25">
      <c r="A41" s="12" t="s">
        <v>1187</v>
      </c>
      <c r="B41" s="30" t="s">
        <v>1188</v>
      </c>
      <c r="C41" s="30" t="s">
        <v>1186</v>
      </c>
      <c r="D41" s="13">
        <v>6570</v>
      </c>
      <c r="E41" s="14">
        <v>13.41</v>
      </c>
      <c r="F41" s="15">
        <v>6.4000000000000003E-3</v>
      </c>
      <c r="G41" s="15"/>
    </row>
    <row r="42" spans="1:7" x14ac:dyDescent="0.25">
      <c r="A42" s="12" t="s">
        <v>2310</v>
      </c>
      <c r="B42" s="30" t="s">
        <v>2311</v>
      </c>
      <c r="C42" s="30" t="s">
        <v>1165</v>
      </c>
      <c r="D42" s="13">
        <v>238</v>
      </c>
      <c r="E42" s="14">
        <v>13.28</v>
      </c>
      <c r="F42" s="15">
        <v>6.3E-3</v>
      </c>
      <c r="G42" s="15"/>
    </row>
    <row r="43" spans="1:7" x14ac:dyDescent="0.25">
      <c r="A43" s="12" t="s">
        <v>2312</v>
      </c>
      <c r="B43" s="30" t="s">
        <v>2313</v>
      </c>
      <c r="C43" s="30" t="s">
        <v>1280</v>
      </c>
      <c r="D43" s="13">
        <v>4584</v>
      </c>
      <c r="E43" s="14">
        <v>13.22</v>
      </c>
      <c r="F43" s="15">
        <v>6.3E-3</v>
      </c>
      <c r="G43" s="15"/>
    </row>
    <row r="44" spans="1:7" x14ac:dyDescent="0.25">
      <c r="A44" s="12" t="s">
        <v>1383</v>
      </c>
      <c r="B44" s="30" t="s">
        <v>1384</v>
      </c>
      <c r="C44" s="30" t="s">
        <v>1181</v>
      </c>
      <c r="D44" s="13">
        <v>14337</v>
      </c>
      <c r="E44" s="14">
        <v>13.19</v>
      </c>
      <c r="F44" s="15">
        <v>6.3E-3</v>
      </c>
      <c r="G44" s="15"/>
    </row>
    <row r="45" spans="1:7" x14ac:dyDescent="0.25">
      <c r="A45" s="12" t="s">
        <v>2314</v>
      </c>
      <c r="B45" s="30" t="s">
        <v>2315</v>
      </c>
      <c r="C45" s="30" t="s">
        <v>1380</v>
      </c>
      <c r="D45" s="13">
        <v>1074</v>
      </c>
      <c r="E45" s="14">
        <v>13.16</v>
      </c>
      <c r="F45" s="15">
        <v>6.3E-3</v>
      </c>
      <c r="G45" s="15"/>
    </row>
    <row r="46" spans="1:7" x14ac:dyDescent="0.25">
      <c r="A46" s="12" t="s">
        <v>2316</v>
      </c>
      <c r="B46" s="30" t="s">
        <v>2317</v>
      </c>
      <c r="C46" s="30" t="s">
        <v>1918</v>
      </c>
      <c r="D46" s="13">
        <v>99</v>
      </c>
      <c r="E46" s="14">
        <v>13.05</v>
      </c>
      <c r="F46" s="15">
        <v>6.1999999999999998E-3</v>
      </c>
      <c r="G46" s="15"/>
    </row>
    <row r="47" spans="1:7" x14ac:dyDescent="0.25">
      <c r="A47" s="12" t="s">
        <v>2318</v>
      </c>
      <c r="B47" s="30" t="s">
        <v>2319</v>
      </c>
      <c r="C47" s="30" t="s">
        <v>1361</v>
      </c>
      <c r="D47" s="13">
        <v>7802</v>
      </c>
      <c r="E47" s="14">
        <v>12.99</v>
      </c>
      <c r="F47" s="15">
        <v>6.1999999999999998E-3</v>
      </c>
      <c r="G47" s="15"/>
    </row>
    <row r="48" spans="1:7" x14ac:dyDescent="0.25">
      <c r="A48" s="12" t="s">
        <v>1354</v>
      </c>
      <c r="B48" s="30" t="s">
        <v>1355</v>
      </c>
      <c r="C48" s="30" t="s">
        <v>1356</v>
      </c>
      <c r="D48" s="13">
        <v>488</v>
      </c>
      <c r="E48" s="14">
        <v>12.71</v>
      </c>
      <c r="F48" s="15">
        <v>6.1000000000000004E-3</v>
      </c>
      <c r="G48" s="15"/>
    </row>
    <row r="49" spans="1:7" x14ac:dyDescent="0.25">
      <c r="A49" s="12" t="s">
        <v>1963</v>
      </c>
      <c r="B49" s="30" t="s">
        <v>1964</v>
      </c>
      <c r="C49" s="30" t="s">
        <v>1918</v>
      </c>
      <c r="D49" s="13">
        <v>1961</v>
      </c>
      <c r="E49" s="14">
        <v>12.64</v>
      </c>
      <c r="F49" s="15">
        <v>6.0000000000000001E-3</v>
      </c>
      <c r="G49" s="15"/>
    </row>
    <row r="50" spans="1:7" x14ac:dyDescent="0.25">
      <c r="A50" s="12" t="s">
        <v>2320</v>
      </c>
      <c r="B50" s="30" t="s">
        <v>2321</v>
      </c>
      <c r="C50" s="30" t="s">
        <v>1186</v>
      </c>
      <c r="D50" s="13">
        <v>1613</v>
      </c>
      <c r="E50" s="14">
        <v>12.48</v>
      </c>
      <c r="F50" s="15">
        <v>5.8999999999999999E-3</v>
      </c>
      <c r="G50" s="15"/>
    </row>
    <row r="51" spans="1:7" x14ac:dyDescent="0.25">
      <c r="A51" s="12" t="s">
        <v>2322</v>
      </c>
      <c r="B51" s="30" t="s">
        <v>2323</v>
      </c>
      <c r="C51" s="30" t="s">
        <v>1221</v>
      </c>
      <c r="D51" s="13">
        <v>9695</v>
      </c>
      <c r="E51" s="14">
        <v>12.27</v>
      </c>
      <c r="F51" s="15">
        <v>5.7999999999999996E-3</v>
      </c>
      <c r="G51" s="15"/>
    </row>
    <row r="52" spans="1:7" x14ac:dyDescent="0.25">
      <c r="A52" s="12" t="s">
        <v>2324</v>
      </c>
      <c r="B52" s="30" t="s">
        <v>2325</v>
      </c>
      <c r="C52" s="30" t="s">
        <v>1263</v>
      </c>
      <c r="D52" s="13">
        <v>3610</v>
      </c>
      <c r="E52" s="14">
        <v>11.74</v>
      </c>
      <c r="F52" s="15">
        <v>5.5999999999999999E-3</v>
      </c>
      <c r="G52" s="15"/>
    </row>
    <row r="53" spans="1:7" x14ac:dyDescent="0.25">
      <c r="A53" s="12" t="s">
        <v>2326</v>
      </c>
      <c r="B53" s="30" t="s">
        <v>2327</v>
      </c>
      <c r="C53" s="30" t="s">
        <v>1241</v>
      </c>
      <c r="D53" s="13">
        <v>1194</v>
      </c>
      <c r="E53" s="14">
        <v>11.54</v>
      </c>
      <c r="F53" s="15">
        <v>5.4999999999999997E-3</v>
      </c>
      <c r="G53" s="15"/>
    </row>
    <row r="54" spans="1:7" x14ac:dyDescent="0.25">
      <c r="A54" s="12" t="s">
        <v>2328</v>
      </c>
      <c r="B54" s="30" t="s">
        <v>2329</v>
      </c>
      <c r="C54" s="30" t="s">
        <v>1221</v>
      </c>
      <c r="D54" s="13">
        <v>143</v>
      </c>
      <c r="E54" s="14">
        <v>11.5</v>
      </c>
      <c r="F54" s="15">
        <v>5.4999999999999997E-3</v>
      </c>
      <c r="G54" s="15"/>
    </row>
    <row r="55" spans="1:7" x14ac:dyDescent="0.25">
      <c r="A55" s="12" t="s">
        <v>2330</v>
      </c>
      <c r="B55" s="30" t="s">
        <v>2331</v>
      </c>
      <c r="C55" s="30" t="s">
        <v>1221</v>
      </c>
      <c r="D55" s="13">
        <v>1447</v>
      </c>
      <c r="E55" s="14">
        <v>11.47</v>
      </c>
      <c r="F55" s="15">
        <v>5.4999999999999997E-3</v>
      </c>
      <c r="G55" s="15"/>
    </row>
    <row r="56" spans="1:7" x14ac:dyDescent="0.25">
      <c r="A56" s="12" t="s">
        <v>2332</v>
      </c>
      <c r="B56" s="30" t="s">
        <v>2333</v>
      </c>
      <c r="C56" s="30" t="s">
        <v>1235</v>
      </c>
      <c r="D56" s="13">
        <v>1578</v>
      </c>
      <c r="E56" s="14">
        <v>11.2</v>
      </c>
      <c r="F56" s="15">
        <v>5.3E-3</v>
      </c>
      <c r="G56" s="15"/>
    </row>
    <row r="57" spans="1:7" x14ac:dyDescent="0.25">
      <c r="A57" s="12" t="s">
        <v>1921</v>
      </c>
      <c r="B57" s="30" t="s">
        <v>1922</v>
      </c>
      <c r="C57" s="30" t="s">
        <v>1165</v>
      </c>
      <c r="D57" s="13">
        <v>1925</v>
      </c>
      <c r="E57" s="14">
        <v>11.13</v>
      </c>
      <c r="F57" s="15">
        <v>5.3E-3</v>
      </c>
      <c r="G57" s="15"/>
    </row>
    <row r="58" spans="1:7" x14ac:dyDescent="0.25">
      <c r="A58" s="12" t="s">
        <v>2334</v>
      </c>
      <c r="B58" s="30" t="s">
        <v>2335</v>
      </c>
      <c r="C58" s="30" t="s">
        <v>1241</v>
      </c>
      <c r="D58" s="13">
        <v>2084</v>
      </c>
      <c r="E58" s="14">
        <v>11.05</v>
      </c>
      <c r="F58" s="15">
        <v>5.3E-3</v>
      </c>
      <c r="G58" s="15"/>
    </row>
    <row r="59" spans="1:7" x14ac:dyDescent="0.25">
      <c r="A59" s="12" t="s">
        <v>2336</v>
      </c>
      <c r="B59" s="30" t="s">
        <v>2337</v>
      </c>
      <c r="C59" s="30" t="s">
        <v>2261</v>
      </c>
      <c r="D59" s="13">
        <v>718</v>
      </c>
      <c r="E59" s="14">
        <v>10.95</v>
      </c>
      <c r="F59" s="15">
        <v>5.1999999999999998E-3</v>
      </c>
      <c r="G59" s="15"/>
    </row>
    <row r="60" spans="1:7" x14ac:dyDescent="0.25">
      <c r="A60" s="12" t="s">
        <v>2338</v>
      </c>
      <c r="B60" s="30" t="s">
        <v>2339</v>
      </c>
      <c r="C60" s="30" t="s">
        <v>1327</v>
      </c>
      <c r="D60" s="13">
        <v>2588</v>
      </c>
      <c r="E60" s="14">
        <v>10.82</v>
      </c>
      <c r="F60" s="15">
        <v>5.1999999999999998E-3</v>
      </c>
      <c r="G60" s="15"/>
    </row>
    <row r="61" spans="1:7" x14ac:dyDescent="0.25">
      <c r="A61" s="12" t="s">
        <v>2340</v>
      </c>
      <c r="B61" s="30" t="s">
        <v>2341</v>
      </c>
      <c r="C61" s="30" t="s">
        <v>1186</v>
      </c>
      <c r="D61" s="13">
        <v>744</v>
      </c>
      <c r="E61" s="14">
        <v>10.71</v>
      </c>
      <c r="F61" s="15">
        <v>5.1000000000000004E-3</v>
      </c>
      <c r="G61" s="15"/>
    </row>
    <row r="62" spans="1:7" x14ac:dyDescent="0.25">
      <c r="A62" s="12" t="s">
        <v>2342</v>
      </c>
      <c r="B62" s="30" t="s">
        <v>2343</v>
      </c>
      <c r="C62" s="30" t="s">
        <v>1149</v>
      </c>
      <c r="D62" s="13">
        <v>7721</v>
      </c>
      <c r="E62" s="14">
        <v>10.67</v>
      </c>
      <c r="F62" s="15">
        <v>5.1000000000000004E-3</v>
      </c>
      <c r="G62" s="15"/>
    </row>
    <row r="63" spans="1:7" x14ac:dyDescent="0.25">
      <c r="A63" s="12" t="s">
        <v>2344</v>
      </c>
      <c r="B63" s="30" t="s">
        <v>2345</v>
      </c>
      <c r="C63" s="30" t="s">
        <v>2346</v>
      </c>
      <c r="D63" s="13">
        <v>836</v>
      </c>
      <c r="E63" s="14">
        <v>10.56</v>
      </c>
      <c r="F63" s="15">
        <v>5.0000000000000001E-3</v>
      </c>
      <c r="G63" s="15"/>
    </row>
    <row r="64" spans="1:7" x14ac:dyDescent="0.25">
      <c r="A64" s="12" t="s">
        <v>1983</v>
      </c>
      <c r="B64" s="30" t="s">
        <v>1984</v>
      </c>
      <c r="C64" s="30" t="s">
        <v>1221</v>
      </c>
      <c r="D64" s="13">
        <v>1582</v>
      </c>
      <c r="E64" s="14">
        <v>10.44</v>
      </c>
      <c r="F64" s="15">
        <v>5.0000000000000001E-3</v>
      </c>
      <c r="G64" s="15"/>
    </row>
    <row r="65" spans="1:7" x14ac:dyDescent="0.25">
      <c r="A65" s="12" t="s">
        <v>1431</v>
      </c>
      <c r="B65" s="30" t="s">
        <v>1432</v>
      </c>
      <c r="C65" s="30" t="s">
        <v>1186</v>
      </c>
      <c r="D65" s="13">
        <v>1336</v>
      </c>
      <c r="E65" s="14">
        <v>10.44</v>
      </c>
      <c r="F65" s="15">
        <v>5.0000000000000001E-3</v>
      </c>
      <c r="G65" s="15"/>
    </row>
    <row r="66" spans="1:7" x14ac:dyDescent="0.25">
      <c r="A66" s="12" t="s">
        <v>2347</v>
      </c>
      <c r="B66" s="30" t="s">
        <v>2348</v>
      </c>
      <c r="C66" s="30" t="s">
        <v>1216</v>
      </c>
      <c r="D66" s="13">
        <v>1135</v>
      </c>
      <c r="E66" s="14">
        <v>10.4</v>
      </c>
      <c r="F66" s="15">
        <v>5.0000000000000001E-3</v>
      </c>
      <c r="G66" s="15"/>
    </row>
    <row r="67" spans="1:7" x14ac:dyDescent="0.25">
      <c r="A67" s="12" t="s">
        <v>2349</v>
      </c>
      <c r="B67" s="30" t="s">
        <v>2350</v>
      </c>
      <c r="C67" s="30" t="s">
        <v>1216</v>
      </c>
      <c r="D67" s="13">
        <v>1413</v>
      </c>
      <c r="E67" s="14">
        <v>10.38</v>
      </c>
      <c r="F67" s="15">
        <v>4.8999999999999998E-3</v>
      </c>
      <c r="G67" s="15"/>
    </row>
    <row r="68" spans="1:7" x14ac:dyDescent="0.25">
      <c r="A68" s="12" t="s">
        <v>2351</v>
      </c>
      <c r="B68" s="30" t="s">
        <v>2352</v>
      </c>
      <c r="C68" s="30" t="s">
        <v>1361</v>
      </c>
      <c r="D68" s="13">
        <v>1527</v>
      </c>
      <c r="E68" s="14">
        <v>10.130000000000001</v>
      </c>
      <c r="F68" s="15">
        <v>4.7999999999999996E-3</v>
      </c>
      <c r="G68" s="15"/>
    </row>
    <row r="69" spans="1:7" x14ac:dyDescent="0.25">
      <c r="A69" s="12" t="s">
        <v>2353</v>
      </c>
      <c r="B69" s="30" t="s">
        <v>2354</v>
      </c>
      <c r="C69" s="30" t="s">
        <v>1235</v>
      </c>
      <c r="D69" s="13">
        <v>1743</v>
      </c>
      <c r="E69" s="14">
        <v>9.92</v>
      </c>
      <c r="F69" s="15">
        <v>4.7000000000000002E-3</v>
      </c>
      <c r="G69" s="15"/>
    </row>
    <row r="70" spans="1:7" x14ac:dyDescent="0.25">
      <c r="A70" s="12" t="s">
        <v>2355</v>
      </c>
      <c r="B70" s="30" t="s">
        <v>2356</v>
      </c>
      <c r="C70" s="30" t="s">
        <v>1216</v>
      </c>
      <c r="D70" s="13">
        <v>1804</v>
      </c>
      <c r="E70" s="14">
        <v>9.7100000000000009</v>
      </c>
      <c r="F70" s="15">
        <v>4.5999999999999999E-3</v>
      </c>
      <c r="G70" s="15"/>
    </row>
    <row r="71" spans="1:7" x14ac:dyDescent="0.25">
      <c r="A71" s="12" t="s">
        <v>1417</v>
      </c>
      <c r="B71" s="30" t="s">
        <v>1418</v>
      </c>
      <c r="C71" s="30" t="s">
        <v>1332</v>
      </c>
      <c r="D71" s="13">
        <v>1411</v>
      </c>
      <c r="E71" s="14">
        <v>9.69</v>
      </c>
      <c r="F71" s="15">
        <v>4.5999999999999999E-3</v>
      </c>
      <c r="G71" s="15"/>
    </row>
    <row r="72" spans="1:7" x14ac:dyDescent="0.25">
      <c r="A72" s="12" t="s">
        <v>2357</v>
      </c>
      <c r="B72" s="30" t="s">
        <v>2358</v>
      </c>
      <c r="C72" s="30" t="s">
        <v>1244</v>
      </c>
      <c r="D72" s="13">
        <v>9925</v>
      </c>
      <c r="E72" s="14">
        <v>9.65</v>
      </c>
      <c r="F72" s="15">
        <v>4.5999999999999999E-3</v>
      </c>
      <c r="G72" s="15"/>
    </row>
    <row r="73" spans="1:7" x14ac:dyDescent="0.25">
      <c r="A73" s="12" t="s">
        <v>1788</v>
      </c>
      <c r="B73" s="30" t="s">
        <v>1789</v>
      </c>
      <c r="C73" s="30" t="s">
        <v>1213</v>
      </c>
      <c r="D73" s="13">
        <v>1068</v>
      </c>
      <c r="E73" s="14">
        <v>9.61</v>
      </c>
      <c r="F73" s="15">
        <v>4.5999999999999999E-3</v>
      </c>
      <c r="G73" s="15"/>
    </row>
    <row r="74" spans="1:7" x14ac:dyDescent="0.25">
      <c r="A74" s="12" t="s">
        <v>2359</v>
      </c>
      <c r="B74" s="30" t="s">
        <v>2360</v>
      </c>
      <c r="C74" s="30" t="s">
        <v>1244</v>
      </c>
      <c r="D74" s="13">
        <v>11269</v>
      </c>
      <c r="E74" s="14">
        <v>9.57</v>
      </c>
      <c r="F74" s="15">
        <v>4.5999999999999999E-3</v>
      </c>
      <c r="G74" s="15"/>
    </row>
    <row r="75" spans="1:7" x14ac:dyDescent="0.25">
      <c r="A75" s="12" t="s">
        <v>2361</v>
      </c>
      <c r="B75" s="30" t="s">
        <v>2362</v>
      </c>
      <c r="C75" s="30" t="s">
        <v>1479</v>
      </c>
      <c r="D75" s="13">
        <v>849</v>
      </c>
      <c r="E75" s="14">
        <v>9.4700000000000006</v>
      </c>
      <c r="F75" s="15">
        <v>4.4999999999999997E-3</v>
      </c>
      <c r="G75" s="15"/>
    </row>
    <row r="76" spans="1:7" x14ac:dyDescent="0.25">
      <c r="A76" s="12" t="s">
        <v>2363</v>
      </c>
      <c r="B76" s="30" t="s">
        <v>2364</v>
      </c>
      <c r="C76" s="30" t="s">
        <v>1186</v>
      </c>
      <c r="D76" s="13">
        <v>1654</v>
      </c>
      <c r="E76" s="14">
        <v>9.4700000000000006</v>
      </c>
      <c r="F76" s="15">
        <v>4.4999999999999997E-3</v>
      </c>
      <c r="G76" s="15"/>
    </row>
    <row r="77" spans="1:7" x14ac:dyDescent="0.25">
      <c r="A77" s="12" t="s">
        <v>2365</v>
      </c>
      <c r="B77" s="30" t="s">
        <v>2366</v>
      </c>
      <c r="C77" s="30" t="s">
        <v>1173</v>
      </c>
      <c r="D77" s="13">
        <v>14112</v>
      </c>
      <c r="E77" s="14">
        <v>9.41</v>
      </c>
      <c r="F77" s="15">
        <v>4.4999999999999997E-3</v>
      </c>
      <c r="G77" s="15"/>
    </row>
    <row r="78" spans="1:7" x14ac:dyDescent="0.25">
      <c r="A78" s="12" t="s">
        <v>2367</v>
      </c>
      <c r="B78" s="30" t="s">
        <v>2368</v>
      </c>
      <c r="C78" s="30" t="s">
        <v>1827</v>
      </c>
      <c r="D78" s="13">
        <v>2164</v>
      </c>
      <c r="E78" s="14">
        <v>9.4</v>
      </c>
      <c r="F78" s="15">
        <v>4.4999999999999997E-3</v>
      </c>
      <c r="G78" s="15"/>
    </row>
    <row r="79" spans="1:7" x14ac:dyDescent="0.25">
      <c r="A79" s="12" t="s">
        <v>2369</v>
      </c>
      <c r="B79" s="30" t="s">
        <v>2370</v>
      </c>
      <c r="C79" s="30" t="s">
        <v>1982</v>
      </c>
      <c r="D79" s="13">
        <v>351</v>
      </c>
      <c r="E79" s="14">
        <v>9.4</v>
      </c>
      <c r="F79" s="15">
        <v>4.4999999999999997E-3</v>
      </c>
      <c r="G79" s="15"/>
    </row>
    <row r="80" spans="1:7" x14ac:dyDescent="0.25">
      <c r="A80" s="12" t="s">
        <v>2371</v>
      </c>
      <c r="B80" s="30" t="s">
        <v>2372</v>
      </c>
      <c r="C80" s="30" t="s">
        <v>1241</v>
      </c>
      <c r="D80" s="13">
        <v>4547</v>
      </c>
      <c r="E80" s="14">
        <v>9.39</v>
      </c>
      <c r="F80" s="15">
        <v>4.4999999999999997E-3</v>
      </c>
      <c r="G80" s="15"/>
    </row>
    <row r="81" spans="1:7" x14ac:dyDescent="0.25">
      <c r="A81" s="12" t="s">
        <v>1450</v>
      </c>
      <c r="B81" s="30" t="s">
        <v>1451</v>
      </c>
      <c r="C81" s="30" t="s">
        <v>1280</v>
      </c>
      <c r="D81" s="13">
        <v>897</v>
      </c>
      <c r="E81" s="14">
        <v>9.34</v>
      </c>
      <c r="F81" s="15">
        <v>4.4000000000000003E-3</v>
      </c>
      <c r="G81" s="15"/>
    </row>
    <row r="82" spans="1:7" x14ac:dyDescent="0.25">
      <c r="A82" s="12" t="s">
        <v>1973</v>
      </c>
      <c r="B82" s="30" t="s">
        <v>1974</v>
      </c>
      <c r="C82" s="30" t="s">
        <v>1975</v>
      </c>
      <c r="D82" s="13">
        <v>1162</v>
      </c>
      <c r="E82" s="14">
        <v>9.26</v>
      </c>
      <c r="F82" s="15">
        <v>4.4000000000000003E-3</v>
      </c>
      <c r="G82" s="15"/>
    </row>
    <row r="83" spans="1:7" x14ac:dyDescent="0.25">
      <c r="A83" s="12" t="s">
        <v>2373</v>
      </c>
      <c r="B83" s="30" t="s">
        <v>2374</v>
      </c>
      <c r="C83" s="30" t="s">
        <v>1235</v>
      </c>
      <c r="D83" s="13">
        <v>1934</v>
      </c>
      <c r="E83" s="14">
        <v>9.24</v>
      </c>
      <c r="F83" s="15">
        <v>4.4000000000000003E-3</v>
      </c>
      <c r="G83" s="15"/>
    </row>
    <row r="84" spans="1:7" x14ac:dyDescent="0.25">
      <c r="A84" s="12" t="s">
        <v>1341</v>
      </c>
      <c r="B84" s="30" t="s">
        <v>1342</v>
      </c>
      <c r="C84" s="30" t="s">
        <v>1181</v>
      </c>
      <c r="D84" s="13">
        <v>5238</v>
      </c>
      <c r="E84" s="14">
        <v>9.06</v>
      </c>
      <c r="F84" s="15">
        <v>4.3E-3</v>
      </c>
      <c r="G84" s="15"/>
    </row>
    <row r="85" spans="1:7" x14ac:dyDescent="0.25">
      <c r="A85" s="12" t="s">
        <v>2375</v>
      </c>
      <c r="B85" s="30" t="s">
        <v>2376</v>
      </c>
      <c r="C85" s="30" t="s">
        <v>1186</v>
      </c>
      <c r="D85" s="13">
        <v>210</v>
      </c>
      <c r="E85" s="14">
        <v>8.9</v>
      </c>
      <c r="F85" s="15">
        <v>4.1999999999999997E-3</v>
      </c>
      <c r="G85" s="15"/>
    </row>
    <row r="86" spans="1:7" x14ac:dyDescent="0.25">
      <c r="A86" s="12" t="s">
        <v>2377</v>
      </c>
      <c r="B86" s="30" t="s">
        <v>2378</v>
      </c>
      <c r="C86" s="30" t="s">
        <v>1213</v>
      </c>
      <c r="D86" s="13">
        <v>7699</v>
      </c>
      <c r="E86" s="14">
        <v>8.8000000000000007</v>
      </c>
      <c r="F86" s="15">
        <v>4.1999999999999997E-3</v>
      </c>
      <c r="G86" s="15"/>
    </row>
    <row r="87" spans="1:7" x14ac:dyDescent="0.25">
      <c r="A87" s="12" t="s">
        <v>2379</v>
      </c>
      <c r="B87" s="30" t="s">
        <v>2380</v>
      </c>
      <c r="C87" s="30" t="s">
        <v>1186</v>
      </c>
      <c r="D87" s="13">
        <v>3019</v>
      </c>
      <c r="E87" s="14">
        <v>8.75</v>
      </c>
      <c r="F87" s="15">
        <v>4.1999999999999997E-3</v>
      </c>
      <c r="G87" s="15"/>
    </row>
    <row r="88" spans="1:7" x14ac:dyDescent="0.25">
      <c r="A88" s="12" t="s">
        <v>2381</v>
      </c>
      <c r="B88" s="30" t="s">
        <v>2382</v>
      </c>
      <c r="C88" s="30" t="s">
        <v>1216</v>
      </c>
      <c r="D88" s="13">
        <v>1043</v>
      </c>
      <c r="E88" s="14">
        <v>8.73</v>
      </c>
      <c r="F88" s="15">
        <v>4.1999999999999997E-3</v>
      </c>
      <c r="G88" s="15"/>
    </row>
    <row r="89" spans="1:7" x14ac:dyDescent="0.25">
      <c r="A89" s="12" t="s">
        <v>2383</v>
      </c>
      <c r="B89" s="30" t="s">
        <v>2384</v>
      </c>
      <c r="C89" s="30" t="s">
        <v>1982</v>
      </c>
      <c r="D89" s="13">
        <v>4886</v>
      </c>
      <c r="E89" s="14">
        <v>8.68</v>
      </c>
      <c r="F89" s="15">
        <v>4.1000000000000003E-3</v>
      </c>
      <c r="G89" s="15"/>
    </row>
    <row r="90" spans="1:7" x14ac:dyDescent="0.25">
      <c r="A90" s="12" t="s">
        <v>1475</v>
      </c>
      <c r="B90" s="30" t="s">
        <v>1476</v>
      </c>
      <c r="C90" s="30" t="s">
        <v>1349</v>
      </c>
      <c r="D90" s="13">
        <v>1832</v>
      </c>
      <c r="E90" s="14">
        <v>8.67</v>
      </c>
      <c r="F90" s="15">
        <v>4.1000000000000003E-3</v>
      </c>
      <c r="G90" s="15"/>
    </row>
    <row r="91" spans="1:7" x14ac:dyDescent="0.25">
      <c r="A91" s="12" t="s">
        <v>1504</v>
      </c>
      <c r="B91" s="30" t="s">
        <v>1505</v>
      </c>
      <c r="C91" s="30" t="s">
        <v>1221</v>
      </c>
      <c r="D91" s="13">
        <v>2159</v>
      </c>
      <c r="E91" s="14">
        <v>8.6300000000000008</v>
      </c>
      <c r="F91" s="15">
        <v>4.1000000000000003E-3</v>
      </c>
      <c r="G91" s="15"/>
    </row>
    <row r="92" spans="1:7" x14ac:dyDescent="0.25">
      <c r="A92" s="12" t="s">
        <v>2385</v>
      </c>
      <c r="B92" s="30" t="s">
        <v>2386</v>
      </c>
      <c r="C92" s="30" t="s">
        <v>1361</v>
      </c>
      <c r="D92" s="13">
        <v>23090</v>
      </c>
      <c r="E92" s="14">
        <v>8.58</v>
      </c>
      <c r="F92" s="15">
        <v>4.1000000000000003E-3</v>
      </c>
      <c r="G92" s="15"/>
    </row>
    <row r="93" spans="1:7" x14ac:dyDescent="0.25">
      <c r="A93" s="12" t="s">
        <v>2387</v>
      </c>
      <c r="B93" s="30" t="s">
        <v>2388</v>
      </c>
      <c r="C93" s="30" t="s">
        <v>1241</v>
      </c>
      <c r="D93" s="13">
        <v>1834</v>
      </c>
      <c r="E93" s="14">
        <v>8.52</v>
      </c>
      <c r="F93" s="15">
        <v>4.1000000000000003E-3</v>
      </c>
      <c r="G93" s="15"/>
    </row>
    <row r="94" spans="1:7" x14ac:dyDescent="0.25">
      <c r="A94" s="12" t="s">
        <v>2225</v>
      </c>
      <c r="B94" s="30" t="s">
        <v>2226</v>
      </c>
      <c r="C94" s="30" t="s">
        <v>1380</v>
      </c>
      <c r="D94" s="13">
        <v>792</v>
      </c>
      <c r="E94" s="14">
        <v>8.5</v>
      </c>
      <c r="F94" s="15">
        <v>4.0000000000000001E-3</v>
      </c>
      <c r="G94" s="15"/>
    </row>
    <row r="95" spans="1:7" x14ac:dyDescent="0.25">
      <c r="A95" s="12" t="s">
        <v>2389</v>
      </c>
      <c r="B95" s="30" t="s">
        <v>2390</v>
      </c>
      <c r="C95" s="30" t="s">
        <v>1241</v>
      </c>
      <c r="D95" s="13">
        <v>2524</v>
      </c>
      <c r="E95" s="14">
        <v>8.44</v>
      </c>
      <c r="F95" s="15">
        <v>4.0000000000000001E-3</v>
      </c>
      <c r="G95" s="15"/>
    </row>
    <row r="96" spans="1:7" x14ac:dyDescent="0.25">
      <c r="A96" s="12" t="s">
        <v>2391</v>
      </c>
      <c r="B96" s="30" t="s">
        <v>2392</v>
      </c>
      <c r="C96" s="30" t="s">
        <v>1263</v>
      </c>
      <c r="D96" s="13">
        <v>2763</v>
      </c>
      <c r="E96" s="14">
        <v>8.33</v>
      </c>
      <c r="F96" s="15">
        <v>4.0000000000000001E-3</v>
      </c>
      <c r="G96" s="15"/>
    </row>
    <row r="97" spans="1:7" x14ac:dyDescent="0.25">
      <c r="A97" s="12" t="s">
        <v>2393</v>
      </c>
      <c r="B97" s="30" t="s">
        <v>2394</v>
      </c>
      <c r="C97" s="30" t="s">
        <v>1337</v>
      </c>
      <c r="D97" s="13">
        <v>1555</v>
      </c>
      <c r="E97" s="14">
        <v>8.32</v>
      </c>
      <c r="F97" s="15">
        <v>4.0000000000000001E-3</v>
      </c>
      <c r="G97" s="15"/>
    </row>
    <row r="98" spans="1:7" x14ac:dyDescent="0.25">
      <c r="A98" s="12" t="s">
        <v>2395</v>
      </c>
      <c r="B98" s="30" t="s">
        <v>2396</v>
      </c>
      <c r="C98" s="30" t="s">
        <v>1361</v>
      </c>
      <c r="D98" s="13">
        <v>10897</v>
      </c>
      <c r="E98" s="14">
        <v>8.2899999999999991</v>
      </c>
      <c r="F98" s="15">
        <v>3.8999999999999998E-3</v>
      </c>
      <c r="G98" s="15"/>
    </row>
    <row r="99" spans="1:7" x14ac:dyDescent="0.25">
      <c r="A99" s="12" t="s">
        <v>2397</v>
      </c>
      <c r="B99" s="30" t="s">
        <v>2398</v>
      </c>
      <c r="C99" s="30" t="s">
        <v>1371</v>
      </c>
      <c r="D99" s="13">
        <v>130</v>
      </c>
      <c r="E99" s="14">
        <v>8.27</v>
      </c>
      <c r="F99" s="15">
        <v>3.8999999999999998E-3</v>
      </c>
      <c r="G99" s="15"/>
    </row>
    <row r="100" spans="1:7" x14ac:dyDescent="0.25">
      <c r="A100" s="12" t="s">
        <v>1893</v>
      </c>
      <c r="B100" s="30" t="s">
        <v>1894</v>
      </c>
      <c r="C100" s="30" t="s">
        <v>1263</v>
      </c>
      <c r="D100" s="13">
        <v>268</v>
      </c>
      <c r="E100" s="14">
        <v>8.17</v>
      </c>
      <c r="F100" s="15">
        <v>3.8999999999999998E-3</v>
      </c>
      <c r="G100" s="15"/>
    </row>
    <row r="101" spans="1:7" x14ac:dyDescent="0.25">
      <c r="A101" s="12" t="s">
        <v>1965</v>
      </c>
      <c r="B101" s="30" t="s">
        <v>1966</v>
      </c>
      <c r="C101" s="30" t="s">
        <v>1198</v>
      </c>
      <c r="D101" s="13">
        <v>994</v>
      </c>
      <c r="E101" s="14">
        <v>8.1199999999999992</v>
      </c>
      <c r="F101" s="15">
        <v>3.8999999999999998E-3</v>
      </c>
      <c r="G101" s="15"/>
    </row>
    <row r="102" spans="1:7" x14ac:dyDescent="0.25">
      <c r="A102" s="12" t="s">
        <v>2399</v>
      </c>
      <c r="B102" s="30" t="s">
        <v>2400</v>
      </c>
      <c r="C102" s="30" t="s">
        <v>1210</v>
      </c>
      <c r="D102" s="13">
        <v>18208</v>
      </c>
      <c r="E102" s="14">
        <v>8.08</v>
      </c>
      <c r="F102" s="15">
        <v>3.8E-3</v>
      </c>
      <c r="G102" s="15"/>
    </row>
    <row r="103" spans="1:7" x14ac:dyDescent="0.25">
      <c r="A103" s="12" t="s">
        <v>2401</v>
      </c>
      <c r="B103" s="30" t="s">
        <v>2402</v>
      </c>
      <c r="C103" s="30" t="s">
        <v>1213</v>
      </c>
      <c r="D103" s="13">
        <v>3387</v>
      </c>
      <c r="E103" s="14">
        <v>8.06</v>
      </c>
      <c r="F103" s="15">
        <v>3.8E-3</v>
      </c>
      <c r="G103" s="15"/>
    </row>
    <row r="104" spans="1:7" x14ac:dyDescent="0.25">
      <c r="A104" s="12" t="s">
        <v>1335</v>
      </c>
      <c r="B104" s="30" t="s">
        <v>1336</v>
      </c>
      <c r="C104" s="30" t="s">
        <v>1337</v>
      </c>
      <c r="D104" s="13">
        <v>2520</v>
      </c>
      <c r="E104" s="14">
        <v>8.02</v>
      </c>
      <c r="F104" s="15">
        <v>3.8E-3</v>
      </c>
      <c r="G104" s="15"/>
    </row>
    <row r="105" spans="1:7" x14ac:dyDescent="0.25">
      <c r="A105" s="12" t="s">
        <v>1978</v>
      </c>
      <c r="B105" s="30" t="s">
        <v>1979</v>
      </c>
      <c r="C105" s="30" t="s">
        <v>1263</v>
      </c>
      <c r="D105" s="13">
        <v>93</v>
      </c>
      <c r="E105" s="14">
        <v>7.99</v>
      </c>
      <c r="F105" s="15">
        <v>3.8E-3</v>
      </c>
      <c r="G105" s="15"/>
    </row>
    <row r="106" spans="1:7" x14ac:dyDescent="0.25">
      <c r="A106" s="12" t="s">
        <v>2403</v>
      </c>
      <c r="B106" s="30" t="s">
        <v>2404</v>
      </c>
      <c r="C106" s="30" t="s">
        <v>1445</v>
      </c>
      <c r="D106" s="13">
        <v>530</v>
      </c>
      <c r="E106" s="14">
        <v>7.97</v>
      </c>
      <c r="F106" s="15">
        <v>3.8E-3</v>
      </c>
      <c r="G106" s="15"/>
    </row>
    <row r="107" spans="1:7" x14ac:dyDescent="0.25">
      <c r="A107" s="12" t="s">
        <v>2405</v>
      </c>
      <c r="B107" s="30" t="s">
        <v>2406</v>
      </c>
      <c r="C107" s="30" t="s">
        <v>1165</v>
      </c>
      <c r="D107" s="13">
        <v>169</v>
      </c>
      <c r="E107" s="14">
        <v>7.9</v>
      </c>
      <c r="F107" s="15">
        <v>3.8E-3</v>
      </c>
      <c r="G107" s="15"/>
    </row>
    <row r="108" spans="1:7" x14ac:dyDescent="0.25">
      <c r="A108" s="12" t="s">
        <v>1944</v>
      </c>
      <c r="B108" s="30" t="s">
        <v>1945</v>
      </c>
      <c r="C108" s="30" t="s">
        <v>1918</v>
      </c>
      <c r="D108" s="13">
        <v>530</v>
      </c>
      <c r="E108" s="14">
        <v>7.9</v>
      </c>
      <c r="F108" s="15">
        <v>3.8E-3</v>
      </c>
      <c r="G108" s="15"/>
    </row>
    <row r="109" spans="1:7" x14ac:dyDescent="0.25">
      <c r="A109" s="12" t="s">
        <v>2407</v>
      </c>
      <c r="B109" s="30" t="s">
        <v>2408</v>
      </c>
      <c r="C109" s="30" t="s">
        <v>1156</v>
      </c>
      <c r="D109" s="13">
        <v>654</v>
      </c>
      <c r="E109" s="14">
        <v>7.81</v>
      </c>
      <c r="F109" s="15">
        <v>3.7000000000000002E-3</v>
      </c>
      <c r="G109" s="15"/>
    </row>
    <row r="110" spans="1:7" x14ac:dyDescent="0.25">
      <c r="A110" s="12" t="s">
        <v>2409</v>
      </c>
      <c r="B110" s="30" t="s">
        <v>2410</v>
      </c>
      <c r="C110" s="30" t="s">
        <v>1918</v>
      </c>
      <c r="D110" s="13">
        <v>315</v>
      </c>
      <c r="E110" s="14">
        <v>7.77</v>
      </c>
      <c r="F110" s="15">
        <v>3.7000000000000002E-3</v>
      </c>
      <c r="G110" s="15"/>
    </row>
    <row r="111" spans="1:7" x14ac:dyDescent="0.25">
      <c r="A111" s="12" t="s">
        <v>2411</v>
      </c>
      <c r="B111" s="30" t="s">
        <v>2412</v>
      </c>
      <c r="C111" s="30" t="s">
        <v>1173</v>
      </c>
      <c r="D111" s="13">
        <v>8097</v>
      </c>
      <c r="E111" s="14">
        <v>7.71</v>
      </c>
      <c r="F111" s="15">
        <v>3.7000000000000002E-3</v>
      </c>
      <c r="G111" s="15"/>
    </row>
    <row r="112" spans="1:7" x14ac:dyDescent="0.25">
      <c r="A112" s="12" t="s">
        <v>2413</v>
      </c>
      <c r="B112" s="30" t="s">
        <v>2414</v>
      </c>
      <c r="C112" s="30" t="s">
        <v>1332</v>
      </c>
      <c r="D112" s="13">
        <v>2826</v>
      </c>
      <c r="E112" s="14">
        <v>7.68</v>
      </c>
      <c r="F112" s="15">
        <v>3.7000000000000002E-3</v>
      </c>
      <c r="G112" s="15"/>
    </row>
    <row r="113" spans="1:7" x14ac:dyDescent="0.25">
      <c r="A113" s="12" t="s">
        <v>2227</v>
      </c>
      <c r="B113" s="30" t="s">
        <v>2228</v>
      </c>
      <c r="C113" s="30" t="s">
        <v>1186</v>
      </c>
      <c r="D113" s="13">
        <v>1022</v>
      </c>
      <c r="E113" s="14">
        <v>7.68</v>
      </c>
      <c r="F113" s="15">
        <v>3.7000000000000002E-3</v>
      </c>
      <c r="G113" s="15"/>
    </row>
    <row r="114" spans="1:7" x14ac:dyDescent="0.25">
      <c r="A114" s="12" t="s">
        <v>1801</v>
      </c>
      <c r="B114" s="30" t="s">
        <v>1802</v>
      </c>
      <c r="C114" s="30" t="s">
        <v>1235</v>
      </c>
      <c r="D114" s="13">
        <v>151</v>
      </c>
      <c r="E114" s="14">
        <v>7.63</v>
      </c>
      <c r="F114" s="15">
        <v>3.5999999999999999E-3</v>
      </c>
      <c r="G114" s="15"/>
    </row>
    <row r="115" spans="1:7" x14ac:dyDescent="0.25">
      <c r="A115" s="12" t="s">
        <v>2415</v>
      </c>
      <c r="B115" s="30" t="s">
        <v>2416</v>
      </c>
      <c r="C115" s="30" t="s">
        <v>1213</v>
      </c>
      <c r="D115" s="13">
        <v>548</v>
      </c>
      <c r="E115" s="14">
        <v>7.62</v>
      </c>
      <c r="F115" s="15">
        <v>3.5999999999999999E-3</v>
      </c>
      <c r="G115" s="15"/>
    </row>
    <row r="116" spans="1:7" x14ac:dyDescent="0.25">
      <c r="A116" s="12" t="s">
        <v>1987</v>
      </c>
      <c r="B116" s="30" t="s">
        <v>1988</v>
      </c>
      <c r="C116" s="30" t="s">
        <v>1241</v>
      </c>
      <c r="D116" s="13">
        <v>987</v>
      </c>
      <c r="E116" s="14">
        <v>7.56</v>
      </c>
      <c r="F116" s="15">
        <v>3.5999999999999999E-3</v>
      </c>
      <c r="G116" s="15"/>
    </row>
    <row r="117" spans="1:7" x14ac:dyDescent="0.25">
      <c r="A117" s="12" t="s">
        <v>2417</v>
      </c>
      <c r="B117" s="30" t="s">
        <v>2418</v>
      </c>
      <c r="C117" s="30" t="s">
        <v>1275</v>
      </c>
      <c r="D117" s="13">
        <v>305</v>
      </c>
      <c r="E117" s="14">
        <v>7.53</v>
      </c>
      <c r="F117" s="15">
        <v>3.5999999999999999E-3</v>
      </c>
      <c r="G117" s="15"/>
    </row>
    <row r="118" spans="1:7" x14ac:dyDescent="0.25">
      <c r="A118" s="12" t="s">
        <v>2419</v>
      </c>
      <c r="B118" s="30" t="s">
        <v>2420</v>
      </c>
      <c r="C118" s="30" t="s">
        <v>1280</v>
      </c>
      <c r="D118" s="13">
        <v>2013</v>
      </c>
      <c r="E118" s="14">
        <v>7.49</v>
      </c>
      <c r="F118" s="15">
        <v>3.5999999999999999E-3</v>
      </c>
      <c r="G118" s="15"/>
    </row>
    <row r="119" spans="1:7" x14ac:dyDescent="0.25">
      <c r="A119" s="12" t="s">
        <v>2421</v>
      </c>
      <c r="B119" s="30" t="s">
        <v>2422</v>
      </c>
      <c r="C119" s="30" t="s">
        <v>1165</v>
      </c>
      <c r="D119" s="13">
        <v>1722</v>
      </c>
      <c r="E119" s="14">
        <v>7.42</v>
      </c>
      <c r="F119" s="15">
        <v>3.5000000000000001E-3</v>
      </c>
      <c r="G119" s="15"/>
    </row>
    <row r="120" spans="1:7" x14ac:dyDescent="0.25">
      <c r="A120" s="12" t="s">
        <v>2028</v>
      </c>
      <c r="B120" s="30" t="s">
        <v>2029</v>
      </c>
      <c r="C120" s="30" t="s">
        <v>1349</v>
      </c>
      <c r="D120" s="13">
        <v>1123</v>
      </c>
      <c r="E120" s="14">
        <v>7.41</v>
      </c>
      <c r="F120" s="15">
        <v>3.5000000000000001E-3</v>
      </c>
      <c r="G120" s="15"/>
    </row>
    <row r="121" spans="1:7" x14ac:dyDescent="0.25">
      <c r="A121" s="12" t="s">
        <v>2423</v>
      </c>
      <c r="B121" s="30" t="s">
        <v>2424</v>
      </c>
      <c r="C121" s="30" t="s">
        <v>1792</v>
      </c>
      <c r="D121" s="13">
        <v>770</v>
      </c>
      <c r="E121" s="14">
        <v>7.39</v>
      </c>
      <c r="F121" s="15">
        <v>3.5000000000000001E-3</v>
      </c>
      <c r="G121" s="15"/>
    </row>
    <row r="122" spans="1:7" x14ac:dyDescent="0.25">
      <c r="A122" s="12" t="s">
        <v>2425</v>
      </c>
      <c r="B122" s="30" t="s">
        <v>2426</v>
      </c>
      <c r="C122" s="30" t="s">
        <v>1186</v>
      </c>
      <c r="D122" s="13">
        <v>985</v>
      </c>
      <c r="E122" s="14">
        <v>7.36</v>
      </c>
      <c r="F122" s="15">
        <v>3.5000000000000001E-3</v>
      </c>
      <c r="G122" s="15"/>
    </row>
    <row r="123" spans="1:7" x14ac:dyDescent="0.25">
      <c r="A123" s="12" t="s">
        <v>2233</v>
      </c>
      <c r="B123" s="30" t="s">
        <v>2234</v>
      </c>
      <c r="C123" s="30" t="s">
        <v>1327</v>
      </c>
      <c r="D123" s="13">
        <v>1382</v>
      </c>
      <c r="E123" s="14">
        <v>7.31</v>
      </c>
      <c r="F123" s="15">
        <v>3.5000000000000001E-3</v>
      </c>
      <c r="G123" s="15"/>
    </row>
    <row r="124" spans="1:7" x14ac:dyDescent="0.25">
      <c r="A124" s="12" t="s">
        <v>2223</v>
      </c>
      <c r="B124" s="30" t="s">
        <v>2224</v>
      </c>
      <c r="C124" s="30" t="s">
        <v>1203</v>
      </c>
      <c r="D124" s="13">
        <v>357</v>
      </c>
      <c r="E124" s="14">
        <v>7.19</v>
      </c>
      <c r="F124" s="15">
        <v>3.3999999999999998E-3</v>
      </c>
      <c r="G124" s="15"/>
    </row>
    <row r="125" spans="1:7" x14ac:dyDescent="0.25">
      <c r="A125" s="12" t="s">
        <v>2427</v>
      </c>
      <c r="B125" s="30" t="s">
        <v>2428</v>
      </c>
      <c r="C125" s="30" t="s">
        <v>1235</v>
      </c>
      <c r="D125" s="13">
        <v>335</v>
      </c>
      <c r="E125" s="14">
        <v>7.03</v>
      </c>
      <c r="F125" s="15">
        <v>3.3E-3</v>
      </c>
      <c r="G125" s="15"/>
    </row>
    <row r="126" spans="1:7" x14ac:dyDescent="0.25">
      <c r="A126" s="12" t="s">
        <v>2429</v>
      </c>
      <c r="B126" s="30" t="s">
        <v>2430</v>
      </c>
      <c r="C126" s="30" t="s">
        <v>1263</v>
      </c>
      <c r="D126" s="13">
        <v>606</v>
      </c>
      <c r="E126" s="14">
        <v>6.96</v>
      </c>
      <c r="F126" s="15">
        <v>3.3E-3</v>
      </c>
      <c r="G126" s="15"/>
    </row>
    <row r="127" spans="1:7" x14ac:dyDescent="0.25">
      <c r="A127" s="12" t="s">
        <v>1378</v>
      </c>
      <c r="B127" s="30" t="s">
        <v>1379</v>
      </c>
      <c r="C127" s="30" t="s">
        <v>1380</v>
      </c>
      <c r="D127" s="13">
        <v>408</v>
      </c>
      <c r="E127" s="14">
        <v>6.95</v>
      </c>
      <c r="F127" s="15">
        <v>3.3E-3</v>
      </c>
      <c r="G127" s="15"/>
    </row>
    <row r="128" spans="1:7" x14ac:dyDescent="0.25">
      <c r="A128" s="12" t="s">
        <v>2431</v>
      </c>
      <c r="B128" s="30" t="s">
        <v>2432</v>
      </c>
      <c r="C128" s="30" t="s">
        <v>1337</v>
      </c>
      <c r="D128" s="13">
        <v>3555</v>
      </c>
      <c r="E128" s="14">
        <v>6.87</v>
      </c>
      <c r="F128" s="15">
        <v>3.3E-3</v>
      </c>
      <c r="G128" s="15"/>
    </row>
    <row r="129" spans="1:7" x14ac:dyDescent="0.25">
      <c r="A129" s="12" t="s">
        <v>2433</v>
      </c>
      <c r="B129" s="30" t="s">
        <v>2434</v>
      </c>
      <c r="C129" s="30" t="s">
        <v>1186</v>
      </c>
      <c r="D129" s="13">
        <v>7973</v>
      </c>
      <c r="E129" s="14">
        <v>6.84</v>
      </c>
      <c r="F129" s="15">
        <v>3.3E-3</v>
      </c>
      <c r="G129" s="15"/>
    </row>
    <row r="130" spans="1:7" x14ac:dyDescent="0.25">
      <c r="A130" s="12" t="s">
        <v>2435</v>
      </c>
      <c r="B130" s="30" t="s">
        <v>2436</v>
      </c>
      <c r="C130" s="30" t="s">
        <v>1918</v>
      </c>
      <c r="D130" s="13">
        <v>566</v>
      </c>
      <c r="E130" s="14">
        <v>6.82</v>
      </c>
      <c r="F130" s="15">
        <v>3.2000000000000002E-3</v>
      </c>
      <c r="G130" s="15"/>
    </row>
    <row r="131" spans="1:7" x14ac:dyDescent="0.25">
      <c r="A131" s="12" t="s">
        <v>2437</v>
      </c>
      <c r="B131" s="30" t="s">
        <v>2438</v>
      </c>
      <c r="C131" s="30" t="s">
        <v>1327</v>
      </c>
      <c r="D131" s="13">
        <v>567</v>
      </c>
      <c r="E131" s="14">
        <v>6.81</v>
      </c>
      <c r="F131" s="15">
        <v>3.2000000000000002E-3</v>
      </c>
      <c r="G131" s="15"/>
    </row>
    <row r="132" spans="1:7" x14ac:dyDescent="0.25">
      <c r="A132" s="12" t="s">
        <v>2439</v>
      </c>
      <c r="B132" s="30" t="s">
        <v>2440</v>
      </c>
      <c r="C132" s="30" t="s">
        <v>1445</v>
      </c>
      <c r="D132" s="13">
        <v>4335</v>
      </c>
      <c r="E132" s="14">
        <v>6.8</v>
      </c>
      <c r="F132" s="15">
        <v>3.2000000000000002E-3</v>
      </c>
      <c r="G132" s="15"/>
    </row>
    <row r="133" spans="1:7" x14ac:dyDescent="0.25">
      <c r="A133" s="12" t="s">
        <v>2441</v>
      </c>
      <c r="B133" s="30" t="s">
        <v>2442</v>
      </c>
      <c r="C133" s="30" t="s">
        <v>1445</v>
      </c>
      <c r="D133" s="13">
        <v>1658</v>
      </c>
      <c r="E133" s="14">
        <v>6.72</v>
      </c>
      <c r="F133" s="15">
        <v>3.2000000000000002E-3</v>
      </c>
      <c r="G133" s="15"/>
    </row>
    <row r="134" spans="1:7" x14ac:dyDescent="0.25">
      <c r="A134" s="12" t="s">
        <v>2443</v>
      </c>
      <c r="B134" s="30" t="s">
        <v>2444</v>
      </c>
      <c r="C134" s="30" t="s">
        <v>1203</v>
      </c>
      <c r="D134" s="13">
        <v>299</v>
      </c>
      <c r="E134" s="14">
        <v>6.7</v>
      </c>
      <c r="F134" s="15">
        <v>3.2000000000000002E-3</v>
      </c>
      <c r="G134" s="15"/>
    </row>
    <row r="135" spans="1:7" x14ac:dyDescent="0.25">
      <c r="A135" s="12" t="s">
        <v>2445</v>
      </c>
      <c r="B135" s="30" t="s">
        <v>2446</v>
      </c>
      <c r="C135" s="30" t="s">
        <v>1361</v>
      </c>
      <c r="D135" s="13">
        <v>4045</v>
      </c>
      <c r="E135" s="14">
        <v>6.7</v>
      </c>
      <c r="F135" s="15">
        <v>3.2000000000000002E-3</v>
      </c>
      <c r="G135" s="15"/>
    </row>
    <row r="136" spans="1:7" x14ac:dyDescent="0.25">
      <c r="A136" s="12" t="s">
        <v>2447</v>
      </c>
      <c r="B136" s="30" t="s">
        <v>2448</v>
      </c>
      <c r="C136" s="30" t="s">
        <v>1380</v>
      </c>
      <c r="D136" s="13">
        <v>1751</v>
      </c>
      <c r="E136" s="14">
        <v>6.7</v>
      </c>
      <c r="F136" s="15">
        <v>3.2000000000000002E-3</v>
      </c>
      <c r="G136" s="15"/>
    </row>
    <row r="137" spans="1:7" x14ac:dyDescent="0.25">
      <c r="A137" s="12" t="s">
        <v>2449</v>
      </c>
      <c r="B137" s="30" t="s">
        <v>2450</v>
      </c>
      <c r="C137" s="30" t="s">
        <v>1332</v>
      </c>
      <c r="D137" s="13">
        <v>1066</v>
      </c>
      <c r="E137" s="14">
        <v>6.69</v>
      </c>
      <c r="F137" s="15">
        <v>3.2000000000000002E-3</v>
      </c>
      <c r="G137" s="15"/>
    </row>
    <row r="138" spans="1:7" x14ac:dyDescent="0.25">
      <c r="A138" s="12" t="s">
        <v>2451</v>
      </c>
      <c r="B138" s="30" t="s">
        <v>2452</v>
      </c>
      <c r="C138" s="30" t="s">
        <v>1263</v>
      </c>
      <c r="D138" s="13">
        <v>148</v>
      </c>
      <c r="E138" s="14">
        <v>6.55</v>
      </c>
      <c r="F138" s="15">
        <v>3.0999999999999999E-3</v>
      </c>
      <c r="G138" s="15"/>
    </row>
    <row r="139" spans="1:7" x14ac:dyDescent="0.25">
      <c r="A139" s="12" t="s">
        <v>2453</v>
      </c>
      <c r="B139" s="30" t="s">
        <v>2454</v>
      </c>
      <c r="C139" s="30" t="s">
        <v>1221</v>
      </c>
      <c r="D139" s="13">
        <v>877</v>
      </c>
      <c r="E139" s="14">
        <v>6.54</v>
      </c>
      <c r="F139" s="15">
        <v>3.0999999999999999E-3</v>
      </c>
      <c r="G139" s="15"/>
    </row>
    <row r="140" spans="1:7" x14ac:dyDescent="0.25">
      <c r="A140" s="12" t="s">
        <v>2455</v>
      </c>
      <c r="B140" s="30" t="s">
        <v>2456</v>
      </c>
      <c r="C140" s="30" t="s">
        <v>1221</v>
      </c>
      <c r="D140" s="13">
        <v>127</v>
      </c>
      <c r="E140" s="14">
        <v>6.51</v>
      </c>
      <c r="F140" s="15">
        <v>3.0999999999999999E-3</v>
      </c>
      <c r="G140" s="15"/>
    </row>
    <row r="141" spans="1:7" x14ac:dyDescent="0.25">
      <c r="A141" s="12" t="s">
        <v>2457</v>
      </c>
      <c r="B141" s="30" t="s">
        <v>2458</v>
      </c>
      <c r="C141" s="30" t="s">
        <v>1173</v>
      </c>
      <c r="D141" s="13">
        <v>419</v>
      </c>
      <c r="E141" s="14">
        <v>6.5</v>
      </c>
      <c r="F141" s="15">
        <v>3.0999999999999999E-3</v>
      </c>
      <c r="G141" s="15"/>
    </row>
    <row r="142" spans="1:7" x14ac:dyDescent="0.25">
      <c r="A142" s="12" t="s">
        <v>2459</v>
      </c>
      <c r="B142" s="30" t="s">
        <v>2460</v>
      </c>
      <c r="C142" s="30" t="s">
        <v>1361</v>
      </c>
      <c r="D142" s="13">
        <v>4387</v>
      </c>
      <c r="E142" s="14">
        <v>6.47</v>
      </c>
      <c r="F142" s="15">
        <v>3.0999999999999999E-3</v>
      </c>
      <c r="G142" s="15"/>
    </row>
    <row r="143" spans="1:7" x14ac:dyDescent="0.25">
      <c r="A143" s="12" t="s">
        <v>2461</v>
      </c>
      <c r="B143" s="30" t="s">
        <v>2462</v>
      </c>
      <c r="C143" s="30" t="s">
        <v>1263</v>
      </c>
      <c r="D143" s="13">
        <v>1062</v>
      </c>
      <c r="E143" s="14">
        <v>6.44</v>
      </c>
      <c r="F143" s="15">
        <v>3.0999999999999999E-3</v>
      </c>
      <c r="G143" s="15"/>
    </row>
    <row r="144" spans="1:7" x14ac:dyDescent="0.25">
      <c r="A144" s="12" t="s">
        <v>1995</v>
      </c>
      <c r="B144" s="30" t="s">
        <v>1996</v>
      </c>
      <c r="C144" s="30" t="s">
        <v>1361</v>
      </c>
      <c r="D144" s="13">
        <v>2195</v>
      </c>
      <c r="E144" s="14">
        <v>6.4</v>
      </c>
      <c r="F144" s="15">
        <v>3.0000000000000001E-3</v>
      </c>
      <c r="G144" s="15"/>
    </row>
    <row r="145" spans="1:7" x14ac:dyDescent="0.25">
      <c r="A145" s="12" t="s">
        <v>2463</v>
      </c>
      <c r="B145" s="30" t="s">
        <v>2464</v>
      </c>
      <c r="C145" s="30" t="s">
        <v>1349</v>
      </c>
      <c r="D145" s="13">
        <v>12546</v>
      </c>
      <c r="E145" s="14">
        <v>6.27</v>
      </c>
      <c r="F145" s="15">
        <v>3.0000000000000001E-3</v>
      </c>
      <c r="G145" s="15"/>
    </row>
    <row r="146" spans="1:7" x14ac:dyDescent="0.25">
      <c r="A146" s="12" t="s">
        <v>2465</v>
      </c>
      <c r="B146" s="30" t="s">
        <v>2466</v>
      </c>
      <c r="C146" s="30" t="s">
        <v>1170</v>
      </c>
      <c r="D146" s="13">
        <v>1185</v>
      </c>
      <c r="E146" s="14">
        <v>6.26</v>
      </c>
      <c r="F146" s="15">
        <v>3.0000000000000001E-3</v>
      </c>
      <c r="G146" s="15"/>
    </row>
    <row r="147" spans="1:7" x14ac:dyDescent="0.25">
      <c r="A147" s="12" t="s">
        <v>1938</v>
      </c>
      <c r="B147" s="30" t="s">
        <v>1939</v>
      </c>
      <c r="C147" s="30" t="s">
        <v>1263</v>
      </c>
      <c r="D147" s="13">
        <v>956</v>
      </c>
      <c r="E147" s="14">
        <v>6.17</v>
      </c>
      <c r="F147" s="15">
        <v>2.8999999999999998E-3</v>
      </c>
      <c r="G147" s="15"/>
    </row>
    <row r="148" spans="1:7" x14ac:dyDescent="0.25">
      <c r="A148" s="12" t="s">
        <v>2209</v>
      </c>
      <c r="B148" s="30" t="s">
        <v>2210</v>
      </c>
      <c r="C148" s="30" t="s">
        <v>1198</v>
      </c>
      <c r="D148" s="13">
        <v>454</v>
      </c>
      <c r="E148" s="14">
        <v>6.15</v>
      </c>
      <c r="F148" s="15">
        <v>2.8999999999999998E-3</v>
      </c>
      <c r="G148" s="15"/>
    </row>
    <row r="149" spans="1:7" x14ac:dyDescent="0.25">
      <c r="A149" s="12" t="s">
        <v>1971</v>
      </c>
      <c r="B149" s="30" t="s">
        <v>1972</v>
      </c>
      <c r="C149" s="30" t="s">
        <v>1361</v>
      </c>
      <c r="D149" s="13">
        <v>1798</v>
      </c>
      <c r="E149" s="14">
        <v>6.09</v>
      </c>
      <c r="F149" s="15">
        <v>2.8999999999999998E-3</v>
      </c>
      <c r="G149" s="15"/>
    </row>
    <row r="150" spans="1:7" x14ac:dyDescent="0.25">
      <c r="A150" s="12" t="s">
        <v>2467</v>
      </c>
      <c r="B150" s="30" t="s">
        <v>2468</v>
      </c>
      <c r="C150" s="30" t="s">
        <v>1176</v>
      </c>
      <c r="D150" s="13">
        <v>4313</v>
      </c>
      <c r="E150" s="14">
        <v>6.08</v>
      </c>
      <c r="F150" s="15">
        <v>2.8999999999999998E-3</v>
      </c>
      <c r="G150" s="15"/>
    </row>
    <row r="151" spans="1:7" x14ac:dyDescent="0.25">
      <c r="A151" s="12" t="s">
        <v>2469</v>
      </c>
      <c r="B151" s="30" t="s">
        <v>2470</v>
      </c>
      <c r="C151" s="30" t="s">
        <v>1244</v>
      </c>
      <c r="D151" s="13">
        <v>3534</v>
      </c>
      <c r="E151" s="14">
        <v>6.02</v>
      </c>
      <c r="F151" s="15">
        <v>2.8999999999999998E-3</v>
      </c>
      <c r="G151" s="15"/>
    </row>
    <row r="152" spans="1:7" x14ac:dyDescent="0.25">
      <c r="A152" s="12" t="s">
        <v>2471</v>
      </c>
      <c r="B152" s="30" t="s">
        <v>2472</v>
      </c>
      <c r="C152" s="30" t="s">
        <v>1221</v>
      </c>
      <c r="D152" s="13">
        <v>628</v>
      </c>
      <c r="E152" s="14">
        <v>5.87</v>
      </c>
      <c r="F152" s="15">
        <v>2.8E-3</v>
      </c>
      <c r="G152" s="15"/>
    </row>
    <row r="153" spans="1:7" x14ac:dyDescent="0.25">
      <c r="A153" s="12" t="s">
        <v>2473</v>
      </c>
      <c r="B153" s="30" t="s">
        <v>2474</v>
      </c>
      <c r="C153" s="30" t="s">
        <v>1198</v>
      </c>
      <c r="D153" s="13">
        <v>1593</v>
      </c>
      <c r="E153" s="14">
        <v>5.81</v>
      </c>
      <c r="F153" s="15">
        <v>2.8E-3</v>
      </c>
      <c r="G153" s="15"/>
    </row>
    <row r="154" spans="1:7" x14ac:dyDescent="0.25">
      <c r="A154" s="12" t="s">
        <v>2475</v>
      </c>
      <c r="B154" s="30" t="s">
        <v>2476</v>
      </c>
      <c r="C154" s="30" t="s">
        <v>1216</v>
      </c>
      <c r="D154" s="13">
        <v>239</v>
      </c>
      <c r="E154" s="14">
        <v>5.68</v>
      </c>
      <c r="F154" s="15">
        <v>2.7000000000000001E-3</v>
      </c>
      <c r="G154" s="15"/>
    </row>
    <row r="155" spans="1:7" x14ac:dyDescent="0.25">
      <c r="A155" s="12" t="s">
        <v>2477</v>
      </c>
      <c r="B155" s="30" t="s">
        <v>2478</v>
      </c>
      <c r="C155" s="30" t="s">
        <v>1241</v>
      </c>
      <c r="D155" s="13">
        <v>165</v>
      </c>
      <c r="E155" s="14">
        <v>5.65</v>
      </c>
      <c r="F155" s="15">
        <v>2.7000000000000001E-3</v>
      </c>
      <c r="G155" s="15"/>
    </row>
    <row r="156" spans="1:7" x14ac:dyDescent="0.25">
      <c r="A156" s="12" t="s">
        <v>2235</v>
      </c>
      <c r="B156" s="30" t="s">
        <v>2236</v>
      </c>
      <c r="C156" s="30" t="s">
        <v>1216</v>
      </c>
      <c r="D156" s="13">
        <v>1110</v>
      </c>
      <c r="E156" s="14">
        <v>5.45</v>
      </c>
      <c r="F156" s="15">
        <v>2.5999999999999999E-3</v>
      </c>
      <c r="G156" s="15"/>
    </row>
    <row r="157" spans="1:7" x14ac:dyDescent="0.25">
      <c r="A157" s="12" t="s">
        <v>2211</v>
      </c>
      <c r="B157" s="30" t="s">
        <v>2212</v>
      </c>
      <c r="C157" s="30" t="s">
        <v>1213</v>
      </c>
      <c r="D157" s="13">
        <v>916</v>
      </c>
      <c r="E157" s="14">
        <v>5.4</v>
      </c>
      <c r="F157" s="15">
        <v>2.5999999999999999E-3</v>
      </c>
      <c r="G157" s="15"/>
    </row>
    <row r="158" spans="1:7" x14ac:dyDescent="0.25">
      <c r="A158" s="12" t="s">
        <v>2479</v>
      </c>
      <c r="B158" s="30" t="s">
        <v>2480</v>
      </c>
      <c r="C158" s="30" t="s">
        <v>1186</v>
      </c>
      <c r="D158" s="13">
        <v>6391</v>
      </c>
      <c r="E158" s="14">
        <v>5.37</v>
      </c>
      <c r="F158" s="15">
        <v>2.5999999999999999E-3</v>
      </c>
      <c r="G158" s="15"/>
    </row>
    <row r="159" spans="1:7" x14ac:dyDescent="0.25">
      <c r="A159" s="12" t="s">
        <v>1782</v>
      </c>
      <c r="B159" s="30" t="s">
        <v>1783</v>
      </c>
      <c r="C159" s="30" t="s">
        <v>1356</v>
      </c>
      <c r="D159" s="13">
        <v>404</v>
      </c>
      <c r="E159" s="14">
        <v>5.37</v>
      </c>
      <c r="F159" s="15">
        <v>2.5999999999999999E-3</v>
      </c>
      <c r="G159" s="15"/>
    </row>
    <row r="160" spans="1:7" x14ac:dyDescent="0.25">
      <c r="A160" s="12" t="s">
        <v>2481</v>
      </c>
      <c r="B160" s="30" t="s">
        <v>2482</v>
      </c>
      <c r="C160" s="30" t="s">
        <v>1146</v>
      </c>
      <c r="D160" s="13">
        <v>8565</v>
      </c>
      <c r="E160" s="14">
        <v>5.35</v>
      </c>
      <c r="F160" s="15">
        <v>2.5000000000000001E-3</v>
      </c>
      <c r="G160" s="15"/>
    </row>
    <row r="161" spans="1:7" x14ac:dyDescent="0.25">
      <c r="A161" s="12" t="s">
        <v>2483</v>
      </c>
      <c r="B161" s="30" t="s">
        <v>2484</v>
      </c>
      <c r="C161" s="30" t="s">
        <v>1327</v>
      </c>
      <c r="D161" s="13">
        <v>647</v>
      </c>
      <c r="E161" s="14">
        <v>5.33</v>
      </c>
      <c r="F161" s="15">
        <v>2.5000000000000001E-3</v>
      </c>
      <c r="G161" s="15"/>
    </row>
    <row r="162" spans="1:7" x14ac:dyDescent="0.25">
      <c r="A162" s="12" t="s">
        <v>2485</v>
      </c>
      <c r="B162" s="30" t="s">
        <v>2486</v>
      </c>
      <c r="C162" s="30" t="s">
        <v>1241</v>
      </c>
      <c r="D162" s="13">
        <v>1058</v>
      </c>
      <c r="E162" s="14">
        <v>5.32</v>
      </c>
      <c r="F162" s="15">
        <v>2.5000000000000001E-3</v>
      </c>
      <c r="G162" s="15"/>
    </row>
    <row r="163" spans="1:7" x14ac:dyDescent="0.25">
      <c r="A163" s="12" t="s">
        <v>2487</v>
      </c>
      <c r="B163" s="30" t="s">
        <v>2488</v>
      </c>
      <c r="C163" s="30" t="s">
        <v>1332</v>
      </c>
      <c r="D163" s="13">
        <v>1133</v>
      </c>
      <c r="E163" s="14">
        <v>5.32</v>
      </c>
      <c r="F163" s="15">
        <v>2.5000000000000001E-3</v>
      </c>
      <c r="G163" s="15"/>
    </row>
    <row r="164" spans="1:7" x14ac:dyDescent="0.25">
      <c r="A164" s="12" t="s">
        <v>1914</v>
      </c>
      <c r="B164" s="30" t="s">
        <v>1915</v>
      </c>
      <c r="C164" s="30" t="s">
        <v>1186</v>
      </c>
      <c r="D164" s="13">
        <v>590</v>
      </c>
      <c r="E164" s="14">
        <v>5.3</v>
      </c>
      <c r="F164" s="15">
        <v>2.5000000000000001E-3</v>
      </c>
      <c r="G164" s="15"/>
    </row>
    <row r="165" spans="1:7" x14ac:dyDescent="0.25">
      <c r="A165" s="12" t="s">
        <v>2489</v>
      </c>
      <c r="B165" s="30" t="s">
        <v>2490</v>
      </c>
      <c r="C165" s="30" t="s">
        <v>1349</v>
      </c>
      <c r="D165" s="13">
        <v>1360</v>
      </c>
      <c r="E165" s="14">
        <v>5.27</v>
      </c>
      <c r="F165" s="15">
        <v>2.5000000000000001E-3</v>
      </c>
      <c r="G165" s="15"/>
    </row>
    <row r="166" spans="1:7" x14ac:dyDescent="0.25">
      <c r="A166" s="12" t="s">
        <v>2491</v>
      </c>
      <c r="B166" s="30" t="s">
        <v>2492</v>
      </c>
      <c r="C166" s="30" t="s">
        <v>1221</v>
      </c>
      <c r="D166" s="13">
        <v>1218</v>
      </c>
      <c r="E166" s="14">
        <v>5.23</v>
      </c>
      <c r="F166" s="15">
        <v>2.5000000000000001E-3</v>
      </c>
      <c r="G166" s="15"/>
    </row>
    <row r="167" spans="1:7" x14ac:dyDescent="0.25">
      <c r="A167" s="12" t="s">
        <v>2493</v>
      </c>
      <c r="B167" s="30" t="s">
        <v>2494</v>
      </c>
      <c r="C167" s="30" t="s">
        <v>1170</v>
      </c>
      <c r="D167" s="13">
        <v>574</v>
      </c>
      <c r="E167" s="14">
        <v>5.21</v>
      </c>
      <c r="F167" s="15">
        <v>2.5000000000000001E-3</v>
      </c>
      <c r="G167" s="15"/>
    </row>
    <row r="168" spans="1:7" x14ac:dyDescent="0.25">
      <c r="A168" s="12" t="s">
        <v>2495</v>
      </c>
      <c r="B168" s="30" t="s">
        <v>2496</v>
      </c>
      <c r="C168" s="30" t="s">
        <v>1332</v>
      </c>
      <c r="D168" s="13">
        <v>121</v>
      </c>
      <c r="E168" s="14">
        <v>5.12</v>
      </c>
      <c r="F168" s="15">
        <v>2.3999999999999998E-3</v>
      </c>
      <c r="G168" s="15"/>
    </row>
    <row r="169" spans="1:7" x14ac:dyDescent="0.25">
      <c r="A169" s="12" t="s">
        <v>2229</v>
      </c>
      <c r="B169" s="30" t="s">
        <v>2230</v>
      </c>
      <c r="C169" s="30" t="s">
        <v>1918</v>
      </c>
      <c r="D169" s="13">
        <v>901</v>
      </c>
      <c r="E169" s="14">
        <v>5.0999999999999996</v>
      </c>
      <c r="F169" s="15">
        <v>2.3999999999999998E-3</v>
      </c>
      <c r="G169" s="15"/>
    </row>
    <row r="170" spans="1:7" x14ac:dyDescent="0.25">
      <c r="A170" s="12" t="s">
        <v>2497</v>
      </c>
      <c r="B170" s="30" t="s">
        <v>2498</v>
      </c>
      <c r="C170" s="30" t="s">
        <v>1361</v>
      </c>
      <c r="D170" s="13">
        <v>1072</v>
      </c>
      <c r="E170" s="14">
        <v>5.04</v>
      </c>
      <c r="F170" s="15">
        <v>2.3999999999999998E-3</v>
      </c>
      <c r="G170" s="15"/>
    </row>
    <row r="171" spans="1:7" x14ac:dyDescent="0.25">
      <c r="A171" s="12" t="s">
        <v>2007</v>
      </c>
      <c r="B171" s="30" t="s">
        <v>2008</v>
      </c>
      <c r="C171" s="30" t="s">
        <v>1146</v>
      </c>
      <c r="D171" s="13">
        <v>1299</v>
      </c>
      <c r="E171" s="14">
        <v>5.04</v>
      </c>
      <c r="F171" s="15">
        <v>2.3999999999999998E-3</v>
      </c>
      <c r="G171" s="15"/>
    </row>
    <row r="172" spans="1:7" x14ac:dyDescent="0.25">
      <c r="A172" s="12" t="s">
        <v>2499</v>
      </c>
      <c r="B172" s="30" t="s">
        <v>2500</v>
      </c>
      <c r="C172" s="30" t="s">
        <v>1332</v>
      </c>
      <c r="D172" s="13">
        <v>1167</v>
      </c>
      <c r="E172" s="14">
        <v>5.0199999999999996</v>
      </c>
      <c r="F172" s="15">
        <v>2.3999999999999998E-3</v>
      </c>
      <c r="G172" s="15"/>
    </row>
    <row r="173" spans="1:7" x14ac:dyDescent="0.25">
      <c r="A173" s="12" t="s">
        <v>2501</v>
      </c>
      <c r="B173" s="30" t="s">
        <v>2502</v>
      </c>
      <c r="C173" s="30" t="s">
        <v>1982</v>
      </c>
      <c r="D173" s="13">
        <v>993</v>
      </c>
      <c r="E173" s="14">
        <v>4.95</v>
      </c>
      <c r="F173" s="15">
        <v>2.3999999999999998E-3</v>
      </c>
      <c r="G173" s="15"/>
    </row>
    <row r="174" spans="1:7" x14ac:dyDescent="0.25">
      <c r="A174" s="12" t="s">
        <v>2503</v>
      </c>
      <c r="B174" s="30" t="s">
        <v>2504</v>
      </c>
      <c r="C174" s="30" t="s">
        <v>1263</v>
      </c>
      <c r="D174" s="13">
        <v>640</v>
      </c>
      <c r="E174" s="14">
        <v>4.9400000000000004</v>
      </c>
      <c r="F174" s="15">
        <v>2.3999999999999998E-3</v>
      </c>
      <c r="G174" s="15"/>
    </row>
    <row r="175" spans="1:7" x14ac:dyDescent="0.25">
      <c r="A175" s="12" t="s">
        <v>2505</v>
      </c>
      <c r="B175" s="30" t="s">
        <v>2506</v>
      </c>
      <c r="C175" s="30" t="s">
        <v>1241</v>
      </c>
      <c r="D175" s="13">
        <v>719</v>
      </c>
      <c r="E175" s="14">
        <v>4.9400000000000004</v>
      </c>
      <c r="F175" s="15">
        <v>2.3999999999999998E-3</v>
      </c>
      <c r="G175" s="15"/>
    </row>
    <row r="176" spans="1:7" x14ac:dyDescent="0.25">
      <c r="A176" s="12" t="s">
        <v>1883</v>
      </c>
      <c r="B176" s="30" t="s">
        <v>1884</v>
      </c>
      <c r="C176" s="30" t="s">
        <v>1458</v>
      </c>
      <c r="D176" s="13">
        <v>876</v>
      </c>
      <c r="E176" s="14">
        <v>4.8899999999999997</v>
      </c>
      <c r="F176" s="15">
        <v>2.3E-3</v>
      </c>
      <c r="G176" s="15"/>
    </row>
    <row r="177" spans="1:7" x14ac:dyDescent="0.25">
      <c r="A177" s="12" t="s">
        <v>2507</v>
      </c>
      <c r="B177" s="30" t="s">
        <v>2508</v>
      </c>
      <c r="C177" s="30" t="s">
        <v>1213</v>
      </c>
      <c r="D177" s="13">
        <v>1837</v>
      </c>
      <c r="E177" s="14">
        <v>4.87</v>
      </c>
      <c r="F177" s="15">
        <v>2.3E-3</v>
      </c>
      <c r="G177" s="15"/>
    </row>
    <row r="178" spans="1:7" x14ac:dyDescent="0.25">
      <c r="A178" s="12" t="s">
        <v>2509</v>
      </c>
      <c r="B178" s="30" t="s">
        <v>2510</v>
      </c>
      <c r="C178" s="30" t="s">
        <v>1170</v>
      </c>
      <c r="D178" s="13">
        <v>1135</v>
      </c>
      <c r="E178" s="14">
        <v>4.8</v>
      </c>
      <c r="F178" s="15">
        <v>2.3E-3</v>
      </c>
      <c r="G178" s="15"/>
    </row>
    <row r="179" spans="1:7" x14ac:dyDescent="0.25">
      <c r="A179" s="12" t="s">
        <v>2268</v>
      </c>
      <c r="B179" s="30" t="s">
        <v>2269</v>
      </c>
      <c r="C179" s="30" t="s">
        <v>1332</v>
      </c>
      <c r="D179" s="13">
        <v>352</v>
      </c>
      <c r="E179" s="14">
        <v>4.8</v>
      </c>
      <c r="F179" s="15">
        <v>2.3E-3</v>
      </c>
      <c r="G179" s="15"/>
    </row>
    <row r="180" spans="1:7" x14ac:dyDescent="0.25">
      <c r="A180" s="12" t="s">
        <v>2511</v>
      </c>
      <c r="B180" s="30" t="s">
        <v>2512</v>
      </c>
      <c r="C180" s="30" t="s">
        <v>1332</v>
      </c>
      <c r="D180" s="13">
        <v>220</v>
      </c>
      <c r="E180" s="14">
        <v>4.75</v>
      </c>
      <c r="F180" s="15">
        <v>2.3E-3</v>
      </c>
      <c r="G180" s="15"/>
    </row>
    <row r="181" spans="1:7" x14ac:dyDescent="0.25">
      <c r="A181" s="12" t="s">
        <v>2513</v>
      </c>
      <c r="B181" s="30" t="s">
        <v>2514</v>
      </c>
      <c r="C181" s="30" t="s">
        <v>1146</v>
      </c>
      <c r="D181" s="13">
        <v>12045</v>
      </c>
      <c r="E181" s="14">
        <v>4.74</v>
      </c>
      <c r="F181" s="15">
        <v>2.3E-3</v>
      </c>
      <c r="G181" s="15"/>
    </row>
    <row r="182" spans="1:7" x14ac:dyDescent="0.25">
      <c r="A182" s="12" t="s">
        <v>1399</v>
      </c>
      <c r="B182" s="30" t="s">
        <v>1400</v>
      </c>
      <c r="C182" s="30" t="s">
        <v>1198</v>
      </c>
      <c r="D182" s="13">
        <v>1876</v>
      </c>
      <c r="E182" s="14">
        <v>4.72</v>
      </c>
      <c r="F182" s="15">
        <v>2.2000000000000001E-3</v>
      </c>
      <c r="G182" s="15"/>
    </row>
    <row r="183" spans="1:7" x14ac:dyDescent="0.25">
      <c r="A183" s="12" t="s">
        <v>2515</v>
      </c>
      <c r="B183" s="30" t="s">
        <v>2516</v>
      </c>
      <c r="C183" s="30" t="s">
        <v>1159</v>
      </c>
      <c r="D183" s="13">
        <v>10925</v>
      </c>
      <c r="E183" s="14">
        <v>4.71</v>
      </c>
      <c r="F183" s="15">
        <v>2.2000000000000001E-3</v>
      </c>
      <c r="G183" s="15"/>
    </row>
    <row r="184" spans="1:7" x14ac:dyDescent="0.25">
      <c r="A184" s="12" t="s">
        <v>2517</v>
      </c>
      <c r="B184" s="30" t="s">
        <v>2518</v>
      </c>
      <c r="C184" s="30" t="s">
        <v>1332</v>
      </c>
      <c r="D184" s="13">
        <v>804</v>
      </c>
      <c r="E184" s="14">
        <v>4.7</v>
      </c>
      <c r="F184" s="15">
        <v>2.2000000000000001E-3</v>
      </c>
      <c r="G184" s="15"/>
    </row>
    <row r="185" spans="1:7" x14ac:dyDescent="0.25">
      <c r="A185" s="12" t="s">
        <v>2262</v>
      </c>
      <c r="B185" s="30" t="s">
        <v>2263</v>
      </c>
      <c r="C185" s="30" t="s">
        <v>1380</v>
      </c>
      <c r="D185" s="13">
        <v>733</v>
      </c>
      <c r="E185" s="14">
        <v>4.68</v>
      </c>
      <c r="F185" s="15">
        <v>2.2000000000000001E-3</v>
      </c>
      <c r="G185" s="15"/>
    </row>
    <row r="186" spans="1:7" x14ac:dyDescent="0.25">
      <c r="A186" s="12" t="s">
        <v>2519</v>
      </c>
      <c r="B186" s="30" t="s">
        <v>2520</v>
      </c>
      <c r="C186" s="30" t="s">
        <v>1332</v>
      </c>
      <c r="D186" s="13">
        <v>164</v>
      </c>
      <c r="E186" s="14">
        <v>4.67</v>
      </c>
      <c r="F186" s="15">
        <v>2.2000000000000001E-3</v>
      </c>
      <c r="G186" s="15"/>
    </row>
    <row r="187" spans="1:7" x14ac:dyDescent="0.25">
      <c r="A187" s="12" t="s">
        <v>2521</v>
      </c>
      <c r="B187" s="30" t="s">
        <v>2522</v>
      </c>
      <c r="C187" s="30" t="s">
        <v>1235</v>
      </c>
      <c r="D187" s="13">
        <v>1213</v>
      </c>
      <c r="E187" s="14">
        <v>4.62</v>
      </c>
      <c r="F187" s="15">
        <v>2.2000000000000001E-3</v>
      </c>
      <c r="G187" s="15"/>
    </row>
    <row r="188" spans="1:7" x14ac:dyDescent="0.25">
      <c r="A188" s="12" t="s">
        <v>2523</v>
      </c>
      <c r="B188" s="30" t="s">
        <v>2524</v>
      </c>
      <c r="C188" s="30" t="s">
        <v>1146</v>
      </c>
      <c r="D188" s="13">
        <v>8098</v>
      </c>
      <c r="E188" s="14">
        <v>4.5999999999999996</v>
      </c>
      <c r="F188" s="15">
        <v>2.2000000000000001E-3</v>
      </c>
      <c r="G188" s="15"/>
    </row>
    <row r="189" spans="1:7" x14ac:dyDescent="0.25">
      <c r="A189" s="12" t="s">
        <v>1980</v>
      </c>
      <c r="B189" s="30" t="s">
        <v>1981</v>
      </c>
      <c r="C189" s="30" t="s">
        <v>1982</v>
      </c>
      <c r="D189" s="13">
        <v>182</v>
      </c>
      <c r="E189" s="14">
        <v>4.59</v>
      </c>
      <c r="F189" s="15">
        <v>2.2000000000000001E-3</v>
      </c>
      <c r="G189" s="15"/>
    </row>
    <row r="190" spans="1:7" x14ac:dyDescent="0.25">
      <c r="A190" s="12" t="s">
        <v>1999</v>
      </c>
      <c r="B190" s="30" t="s">
        <v>2000</v>
      </c>
      <c r="C190" s="30" t="s">
        <v>1235</v>
      </c>
      <c r="D190" s="13">
        <v>1257</v>
      </c>
      <c r="E190" s="14">
        <v>4.59</v>
      </c>
      <c r="F190" s="15">
        <v>2.2000000000000001E-3</v>
      </c>
      <c r="G190" s="15"/>
    </row>
    <row r="191" spans="1:7" x14ac:dyDescent="0.25">
      <c r="A191" s="12" t="s">
        <v>2525</v>
      </c>
      <c r="B191" s="30" t="s">
        <v>2526</v>
      </c>
      <c r="C191" s="30" t="s">
        <v>2527</v>
      </c>
      <c r="D191" s="13">
        <v>224</v>
      </c>
      <c r="E191" s="14">
        <v>4.53</v>
      </c>
      <c r="F191" s="15">
        <v>2.2000000000000001E-3</v>
      </c>
      <c r="G191" s="15"/>
    </row>
    <row r="192" spans="1:7" x14ac:dyDescent="0.25">
      <c r="A192" s="12" t="s">
        <v>2528</v>
      </c>
      <c r="B192" s="30" t="s">
        <v>2529</v>
      </c>
      <c r="C192" s="30" t="s">
        <v>1332</v>
      </c>
      <c r="D192" s="13">
        <v>3108</v>
      </c>
      <c r="E192" s="14">
        <v>4.5</v>
      </c>
      <c r="F192" s="15">
        <v>2.0999999999999999E-3</v>
      </c>
      <c r="G192" s="15"/>
    </row>
    <row r="193" spans="1:7" x14ac:dyDescent="0.25">
      <c r="A193" s="12" t="s">
        <v>2530</v>
      </c>
      <c r="B193" s="30" t="s">
        <v>2531</v>
      </c>
      <c r="C193" s="30" t="s">
        <v>1241</v>
      </c>
      <c r="D193" s="13">
        <v>652</v>
      </c>
      <c r="E193" s="14">
        <v>4.49</v>
      </c>
      <c r="F193" s="15">
        <v>2.0999999999999999E-3</v>
      </c>
      <c r="G193" s="15"/>
    </row>
    <row r="194" spans="1:7" x14ac:dyDescent="0.25">
      <c r="A194" s="12" t="s">
        <v>2532</v>
      </c>
      <c r="B194" s="30" t="s">
        <v>2533</v>
      </c>
      <c r="C194" s="30" t="s">
        <v>1159</v>
      </c>
      <c r="D194" s="13">
        <v>559</v>
      </c>
      <c r="E194" s="14">
        <v>4.46</v>
      </c>
      <c r="F194" s="15">
        <v>2.0999999999999999E-3</v>
      </c>
      <c r="G194" s="15"/>
    </row>
    <row r="195" spans="1:7" x14ac:dyDescent="0.25">
      <c r="A195" s="12" t="s">
        <v>2534</v>
      </c>
      <c r="B195" s="30" t="s">
        <v>2535</v>
      </c>
      <c r="C195" s="30" t="s">
        <v>1159</v>
      </c>
      <c r="D195" s="13">
        <v>1198</v>
      </c>
      <c r="E195" s="14">
        <v>4.45</v>
      </c>
      <c r="F195" s="15">
        <v>2.0999999999999999E-3</v>
      </c>
      <c r="G195" s="15"/>
    </row>
    <row r="196" spans="1:7" x14ac:dyDescent="0.25">
      <c r="A196" s="12" t="s">
        <v>2536</v>
      </c>
      <c r="B196" s="30" t="s">
        <v>2537</v>
      </c>
      <c r="C196" s="30" t="s">
        <v>2346</v>
      </c>
      <c r="D196" s="13">
        <v>1214</v>
      </c>
      <c r="E196" s="14">
        <v>4.45</v>
      </c>
      <c r="F196" s="15">
        <v>2.0999999999999999E-3</v>
      </c>
      <c r="G196" s="15"/>
    </row>
    <row r="197" spans="1:7" x14ac:dyDescent="0.25">
      <c r="A197" s="12" t="s">
        <v>2538</v>
      </c>
      <c r="B197" s="30" t="s">
        <v>2539</v>
      </c>
      <c r="C197" s="30" t="s">
        <v>2062</v>
      </c>
      <c r="D197" s="13">
        <v>22229</v>
      </c>
      <c r="E197" s="14">
        <v>4.45</v>
      </c>
      <c r="F197" s="15">
        <v>2.0999999999999999E-3</v>
      </c>
      <c r="G197" s="15"/>
    </row>
    <row r="198" spans="1:7" x14ac:dyDescent="0.25">
      <c r="A198" s="12" t="s">
        <v>2540</v>
      </c>
      <c r="B198" s="30" t="s">
        <v>2541</v>
      </c>
      <c r="C198" s="30" t="s">
        <v>1241</v>
      </c>
      <c r="D198" s="13">
        <v>271</v>
      </c>
      <c r="E198" s="14">
        <v>4.4400000000000004</v>
      </c>
      <c r="F198" s="15">
        <v>2.0999999999999999E-3</v>
      </c>
      <c r="G198" s="15"/>
    </row>
    <row r="199" spans="1:7" x14ac:dyDescent="0.25">
      <c r="A199" s="12" t="s">
        <v>2542</v>
      </c>
      <c r="B199" s="30" t="s">
        <v>2543</v>
      </c>
      <c r="C199" s="30" t="s">
        <v>1479</v>
      </c>
      <c r="D199" s="13">
        <v>26068</v>
      </c>
      <c r="E199" s="14">
        <v>4.43</v>
      </c>
      <c r="F199" s="15">
        <v>2.0999999999999999E-3</v>
      </c>
      <c r="G199" s="15"/>
    </row>
    <row r="200" spans="1:7" x14ac:dyDescent="0.25">
      <c r="A200" s="12" t="s">
        <v>2219</v>
      </c>
      <c r="B200" s="30" t="s">
        <v>2220</v>
      </c>
      <c r="C200" s="30" t="s">
        <v>1216</v>
      </c>
      <c r="D200" s="13">
        <v>196</v>
      </c>
      <c r="E200" s="14">
        <v>4.3600000000000003</v>
      </c>
      <c r="F200" s="15">
        <v>2.0999999999999999E-3</v>
      </c>
      <c r="G200" s="15"/>
    </row>
    <row r="201" spans="1:7" x14ac:dyDescent="0.25">
      <c r="A201" s="12" t="s">
        <v>2544</v>
      </c>
      <c r="B201" s="30" t="s">
        <v>2545</v>
      </c>
      <c r="C201" s="30" t="s">
        <v>1982</v>
      </c>
      <c r="D201" s="13">
        <v>5505</v>
      </c>
      <c r="E201" s="14">
        <v>4.26</v>
      </c>
      <c r="F201" s="15">
        <v>2E-3</v>
      </c>
      <c r="G201" s="15"/>
    </row>
    <row r="202" spans="1:7" x14ac:dyDescent="0.25">
      <c r="A202" s="12" t="s">
        <v>2546</v>
      </c>
      <c r="B202" s="30" t="s">
        <v>2547</v>
      </c>
      <c r="C202" s="30" t="s">
        <v>1146</v>
      </c>
      <c r="D202" s="13">
        <v>9681</v>
      </c>
      <c r="E202" s="14">
        <v>4.26</v>
      </c>
      <c r="F202" s="15">
        <v>2E-3</v>
      </c>
      <c r="G202" s="15"/>
    </row>
    <row r="203" spans="1:7" x14ac:dyDescent="0.25">
      <c r="A203" s="12" t="s">
        <v>2264</v>
      </c>
      <c r="B203" s="30" t="s">
        <v>2265</v>
      </c>
      <c r="C203" s="30" t="s">
        <v>1356</v>
      </c>
      <c r="D203" s="13">
        <v>532</v>
      </c>
      <c r="E203" s="14">
        <v>4.24</v>
      </c>
      <c r="F203" s="15">
        <v>2E-3</v>
      </c>
      <c r="G203" s="15"/>
    </row>
    <row r="204" spans="1:7" x14ac:dyDescent="0.25">
      <c r="A204" s="12" t="s">
        <v>2548</v>
      </c>
      <c r="B204" s="30" t="s">
        <v>2549</v>
      </c>
      <c r="C204" s="30" t="s">
        <v>1213</v>
      </c>
      <c r="D204" s="13">
        <v>3626</v>
      </c>
      <c r="E204" s="14">
        <v>4.22</v>
      </c>
      <c r="F204" s="15">
        <v>2E-3</v>
      </c>
      <c r="G204" s="15"/>
    </row>
    <row r="205" spans="1:7" x14ac:dyDescent="0.25">
      <c r="A205" s="12" t="s">
        <v>2550</v>
      </c>
      <c r="B205" s="30" t="s">
        <v>2551</v>
      </c>
      <c r="C205" s="30" t="s">
        <v>1173</v>
      </c>
      <c r="D205" s="13">
        <v>2860</v>
      </c>
      <c r="E205" s="14">
        <v>4.18</v>
      </c>
      <c r="F205" s="15">
        <v>2E-3</v>
      </c>
      <c r="G205" s="15"/>
    </row>
    <row r="206" spans="1:7" x14ac:dyDescent="0.25">
      <c r="A206" s="12" t="s">
        <v>2552</v>
      </c>
      <c r="B206" s="30" t="s">
        <v>2553</v>
      </c>
      <c r="C206" s="30" t="s">
        <v>1975</v>
      </c>
      <c r="D206" s="13">
        <v>1531</v>
      </c>
      <c r="E206" s="14">
        <v>4.1100000000000003</v>
      </c>
      <c r="F206" s="15">
        <v>2E-3</v>
      </c>
      <c r="G206" s="15"/>
    </row>
    <row r="207" spans="1:7" x14ac:dyDescent="0.25">
      <c r="A207" s="12" t="s">
        <v>2554</v>
      </c>
      <c r="B207" s="30" t="s">
        <v>2555</v>
      </c>
      <c r="C207" s="30" t="s">
        <v>1241</v>
      </c>
      <c r="D207" s="13">
        <v>2079</v>
      </c>
      <c r="E207" s="14">
        <v>4.07</v>
      </c>
      <c r="F207" s="15">
        <v>1.9E-3</v>
      </c>
      <c r="G207" s="15"/>
    </row>
    <row r="208" spans="1:7" x14ac:dyDescent="0.25">
      <c r="A208" s="12" t="s">
        <v>2556</v>
      </c>
      <c r="B208" s="30" t="s">
        <v>2557</v>
      </c>
      <c r="C208" s="30" t="s">
        <v>1356</v>
      </c>
      <c r="D208" s="13">
        <v>589</v>
      </c>
      <c r="E208" s="14">
        <v>4.04</v>
      </c>
      <c r="F208" s="15">
        <v>1.9E-3</v>
      </c>
      <c r="G208" s="15"/>
    </row>
    <row r="209" spans="1:7" x14ac:dyDescent="0.25">
      <c r="A209" s="12" t="s">
        <v>2558</v>
      </c>
      <c r="B209" s="30" t="s">
        <v>2559</v>
      </c>
      <c r="C209" s="30" t="s">
        <v>1213</v>
      </c>
      <c r="D209" s="13">
        <v>1028</v>
      </c>
      <c r="E209" s="14">
        <v>4.04</v>
      </c>
      <c r="F209" s="15">
        <v>1.9E-3</v>
      </c>
      <c r="G209" s="15"/>
    </row>
    <row r="210" spans="1:7" x14ac:dyDescent="0.25">
      <c r="A210" s="12" t="s">
        <v>2560</v>
      </c>
      <c r="B210" s="30" t="s">
        <v>2561</v>
      </c>
      <c r="C210" s="30" t="s">
        <v>1349</v>
      </c>
      <c r="D210" s="13">
        <v>1084</v>
      </c>
      <c r="E210" s="14">
        <v>4.03</v>
      </c>
      <c r="F210" s="15">
        <v>1.9E-3</v>
      </c>
      <c r="G210" s="15"/>
    </row>
    <row r="211" spans="1:7" x14ac:dyDescent="0.25">
      <c r="A211" s="12" t="s">
        <v>2015</v>
      </c>
      <c r="B211" s="30" t="s">
        <v>2016</v>
      </c>
      <c r="C211" s="30" t="s">
        <v>1263</v>
      </c>
      <c r="D211" s="13">
        <v>1836</v>
      </c>
      <c r="E211" s="14">
        <v>3.98</v>
      </c>
      <c r="F211" s="15">
        <v>1.9E-3</v>
      </c>
      <c r="G211" s="15"/>
    </row>
    <row r="212" spans="1:7" x14ac:dyDescent="0.25">
      <c r="A212" s="12" t="s">
        <v>2562</v>
      </c>
      <c r="B212" s="30" t="s">
        <v>2563</v>
      </c>
      <c r="C212" s="30" t="s">
        <v>1213</v>
      </c>
      <c r="D212" s="13">
        <v>2784</v>
      </c>
      <c r="E212" s="14">
        <v>3.94</v>
      </c>
      <c r="F212" s="15">
        <v>1.9E-3</v>
      </c>
      <c r="G212" s="15"/>
    </row>
    <row r="213" spans="1:7" x14ac:dyDescent="0.25">
      <c r="A213" s="12" t="s">
        <v>2564</v>
      </c>
      <c r="B213" s="30" t="s">
        <v>2565</v>
      </c>
      <c r="C213" s="30" t="s">
        <v>1349</v>
      </c>
      <c r="D213" s="13">
        <v>1125</v>
      </c>
      <c r="E213" s="14">
        <v>3.9</v>
      </c>
      <c r="F213" s="15">
        <v>1.9E-3</v>
      </c>
      <c r="G213" s="15"/>
    </row>
    <row r="214" spans="1:7" x14ac:dyDescent="0.25">
      <c r="A214" s="12" t="s">
        <v>2566</v>
      </c>
      <c r="B214" s="30" t="s">
        <v>2567</v>
      </c>
      <c r="C214" s="30" t="s">
        <v>1445</v>
      </c>
      <c r="D214" s="13">
        <v>19556</v>
      </c>
      <c r="E214" s="14">
        <v>3.84</v>
      </c>
      <c r="F214" s="15">
        <v>1.8E-3</v>
      </c>
      <c r="G214" s="15"/>
    </row>
    <row r="215" spans="1:7" x14ac:dyDescent="0.25">
      <c r="A215" s="12" t="s">
        <v>2568</v>
      </c>
      <c r="B215" s="30" t="s">
        <v>2569</v>
      </c>
      <c r="C215" s="30" t="s">
        <v>1170</v>
      </c>
      <c r="D215" s="13">
        <v>762</v>
      </c>
      <c r="E215" s="14">
        <v>3.8</v>
      </c>
      <c r="F215" s="15">
        <v>1.8E-3</v>
      </c>
      <c r="G215" s="15"/>
    </row>
    <row r="216" spans="1:7" x14ac:dyDescent="0.25">
      <c r="A216" s="12" t="s">
        <v>2570</v>
      </c>
      <c r="B216" s="30" t="s">
        <v>2571</v>
      </c>
      <c r="C216" s="30" t="s">
        <v>1458</v>
      </c>
      <c r="D216" s="13">
        <v>275</v>
      </c>
      <c r="E216" s="14">
        <v>3.74</v>
      </c>
      <c r="F216" s="15">
        <v>1.8E-3</v>
      </c>
      <c r="G216" s="15"/>
    </row>
    <row r="217" spans="1:7" x14ac:dyDescent="0.25">
      <c r="A217" s="12" t="s">
        <v>2572</v>
      </c>
      <c r="B217" s="30" t="s">
        <v>2573</v>
      </c>
      <c r="C217" s="30" t="s">
        <v>1241</v>
      </c>
      <c r="D217" s="13">
        <v>126</v>
      </c>
      <c r="E217" s="14">
        <v>3.71</v>
      </c>
      <c r="F217" s="15">
        <v>1.8E-3</v>
      </c>
      <c r="G217" s="15"/>
    </row>
    <row r="218" spans="1:7" x14ac:dyDescent="0.25">
      <c r="A218" s="12" t="s">
        <v>2574</v>
      </c>
      <c r="B218" s="30" t="s">
        <v>2575</v>
      </c>
      <c r="C218" s="30" t="s">
        <v>1263</v>
      </c>
      <c r="D218" s="13">
        <v>860</v>
      </c>
      <c r="E218" s="14">
        <v>3.68</v>
      </c>
      <c r="F218" s="15">
        <v>1.8E-3</v>
      </c>
      <c r="G218" s="15"/>
    </row>
    <row r="219" spans="1:7" x14ac:dyDescent="0.25">
      <c r="A219" s="12" t="s">
        <v>2576</v>
      </c>
      <c r="B219" s="30" t="s">
        <v>2577</v>
      </c>
      <c r="C219" s="30" t="s">
        <v>1146</v>
      </c>
      <c r="D219" s="13">
        <v>9418</v>
      </c>
      <c r="E219" s="14">
        <v>3.56</v>
      </c>
      <c r="F219" s="15">
        <v>1.6999999999999999E-3</v>
      </c>
      <c r="G219" s="15"/>
    </row>
    <row r="220" spans="1:7" x14ac:dyDescent="0.25">
      <c r="A220" s="12" t="s">
        <v>2578</v>
      </c>
      <c r="B220" s="30" t="s">
        <v>2579</v>
      </c>
      <c r="C220" s="30" t="s">
        <v>1235</v>
      </c>
      <c r="D220" s="13">
        <v>283</v>
      </c>
      <c r="E220" s="14">
        <v>3.52</v>
      </c>
      <c r="F220" s="15">
        <v>1.6999999999999999E-3</v>
      </c>
      <c r="G220" s="15"/>
    </row>
    <row r="221" spans="1:7" x14ac:dyDescent="0.25">
      <c r="A221" s="12" t="s">
        <v>2580</v>
      </c>
      <c r="B221" s="30" t="s">
        <v>2581</v>
      </c>
      <c r="C221" s="30" t="s">
        <v>1332</v>
      </c>
      <c r="D221" s="13">
        <v>356</v>
      </c>
      <c r="E221" s="14">
        <v>3.51</v>
      </c>
      <c r="F221" s="15">
        <v>1.6999999999999999E-3</v>
      </c>
      <c r="G221" s="15"/>
    </row>
    <row r="222" spans="1:7" x14ac:dyDescent="0.25">
      <c r="A222" s="12" t="s">
        <v>2582</v>
      </c>
      <c r="B222" s="30" t="s">
        <v>2583</v>
      </c>
      <c r="C222" s="30" t="s">
        <v>1337</v>
      </c>
      <c r="D222" s="13">
        <v>1501</v>
      </c>
      <c r="E222" s="14">
        <v>3.49</v>
      </c>
      <c r="F222" s="15">
        <v>1.6999999999999999E-3</v>
      </c>
      <c r="G222" s="15"/>
    </row>
    <row r="223" spans="1:7" x14ac:dyDescent="0.25">
      <c r="A223" s="12" t="s">
        <v>1997</v>
      </c>
      <c r="B223" s="30" t="s">
        <v>1998</v>
      </c>
      <c r="C223" s="30" t="s">
        <v>1235</v>
      </c>
      <c r="D223" s="13">
        <v>3079</v>
      </c>
      <c r="E223" s="14">
        <v>3.45</v>
      </c>
      <c r="F223" s="15">
        <v>1.6000000000000001E-3</v>
      </c>
      <c r="G223" s="15"/>
    </row>
    <row r="224" spans="1:7" x14ac:dyDescent="0.25">
      <c r="A224" s="12" t="s">
        <v>2255</v>
      </c>
      <c r="B224" s="30" t="s">
        <v>2256</v>
      </c>
      <c r="C224" s="30" t="s">
        <v>1263</v>
      </c>
      <c r="D224" s="13">
        <v>1250</v>
      </c>
      <c r="E224" s="14">
        <v>3.44</v>
      </c>
      <c r="F224" s="15">
        <v>1.6000000000000001E-3</v>
      </c>
      <c r="G224" s="15"/>
    </row>
    <row r="225" spans="1:7" x14ac:dyDescent="0.25">
      <c r="A225" s="12" t="s">
        <v>2584</v>
      </c>
      <c r="B225" s="30" t="s">
        <v>2585</v>
      </c>
      <c r="C225" s="30" t="s">
        <v>1159</v>
      </c>
      <c r="D225" s="13">
        <v>3958</v>
      </c>
      <c r="E225" s="14">
        <v>3.43</v>
      </c>
      <c r="F225" s="15">
        <v>1.6000000000000001E-3</v>
      </c>
      <c r="G225" s="15"/>
    </row>
    <row r="226" spans="1:7" x14ac:dyDescent="0.25">
      <c r="A226" s="12" t="s">
        <v>2586</v>
      </c>
      <c r="B226" s="30" t="s">
        <v>2587</v>
      </c>
      <c r="C226" s="30" t="s">
        <v>1210</v>
      </c>
      <c r="D226" s="13">
        <v>723</v>
      </c>
      <c r="E226" s="14">
        <v>3.4</v>
      </c>
      <c r="F226" s="15">
        <v>1.6000000000000001E-3</v>
      </c>
      <c r="G226" s="15"/>
    </row>
    <row r="227" spans="1:7" x14ac:dyDescent="0.25">
      <c r="A227" s="12" t="s">
        <v>2588</v>
      </c>
      <c r="B227" s="30" t="s">
        <v>2589</v>
      </c>
      <c r="C227" s="30" t="s">
        <v>1149</v>
      </c>
      <c r="D227" s="13">
        <v>2761</v>
      </c>
      <c r="E227" s="14">
        <v>3.35</v>
      </c>
      <c r="F227" s="15">
        <v>1.6000000000000001E-3</v>
      </c>
      <c r="G227" s="15"/>
    </row>
    <row r="228" spans="1:7" x14ac:dyDescent="0.25">
      <c r="A228" s="12" t="s">
        <v>2590</v>
      </c>
      <c r="B228" s="30" t="s">
        <v>2591</v>
      </c>
      <c r="C228" s="30" t="s">
        <v>1332</v>
      </c>
      <c r="D228" s="13">
        <v>163</v>
      </c>
      <c r="E228" s="14">
        <v>3.29</v>
      </c>
      <c r="F228" s="15">
        <v>1.6000000000000001E-3</v>
      </c>
      <c r="G228" s="15"/>
    </row>
    <row r="229" spans="1:7" x14ac:dyDescent="0.25">
      <c r="A229" s="12" t="s">
        <v>2592</v>
      </c>
      <c r="B229" s="30" t="s">
        <v>2593</v>
      </c>
      <c r="C229" s="30" t="s">
        <v>1198</v>
      </c>
      <c r="D229" s="13">
        <v>1903</v>
      </c>
      <c r="E229" s="14">
        <v>3.28</v>
      </c>
      <c r="F229" s="15">
        <v>1.6000000000000001E-3</v>
      </c>
      <c r="G229" s="15"/>
    </row>
    <row r="230" spans="1:7" x14ac:dyDescent="0.25">
      <c r="A230" s="12" t="s">
        <v>2594</v>
      </c>
      <c r="B230" s="30" t="s">
        <v>2595</v>
      </c>
      <c r="C230" s="30" t="s">
        <v>1458</v>
      </c>
      <c r="D230" s="13">
        <v>211</v>
      </c>
      <c r="E230" s="14">
        <v>3.27</v>
      </c>
      <c r="F230" s="15">
        <v>1.6000000000000001E-3</v>
      </c>
      <c r="G230" s="15"/>
    </row>
    <row r="231" spans="1:7" x14ac:dyDescent="0.25">
      <c r="A231" s="12" t="s">
        <v>2596</v>
      </c>
      <c r="B231" s="30" t="s">
        <v>2597</v>
      </c>
      <c r="C231" s="30" t="s">
        <v>1241</v>
      </c>
      <c r="D231" s="13">
        <v>740</v>
      </c>
      <c r="E231" s="14">
        <v>3.26</v>
      </c>
      <c r="F231" s="15">
        <v>1.6000000000000001E-3</v>
      </c>
      <c r="G231" s="15"/>
    </row>
    <row r="232" spans="1:7" x14ac:dyDescent="0.25">
      <c r="A232" s="12" t="s">
        <v>2598</v>
      </c>
      <c r="B232" s="30" t="s">
        <v>2599</v>
      </c>
      <c r="C232" s="30" t="s">
        <v>1235</v>
      </c>
      <c r="D232" s="13">
        <v>602</v>
      </c>
      <c r="E232" s="14">
        <v>3.24</v>
      </c>
      <c r="F232" s="15">
        <v>1.5E-3</v>
      </c>
      <c r="G232" s="15"/>
    </row>
    <row r="233" spans="1:7" x14ac:dyDescent="0.25">
      <c r="A233" s="12" t="s">
        <v>2600</v>
      </c>
      <c r="B233" s="30" t="s">
        <v>2601</v>
      </c>
      <c r="C233" s="30" t="s">
        <v>1361</v>
      </c>
      <c r="D233" s="13">
        <v>305</v>
      </c>
      <c r="E233" s="14">
        <v>3.16</v>
      </c>
      <c r="F233" s="15">
        <v>1.5E-3</v>
      </c>
      <c r="G233" s="15"/>
    </row>
    <row r="234" spans="1:7" x14ac:dyDescent="0.25">
      <c r="A234" s="12" t="s">
        <v>2602</v>
      </c>
      <c r="B234" s="30" t="s">
        <v>2603</v>
      </c>
      <c r="C234" s="30" t="s">
        <v>1221</v>
      </c>
      <c r="D234" s="13">
        <v>1125</v>
      </c>
      <c r="E234" s="14">
        <v>3.09</v>
      </c>
      <c r="F234" s="15">
        <v>1.5E-3</v>
      </c>
      <c r="G234" s="15"/>
    </row>
    <row r="235" spans="1:7" x14ac:dyDescent="0.25">
      <c r="A235" s="12" t="s">
        <v>2604</v>
      </c>
      <c r="B235" s="30" t="s">
        <v>2605</v>
      </c>
      <c r="C235" s="30" t="s">
        <v>1361</v>
      </c>
      <c r="D235" s="13">
        <v>926</v>
      </c>
      <c r="E235" s="14">
        <v>3.09</v>
      </c>
      <c r="F235" s="15">
        <v>1.5E-3</v>
      </c>
      <c r="G235" s="15"/>
    </row>
    <row r="236" spans="1:7" x14ac:dyDescent="0.25">
      <c r="A236" s="12" t="s">
        <v>2606</v>
      </c>
      <c r="B236" s="30" t="s">
        <v>2607</v>
      </c>
      <c r="C236" s="30" t="s">
        <v>1221</v>
      </c>
      <c r="D236" s="13">
        <v>784</v>
      </c>
      <c r="E236" s="14">
        <v>3.09</v>
      </c>
      <c r="F236" s="15">
        <v>1.5E-3</v>
      </c>
      <c r="G236" s="15"/>
    </row>
    <row r="237" spans="1:7" x14ac:dyDescent="0.25">
      <c r="A237" s="12" t="s">
        <v>1908</v>
      </c>
      <c r="B237" s="30" t="s">
        <v>1909</v>
      </c>
      <c r="C237" s="30" t="s">
        <v>1221</v>
      </c>
      <c r="D237" s="13">
        <v>231</v>
      </c>
      <c r="E237" s="14">
        <v>3.09</v>
      </c>
      <c r="F237" s="15">
        <v>1.5E-3</v>
      </c>
      <c r="G237" s="15"/>
    </row>
    <row r="238" spans="1:7" x14ac:dyDescent="0.25">
      <c r="A238" s="12" t="s">
        <v>2608</v>
      </c>
      <c r="B238" s="30" t="s">
        <v>2609</v>
      </c>
      <c r="C238" s="30" t="s">
        <v>1258</v>
      </c>
      <c r="D238" s="13">
        <v>1161</v>
      </c>
      <c r="E238" s="14">
        <v>3.05</v>
      </c>
      <c r="F238" s="15">
        <v>1.5E-3</v>
      </c>
      <c r="G238" s="15"/>
    </row>
    <row r="239" spans="1:7" x14ac:dyDescent="0.25">
      <c r="A239" s="12" t="s">
        <v>2610</v>
      </c>
      <c r="B239" s="30" t="s">
        <v>2611</v>
      </c>
      <c r="C239" s="30" t="s">
        <v>1213</v>
      </c>
      <c r="D239" s="13">
        <v>7942</v>
      </c>
      <c r="E239" s="14">
        <v>3.04</v>
      </c>
      <c r="F239" s="15">
        <v>1.4E-3</v>
      </c>
      <c r="G239" s="15"/>
    </row>
    <row r="240" spans="1:7" x14ac:dyDescent="0.25">
      <c r="A240" s="12" t="s">
        <v>2001</v>
      </c>
      <c r="B240" s="30" t="s">
        <v>2002</v>
      </c>
      <c r="C240" s="30" t="s">
        <v>1356</v>
      </c>
      <c r="D240" s="13">
        <v>174</v>
      </c>
      <c r="E240" s="14">
        <v>3.03</v>
      </c>
      <c r="F240" s="15">
        <v>1.4E-3</v>
      </c>
      <c r="G240" s="15"/>
    </row>
    <row r="241" spans="1:7" x14ac:dyDescent="0.25">
      <c r="A241" s="12" t="s">
        <v>2612</v>
      </c>
      <c r="B241" s="30" t="s">
        <v>2613</v>
      </c>
      <c r="C241" s="30" t="s">
        <v>1332</v>
      </c>
      <c r="D241" s="13">
        <v>1130</v>
      </c>
      <c r="E241" s="14">
        <v>3.03</v>
      </c>
      <c r="F241" s="15">
        <v>1.4E-3</v>
      </c>
      <c r="G241" s="15"/>
    </row>
    <row r="242" spans="1:7" x14ac:dyDescent="0.25">
      <c r="A242" s="12" t="s">
        <v>1817</v>
      </c>
      <c r="B242" s="30" t="s">
        <v>1818</v>
      </c>
      <c r="C242" s="30" t="s">
        <v>1332</v>
      </c>
      <c r="D242" s="13">
        <v>376</v>
      </c>
      <c r="E242" s="14">
        <v>2.93</v>
      </c>
      <c r="F242" s="15">
        <v>1.4E-3</v>
      </c>
      <c r="G242" s="15"/>
    </row>
    <row r="243" spans="1:7" x14ac:dyDescent="0.25">
      <c r="A243" s="12" t="s">
        <v>2614</v>
      </c>
      <c r="B243" s="30" t="s">
        <v>2615</v>
      </c>
      <c r="C243" s="30" t="s">
        <v>1337</v>
      </c>
      <c r="D243" s="13">
        <v>2173</v>
      </c>
      <c r="E243" s="14">
        <v>2.8</v>
      </c>
      <c r="F243" s="15">
        <v>1.2999999999999999E-3</v>
      </c>
      <c r="G243" s="15"/>
    </row>
    <row r="244" spans="1:7" x14ac:dyDescent="0.25">
      <c r="A244" s="12" t="s">
        <v>2616</v>
      </c>
      <c r="B244" s="30" t="s">
        <v>2617</v>
      </c>
      <c r="C244" s="30" t="s">
        <v>1241</v>
      </c>
      <c r="D244" s="13">
        <v>237</v>
      </c>
      <c r="E244" s="14">
        <v>2.5099999999999998</v>
      </c>
      <c r="F244" s="15">
        <v>1.1999999999999999E-3</v>
      </c>
      <c r="G244" s="15"/>
    </row>
    <row r="245" spans="1:7" x14ac:dyDescent="0.25">
      <c r="A245" s="12" t="s">
        <v>2618</v>
      </c>
      <c r="B245" s="30" t="s">
        <v>2619</v>
      </c>
      <c r="C245" s="30" t="s">
        <v>1356</v>
      </c>
      <c r="D245" s="13">
        <v>348</v>
      </c>
      <c r="E245" s="14">
        <v>2.5</v>
      </c>
      <c r="F245" s="15">
        <v>1.1999999999999999E-3</v>
      </c>
      <c r="G245" s="15"/>
    </row>
    <row r="246" spans="1:7" x14ac:dyDescent="0.25">
      <c r="A246" s="12" t="s">
        <v>2620</v>
      </c>
      <c r="B246" s="30" t="s">
        <v>2621</v>
      </c>
      <c r="C246" s="30" t="s">
        <v>1221</v>
      </c>
      <c r="D246" s="13">
        <v>507</v>
      </c>
      <c r="E246" s="14">
        <v>2.4700000000000002</v>
      </c>
      <c r="F246" s="15">
        <v>1.1999999999999999E-3</v>
      </c>
      <c r="G246" s="15"/>
    </row>
    <row r="247" spans="1:7" x14ac:dyDescent="0.25">
      <c r="A247" s="12" t="s">
        <v>2622</v>
      </c>
      <c r="B247" s="30" t="s">
        <v>2623</v>
      </c>
      <c r="C247" s="30" t="s">
        <v>1458</v>
      </c>
      <c r="D247" s="13">
        <v>622</v>
      </c>
      <c r="E247" s="14">
        <v>2.44</v>
      </c>
      <c r="F247" s="15">
        <v>1.1999999999999999E-3</v>
      </c>
      <c r="G247" s="15"/>
    </row>
    <row r="248" spans="1:7" x14ac:dyDescent="0.25">
      <c r="A248" s="12" t="s">
        <v>2624</v>
      </c>
      <c r="B248" s="30" t="s">
        <v>2625</v>
      </c>
      <c r="C248" s="30" t="s">
        <v>1263</v>
      </c>
      <c r="D248" s="13">
        <v>158</v>
      </c>
      <c r="E248" s="14">
        <v>2.35</v>
      </c>
      <c r="F248" s="15">
        <v>1.1000000000000001E-3</v>
      </c>
      <c r="G248" s="15"/>
    </row>
    <row r="249" spans="1:7" x14ac:dyDescent="0.25">
      <c r="A249" s="12" t="s">
        <v>2626</v>
      </c>
      <c r="B249" s="30" t="s">
        <v>2627</v>
      </c>
      <c r="C249" s="30" t="s">
        <v>1263</v>
      </c>
      <c r="D249" s="13">
        <v>253</v>
      </c>
      <c r="E249" s="14">
        <v>2.1800000000000002</v>
      </c>
      <c r="F249" s="15">
        <v>1E-3</v>
      </c>
      <c r="G249" s="15"/>
    </row>
    <row r="250" spans="1:7" x14ac:dyDescent="0.25">
      <c r="A250" s="12" t="s">
        <v>2628</v>
      </c>
      <c r="B250" s="30" t="s">
        <v>2629</v>
      </c>
      <c r="C250" s="30" t="s">
        <v>1221</v>
      </c>
      <c r="D250" s="13">
        <v>328</v>
      </c>
      <c r="E250" s="14">
        <v>2.0699999999999998</v>
      </c>
      <c r="F250" s="15">
        <v>1E-3</v>
      </c>
      <c r="G250" s="15"/>
    </row>
    <row r="251" spans="1:7" x14ac:dyDescent="0.25">
      <c r="A251" s="12" t="s">
        <v>2630</v>
      </c>
      <c r="B251" s="30" t="s">
        <v>2631</v>
      </c>
      <c r="C251" s="30" t="s">
        <v>1332</v>
      </c>
      <c r="D251" s="13">
        <v>278</v>
      </c>
      <c r="E251" s="14">
        <v>2.0099999999999998</v>
      </c>
      <c r="F251" s="15">
        <v>1E-3</v>
      </c>
      <c r="G251" s="15"/>
    </row>
    <row r="252" spans="1:7" x14ac:dyDescent="0.25">
      <c r="A252" s="12" t="s">
        <v>2632</v>
      </c>
      <c r="B252" s="30" t="s">
        <v>2633</v>
      </c>
      <c r="C252" s="30" t="s">
        <v>1332</v>
      </c>
      <c r="D252" s="13">
        <v>278</v>
      </c>
      <c r="E252" s="14">
        <v>2</v>
      </c>
      <c r="F252" s="15">
        <v>1E-3</v>
      </c>
      <c r="G252" s="15"/>
    </row>
    <row r="253" spans="1:7" x14ac:dyDescent="0.25">
      <c r="A253" s="12" t="s">
        <v>2634</v>
      </c>
      <c r="B253" s="30" t="s">
        <v>2635</v>
      </c>
      <c r="C253" s="30" t="s">
        <v>1332</v>
      </c>
      <c r="D253" s="13">
        <v>190</v>
      </c>
      <c r="E253" s="14">
        <v>1.72</v>
      </c>
      <c r="F253" s="15">
        <v>8.0000000000000004E-4</v>
      </c>
      <c r="G253" s="15"/>
    </row>
    <row r="254" spans="1:7" x14ac:dyDescent="0.25">
      <c r="A254" s="12" t="s">
        <v>2636</v>
      </c>
      <c r="B254" s="30" t="s">
        <v>2637</v>
      </c>
      <c r="C254" s="30" t="s">
        <v>1918</v>
      </c>
      <c r="D254" s="13">
        <v>312</v>
      </c>
      <c r="E254" s="14">
        <v>1.67</v>
      </c>
      <c r="F254" s="15">
        <v>8.0000000000000004E-4</v>
      </c>
      <c r="G254" s="15"/>
    </row>
    <row r="255" spans="1:7" x14ac:dyDescent="0.25">
      <c r="A255" s="12" t="s">
        <v>2638</v>
      </c>
      <c r="B255" s="30" t="s">
        <v>2639</v>
      </c>
      <c r="C255" s="30" t="s">
        <v>1445</v>
      </c>
      <c r="D255" s="13">
        <v>123</v>
      </c>
      <c r="E255" s="14">
        <v>1.65</v>
      </c>
      <c r="F255" s="15">
        <v>8.0000000000000004E-4</v>
      </c>
      <c r="G255" s="15"/>
    </row>
    <row r="256" spans="1:7" x14ac:dyDescent="0.25">
      <c r="A256" s="12" t="s">
        <v>2640</v>
      </c>
      <c r="B256" s="30" t="s">
        <v>2641</v>
      </c>
      <c r="C256" s="30" t="s">
        <v>1337</v>
      </c>
      <c r="D256" s="13">
        <v>355</v>
      </c>
      <c r="E256" s="14">
        <v>1.43</v>
      </c>
      <c r="F256" s="15">
        <v>6.9999999999999999E-4</v>
      </c>
      <c r="G256" s="15"/>
    </row>
    <row r="257" spans="1:7" x14ac:dyDescent="0.25">
      <c r="A257" s="12" t="s">
        <v>2642</v>
      </c>
      <c r="B257" s="30" t="s">
        <v>2643</v>
      </c>
      <c r="C257" s="30" t="s">
        <v>1982</v>
      </c>
      <c r="D257" s="13">
        <v>2363</v>
      </c>
      <c r="E257" s="14">
        <v>1.19</v>
      </c>
      <c r="F257" s="15">
        <v>5.9999999999999995E-4</v>
      </c>
      <c r="G257" s="15"/>
    </row>
    <row r="258" spans="1:7" x14ac:dyDescent="0.25">
      <c r="A258" s="16" t="s">
        <v>126</v>
      </c>
      <c r="B258" s="31"/>
      <c r="C258" s="31"/>
      <c r="D258" s="17"/>
      <c r="E258" s="37">
        <v>2099.85</v>
      </c>
      <c r="F258" s="38">
        <v>0.99990000000000001</v>
      </c>
      <c r="G258" s="20"/>
    </row>
    <row r="259" spans="1:7" x14ac:dyDescent="0.25">
      <c r="A259" s="16" t="s">
        <v>1522</v>
      </c>
      <c r="B259" s="30"/>
      <c r="C259" s="30"/>
      <c r="D259" s="13"/>
      <c r="E259" s="14"/>
      <c r="F259" s="15"/>
      <c r="G259" s="15"/>
    </row>
    <row r="260" spans="1:7" x14ac:dyDescent="0.25">
      <c r="A260" s="16" t="s">
        <v>126</v>
      </c>
      <c r="B260" s="30"/>
      <c r="C260" s="30"/>
      <c r="D260" s="13"/>
      <c r="E260" s="39" t="s">
        <v>118</v>
      </c>
      <c r="F260" s="40" t="s">
        <v>118</v>
      </c>
      <c r="G260" s="15"/>
    </row>
    <row r="261" spans="1:7" x14ac:dyDescent="0.25">
      <c r="A261" s="21" t="s">
        <v>158</v>
      </c>
      <c r="B261" s="32"/>
      <c r="C261" s="32"/>
      <c r="D261" s="22"/>
      <c r="E261" s="27">
        <v>2099.85</v>
      </c>
      <c r="F261" s="28">
        <v>0.99990000000000001</v>
      </c>
      <c r="G261" s="20"/>
    </row>
    <row r="262" spans="1:7" x14ac:dyDescent="0.25">
      <c r="A262" s="12"/>
      <c r="B262" s="30"/>
      <c r="C262" s="30"/>
      <c r="D262" s="13"/>
      <c r="E262" s="14"/>
      <c r="F262" s="15"/>
      <c r="G262" s="15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6" t="s">
        <v>162</v>
      </c>
      <c r="B264" s="30"/>
      <c r="C264" s="30"/>
      <c r="D264" s="13"/>
      <c r="E264" s="14"/>
      <c r="F264" s="15"/>
      <c r="G264" s="15"/>
    </row>
    <row r="265" spans="1:7" x14ac:dyDescent="0.25">
      <c r="A265" s="12" t="s">
        <v>163</v>
      </c>
      <c r="B265" s="30"/>
      <c r="C265" s="30"/>
      <c r="D265" s="13"/>
      <c r="E265" s="14">
        <v>25</v>
      </c>
      <c r="F265" s="15">
        <v>1.1900000000000001E-2</v>
      </c>
      <c r="G265" s="15">
        <v>6.7599000000000006E-2</v>
      </c>
    </row>
    <row r="266" spans="1:7" x14ac:dyDescent="0.25">
      <c r="A266" s="16" t="s">
        <v>126</v>
      </c>
      <c r="B266" s="31"/>
      <c r="C266" s="31"/>
      <c r="D266" s="17"/>
      <c r="E266" s="37">
        <v>25</v>
      </c>
      <c r="F266" s="38">
        <v>1.1900000000000001E-2</v>
      </c>
      <c r="G266" s="20"/>
    </row>
    <row r="267" spans="1:7" x14ac:dyDescent="0.25">
      <c r="A267" s="12"/>
      <c r="B267" s="30"/>
      <c r="C267" s="30"/>
      <c r="D267" s="13"/>
      <c r="E267" s="14"/>
      <c r="F267" s="15"/>
      <c r="G267" s="15"/>
    </row>
    <row r="268" spans="1:7" x14ac:dyDescent="0.25">
      <c r="A268" s="21" t="s">
        <v>158</v>
      </c>
      <c r="B268" s="32"/>
      <c r="C268" s="32"/>
      <c r="D268" s="22"/>
      <c r="E268" s="18">
        <v>25</v>
      </c>
      <c r="F268" s="19">
        <v>1.1900000000000001E-2</v>
      </c>
      <c r="G268" s="20"/>
    </row>
    <row r="269" spans="1:7" x14ac:dyDescent="0.25">
      <c r="A269" s="12" t="s">
        <v>164</v>
      </c>
      <c r="B269" s="30"/>
      <c r="C269" s="30"/>
      <c r="D269" s="13"/>
      <c r="E269" s="14">
        <v>4.6292E-3</v>
      </c>
      <c r="F269" s="15">
        <v>1.9999999999999999E-6</v>
      </c>
      <c r="G269" s="15"/>
    </row>
    <row r="270" spans="1:7" x14ac:dyDescent="0.25">
      <c r="A270" s="12" t="s">
        <v>165</v>
      </c>
      <c r="B270" s="30"/>
      <c r="C270" s="30"/>
      <c r="D270" s="13"/>
      <c r="E270" s="23">
        <v>-24.5746292</v>
      </c>
      <c r="F270" s="24">
        <v>-1.1802E-2</v>
      </c>
      <c r="G270" s="15">
        <v>6.7599000000000006E-2</v>
      </c>
    </row>
    <row r="271" spans="1:7" x14ac:dyDescent="0.25">
      <c r="A271" s="25" t="s">
        <v>166</v>
      </c>
      <c r="B271" s="33"/>
      <c r="C271" s="33"/>
      <c r="D271" s="26"/>
      <c r="E271" s="27">
        <v>2100.2800000000002</v>
      </c>
      <c r="F271" s="28">
        <v>1</v>
      </c>
      <c r="G271" s="28"/>
    </row>
    <row r="276" spans="1:5" x14ac:dyDescent="0.25">
      <c r="A276" s="1" t="s">
        <v>169</v>
      </c>
    </row>
    <row r="277" spans="1:5" x14ac:dyDescent="0.25">
      <c r="A277" s="47" t="s">
        <v>170</v>
      </c>
      <c r="B277" s="34" t="s">
        <v>118</v>
      </c>
    </row>
    <row r="278" spans="1:5" x14ac:dyDescent="0.25">
      <c r="A278" t="s">
        <v>171</v>
      </c>
    </row>
    <row r="279" spans="1:5" x14ac:dyDescent="0.25">
      <c r="A279" t="s">
        <v>172</v>
      </c>
      <c r="B279" t="s">
        <v>173</v>
      </c>
      <c r="C279" t="s">
        <v>173</v>
      </c>
    </row>
    <row r="280" spans="1:5" x14ac:dyDescent="0.25">
      <c r="B280" s="48">
        <v>45230</v>
      </c>
      <c r="C280" s="48">
        <v>45260</v>
      </c>
    </row>
    <row r="281" spans="1:5" x14ac:dyDescent="0.25">
      <c r="A281" t="s">
        <v>685</v>
      </c>
      <c r="B281">
        <v>12.4465</v>
      </c>
      <c r="C281">
        <v>13.714499999999999</v>
      </c>
      <c r="E281" s="2"/>
    </row>
    <row r="282" spans="1:5" x14ac:dyDescent="0.25">
      <c r="A282" t="s">
        <v>178</v>
      </c>
      <c r="B282">
        <v>12.4467</v>
      </c>
      <c r="C282">
        <v>13.714700000000001</v>
      </c>
      <c r="E282" s="2"/>
    </row>
    <row r="283" spans="1:5" x14ac:dyDescent="0.25">
      <c r="A283" t="s">
        <v>686</v>
      </c>
      <c r="B283">
        <v>12.3718</v>
      </c>
      <c r="C283">
        <v>13.6236</v>
      </c>
      <c r="E283" s="2"/>
    </row>
    <row r="284" spans="1:5" x14ac:dyDescent="0.25">
      <c r="A284" t="s">
        <v>650</v>
      </c>
      <c r="B284">
        <v>12.3718</v>
      </c>
      <c r="C284">
        <v>13.6235</v>
      </c>
      <c r="E284" s="2"/>
    </row>
    <row r="285" spans="1:5" x14ac:dyDescent="0.25">
      <c r="E285" s="2"/>
    </row>
    <row r="286" spans="1:5" x14ac:dyDescent="0.25">
      <c r="A286" t="s">
        <v>188</v>
      </c>
      <c r="B286" s="34" t="s">
        <v>118</v>
      </c>
    </row>
    <row r="287" spans="1:5" x14ac:dyDescent="0.25">
      <c r="A287" t="s">
        <v>189</v>
      </c>
      <c r="B287" s="34" t="s">
        <v>118</v>
      </c>
    </row>
    <row r="288" spans="1:5" ht="30" customHeight="1" x14ac:dyDescent="0.25">
      <c r="A288" s="47" t="s">
        <v>190</v>
      </c>
      <c r="B288" s="34" t="s">
        <v>118</v>
      </c>
    </row>
    <row r="289" spans="1:4" ht="30" customHeight="1" x14ac:dyDescent="0.25">
      <c r="A289" s="47" t="s">
        <v>191</v>
      </c>
      <c r="B289" s="34" t="s">
        <v>118</v>
      </c>
    </row>
    <row r="290" spans="1:4" x14ac:dyDescent="0.25">
      <c r="A290" t="s">
        <v>1760</v>
      </c>
      <c r="B290" s="49">
        <v>1.3586149999999999</v>
      </c>
    </row>
    <row r="291" spans="1:4" ht="45" customHeight="1" x14ac:dyDescent="0.25">
      <c r="A291" s="47" t="s">
        <v>193</v>
      </c>
      <c r="B291" s="34" t="s">
        <v>118</v>
      </c>
    </row>
    <row r="292" spans="1:4" ht="30" customHeight="1" x14ac:dyDescent="0.25">
      <c r="A292" s="47" t="s">
        <v>194</v>
      </c>
      <c r="B292" s="34" t="s">
        <v>118</v>
      </c>
    </row>
    <row r="293" spans="1:4" ht="30" customHeight="1" x14ac:dyDescent="0.25">
      <c r="A293" s="47" t="s">
        <v>195</v>
      </c>
      <c r="B293" s="34" t="s">
        <v>118</v>
      </c>
    </row>
    <row r="294" spans="1:4" x14ac:dyDescent="0.25">
      <c r="A294" t="s">
        <v>196</v>
      </c>
      <c r="B294" s="34" t="s">
        <v>118</v>
      </c>
    </row>
    <row r="295" spans="1:4" x14ac:dyDescent="0.25">
      <c r="A295" t="s">
        <v>197</v>
      </c>
      <c r="B295" s="34" t="s">
        <v>118</v>
      </c>
    </row>
    <row r="297" spans="1:4" ht="69.95" customHeight="1" x14ac:dyDescent="0.25">
      <c r="A297" s="67" t="s">
        <v>207</v>
      </c>
      <c r="B297" s="67" t="s">
        <v>208</v>
      </c>
      <c r="C297" s="67" t="s">
        <v>5</v>
      </c>
      <c r="D297" s="67" t="s">
        <v>6</v>
      </c>
    </row>
    <row r="298" spans="1:4" ht="69.95" customHeight="1" x14ac:dyDescent="0.25">
      <c r="A298" s="67" t="s">
        <v>2644</v>
      </c>
      <c r="B298" s="67"/>
      <c r="C298" s="67" t="s">
        <v>82</v>
      </c>
      <c r="D298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12"/>
  <sheetViews>
    <sheetView showGridLines="0" workbookViewId="0">
      <pane ySplit="4" topLeftCell="A82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2645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2646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1823</v>
      </c>
      <c r="B8" s="30" t="s">
        <v>1824</v>
      </c>
      <c r="C8" s="30" t="s">
        <v>1216</v>
      </c>
      <c r="D8" s="13">
        <v>286256</v>
      </c>
      <c r="E8" s="14">
        <v>18320.240000000002</v>
      </c>
      <c r="F8" s="15">
        <v>4.2900000000000001E-2</v>
      </c>
      <c r="G8" s="15"/>
    </row>
    <row r="9" spans="1:8" x14ac:dyDescent="0.25">
      <c r="A9" s="12" t="s">
        <v>1452</v>
      </c>
      <c r="B9" s="30" t="s">
        <v>1453</v>
      </c>
      <c r="C9" s="30" t="s">
        <v>1356</v>
      </c>
      <c r="D9" s="13">
        <v>657020</v>
      </c>
      <c r="E9" s="14">
        <v>18311.150000000001</v>
      </c>
      <c r="F9" s="15">
        <v>4.2900000000000001E-2</v>
      </c>
      <c r="G9" s="15"/>
    </row>
    <row r="10" spans="1:8" x14ac:dyDescent="0.25">
      <c r="A10" s="12" t="s">
        <v>1463</v>
      </c>
      <c r="B10" s="30" t="s">
        <v>1464</v>
      </c>
      <c r="C10" s="30" t="s">
        <v>1216</v>
      </c>
      <c r="D10" s="13">
        <v>274464</v>
      </c>
      <c r="E10" s="14">
        <v>15811.46</v>
      </c>
      <c r="F10" s="15">
        <v>3.7100000000000001E-2</v>
      </c>
      <c r="G10" s="15"/>
    </row>
    <row r="11" spans="1:8" x14ac:dyDescent="0.25">
      <c r="A11" s="12" t="s">
        <v>1887</v>
      </c>
      <c r="B11" s="30" t="s">
        <v>1888</v>
      </c>
      <c r="C11" s="30" t="s">
        <v>1186</v>
      </c>
      <c r="D11" s="13">
        <v>4412635</v>
      </c>
      <c r="E11" s="14">
        <v>14777.91</v>
      </c>
      <c r="F11" s="15">
        <v>3.4599999999999999E-2</v>
      </c>
      <c r="G11" s="15"/>
    </row>
    <row r="12" spans="1:8" x14ac:dyDescent="0.25">
      <c r="A12" s="12" t="s">
        <v>1199</v>
      </c>
      <c r="B12" s="30" t="s">
        <v>1200</v>
      </c>
      <c r="C12" s="30" t="s">
        <v>1146</v>
      </c>
      <c r="D12" s="13">
        <v>9637857</v>
      </c>
      <c r="E12" s="14">
        <v>14201.38</v>
      </c>
      <c r="F12" s="15">
        <v>3.3300000000000003E-2</v>
      </c>
      <c r="G12" s="15"/>
    </row>
    <row r="13" spans="1:8" x14ac:dyDescent="0.25">
      <c r="A13" s="12" t="s">
        <v>1301</v>
      </c>
      <c r="B13" s="30" t="s">
        <v>1302</v>
      </c>
      <c r="C13" s="30" t="s">
        <v>1263</v>
      </c>
      <c r="D13" s="13">
        <v>240705</v>
      </c>
      <c r="E13" s="14">
        <v>13264.29</v>
      </c>
      <c r="F13" s="15">
        <v>3.1099999999999999E-2</v>
      </c>
      <c r="G13" s="15"/>
    </row>
    <row r="14" spans="1:8" x14ac:dyDescent="0.25">
      <c r="A14" s="12" t="s">
        <v>1793</v>
      </c>
      <c r="B14" s="30" t="s">
        <v>1794</v>
      </c>
      <c r="C14" s="30" t="s">
        <v>1156</v>
      </c>
      <c r="D14" s="13">
        <v>658248</v>
      </c>
      <c r="E14" s="14">
        <v>12273.03</v>
      </c>
      <c r="F14" s="15">
        <v>2.8799999999999999E-2</v>
      </c>
      <c r="G14" s="15"/>
    </row>
    <row r="15" spans="1:8" x14ac:dyDescent="0.25">
      <c r="A15" s="12" t="s">
        <v>1784</v>
      </c>
      <c r="B15" s="30" t="s">
        <v>1785</v>
      </c>
      <c r="C15" s="30" t="s">
        <v>1332</v>
      </c>
      <c r="D15" s="13">
        <v>187164</v>
      </c>
      <c r="E15" s="14">
        <v>11770.56</v>
      </c>
      <c r="F15" s="15">
        <v>2.76E-2</v>
      </c>
      <c r="G15" s="15"/>
    </row>
    <row r="16" spans="1:8" x14ac:dyDescent="0.25">
      <c r="A16" s="12" t="s">
        <v>1770</v>
      </c>
      <c r="B16" s="30" t="s">
        <v>1771</v>
      </c>
      <c r="C16" s="30" t="s">
        <v>1146</v>
      </c>
      <c r="D16" s="13">
        <v>2709194</v>
      </c>
      <c r="E16" s="14">
        <v>10752.79</v>
      </c>
      <c r="F16" s="15">
        <v>2.52E-2</v>
      </c>
      <c r="G16" s="15"/>
    </row>
    <row r="17" spans="1:7" x14ac:dyDescent="0.25">
      <c r="A17" s="12" t="s">
        <v>1930</v>
      </c>
      <c r="B17" s="30" t="s">
        <v>1931</v>
      </c>
      <c r="C17" s="30" t="s">
        <v>1380</v>
      </c>
      <c r="D17" s="13">
        <v>1590026</v>
      </c>
      <c r="E17" s="14">
        <v>10109.39</v>
      </c>
      <c r="F17" s="15">
        <v>2.3699999999999999E-2</v>
      </c>
      <c r="G17" s="15"/>
    </row>
    <row r="18" spans="1:7" x14ac:dyDescent="0.25">
      <c r="A18" s="12" t="s">
        <v>1247</v>
      </c>
      <c r="B18" s="30" t="s">
        <v>1248</v>
      </c>
      <c r="C18" s="30" t="s">
        <v>1241</v>
      </c>
      <c r="D18" s="13">
        <v>517473</v>
      </c>
      <c r="E18" s="14">
        <v>9879.08</v>
      </c>
      <c r="F18" s="15">
        <v>2.3199999999999998E-2</v>
      </c>
      <c r="G18" s="15"/>
    </row>
    <row r="19" spans="1:7" x14ac:dyDescent="0.25">
      <c r="A19" s="12" t="s">
        <v>2103</v>
      </c>
      <c r="B19" s="30" t="s">
        <v>2104</v>
      </c>
      <c r="C19" s="30" t="s">
        <v>1235</v>
      </c>
      <c r="D19" s="13">
        <v>15881891</v>
      </c>
      <c r="E19" s="14">
        <v>9783.24</v>
      </c>
      <c r="F19" s="15">
        <v>2.29E-2</v>
      </c>
      <c r="G19" s="15"/>
    </row>
    <row r="20" spans="1:7" x14ac:dyDescent="0.25">
      <c r="A20" s="12" t="s">
        <v>1786</v>
      </c>
      <c r="B20" s="30" t="s">
        <v>1787</v>
      </c>
      <c r="C20" s="30" t="s">
        <v>1263</v>
      </c>
      <c r="D20" s="13">
        <v>724016</v>
      </c>
      <c r="E20" s="14">
        <v>9687.33</v>
      </c>
      <c r="F20" s="15">
        <v>2.2700000000000001E-2</v>
      </c>
      <c r="G20" s="15"/>
    </row>
    <row r="21" spans="1:7" x14ac:dyDescent="0.25">
      <c r="A21" s="12" t="s">
        <v>1815</v>
      </c>
      <c r="B21" s="30" t="s">
        <v>1816</v>
      </c>
      <c r="C21" s="30" t="s">
        <v>1356</v>
      </c>
      <c r="D21" s="13">
        <v>657304</v>
      </c>
      <c r="E21" s="14">
        <v>9008.02</v>
      </c>
      <c r="F21" s="15">
        <v>2.1100000000000001E-2</v>
      </c>
      <c r="G21" s="15"/>
    </row>
    <row r="22" spans="1:7" x14ac:dyDescent="0.25">
      <c r="A22" s="12" t="s">
        <v>1291</v>
      </c>
      <c r="B22" s="30" t="s">
        <v>1292</v>
      </c>
      <c r="C22" s="30" t="s">
        <v>1198</v>
      </c>
      <c r="D22" s="13">
        <v>398243</v>
      </c>
      <c r="E22" s="14">
        <v>8831.24</v>
      </c>
      <c r="F22" s="15">
        <v>2.07E-2</v>
      </c>
      <c r="G22" s="15"/>
    </row>
    <row r="23" spans="1:7" x14ac:dyDescent="0.25">
      <c r="A23" s="12" t="s">
        <v>1467</v>
      </c>
      <c r="B23" s="30" t="s">
        <v>1468</v>
      </c>
      <c r="C23" s="30" t="s">
        <v>1380</v>
      </c>
      <c r="D23" s="13">
        <v>1168568</v>
      </c>
      <c r="E23" s="14">
        <v>8789.9699999999993</v>
      </c>
      <c r="F23" s="15">
        <v>2.06E-2</v>
      </c>
      <c r="G23" s="15"/>
    </row>
    <row r="24" spans="1:7" x14ac:dyDescent="0.25">
      <c r="A24" s="12" t="s">
        <v>1928</v>
      </c>
      <c r="B24" s="30" t="s">
        <v>1929</v>
      </c>
      <c r="C24" s="30" t="s">
        <v>1213</v>
      </c>
      <c r="D24" s="13">
        <v>1566537</v>
      </c>
      <c r="E24" s="14">
        <v>8785.92</v>
      </c>
      <c r="F24" s="15">
        <v>2.06E-2</v>
      </c>
      <c r="G24" s="15"/>
    </row>
    <row r="25" spans="1:7" x14ac:dyDescent="0.25">
      <c r="A25" s="12" t="s">
        <v>1333</v>
      </c>
      <c r="B25" s="30" t="s">
        <v>1334</v>
      </c>
      <c r="C25" s="30" t="s">
        <v>1186</v>
      </c>
      <c r="D25" s="13">
        <v>768227</v>
      </c>
      <c r="E25" s="14">
        <v>8584.5499999999993</v>
      </c>
      <c r="F25" s="15">
        <v>2.01E-2</v>
      </c>
      <c r="G25" s="15"/>
    </row>
    <row r="26" spans="1:7" x14ac:dyDescent="0.25">
      <c r="A26" s="12" t="s">
        <v>1795</v>
      </c>
      <c r="B26" s="30" t="s">
        <v>1796</v>
      </c>
      <c r="C26" s="30" t="s">
        <v>1241</v>
      </c>
      <c r="D26" s="13">
        <v>495030</v>
      </c>
      <c r="E26" s="14">
        <v>8354.3700000000008</v>
      </c>
      <c r="F26" s="15">
        <v>1.9599999999999999E-2</v>
      </c>
      <c r="G26" s="15"/>
    </row>
    <row r="27" spans="1:7" x14ac:dyDescent="0.25">
      <c r="A27" s="12" t="s">
        <v>1951</v>
      </c>
      <c r="B27" s="30" t="s">
        <v>1952</v>
      </c>
      <c r="C27" s="30" t="s">
        <v>1221</v>
      </c>
      <c r="D27" s="13">
        <v>419742</v>
      </c>
      <c r="E27" s="14">
        <v>8294.73</v>
      </c>
      <c r="F27" s="15">
        <v>1.9400000000000001E-2</v>
      </c>
      <c r="G27" s="15"/>
    </row>
    <row r="28" spans="1:7" x14ac:dyDescent="0.25">
      <c r="A28" s="12" t="s">
        <v>1259</v>
      </c>
      <c r="B28" s="30" t="s">
        <v>1260</v>
      </c>
      <c r="C28" s="30" t="s">
        <v>1198</v>
      </c>
      <c r="D28" s="13">
        <v>225977</v>
      </c>
      <c r="E28" s="14">
        <v>8233.58</v>
      </c>
      <c r="F28" s="15">
        <v>1.9300000000000001E-2</v>
      </c>
      <c r="G28" s="15"/>
    </row>
    <row r="29" spans="1:7" x14ac:dyDescent="0.25">
      <c r="A29" s="12" t="s">
        <v>1809</v>
      </c>
      <c r="B29" s="30" t="s">
        <v>1810</v>
      </c>
      <c r="C29" s="30" t="s">
        <v>1244</v>
      </c>
      <c r="D29" s="13">
        <v>2003404</v>
      </c>
      <c r="E29" s="14">
        <v>8180.9</v>
      </c>
      <c r="F29" s="15">
        <v>1.9199999999999998E-2</v>
      </c>
      <c r="G29" s="15"/>
    </row>
    <row r="30" spans="1:7" x14ac:dyDescent="0.25">
      <c r="A30" s="12" t="s">
        <v>1421</v>
      </c>
      <c r="B30" s="30" t="s">
        <v>1422</v>
      </c>
      <c r="C30" s="30" t="s">
        <v>1203</v>
      </c>
      <c r="D30" s="13">
        <v>5580552</v>
      </c>
      <c r="E30" s="14">
        <v>8142.03</v>
      </c>
      <c r="F30" s="15">
        <v>1.9099999999999999E-2</v>
      </c>
      <c r="G30" s="15"/>
    </row>
    <row r="31" spans="1:7" x14ac:dyDescent="0.25">
      <c r="A31" s="12" t="s">
        <v>1780</v>
      </c>
      <c r="B31" s="30" t="s">
        <v>1781</v>
      </c>
      <c r="C31" s="30" t="s">
        <v>1235</v>
      </c>
      <c r="D31" s="13">
        <v>1207182</v>
      </c>
      <c r="E31" s="14">
        <v>8127.35</v>
      </c>
      <c r="F31" s="15">
        <v>1.9E-2</v>
      </c>
      <c r="G31" s="15"/>
    </row>
    <row r="32" spans="1:7" x14ac:dyDescent="0.25">
      <c r="A32" s="12" t="s">
        <v>1299</v>
      </c>
      <c r="B32" s="30" t="s">
        <v>1300</v>
      </c>
      <c r="C32" s="30" t="s">
        <v>1275</v>
      </c>
      <c r="D32" s="13">
        <v>4400034</v>
      </c>
      <c r="E32" s="14">
        <v>8058.66</v>
      </c>
      <c r="F32" s="15">
        <v>1.89E-2</v>
      </c>
      <c r="G32" s="15"/>
    </row>
    <row r="33" spans="1:7" x14ac:dyDescent="0.25">
      <c r="A33" s="12" t="s">
        <v>1889</v>
      </c>
      <c r="B33" s="30" t="s">
        <v>1890</v>
      </c>
      <c r="C33" s="30" t="s">
        <v>1221</v>
      </c>
      <c r="D33" s="13">
        <v>551711</v>
      </c>
      <c r="E33" s="14">
        <v>8004.77</v>
      </c>
      <c r="F33" s="15">
        <v>1.8800000000000001E-2</v>
      </c>
      <c r="G33" s="15"/>
    </row>
    <row r="34" spans="1:7" x14ac:dyDescent="0.25">
      <c r="A34" s="12" t="s">
        <v>1502</v>
      </c>
      <c r="B34" s="30" t="s">
        <v>1503</v>
      </c>
      <c r="C34" s="30" t="s">
        <v>1170</v>
      </c>
      <c r="D34" s="13">
        <v>383557</v>
      </c>
      <c r="E34" s="14">
        <v>7198.21</v>
      </c>
      <c r="F34" s="15">
        <v>1.6899999999999998E-2</v>
      </c>
      <c r="G34" s="15"/>
    </row>
    <row r="35" spans="1:7" x14ac:dyDescent="0.25">
      <c r="A35" s="12" t="s">
        <v>1912</v>
      </c>
      <c r="B35" s="30" t="s">
        <v>1913</v>
      </c>
      <c r="C35" s="30" t="s">
        <v>1186</v>
      </c>
      <c r="D35" s="13">
        <v>2560315</v>
      </c>
      <c r="E35" s="14">
        <v>7022.94</v>
      </c>
      <c r="F35" s="15">
        <v>1.6500000000000001E-2</v>
      </c>
      <c r="G35" s="15"/>
    </row>
    <row r="36" spans="1:7" x14ac:dyDescent="0.25">
      <c r="A36" s="12" t="s">
        <v>1881</v>
      </c>
      <c r="B36" s="30" t="s">
        <v>1882</v>
      </c>
      <c r="C36" s="30" t="s">
        <v>1186</v>
      </c>
      <c r="D36" s="13">
        <v>190303</v>
      </c>
      <c r="E36" s="14">
        <v>6485.72</v>
      </c>
      <c r="F36" s="15">
        <v>1.52E-2</v>
      </c>
      <c r="G36" s="15"/>
    </row>
    <row r="37" spans="1:7" x14ac:dyDescent="0.25">
      <c r="A37" s="12" t="s">
        <v>1891</v>
      </c>
      <c r="B37" s="30" t="s">
        <v>1892</v>
      </c>
      <c r="C37" s="30" t="s">
        <v>1203</v>
      </c>
      <c r="D37" s="13">
        <v>535737</v>
      </c>
      <c r="E37" s="14">
        <v>6229.28</v>
      </c>
      <c r="F37" s="15">
        <v>1.46E-2</v>
      </c>
      <c r="G37" s="15"/>
    </row>
    <row r="38" spans="1:7" x14ac:dyDescent="0.25">
      <c r="A38" s="12" t="s">
        <v>1484</v>
      </c>
      <c r="B38" s="30" t="s">
        <v>1485</v>
      </c>
      <c r="C38" s="30" t="s">
        <v>1241</v>
      </c>
      <c r="D38" s="13">
        <v>317364</v>
      </c>
      <c r="E38" s="14">
        <v>6187.65</v>
      </c>
      <c r="F38" s="15">
        <v>1.4500000000000001E-2</v>
      </c>
      <c r="G38" s="15"/>
    </row>
    <row r="39" spans="1:7" x14ac:dyDescent="0.25">
      <c r="A39" s="12" t="s">
        <v>1362</v>
      </c>
      <c r="B39" s="30" t="s">
        <v>1363</v>
      </c>
      <c r="C39" s="30" t="s">
        <v>1364</v>
      </c>
      <c r="D39" s="13">
        <v>535331</v>
      </c>
      <c r="E39" s="14">
        <v>5456.09</v>
      </c>
      <c r="F39" s="15">
        <v>1.2800000000000001E-2</v>
      </c>
      <c r="G39" s="15"/>
    </row>
    <row r="40" spans="1:7" x14ac:dyDescent="0.25">
      <c r="A40" s="12" t="s">
        <v>1883</v>
      </c>
      <c r="B40" s="30" t="s">
        <v>1884</v>
      </c>
      <c r="C40" s="30" t="s">
        <v>1458</v>
      </c>
      <c r="D40" s="13">
        <v>940695</v>
      </c>
      <c r="E40" s="14">
        <v>5249.08</v>
      </c>
      <c r="F40" s="15">
        <v>1.23E-2</v>
      </c>
      <c r="G40" s="15"/>
    </row>
    <row r="41" spans="1:7" x14ac:dyDescent="0.25">
      <c r="A41" s="12" t="s">
        <v>1778</v>
      </c>
      <c r="B41" s="30" t="s">
        <v>1779</v>
      </c>
      <c r="C41" s="30" t="s">
        <v>1241</v>
      </c>
      <c r="D41" s="13">
        <v>143620</v>
      </c>
      <c r="E41" s="14">
        <v>5158.33</v>
      </c>
      <c r="F41" s="15">
        <v>1.21E-2</v>
      </c>
      <c r="G41" s="15"/>
    </row>
    <row r="42" spans="1:7" x14ac:dyDescent="0.25">
      <c r="A42" s="12" t="s">
        <v>1305</v>
      </c>
      <c r="B42" s="30" t="s">
        <v>1306</v>
      </c>
      <c r="C42" s="30" t="s">
        <v>1146</v>
      </c>
      <c r="D42" s="13">
        <v>3521035</v>
      </c>
      <c r="E42" s="14">
        <v>5153.03</v>
      </c>
      <c r="F42" s="15">
        <v>1.21E-2</v>
      </c>
      <c r="G42" s="15"/>
    </row>
    <row r="43" spans="1:7" x14ac:dyDescent="0.25">
      <c r="A43" s="12" t="s">
        <v>1879</v>
      </c>
      <c r="B43" s="30" t="s">
        <v>1880</v>
      </c>
      <c r="C43" s="30" t="s">
        <v>1241</v>
      </c>
      <c r="D43" s="13">
        <v>177401</v>
      </c>
      <c r="E43" s="14">
        <v>5110.12</v>
      </c>
      <c r="F43" s="15">
        <v>1.2E-2</v>
      </c>
      <c r="G43" s="15"/>
    </row>
    <row r="44" spans="1:7" x14ac:dyDescent="0.25">
      <c r="A44" s="12" t="s">
        <v>1512</v>
      </c>
      <c r="B44" s="30" t="s">
        <v>1513</v>
      </c>
      <c r="C44" s="30" t="s">
        <v>1213</v>
      </c>
      <c r="D44" s="13">
        <v>1210063</v>
      </c>
      <c r="E44" s="14">
        <v>5102.84</v>
      </c>
      <c r="F44" s="15">
        <v>1.2E-2</v>
      </c>
      <c r="G44" s="15"/>
    </row>
    <row r="45" spans="1:7" x14ac:dyDescent="0.25">
      <c r="A45" s="12" t="s">
        <v>1893</v>
      </c>
      <c r="B45" s="30" t="s">
        <v>1894</v>
      </c>
      <c r="C45" s="30" t="s">
        <v>1263</v>
      </c>
      <c r="D45" s="13">
        <v>164034</v>
      </c>
      <c r="E45" s="14">
        <v>5000.82</v>
      </c>
      <c r="F45" s="15">
        <v>1.17E-2</v>
      </c>
      <c r="G45" s="15"/>
    </row>
    <row r="46" spans="1:7" x14ac:dyDescent="0.25">
      <c r="A46" s="12" t="s">
        <v>1919</v>
      </c>
      <c r="B46" s="30" t="s">
        <v>1920</v>
      </c>
      <c r="C46" s="30" t="s">
        <v>1232</v>
      </c>
      <c r="D46" s="13">
        <v>306538</v>
      </c>
      <c r="E46" s="14">
        <v>4617.38</v>
      </c>
      <c r="F46" s="15">
        <v>1.0800000000000001E-2</v>
      </c>
      <c r="G46" s="15"/>
    </row>
    <row r="47" spans="1:7" x14ac:dyDescent="0.25">
      <c r="A47" s="12" t="s">
        <v>1895</v>
      </c>
      <c r="B47" s="30" t="s">
        <v>1896</v>
      </c>
      <c r="C47" s="30" t="s">
        <v>1146</v>
      </c>
      <c r="D47" s="13">
        <v>2906404</v>
      </c>
      <c r="E47" s="14">
        <v>4494.75</v>
      </c>
      <c r="F47" s="15">
        <v>1.0500000000000001E-2</v>
      </c>
      <c r="G47" s="15"/>
    </row>
    <row r="48" spans="1:7" x14ac:dyDescent="0.25">
      <c r="A48" s="12" t="s">
        <v>1940</v>
      </c>
      <c r="B48" s="30" t="s">
        <v>1941</v>
      </c>
      <c r="C48" s="30" t="s">
        <v>1380</v>
      </c>
      <c r="D48" s="13">
        <v>1158757</v>
      </c>
      <c r="E48" s="14">
        <v>4472.8</v>
      </c>
      <c r="F48" s="15">
        <v>1.0500000000000001E-2</v>
      </c>
      <c r="G48" s="15"/>
    </row>
    <row r="49" spans="1:7" x14ac:dyDescent="0.25">
      <c r="A49" s="12" t="s">
        <v>1276</v>
      </c>
      <c r="B49" s="30" t="s">
        <v>1277</v>
      </c>
      <c r="C49" s="30" t="s">
        <v>1186</v>
      </c>
      <c r="D49" s="13">
        <v>1281144</v>
      </c>
      <c r="E49" s="14">
        <v>4467.3500000000004</v>
      </c>
      <c r="F49" s="15">
        <v>1.0500000000000001E-2</v>
      </c>
      <c r="G49" s="15"/>
    </row>
    <row r="50" spans="1:7" x14ac:dyDescent="0.25">
      <c r="A50" s="12" t="s">
        <v>1350</v>
      </c>
      <c r="B50" s="30" t="s">
        <v>1351</v>
      </c>
      <c r="C50" s="30" t="s">
        <v>1186</v>
      </c>
      <c r="D50" s="13">
        <v>206977</v>
      </c>
      <c r="E50" s="14">
        <v>4154.4399999999996</v>
      </c>
      <c r="F50" s="15">
        <v>9.7000000000000003E-3</v>
      </c>
      <c r="G50" s="15"/>
    </row>
    <row r="51" spans="1:7" x14ac:dyDescent="0.25">
      <c r="A51" s="12" t="s">
        <v>1864</v>
      </c>
      <c r="B51" s="30" t="s">
        <v>1865</v>
      </c>
      <c r="C51" s="30" t="s">
        <v>1170</v>
      </c>
      <c r="D51" s="13">
        <v>174962</v>
      </c>
      <c r="E51" s="14">
        <v>4148.4399999999996</v>
      </c>
      <c r="F51" s="15">
        <v>9.7000000000000003E-3</v>
      </c>
      <c r="G51" s="15"/>
    </row>
    <row r="52" spans="1:7" x14ac:dyDescent="0.25">
      <c r="A52" s="12" t="s">
        <v>1766</v>
      </c>
      <c r="B52" s="30" t="s">
        <v>1767</v>
      </c>
      <c r="C52" s="30" t="s">
        <v>1186</v>
      </c>
      <c r="D52" s="13">
        <v>240615</v>
      </c>
      <c r="E52" s="14">
        <v>4084.32</v>
      </c>
      <c r="F52" s="15">
        <v>9.5999999999999992E-3</v>
      </c>
      <c r="G52" s="15"/>
    </row>
    <row r="53" spans="1:7" x14ac:dyDescent="0.25">
      <c r="A53" s="12" t="s">
        <v>2003</v>
      </c>
      <c r="B53" s="30" t="s">
        <v>2004</v>
      </c>
      <c r="C53" s="30" t="s">
        <v>1241</v>
      </c>
      <c r="D53" s="13">
        <v>451476</v>
      </c>
      <c r="E53" s="14">
        <v>3927.62</v>
      </c>
      <c r="F53" s="15">
        <v>9.1999999999999998E-3</v>
      </c>
      <c r="G53" s="15"/>
    </row>
    <row r="54" spans="1:7" x14ac:dyDescent="0.25">
      <c r="A54" s="12" t="s">
        <v>1936</v>
      </c>
      <c r="B54" s="30" t="s">
        <v>1937</v>
      </c>
      <c r="C54" s="30" t="s">
        <v>1241</v>
      </c>
      <c r="D54" s="13">
        <v>175802</v>
      </c>
      <c r="E54" s="14">
        <v>3681.91</v>
      </c>
      <c r="F54" s="15">
        <v>8.6E-3</v>
      </c>
      <c r="G54" s="15"/>
    </row>
    <row r="55" spans="1:7" x14ac:dyDescent="0.25">
      <c r="A55" s="12" t="s">
        <v>1461</v>
      </c>
      <c r="B55" s="30" t="s">
        <v>1462</v>
      </c>
      <c r="C55" s="30" t="s">
        <v>1235</v>
      </c>
      <c r="D55" s="13">
        <v>137842</v>
      </c>
      <c r="E55" s="14">
        <v>3551.36</v>
      </c>
      <c r="F55" s="15">
        <v>8.3000000000000001E-3</v>
      </c>
      <c r="G55" s="15"/>
    </row>
    <row r="56" spans="1:7" x14ac:dyDescent="0.25">
      <c r="A56" s="12" t="s">
        <v>1506</v>
      </c>
      <c r="B56" s="30" t="s">
        <v>1507</v>
      </c>
      <c r="C56" s="30" t="s">
        <v>1332</v>
      </c>
      <c r="D56" s="13">
        <v>95240</v>
      </c>
      <c r="E56" s="14">
        <v>3524.93</v>
      </c>
      <c r="F56" s="15">
        <v>8.3000000000000001E-3</v>
      </c>
      <c r="G56" s="15"/>
    </row>
    <row r="57" spans="1:7" x14ac:dyDescent="0.25">
      <c r="A57" s="12" t="s">
        <v>1239</v>
      </c>
      <c r="B57" s="30" t="s">
        <v>1240</v>
      </c>
      <c r="C57" s="30" t="s">
        <v>1241</v>
      </c>
      <c r="D57" s="13">
        <v>314444</v>
      </c>
      <c r="E57" s="14">
        <v>3522.56</v>
      </c>
      <c r="F57" s="15">
        <v>8.3000000000000001E-3</v>
      </c>
      <c r="G57" s="15"/>
    </row>
    <row r="58" spans="1:7" x14ac:dyDescent="0.25">
      <c r="A58" s="12" t="s">
        <v>1908</v>
      </c>
      <c r="B58" s="30" t="s">
        <v>1909</v>
      </c>
      <c r="C58" s="30" t="s">
        <v>1221</v>
      </c>
      <c r="D58" s="13">
        <v>236232</v>
      </c>
      <c r="E58" s="14">
        <v>3158.07</v>
      </c>
      <c r="F58" s="15">
        <v>7.4000000000000003E-3</v>
      </c>
      <c r="G58" s="15"/>
    </row>
    <row r="59" spans="1:7" x14ac:dyDescent="0.25">
      <c r="A59" s="12" t="s">
        <v>1897</v>
      </c>
      <c r="B59" s="30" t="s">
        <v>1898</v>
      </c>
      <c r="C59" s="30" t="s">
        <v>1361</v>
      </c>
      <c r="D59" s="13">
        <v>63167</v>
      </c>
      <c r="E59" s="14">
        <v>2631.06</v>
      </c>
      <c r="F59" s="15">
        <v>6.1999999999999998E-3</v>
      </c>
      <c r="G59" s="15"/>
    </row>
    <row r="60" spans="1:7" x14ac:dyDescent="0.25">
      <c r="A60" s="12" t="s">
        <v>2143</v>
      </c>
      <c r="B60" s="30" t="s">
        <v>2144</v>
      </c>
      <c r="C60" s="30" t="s">
        <v>1918</v>
      </c>
      <c r="D60" s="13">
        <v>108660</v>
      </c>
      <c r="E60" s="14">
        <v>2187.11</v>
      </c>
      <c r="F60" s="15">
        <v>5.1000000000000004E-3</v>
      </c>
      <c r="G60" s="15"/>
    </row>
    <row r="61" spans="1:7" x14ac:dyDescent="0.25">
      <c r="A61" s="12" t="s">
        <v>2213</v>
      </c>
      <c r="B61" s="30" t="s">
        <v>2214</v>
      </c>
      <c r="C61" s="30" t="s">
        <v>1327</v>
      </c>
      <c r="D61" s="13">
        <v>115061</v>
      </c>
      <c r="E61" s="14">
        <v>2179.0300000000002</v>
      </c>
      <c r="F61" s="15">
        <v>5.1000000000000004E-3</v>
      </c>
      <c r="G61" s="15"/>
    </row>
    <row r="62" spans="1:7" x14ac:dyDescent="0.25">
      <c r="A62" s="12" t="s">
        <v>1899</v>
      </c>
      <c r="B62" s="30" t="s">
        <v>1900</v>
      </c>
      <c r="C62" s="30" t="s">
        <v>1186</v>
      </c>
      <c r="D62" s="13">
        <v>208905</v>
      </c>
      <c r="E62" s="14">
        <v>2156.21</v>
      </c>
      <c r="F62" s="15">
        <v>5.1000000000000004E-3</v>
      </c>
      <c r="G62" s="15"/>
    </row>
    <row r="63" spans="1:7" x14ac:dyDescent="0.25">
      <c r="A63" s="12" t="s">
        <v>1208</v>
      </c>
      <c r="B63" s="30" t="s">
        <v>1209</v>
      </c>
      <c r="C63" s="30" t="s">
        <v>1210</v>
      </c>
      <c r="D63" s="13">
        <v>321039</v>
      </c>
      <c r="E63" s="14">
        <v>2153.5300000000002</v>
      </c>
      <c r="F63" s="15">
        <v>5.0000000000000001E-3</v>
      </c>
      <c r="G63" s="15"/>
    </row>
    <row r="64" spans="1:7" x14ac:dyDescent="0.25">
      <c r="A64" s="12" t="s">
        <v>1967</v>
      </c>
      <c r="B64" s="30" t="s">
        <v>1968</v>
      </c>
      <c r="C64" s="30" t="s">
        <v>1445</v>
      </c>
      <c r="D64" s="13">
        <v>239525</v>
      </c>
      <c r="E64" s="14">
        <v>2069.98</v>
      </c>
      <c r="F64" s="15">
        <v>4.8999999999999998E-3</v>
      </c>
      <c r="G64" s="15"/>
    </row>
    <row r="65" spans="1:7" x14ac:dyDescent="0.25">
      <c r="A65" s="12" t="s">
        <v>1365</v>
      </c>
      <c r="B65" s="30" t="s">
        <v>1366</v>
      </c>
      <c r="C65" s="30" t="s">
        <v>1170</v>
      </c>
      <c r="D65" s="13">
        <v>103647</v>
      </c>
      <c r="E65" s="14">
        <v>1451.94</v>
      </c>
      <c r="F65" s="15">
        <v>3.3999999999999998E-3</v>
      </c>
      <c r="G65" s="15"/>
    </row>
    <row r="66" spans="1:7" x14ac:dyDescent="0.25">
      <c r="A66" s="12" t="s">
        <v>1389</v>
      </c>
      <c r="B66" s="30" t="s">
        <v>1390</v>
      </c>
      <c r="C66" s="30" t="s">
        <v>1186</v>
      </c>
      <c r="D66" s="13">
        <v>691856</v>
      </c>
      <c r="E66" s="14">
        <v>1162.32</v>
      </c>
      <c r="F66" s="15">
        <v>2.7000000000000001E-3</v>
      </c>
      <c r="G66" s="15"/>
    </row>
    <row r="67" spans="1:7" x14ac:dyDescent="0.25">
      <c r="A67" s="12" t="s">
        <v>1431</v>
      </c>
      <c r="B67" s="30" t="s">
        <v>1432</v>
      </c>
      <c r="C67" s="30" t="s">
        <v>1186</v>
      </c>
      <c r="D67" s="13">
        <v>141155</v>
      </c>
      <c r="E67" s="14">
        <v>1102.56</v>
      </c>
      <c r="F67" s="15">
        <v>2.5999999999999999E-3</v>
      </c>
      <c r="G67" s="15"/>
    </row>
    <row r="68" spans="1:7" x14ac:dyDescent="0.25">
      <c r="A68" s="12" t="s">
        <v>1903</v>
      </c>
      <c r="B68" s="30" t="s">
        <v>1904</v>
      </c>
      <c r="C68" s="30" t="s">
        <v>1479</v>
      </c>
      <c r="D68" s="13">
        <v>62249</v>
      </c>
      <c r="E68" s="14">
        <v>817.33</v>
      </c>
      <c r="F68" s="15">
        <v>1.9E-3</v>
      </c>
      <c r="G68" s="15"/>
    </row>
    <row r="69" spans="1:7" x14ac:dyDescent="0.25">
      <c r="A69" s="12" t="s">
        <v>1803</v>
      </c>
      <c r="B69" s="30" t="s">
        <v>1804</v>
      </c>
      <c r="C69" s="30" t="s">
        <v>1165</v>
      </c>
      <c r="D69" s="13">
        <v>160516</v>
      </c>
      <c r="E69" s="14">
        <v>809.4</v>
      </c>
      <c r="F69" s="15">
        <v>1.9E-3</v>
      </c>
      <c r="G69" s="15"/>
    </row>
    <row r="70" spans="1:7" x14ac:dyDescent="0.25">
      <c r="A70" s="12" t="s">
        <v>1978</v>
      </c>
      <c r="B70" s="30" t="s">
        <v>1979</v>
      </c>
      <c r="C70" s="30" t="s">
        <v>1263</v>
      </c>
      <c r="D70" s="13">
        <v>4621</v>
      </c>
      <c r="E70" s="14">
        <v>396.81</v>
      </c>
      <c r="F70" s="15">
        <v>8.9999999999999998E-4</v>
      </c>
      <c r="G70" s="15"/>
    </row>
    <row r="71" spans="1:7" x14ac:dyDescent="0.25">
      <c r="A71" s="12" t="s">
        <v>1901</v>
      </c>
      <c r="B71" s="30" t="s">
        <v>1902</v>
      </c>
      <c r="C71" s="30" t="s">
        <v>1186</v>
      </c>
      <c r="D71" s="13">
        <v>271233</v>
      </c>
      <c r="E71" s="14">
        <v>177.12</v>
      </c>
      <c r="F71" s="15">
        <v>4.0000000000000002E-4</v>
      </c>
      <c r="G71" s="15"/>
    </row>
    <row r="72" spans="1:7" x14ac:dyDescent="0.25">
      <c r="A72" s="16" t="s">
        <v>126</v>
      </c>
      <c r="B72" s="31"/>
      <c r="C72" s="31"/>
      <c r="D72" s="17"/>
      <c r="E72" s="37">
        <v>418792.38</v>
      </c>
      <c r="F72" s="38">
        <v>0.98170000000000002</v>
      </c>
      <c r="G72" s="20"/>
    </row>
    <row r="73" spans="1:7" x14ac:dyDescent="0.25">
      <c r="A73" s="16" t="s">
        <v>1522</v>
      </c>
      <c r="B73" s="30"/>
      <c r="C73" s="30"/>
      <c r="D73" s="13"/>
      <c r="E73" s="14"/>
      <c r="F73" s="15"/>
      <c r="G73" s="15"/>
    </row>
    <row r="74" spans="1:7" x14ac:dyDescent="0.25">
      <c r="A74" s="16" t="s">
        <v>126</v>
      </c>
      <c r="B74" s="30"/>
      <c r="C74" s="30"/>
      <c r="D74" s="13"/>
      <c r="E74" s="39" t="s">
        <v>118</v>
      </c>
      <c r="F74" s="40" t="s">
        <v>118</v>
      </c>
      <c r="G74" s="15"/>
    </row>
    <row r="75" spans="1:7" x14ac:dyDescent="0.25">
      <c r="A75" s="21" t="s">
        <v>158</v>
      </c>
      <c r="B75" s="32"/>
      <c r="C75" s="32"/>
      <c r="D75" s="22"/>
      <c r="E75" s="27">
        <v>418792.38</v>
      </c>
      <c r="F75" s="28">
        <v>0.98170000000000002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2"/>
      <c r="B77" s="30"/>
      <c r="C77" s="30"/>
      <c r="D77" s="13"/>
      <c r="E77" s="14"/>
      <c r="F77" s="15"/>
      <c r="G77" s="15"/>
    </row>
    <row r="78" spans="1:7" x14ac:dyDescent="0.25">
      <c r="A78" s="16" t="s">
        <v>162</v>
      </c>
      <c r="B78" s="30"/>
      <c r="C78" s="30"/>
      <c r="D78" s="13"/>
      <c r="E78" s="14"/>
      <c r="F78" s="15"/>
      <c r="G78" s="15"/>
    </row>
    <row r="79" spans="1:7" x14ac:dyDescent="0.25">
      <c r="A79" s="12" t="s">
        <v>163</v>
      </c>
      <c r="B79" s="30"/>
      <c r="C79" s="30"/>
      <c r="D79" s="13"/>
      <c r="E79" s="14">
        <v>17099.830000000002</v>
      </c>
      <c r="F79" s="15">
        <v>4.0099999999999997E-2</v>
      </c>
      <c r="G79" s="15">
        <v>6.7599000000000006E-2</v>
      </c>
    </row>
    <row r="80" spans="1:7" x14ac:dyDescent="0.25">
      <c r="A80" s="16" t="s">
        <v>126</v>
      </c>
      <c r="B80" s="31"/>
      <c r="C80" s="31"/>
      <c r="D80" s="17"/>
      <c r="E80" s="37">
        <v>17099.830000000002</v>
      </c>
      <c r="F80" s="38">
        <v>4.0099999999999997E-2</v>
      </c>
      <c r="G80" s="20"/>
    </row>
    <row r="81" spans="1:7" x14ac:dyDescent="0.25">
      <c r="A81" s="12"/>
      <c r="B81" s="30"/>
      <c r="C81" s="30"/>
      <c r="D81" s="13"/>
      <c r="E81" s="14"/>
      <c r="F81" s="15"/>
      <c r="G81" s="15"/>
    </row>
    <row r="82" spans="1:7" x14ac:dyDescent="0.25">
      <c r="A82" s="21" t="s">
        <v>158</v>
      </c>
      <c r="B82" s="32"/>
      <c r="C82" s="32"/>
      <c r="D82" s="22"/>
      <c r="E82" s="18">
        <v>17099.830000000002</v>
      </c>
      <c r="F82" s="19">
        <v>4.0099999999999997E-2</v>
      </c>
      <c r="G82" s="20"/>
    </row>
    <row r="83" spans="1:7" x14ac:dyDescent="0.25">
      <c r="A83" s="12" t="s">
        <v>164</v>
      </c>
      <c r="B83" s="30"/>
      <c r="C83" s="30"/>
      <c r="D83" s="13"/>
      <c r="E83" s="14">
        <v>3.1669358999999999</v>
      </c>
      <c r="F83" s="15">
        <v>6.9999999999999999E-6</v>
      </c>
      <c r="G83" s="15"/>
    </row>
    <row r="84" spans="1:7" x14ac:dyDescent="0.25">
      <c r="A84" s="12" t="s">
        <v>165</v>
      </c>
      <c r="B84" s="30"/>
      <c r="C84" s="30"/>
      <c r="D84" s="13"/>
      <c r="E84" s="23">
        <v>-9195.2169359</v>
      </c>
      <c r="F84" s="24">
        <v>-2.1807E-2</v>
      </c>
      <c r="G84" s="15">
        <v>6.7599000000000006E-2</v>
      </c>
    </row>
    <row r="85" spans="1:7" x14ac:dyDescent="0.25">
      <c r="A85" s="25" t="s">
        <v>166</v>
      </c>
      <c r="B85" s="33"/>
      <c r="C85" s="33"/>
      <c r="D85" s="26"/>
      <c r="E85" s="27">
        <v>426700.16</v>
      </c>
      <c r="F85" s="28">
        <v>1</v>
      </c>
      <c r="G85" s="28"/>
    </row>
    <row r="90" spans="1:7" x14ac:dyDescent="0.25">
      <c r="A90" s="1" t="s">
        <v>169</v>
      </c>
    </row>
    <row r="91" spans="1:7" x14ac:dyDescent="0.25">
      <c r="A91" s="47" t="s">
        <v>170</v>
      </c>
      <c r="B91" s="34" t="s">
        <v>118</v>
      </c>
    </row>
    <row r="92" spans="1:7" x14ac:dyDescent="0.25">
      <c r="A92" t="s">
        <v>171</v>
      </c>
    </row>
    <row r="93" spans="1:7" x14ac:dyDescent="0.25">
      <c r="A93" t="s">
        <v>172</v>
      </c>
      <c r="B93" t="s">
        <v>173</v>
      </c>
      <c r="C93" t="s">
        <v>173</v>
      </c>
    </row>
    <row r="94" spans="1:7" x14ac:dyDescent="0.25">
      <c r="B94" s="48">
        <v>45230</v>
      </c>
      <c r="C94" s="48">
        <v>45260</v>
      </c>
    </row>
    <row r="95" spans="1:7" x14ac:dyDescent="0.25">
      <c r="A95" t="s">
        <v>177</v>
      </c>
      <c r="B95">
        <v>70.77</v>
      </c>
      <c r="C95">
        <v>77.988</v>
      </c>
      <c r="E95" s="2"/>
    </row>
    <row r="96" spans="1:7" x14ac:dyDescent="0.25">
      <c r="A96" t="s">
        <v>178</v>
      </c>
      <c r="B96">
        <v>51.601999999999997</v>
      </c>
      <c r="C96">
        <v>56.866</v>
      </c>
      <c r="E96" s="2"/>
    </row>
    <row r="97" spans="1:5" x14ac:dyDescent="0.25">
      <c r="A97" t="s">
        <v>649</v>
      </c>
      <c r="B97">
        <v>62.04</v>
      </c>
      <c r="C97">
        <v>68.289000000000001</v>
      </c>
      <c r="E97" s="2"/>
    </row>
    <row r="98" spans="1:5" x14ac:dyDescent="0.25">
      <c r="A98" t="s">
        <v>650</v>
      </c>
      <c r="B98">
        <v>35.768000000000001</v>
      </c>
      <c r="C98">
        <v>39.371000000000002</v>
      </c>
      <c r="E98" s="2"/>
    </row>
    <row r="99" spans="1:5" x14ac:dyDescent="0.25">
      <c r="E99" s="2"/>
    </row>
    <row r="100" spans="1:5" x14ac:dyDescent="0.25">
      <c r="A100" t="s">
        <v>188</v>
      </c>
      <c r="B100" s="34" t="s">
        <v>118</v>
      </c>
    </row>
    <row r="101" spans="1:5" x14ac:dyDescent="0.25">
      <c r="A101" t="s">
        <v>189</v>
      </c>
      <c r="B101" s="34" t="s">
        <v>118</v>
      </c>
    </row>
    <row r="102" spans="1:5" ht="30" customHeight="1" x14ac:dyDescent="0.25">
      <c r="A102" s="47" t="s">
        <v>190</v>
      </c>
      <c r="B102" s="34" t="s">
        <v>118</v>
      </c>
    </row>
    <row r="103" spans="1:5" ht="30" customHeight="1" x14ac:dyDescent="0.25">
      <c r="A103" s="47" t="s">
        <v>191</v>
      </c>
      <c r="B103" s="34" t="s">
        <v>118</v>
      </c>
    </row>
    <row r="104" spans="1:5" x14ac:dyDescent="0.25">
      <c r="A104" t="s">
        <v>1760</v>
      </c>
      <c r="B104" s="49">
        <v>0.58449600000000002</v>
      </c>
    </row>
    <row r="105" spans="1:5" ht="45" customHeight="1" x14ac:dyDescent="0.25">
      <c r="A105" s="47" t="s">
        <v>193</v>
      </c>
      <c r="B105" s="34" t="s">
        <v>118</v>
      </c>
    </row>
    <row r="106" spans="1:5" ht="30" customHeight="1" x14ac:dyDescent="0.25">
      <c r="A106" s="47" t="s">
        <v>194</v>
      </c>
      <c r="B106" s="34" t="s">
        <v>118</v>
      </c>
    </row>
    <row r="107" spans="1:5" ht="30" customHeight="1" x14ac:dyDescent="0.25">
      <c r="A107" s="47" t="s">
        <v>195</v>
      </c>
      <c r="B107" s="34" t="s">
        <v>118</v>
      </c>
    </row>
    <row r="108" spans="1:5" x14ac:dyDescent="0.25">
      <c r="A108" t="s">
        <v>196</v>
      </c>
      <c r="B108" s="34" t="s">
        <v>118</v>
      </c>
    </row>
    <row r="109" spans="1:5" x14ac:dyDescent="0.25">
      <c r="A109" t="s">
        <v>197</v>
      </c>
      <c r="B109" s="34" t="s">
        <v>118</v>
      </c>
    </row>
    <row r="111" spans="1:5" ht="69.95" customHeight="1" x14ac:dyDescent="0.25">
      <c r="A111" s="67" t="s">
        <v>207</v>
      </c>
      <c r="B111" s="67" t="s">
        <v>208</v>
      </c>
      <c r="C111" s="67" t="s">
        <v>5</v>
      </c>
      <c r="D111" s="67" t="s">
        <v>6</v>
      </c>
    </row>
    <row r="112" spans="1:5" ht="69.95" customHeight="1" x14ac:dyDescent="0.25">
      <c r="A112" s="67" t="s">
        <v>2647</v>
      </c>
      <c r="B112" s="67"/>
      <c r="C112" s="67" t="s">
        <v>84</v>
      </c>
      <c r="D112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6"/>
  <sheetViews>
    <sheetView showGridLines="0" workbookViewId="0">
      <pane ySplit="4" topLeftCell="A5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2648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2649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ht="25.5" customHeight="1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62" t="s">
        <v>158</v>
      </c>
      <c r="B8" s="63"/>
      <c r="C8" s="63"/>
      <c r="D8" s="64"/>
      <c r="E8" s="18">
        <f>+E5</f>
        <v>0</v>
      </c>
      <c r="F8" s="38">
        <f>+F5</f>
        <v>0</v>
      </c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1523</v>
      </c>
      <c r="B10" s="30"/>
      <c r="C10" s="30"/>
      <c r="D10" s="13"/>
      <c r="E10" s="14"/>
      <c r="F10" s="15"/>
      <c r="G10" s="15"/>
    </row>
    <row r="11" spans="1:8" x14ac:dyDescent="0.25">
      <c r="A11" s="16" t="s">
        <v>1524</v>
      </c>
      <c r="B11" s="30"/>
      <c r="C11" s="30"/>
      <c r="D11" s="13"/>
      <c r="E11" s="14"/>
      <c r="F11" s="15"/>
      <c r="G11" s="15"/>
    </row>
    <row r="12" spans="1:8" x14ac:dyDescent="0.25">
      <c r="A12" s="16" t="s">
        <v>126</v>
      </c>
      <c r="B12" s="31"/>
      <c r="C12" s="31"/>
      <c r="D12" s="17"/>
      <c r="E12" s="42">
        <v>0</v>
      </c>
      <c r="F12" s="43">
        <v>0</v>
      </c>
      <c r="G12" s="15"/>
    </row>
    <row r="13" spans="1:8" x14ac:dyDescent="0.25">
      <c r="A13" s="16" t="s">
        <v>2182</v>
      </c>
      <c r="B13" s="30"/>
      <c r="C13" s="30"/>
      <c r="D13" s="13"/>
      <c r="E13" s="14"/>
      <c r="F13" s="15"/>
      <c r="G13" s="15"/>
    </row>
    <row r="14" spans="1:8" x14ac:dyDescent="0.25">
      <c r="A14" s="12" t="s">
        <v>2650</v>
      </c>
      <c r="B14" s="30"/>
      <c r="C14" s="30"/>
      <c r="D14" s="13">
        <v>40</v>
      </c>
      <c r="E14" s="14">
        <v>25.055199999999999</v>
      </c>
      <c r="F14" s="15">
        <f>E14/$E$31</f>
        <v>5.2326751903630153E-3</v>
      </c>
      <c r="G14" s="15"/>
    </row>
    <row r="15" spans="1:8" x14ac:dyDescent="0.25">
      <c r="A15" s="16"/>
      <c r="B15" s="30"/>
      <c r="C15" s="30"/>
      <c r="D15" s="13"/>
      <c r="E15" s="42">
        <f>SUM(E14)</f>
        <v>25.055199999999999</v>
      </c>
      <c r="F15" s="43">
        <f>SUM(F14)</f>
        <v>5.2326751903630153E-3</v>
      </c>
      <c r="G15" s="15"/>
    </row>
    <row r="16" spans="1:8" x14ac:dyDescent="0.25">
      <c r="A16" s="62" t="s">
        <v>158</v>
      </c>
      <c r="B16" s="63"/>
      <c r="C16" s="63"/>
      <c r="D16" s="64"/>
      <c r="E16" s="42">
        <f>E15</f>
        <v>25.055199999999999</v>
      </c>
      <c r="F16" s="43">
        <f>F15</f>
        <v>5.2326751903630153E-3</v>
      </c>
      <c r="G16" s="15"/>
    </row>
    <row r="17" spans="1:8" x14ac:dyDescent="0.25">
      <c r="A17" s="12"/>
      <c r="B17" s="30"/>
      <c r="C17" s="30"/>
      <c r="D17" s="13"/>
      <c r="E17" s="14"/>
      <c r="F17" s="15"/>
      <c r="G17" s="15"/>
    </row>
    <row r="18" spans="1:8" x14ac:dyDescent="0.25">
      <c r="A18" s="16" t="s">
        <v>2199</v>
      </c>
      <c r="B18" s="31"/>
      <c r="C18" s="31"/>
      <c r="D18" s="17"/>
      <c r="E18" s="46"/>
      <c r="F18" s="20"/>
      <c r="G18" s="15"/>
    </row>
    <row r="19" spans="1:8" x14ac:dyDescent="0.25">
      <c r="A19" s="16" t="s">
        <v>2200</v>
      </c>
      <c r="B19" s="31"/>
      <c r="C19" s="31"/>
      <c r="D19" s="17"/>
      <c r="E19" s="46"/>
      <c r="F19" s="20"/>
      <c r="G19" s="15"/>
    </row>
    <row r="20" spans="1:8" x14ac:dyDescent="0.25">
      <c r="A20" s="12" t="s">
        <v>2201</v>
      </c>
      <c r="B20" s="30" t="s">
        <v>2202</v>
      </c>
      <c r="C20" s="31"/>
      <c r="D20" s="13">
        <v>74</v>
      </c>
      <c r="E20" s="14">
        <v>4620.5600000000004</v>
      </c>
      <c r="F20" s="15">
        <f>E20/$E$31</f>
        <v>0.96498490044317098</v>
      </c>
      <c r="G20" s="15"/>
    </row>
    <row r="21" spans="1:8" x14ac:dyDescent="0.25">
      <c r="A21" s="16" t="s">
        <v>126</v>
      </c>
      <c r="B21" s="31"/>
      <c r="C21" s="31"/>
      <c r="D21" s="17"/>
      <c r="E21" s="37">
        <f>SUM(E20)</f>
        <v>4620.5600000000004</v>
      </c>
      <c r="F21" s="38">
        <f>SUM(F20)</f>
        <v>0.96498490044317098</v>
      </c>
      <c r="G21" s="15"/>
    </row>
    <row r="22" spans="1:8" x14ac:dyDescent="0.25">
      <c r="A22" s="16"/>
      <c r="B22" s="31"/>
      <c r="C22" s="31"/>
      <c r="D22" s="17"/>
      <c r="E22" s="46"/>
      <c r="F22" s="20"/>
      <c r="G22" s="15"/>
    </row>
    <row r="23" spans="1:8" x14ac:dyDescent="0.25">
      <c r="A23" s="62" t="s">
        <v>158</v>
      </c>
      <c r="B23" s="63"/>
      <c r="C23" s="63"/>
      <c r="D23" s="64"/>
      <c r="E23" s="37">
        <f>E21</f>
        <v>4620.5600000000004</v>
      </c>
      <c r="F23" s="38">
        <f>SUM(F21)</f>
        <v>0.96498490044317098</v>
      </c>
      <c r="G23" s="15"/>
    </row>
    <row r="24" spans="1:8" x14ac:dyDescent="0.25">
      <c r="A24" s="16" t="s">
        <v>162</v>
      </c>
      <c r="B24" s="30"/>
      <c r="C24" s="30"/>
      <c r="D24" s="13"/>
      <c r="E24" s="14"/>
      <c r="F24" s="15"/>
      <c r="G24" s="15"/>
    </row>
    <row r="25" spans="1:8" x14ac:dyDescent="0.25">
      <c r="A25" s="12" t="s">
        <v>163</v>
      </c>
      <c r="B25" s="30"/>
      <c r="C25" s="30"/>
      <c r="D25" s="13"/>
      <c r="E25" s="14">
        <v>22</v>
      </c>
      <c r="F25" s="15">
        <f>E25/$E$31</f>
        <v>4.5946092702507397E-3</v>
      </c>
      <c r="G25" s="15">
        <v>6.7599000000000006E-2</v>
      </c>
      <c r="H25" s="54"/>
    </row>
    <row r="26" spans="1:8" x14ac:dyDescent="0.25">
      <c r="A26" s="16" t="s">
        <v>126</v>
      </c>
      <c r="B26" s="31"/>
      <c r="C26" s="31"/>
      <c r="D26" s="17"/>
      <c r="E26" s="18">
        <v>22</v>
      </c>
      <c r="F26" s="19">
        <v>4.5929999999999999E-3</v>
      </c>
      <c r="G26" s="20"/>
    </row>
    <row r="27" spans="1:8" x14ac:dyDescent="0.25">
      <c r="A27" s="12"/>
      <c r="B27" s="30"/>
      <c r="C27" s="30"/>
      <c r="D27" s="13"/>
      <c r="E27" s="14"/>
      <c r="F27" s="15"/>
      <c r="G27" s="15"/>
    </row>
    <row r="28" spans="1:8" x14ac:dyDescent="0.25">
      <c r="A28" s="21" t="s">
        <v>158</v>
      </c>
      <c r="B28" s="32"/>
      <c r="C28" s="32"/>
      <c r="D28" s="22"/>
      <c r="E28" s="18">
        <v>22</v>
      </c>
      <c r="F28" s="19">
        <v>4.594E-3</v>
      </c>
      <c r="G28" s="20"/>
    </row>
    <row r="29" spans="1:8" x14ac:dyDescent="0.25">
      <c r="A29" s="12" t="s">
        <v>164</v>
      </c>
      <c r="B29" s="30"/>
      <c r="C29" s="30"/>
      <c r="D29" s="13"/>
      <c r="E29" s="14">
        <v>4.0737000000000004E-3</v>
      </c>
      <c r="F29" s="15">
        <v>0</v>
      </c>
      <c r="G29" s="15"/>
    </row>
    <row r="30" spans="1:8" x14ac:dyDescent="0.25">
      <c r="A30" s="12" t="s">
        <v>165</v>
      </c>
      <c r="B30" s="30"/>
      <c r="C30" s="30"/>
      <c r="D30" s="13"/>
      <c r="E30" s="14">
        <f>E31-E28-E23</f>
        <v>145.65999999999985</v>
      </c>
      <c r="F30" s="15">
        <f>F31-F28-F23</f>
        <v>3.0421099556829034E-2</v>
      </c>
      <c r="G30" s="15">
        <v>6.7599000000000006E-2</v>
      </c>
    </row>
    <row r="31" spans="1:8" x14ac:dyDescent="0.25">
      <c r="A31" s="25" t="s">
        <v>166</v>
      </c>
      <c r="B31" s="33"/>
      <c r="C31" s="33"/>
      <c r="D31" s="26"/>
      <c r="E31" s="27">
        <v>4788.22</v>
      </c>
      <c r="F31" s="28">
        <v>1</v>
      </c>
      <c r="G31" s="28"/>
    </row>
    <row r="33" spans="1:6" x14ac:dyDescent="0.25">
      <c r="E33" s="54"/>
      <c r="F33" s="54"/>
    </row>
    <row r="36" spans="1:6" x14ac:dyDescent="0.25">
      <c r="A36" s="1" t="s">
        <v>169</v>
      </c>
    </row>
    <row r="37" spans="1:6" x14ac:dyDescent="0.25">
      <c r="A37" s="47" t="s">
        <v>170</v>
      </c>
      <c r="B37" s="34" t="s">
        <v>118</v>
      </c>
    </row>
    <row r="38" spans="1:6" x14ac:dyDescent="0.25">
      <c r="A38" t="s">
        <v>171</v>
      </c>
    </row>
    <row r="39" spans="1:6" x14ac:dyDescent="0.25">
      <c r="A39" t="s">
        <v>172</v>
      </c>
      <c r="B39" t="s">
        <v>173</v>
      </c>
      <c r="C39" t="s">
        <v>173</v>
      </c>
    </row>
    <row r="40" spans="1:6" x14ac:dyDescent="0.25">
      <c r="B40" s="48">
        <v>45230</v>
      </c>
      <c r="C40" s="48">
        <v>45260</v>
      </c>
    </row>
    <row r="41" spans="1:6" x14ac:dyDescent="0.25">
      <c r="A41" t="s">
        <v>686</v>
      </c>
      <c r="B41" t="s">
        <v>2651</v>
      </c>
      <c r="C41" s="65">
        <v>64.291600000000003</v>
      </c>
    </row>
    <row r="42" spans="1:6" x14ac:dyDescent="0.25">
      <c r="C42" s="65"/>
    </row>
    <row r="43" spans="1:6" x14ac:dyDescent="0.25">
      <c r="A43" t="s">
        <v>2652</v>
      </c>
    </row>
    <row r="44" spans="1:6" x14ac:dyDescent="0.25">
      <c r="A44" t="s">
        <v>188</v>
      </c>
      <c r="B44" s="34" t="s">
        <v>118</v>
      </c>
    </row>
    <row r="45" spans="1:6" x14ac:dyDescent="0.25">
      <c r="A45" t="s">
        <v>189</v>
      </c>
      <c r="B45" s="34" t="s">
        <v>118</v>
      </c>
    </row>
    <row r="46" spans="1:6" ht="30" customHeight="1" x14ac:dyDescent="0.25">
      <c r="A46" s="47" t="s">
        <v>190</v>
      </c>
      <c r="B46" s="34" t="s">
        <v>118</v>
      </c>
    </row>
    <row r="47" spans="1:6" ht="30" customHeight="1" x14ac:dyDescent="0.25">
      <c r="A47" s="47" t="s">
        <v>191</v>
      </c>
      <c r="B47" s="34" t="s">
        <v>118</v>
      </c>
    </row>
    <row r="48" spans="1:6" x14ac:dyDescent="0.25">
      <c r="A48" t="s">
        <v>1760</v>
      </c>
      <c r="B48" s="34" t="s">
        <v>118</v>
      </c>
    </row>
    <row r="49" spans="1:4" ht="30" customHeight="1" x14ac:dyDescent="0.25">
      <c r="A49" s="47" t="s">
        <v>193</v>
      </c>
      <c r="B49" s="34" t="s">
        <v>118</v>
      </c>
    </row>
    <row r="50" spans="1:4" ht="30" customHeight="1" x14ac:dyDescent="0.25">
      <c r="A50" s="47" t="s">
        <v>194</v>
      </c>
      <c r="B50" s="34" t="s">
        <v>118</v>
      </c>
    </row>
    <row r="51" spans="1:4" ht="30" customHeight="1" x14ac:dyDescent="0.25">
      <c r="A51" s="47" t="s">
        <v>195</v>
      </c>
      <c r="B51" s="49">
        <v>4719.0874939999994</v>
      </c>
    </row>
    <row r="52" spans="1:4" x14ac:dyDescent="0.25">
      <c r="A52" t="s">
        <v>196</v>
      </c>
      <c r="B52" s="34" t="s">
        <v>118</v>
      </c>
    </row>
    <row r="53" spans="1:4" x14ac:dyDescent="0.25">
      <c r="A53" t="s">
        <v>197</v>
      </c>
      <c r="B53" s="34" t="s">
        <v>118</v>
      </c>
    </row>
    <row r="55" spans="1:4" ht="69.95" customHeight="1" x14ac:dyDescent="0.25">
      <c r="A55" s="67" t="s">
        <v>207</v>
      </c>
      <c r="B55" s="67" t="s">
        <v>208</v>
      </c>
      <c r="C55" s="67" t="s">
        <v>5</v>
      </c>
      <c r="D55" s="67" t="s">
        <v>6</v>
      </c>
    </row>
    <row r="56" spans="1:4" ht="69.95" customHeight="1" x14ac:dyDescent="0.25">
      <c r="A56" s="67" t="s">
        <v>2653</v>
      </c>
      <c r="B56" s="67"/>
      <c r="C56" s="67" t="s">
        <v>86</v>
      </c>
      <c r="D56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2"/>
  <sheetViews>
    <sheetView showGridLines="0" workbookViewId="0">
      <pane ySplit="4" topLeftCell="A5" activePane="bottomLeft" state="frozen"/>
      <selection activeCell="B84" sqref="B84"/>
      <selection pane="bottomLeft" activeCell="A10" sqref="A1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2654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2655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821</v>
      </c>
      <c r="B10" s="30"/>
      <c r="C10" s="30"/>
      <c r="D10" s="13"/>
      <c r="E10" s="14"/>
      <c r="F10" s="15"/>
      <c r="G10" s="15"/>
    </row>
    <row r="11" spans="1:8" x14ac:dyDescent="0.25">
      <c r="A11" s="12" t="s">
        <v>2656</v>
      </c>
      <c r="B11" s="30" t="s">
        <v>2657</v>
      </c>
      <c r="C11" s="30"/>
      <c r="D11" s="13">
        <v>7305089</v>
      </c>
      <c r="E11" s="14">
        <v>4719.09</v>
      </c>
      <c r="F11" s="15">
        <v>0.49569999999999997</v>
      </c>
      <c r="G11" s="15"/>
    </row>
    <row r="12" spans="1:8" x14ac:dyDescent="0.25">
      <c r="A12" s="12" t="s">
        <v>2658</v>
      </c>
      <c r="B12" s="30" t="s">
        <v>2659</v>
      </c>
      <c r="C12" s="30"/>
      <c r="D12" s="13">
        <v>3378027</v>
      </c>
      <c r="E12" s="14">
        <v>2641.28</v>
      </c>
      <c r="F12" s="15">
        <v>0.27739999999999998</v>
      </c>
      <c r="G12" s="15"/>
    </row>
    <row r="13" spans="1:8" x14ac:dyDescent="0.25">
      <c r="A13" s="12" t="s">
        <v>2660</v>
      </c>
      <c r="B13" s="30" t="s">
        <v>2661</v>
      </c>
      <c r="C13" s="30"/>
      <c r="D13" s="13">
        <v>2765189</v>
      </c>
      <c r="E13" s="14">
        <v>2135.83</v>
      </c>
      <c r="F13" s="15">
        <v>0.22439999999999999</v>
      </c>
      <c r="G13" s="15"/>
    </row>
    <row r="14" spans="1:8" x14ac:dyDescent="0.25">
      <c r="A14" s="16" t="s">
        <v>126</v>
      </c>
      <c r="B14" s="31"/>
      <c r="C14" s="31"/>
      <c r="D14" s="17"/>
      <c r="E14" s="18">
        <v>9496.2000000000007</v>
      </c>
      <c r="F14" s="19">
        <v>0.99750000000000005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21" t="s">
        <v>158</v>
      </c>
      <c r="B16" s="32"/>
      <c r="C16" s="32"/>
      <c r="D16" s="22"/>
      <c r="E16" s="18">
        <v>9496.2000000000007</v>
      </c>
      <c r="F16" s="19">
        <v>0.99750000000000005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162</v>
      </c>
      <c r="B18" s="30"/>
      <c r="C18" s="30"/>
      <c r="D18" s="13"/>
      <c r="E18" s="14"/>
      <c r="F18" s="15"/>
      <c r="G18" s="15"/>
    </row>
    <row r="19" spans="1:7" x14ac:dyDescent="0.25">
      <c r="A19" s="12" t="s">
        <v>163</v>
      </c>
      <c r="B19" s="30"/>
      <c r="C19" s="30"/>
      <c r="D19" s="13"/>
      <c r="E19" s="14">
        <v>50.99</v>
      </c>
      <c r="F19" s="15">
        <v>5.4000000000000003E-3</v>
      </c>
      <c r="G19" s="15">
        <v>6.7599000000000006E-2</v>
      </c>
    </row>
    <row r="20" spans="1:7" x14ac:dyDescent="0.25">
      <c r="A20" s="16" t="s">
        <v>126</v>
      </c>
      <c r="B20" s="31"/>
      <c r="C20" s="31"/>
      <c r="D20" s="17"/>
      <c r="E20" s="18">
        <v>50.99</v>
      </c>
      <c r="F20" s="19">
        <v>5.4000000000000003E-3</v>
      </c>
      <c r="G20" s="20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21" t="s">
        <v>158</v>
      </c>
      <c r="B22" s="32"/>
      <c r="C22" s="32"/>
      <c r="D22" s="22"/>
      <c r="E22" s="18">
        <v>50.99</v>
      </c>
      <c r="F22" s="19">
        <v>5.4000000000000003E-3</v>
      </c>
      <c r="G22" s="20"/>
    </row>
    <row r="23" spans="1:7" x14ac:dyDescent="0.25">
      <c r="A23" s="12" t="s">
        <v>164</v>
      </c>
      <c r="B23" s="30"/>
      <c r="C23" s="30"/>
      <c r="D23" s="13"/>
      <c r="E23" s="14">
        <v>9.4435999999999999E-3</v>
      </c>
      <c r="F23" s="15">
        <v>0</v>
      </c>
      <c r="G23" s="15"/>
    </row>
    <row r="24" spans="1:7" x14ac:dyDescent="0.25">
      <c r="A24" s="12" t="s">
        <v>165</v>
      </c>
      <c r="B24" s="30"/>
      <c r="C24" s="30"/>
      <c r="D24" s="13"/>
      <c r="E24" s="23">
        <v>-27.179443599999999</v>
      </c>
      <c r="F24" s="24">
        <v>-2.8999999999999998E-3</v>
      </c>
      <c r="G24" s="15">
        <v>6.7599000000000006E-2</v>
      </c>
    </row>
    <row r="25" spans="1:7" x14ac:dyDescent="0.25">
      <c r="A25" s="25" t="s">
        <v>166</v>
      </c>
      <c r="B25" s="33"/>
      <c r="C25" s="33"/>
      <c r="D25" s="26"/>
      <c r="E25" s="27">
        <v>9520.02</v>
      </c>
      <c r="F25" s="28">
        <v>1</v>
      </c>
      <c r="G25" s="28"/>
    </row>
    <row r="30" spans="1:7" x14ac:dyDescent="0.25">
      <c r="A30" s="1" t="s">
        <v>169</v>
      </c>
    </row>
    <row r="31" spans="1:7" x14ac:dyDescent="0.25">
      <c r="A31" s="47" t="s">
        <v>170</v>
      </c>
      <c r="B31" s="34" t="s">
        <v>118</v>
      </c>
    </row>
    <row r="32" spans="1:7" x14ac:dyDescent="0.25">
      <c r="A32" t="s">
        <v>171</v>
      </c>
    </row>
    <row r="33" spans="1:5" x14ac:dyDescent="0.25">
      <c r="A33" t="s">
        <v>172</v>
      </c>
      <c r="B33" t="s">
        <v>173</v>
      </c>
      <c r="C33" t="s">
        <v>173</v>
      </c>
    </row>
    <row r="34" spans="1:5" x14ac:dyDescent="0.25">
      <c r="B34" s="48">
        <v>45230</v>
      </c>
      <c r="C34" s="48">
        <v>45260</v>
      </c>
    </row>
    <row r="35" spans="1:5" x14ac:dyDescent="0.25">
      <c r="A35" t="s">
        <v>177</v>
      </c>
      <c r="B35">
        <v>12.35</v>
      </c>
      <c r="C35">
        <v>12.782999999999999</v>
      </c>
      <c r="E35" s="2"/>
    </row>
    <row r="36" spans="1:5" x14ac:dyDescent="0.25">
      <c r="A36" t="s">
        <v>178</v>
      </c>
      <c r="B36">
        <v>12.351000000000001</v>
      </c>
      <c r="C36">
        <v>12.784000000000001</v>
      </c>
      <c r="E36" s="2"/>
    </row>
    <row r="37" spans="1:5" x14ac:dyDescent="0.25">
      <c r="A37" t="s">
        <v>649</v>
      </c>
      <c r="B37">
        <v>12.292</v>
      </c>
      <c r="C37">
        <v>12.718999999999999</v>
      </c>
      <c r="E37" s="2"/>
    </row>
    <row r="38" spans="1:5" x14ac:dyDescent="0.25">
      <c r="A38" t="s">
        <v>650</v>
      </c>
      <c r="B38">
        <v>12.292</v>
      </c>
      <c r="C38">
        <v>12.718</v>
      </c>
      <c r="E38" s="2"/>
    </row>
    <row r="39" spans="1:5" x14ac:dyDescent="0.25">
      <c r="E39" s="2"/>
    </row>
    <row r="40" spans="1:5" x14ac:dyDescent="0.25">
      <c r="A40" t="s">
        <v>188</v>
      </c>
      <c r="B40" s="34" t="s">
        <v>118</v>
      </c>
    </row>
    <row r="41" spans="1:5" x14ac:dyDescent="0.25">
      <c r="A41" t="s">
        <v>189</v>
      </c>
      <c r="B41" s="34" t="s">
        <v>118</v>
      </c>
    </row>
    <row r="42" spans="1:5" ht="30" customHeight="1" x14ac:dyDescent="0.25">
      <c r="A42" s="47" t="s">
        <v>190</v>
      </c>
      <c r="B42" s="34" t="s">
        <v>118</v>
      </c>
    </row>
    <row r="43" spans="1:5" ht="30" customHeight="1" x14ac:dyDescent="0.25">
      <c r="A43" s="47" t="s">
        <v>191</v>
      </c>
      <c r="B43" s="34" t="s">
        <v>118</v>
      </c>
    </row>
    <row r="44" spans="1:5" x14ac:dyDescent="0.25">
      <c r="A44" t="s">
        <v>192</v>
      </c>
      <c r="B44" s="34" t="s">
        <v>118</v>
      </c>
    </row>
    <row r="45" spans="1:5" ht="45" customHeight="1" x14ac:dyDescent="0.25">
      <c r="A45" s="47" t="s">
        <v>193</v>
      </c>
      <c r="B45" s="34" t="s">
        <v>118</v>
      </c>
    </row>
    <row r="46" spans="1:5" ht="30" customHeight="1" x14ac:dyDescent="0.25">
      <c r="A46" s="47" t="s">
        <v>194</v>
      </c>
      <c r="B46" s="34" t="s">
        <v>118</v>
      </c>
    </row>
    <row r="47" spans="1:5" ht="30" customHeight="1" x14ac:dyDescent="0.25">
      <c r="A47" s="47" t="s">
        <v>195</v>
      </c>
      <c r="B47" s="34" t="s">
        <v>118</v>
      </c>
    </row>
    <row r="48" spans="1:5" x14ac:dyDescent="0.25">
      <c r="A48" t="s">
        <v>196</v>
      </c>
      <c r="B48" s="34" t="s">
        <v>118</v>
      </c>
    </row>
    <row r="49" spans="1:4" x14ac:dyDescent="0.25">
      <c r="A49" t="s">
        <v>197</v>
      </c>
      <c r="B49" s="34" t="s">
        <v>118</v>
      </c>
    </row>
    <row r="51" spans="1:4" ht="69.95" customHeight="1" x14ac:dyDescent="0.25">
      <c r="A51" s="67" t="s">
        <v>207</v>
      </c>
      <c r="B51" s="67" t="s">
        <v>208</v>
      </c>
      <c r="C51" s="67" t="s">
        <v>5</v>
      </c>
      <c r="D51" s="67" t="s">
        <v>6</v>
      </c>
    </row>
    <row r="52" spans="1:4" ht="69.95" customHeight="1" x14ac:dyDescent="0.25">
      <c r="A52" s="67" t="s">
        <v>2662</v>
      </c>
      <c r="B52" s="67"/>
      <c r="C52" s="67" t="s">
        <v>88</v>
      </c>
      <c r="D52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65"/>
  <sheetViews>
    <sheetView showGridLines="0" workbookViewId="0">
      <pane ySplit="4" topLeftCell="A74" activePane="bottomLeft" state="frozen"/>
      <selection activeCell="B84" sqref="B84"/>
      <selection pane="bottomLeft" activeCell="A80" sqref="A8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2663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2664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119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120</v>
      </c>
      <c r="B11" s="30"/>
      <c r="C11" s="30"/>
      <c r="D11" s="13"/>
      <c r="E11" s="14"/>
      <c r="F11" s="15"/>
      <c r="G11" s="15"/>
    </row>
    <row r="12" spans="1:8" x14ac:dyDescent="0.25">
      <c r="A12" s="12" t="s">
        <v>2665</v>
      </c>
      <c r="B12" s="30" t="s">
        <v>2666</v>
      </c>
      <c r="C12" s="30" t="s">
        <v>123</v>
      </c>
      <c r="D12" s="13">
        <v>25000000</v>
      </c>
      <c r="E12" s="14">
        <v>24775.53</v>
      </c>
      <c r="F12" s="15">
        <v>5.7099999999999998E-2</v>
      </c>
      <c r="G12" s="15">
        <v>6.8895999999999999E-2</v>
      </c>
    </row>
    <row r="13" spans="1:8" x14ac:dyDescent="0.25">
      <c r="A13" s="12" t="s">
        <v>2667</v>
      </c>
      <c r="B13" s="30" t="s">
        <v>2668</v>
      </c>
      <c r="C13" s="30" t="s">
        <v>123</v>
      </c>
      <c r="D13" s="13">
        <v>15000000</v>
      </c>
      <c r="E13" s="14">
        <v>14884.47</v>
      </c>
      <c r="F13" s="15">
        <v>3.4299999999999997E-2</v>
      </c>
      <c r="G13" s="15">
        <v>6.9098999999999994E-2</v>
      </c>
    </row>
    <row r="14" spans="1:8" x14ac:dyDescent="0.25">
      <c r="A14" s="12" t="s">
        <v>2669</v>
      </c>
      <c r="B14" s="30" t="s">
        <v>2670</v>
      </c>
      <c r="C14" s="30" t="s">
        <v>123</v>
      </c>
      <c r="D14" s="13">
        <v>9170800</v>
      </c>
      <c r="E14" s="14">
        <v>9148.5400000000009</v>
      </c>
      <c r="F14" s="15">
        <v>2.1100000000000001E-2</v>
      </c>
      <c r="G14" s="15">
        <v>6.8307999999999994E-2</v>
      </c>
    </row>
    <row r="15" spans="1:8" x14ac:dyDescent="0.25">
      <c r="A15" s="12" t="s">
        <v>2671</v>
      </c>
      <c r="B15" s="30" t="s">
        <v>2672</v>
      </c>
      <c r="C15" s="30" t="s">
        <v>123</v>
      </c>
      <c r="D15" s="13">
        <v>7500000</v>
      </c>
      <c r="E15" s="14">
        <v>7413.11</v>
      </c>
      <c r="F15" s="15">
        <v>1.7100000000000001E-2</v>
      </c>
      <c r="G15" s="15">
        <v>6.9001000000000007E-2</v>
      </c>
    </row>
    <row r="16" spans="1:8" x14ac:dyDescent="0.25">
      <c r="A16" s="12" t="s">
        <v>2673</v>
      </c>
      <c r="B16" s="30" t="s">
        <v>2674</v>
      </c>
      <c r="C16" s="30" t="s">
        <v>123</v>
      </c>
      <c r="D16" s="13">
        <v>7500000</v>
      </c>
      <c r="E16" s="14">
        <v>7373.46</v>
      </c>
      <c r="F16" s="15">
        <v>1.7000000000000001E-2</v>
      </c>
      <c r="G16" s="15">
        <v>6.9599999999999995E-2</v>
      </c>
    </row>
    <row r="17" spans="1:7" x14ac:dyDescent="0.25">
      <c r="A17" s="12" t="s">
        <v>2675</v>
      </c>
      <c r="B17" s="30" t="s">
        <v>2676</v>
      </c>
      <c r="C17" s="30" t="s">
        <v>123</v>
      </c>
      <c r="D17" s="13">
        <v>5000000</v>
      </c>
      <c r="E17" s="14">
        <v>4987.87</v>
      </c>
      <c r="F17" s="15">
        <v>1.15E-2</v>
      </c>
      <c r="G17" s="15">
        <v>6.8307999999999994E-2</v>
      </c>
    </row>
    <row r="18" spans="1:7" x14ac:dyDescent="0.25">
      <c r="A18" s="12" t="s">
        <v>2677</v>
      </c>
      <c r="B18" s="30" t="s">
        <v>2678</v>
      </c>
      <c r="C18" s="30" t="s">
        <v>123</v>
      </c>
      <c r="D18" s="13">
        <v>5000000</v>
      </c>
      <c r="E18" s="14">
        <v>4974.88</v>
      </c>
      <c r="F18" s="15">
        <v>1.15E-2</v>
      </c>
      <c r="G18" s="15">
        <v>6.8266999999999994E-2</v>
      </c>
    </row>
    <row r="19" spans="1:7" x14ac:dyDescent="0.25">
      <c r="A19" s="12" t="s">
        <v>2679</v>
      </c>
      <c r="B19" s="30" t="s">
        <v>2680</v>
      </c>
      <c r="C19" s="30" t="s">
        <v>123</v>
      </c>
      <c r="D19" s="13">
        <v>5000000</v>
      </c>
      <c r="E19" s="14">
        <v>4973.9399999999996</v>
      </c>
      <c r="F19" s="15">
        <v>1.15E-2</v>
      </c>
      <c r="G19" s="15">
        <v>6.8297999999999998E-2</v>
      </c>
    </row>
    <row r="20" spans="1:7" x14ac:dyDescent="0.25">
      <c r="A20" s="12" t="s">
        <v>1721</v>
      </c>
      <c r="B20" s="30" t="s">
        <v>1722</v>
      </c>
      <c r="C20" s="30" t="s">
        <v>123</v>
      </c>
      <c r="D20" s="13">
        <v>5000000</v>
      </c>
      <c r="E20" s="14">
        <v>4961.49</v>
      </c>
      <c r="F20" s="15">
        <v>1.14E-2</v>
      </c>
      <c r="G20" s="15">
        <v>6.9098999999999994E-2</v>
      </c>
    </row>
    <row r="21" spans="1:7" x14ac:dyDescent="0.25">
      <c r="A21" s="12" t="s">
        <v>2681</v>
      </c>
      <c r="B21" s="30" t="s">
        <v>2682</v>
      </c>
      <c r="C21" s="30" t="s">
        <v>123</v>
      </c>
      <c r="D21" s="13">
        <v>3500000</v>
      </c>
      <c r="E21" s="14">
        <v>3463.83</v>
      </c>
      <c r="F21" s="15">
        <v>8.0000000000000002E-3</v>
      </c>
      <c r="G21" s="15">
        <v>6.9303000000000003E-2</v>
      </c>
    </row>
    <row r="22" spans="1:7" x14ac:dyDescent="0.25">
      <c r="A22" s="12" t="s">
        <v>2683</v>
      </c>
      <c r="B22" s="30" t="s">
        <v>2684</v>
      </c>
      <c r="C22" s="30" t="s">
        <v>123</v>
      </c>
      <c r="D22" s="13">
        <v>2500000</v>
      </c>
      <c r="E22" s="14">
        <v>2474.16</v>
      </c>
      <c r="F22" s="15">
        <v>5.7000000000000002E-3</v>
      </c>
      <c r="G22" s="15">
        <v>6.9303000000000003E-2</v>
      </c>
    </row>
    <row r="23" spans="1:7" x14ac:dyDescent="0.25">
      <c r="A23" s="16" t="s">
        <v>126</v>
      </c>
      <c r="B23" s="31"/>
      <c r="C23" s="31"/>
      <c r="D23" s="17"/>
      <c r="E23" s="18">
        <v>89431.28</v>
      </c>
      <c r="F23" s="19">
        <v>0.20619999999999999</v>
      </c>
      <c r="G23" s="20"/>
    </row>
    <row r="24" spans="1:7" x14ac:dyDescent="0.25">
      <c r="A24" s="16" t="s">
        <v>127</v>
      </c>
      <c r="B24" s="30"/>
      <c r="C24" s="30"/>
      <c r="D24" s="13"/>
      <c r="E24" s="14"/>
      <c r="F24" s="15"/>
      <c r="G24" s="15"/>
    </row>
    <row r="25" spans="1:7" x14ac:dyDescent="0.25">
      <c r="A25" s="12" t="s">
        <v>1725</v>
      </c>
      <c r="B25" s="30" t="s">
        <v>1726</v>
      </c>
      <c r="C25" s="30" t="s">
        <v>130</v>
      </c>
      <c r="D25" s="13">
        <v>17500000</v>
      </c>
      <c r="E25" s="14">
        <v>17314.71</v>
      </c>
      <c r="F25" s="15">
        <v>3.9899999999999998E-2</v>
      </c>
      <c r="G25" s="15">
        <v>7.3701000000000003E-2</v>
      </c>
    </row>
    <row r="26" spans="1:7" x14ac:dyDescent="0.25">
      <c r="A26" s="12" t="s">
        <v>2685</v>
      </c>
      <c r="B26" s="30" t="s">
        <v>2686</v>
      </c>
      <c r="C26" s="30" t="s">
        <v>137</v>
      </c>
      <c r="D26" s="13">
        <v>15000000</v>
      </c>
      <c r="E26" s="14">
        <v>14857.08</v>
      </c>
      <c r="F26" s="15">
        <v>3.4299999999999997E-2</v>
      </c>
      <c r="G26" s="15">
        <v>7.3152999999999996E-2</v>
      </c>
    </row>
    <row r="27" spans="1:7" x14ac:dyDescent="0.25">
      <c r="A27" s="12" t="s">
        <v>2687</v>
      </c>
      <c r="B27" s="30" t="s">
        <v>2688</v>
      </c>
      <c r="C27" s="30" t="s">
        <v>130</v>
      </c>
      <c r="D27" s="13">
        <v>12500000</v>
      </c>
      <c r="E27" s="14">
        <v>12397.58</v>
      </c>
      <c r="F27" s="15">
        <v>2.86E-2</v>
      </c>
      <c r="G27" s="15">
        <v>7.3553999999999994E-2</v>
      </c>
    </row>
    <row r="28" spans="1:7" x14ac:dyDescent="0.25">
      <c r="A28" s="12" t="s">
        <v>2689</v>
      </c>
      <c r="B28" s="30" t="s">
        <v>2690</v>
      </c>
      <c r="C28" s="30" t="s">
        <v>137</v>
      </c>
      <c r="D28" s="13">
        <v>10000000</v>
      </c>
      <c r="E28" s="14">
        <v>9919.93</v>
      </c>
      <c r="F28" s="15">
        <v>2.29E-2</v>
      </c>
      <c r="G28" s="15">
        <v>7.3653999999999997E-2</v>
      </c>
    </row>
    <row r="29" spans="1:7" x14ac:dyDescent="0.25">
      <c r="A29" s="12" t="s">
        <v>2691</v>
      </c>
      <c r="B29" s="30" t="s">
        <v>2692</v>
      </c>
      <c r="C29" s="30" t="s">
        <v>130</v>
      </c>
      <c r="D29" s="13">
        <v>10000000</v>
      </c>
      <c r="E29" s="14">
        <v>9918.75</v>
      </c>
      <c r="F29" s="15">
        <v>2.29E-2</v>
      </c>
      <c r="G29" s="15">
        <v>7.2928999999999994E-2</v>
      </c>
    </row>
    <row r="30" spans="1:7" x14ac:dyDescent="0.25">
      <c r="A30" s="12" t="s">
        <v>2693</v>
      </c>
      <c r="B30" s="30" t="s">
        <v>2694</v>
      </c>
      <c r="C30" s="30" t="s">
        <v>137</v>
      </c>
      <c r="D30" s="13">
        <v>10000000</v>
      </c>
      <c r="E30" s="14">
        <v>9848.1299999999992</v>
      </c>
      <c r="F30" s="15">
        <v>2.2700000000000001E-2</v>
      </c>
      <c r="G30" s="15">
        <v>7.3100999999999999E-2</v>
      </c>
    </row>
    <row r="31" spans="1:7" x14ac:dyDescent="0.25">
      <c r="A31" s="12" t="s">
        <v>2695</v>
      </c>
      <c r="B31" s="30" t="s">
        <v>2696</v>
      </c>
      <c r="C31" s="30" t="s">
        <v>2697</v>
      </c>
      <c r="D31" s="13">
        <v>10000000</v>
      </c>
      <c r="E31" s="14">
        <v>9836.16</v>
      </c>
      <c r="F31" s="15">
        <v>2.2700000000000001E-2</v>
      </c>
      <c r="G31" s="15">
        <v>7.3249999999999996E-2</v>
      </c>
    </row>
    <row r="32" spans="1:7" x14ac:dyDescent="0.25">
      <c r="A32" s="12" t="s">
        <v>2698</v>
      </c>
      <c r="B32" s="30" t="s">
        <v>2699</v>
      </c>
      <c r="C32" s="30" t="s">
        <v>130</v>
      </c>
      <c r="D32" s="13">
        <v>10000000</v>
      </c>
      <c r="E32" s="14">
        <v>9825.41</v>
      </c>
      <c r="F32" s="15">
        <v>2.2700000000000001E-2</v>
      </c>
      <c r="G32" s="15">
        <v>7.4549000000000004E-2</v>
      </c>
    </row>
    <row r="33" spans="1:7" x14ac:dyDescent="0.25">
      <c r="A33" s="12" t="s">
        <v>2700</v>
      </c>
      <c r="B33" s="30" t="s">
        <v>2701</v>
      </c>
      <c r="C33" s="30" t="s">
        <v>130</v>
      </c>
      <c r="D33" s="13">
        <v>7500000</v>
      </c>
      <c r="E33" s="14">
        <v>7449.35</v>
      </c>
      <c r="F33" s="15">
        <v>1.72E-2</v>
      </c>
      <c r="G33" s="15">
        <v>7.2998999999999994E-2</v>
      </c>
    </row>
    <row r="34" spans="1:7" x14ac:dyDescent="0.25">
      <c r="A34" s="12" t="s">
        <v>2702</v>
      </c>
      <c r="B34" s="30" t="s">
        <v>2703</v>
      </c>
      <c r="C34" s="30" t="s">
        <v>130</v>
      </c>
      <c r="D34" s="13">
        <v>7500000</v>
      </c>
      <c r="E34" s="14">
        <v>7440.07</v>
      </c>
      <c r="F34" s="15">
        <v>1.72E-2</v>
      </c>
      <c r="G34" s="15">
        <v>7.3505000000000001E-2</v>
      </c>
    </row>
    <row r="35" spans="1:7" x14ac:dyDescent="0.25">
      <c r="A35" s="12" t="s">
        <v>2704</v>
      </c>
      <c r="B35" s="30" t="s">
        <v>2705</v>
      </c>
      <c r="C35" s="30" t="s">
        <v>130</v>
      </c>
      <c r="D35" s="13">
        <v>7500000</v>
      </c>
      <c r="E35" s="14">
        <v>7379.48</v>
      </c>
      <c r="F35" s="15">
        <v>1.7000000000000001E-2</v>
      </c>
      <c r="G35" s="15">
        <v>7.3598999999999998E-2</v>
      </c>
    </row>
    <row r="36" spans="1:7" x14ac:dyDescent="0.25">
      <c r="A36" s="12" t="s">
        <v>2706</v>
      </c>
      <c r="B36" s="30" t="s">
        <v>2707</v>
      </c>
      <c r="C36" s="30" t="s">
        <v>130</v>
      </c>
      <c r="D36" s="13">
        <v>5000000</v>
      </c>
      <c r="E36" s="14">
        <v>4997.1099999999997</v>
      </c>
      <c r="F36" s="15">
        <v>1.15E-2</v>
      </c>
      <c r="G36" s="15">
        <v>7.0485999999999993E-2</v>
      </c>
    </row>
    <row r="37" spans="1:7" x14ac:dyDescent="0.25">
      <c r="A37" s="12" t="s">
        <v>2708</v>
      </c>
      <c r="B37" s="30" t="s">
        <v>2709</v>
      </c>
      <c r="C37" s="30" t="s">
        <v>146</v>
      </c>
      <c r="D37" s="13">
        <v>5000000</v>
      </c>
      <c r="E37" s="14">
        <v>4987.4399999999996</v>
      </c>
      <c r="F37" s="15">
        <v>1.15E-2</v>
      </c>
      <c r="G37" s="15">
        <v>7.0749000000000006E-2</v>
      </c>
    </row>
    <row r="38" spans="1:7" x14ac:dyDescent="0.25">
      <c r="A38" s="12" t="s">
        <v>2710</v>
      </c>
      <c r="B38" s="30" t="s">
        <v>2711</v>
      </c>
      <c r="C38" s="30" t="s">
        <v>130</v>
      </c>
      <c r="D38" s="13">
        <v>5000000</v>
      </c>
      <c r="E38" s="14">
        <v>4986.2299999999996</v>
      </c>
      <c r="F38" s="15">
        <v>1.15E-2</v>
      </c>
      <c r="G38" s="15">
        <v>7.1998999999999994E-2</v>
      </c>
    </row>
    <row r="39" spans="1:7" x14ac:dyDescent="0.25">
      <c r="A39" s="12" t="s">
        <v>2712</v>
      </c>
      <c r="B39" s="30" t="s">
        <v>2713</v>
      </c>
      <c r="C39" s="30" t="s">
        <v>130</v>
      </c>
      <c r="D39" s="13">
        <v>5000000</v>
      </c>
      <c r="E39" s="14">
        <v>4955.28</v>
      </c>
      <c r="F39" s="15">
        <v>1.14E-2</v>
      </c>
      <c r="G39" s="15">
        <v>7.3200000000000001E-2</v>
      </c>
    </row>
    <row r="40" spans="1:7" x14ac:dyDescent="0.25">
      <c r="A40" s="12" t="s">
        <v>2714</v>
      </c>
      <c r="B40" s="30" t="s">
        <v>2715</v>
      </c>
      <c r="C40" s="30" t="s">
        <v>130</v>
      </c>
      <c r="D40" s="13">
        <v>5000000</v>
      </c>
      <c r="E40" s="14">
        <v>4950.82</v>
      </c>
      <c r="F40" s="15">
        <v>1.14E-2</v>
      </c>
      <c r="G40" s="15">
        <v>7.3999999999999996E-2</v>
      </c>
    </row>
    <row r="41" spans="1:7" x14ac:dyDescent="0.25">
      <c r="A41" s="12" t="s">
        <v>2716</v>
      </c>
      <c r="B41" s="30" t="s">
        <v>2717</v>
      </c>
      <c r="C41" s="30" t="s">
        <v>130</v>
      </c>
      <c r="D41" s="13">
        <v>5000000</v>
      </c>
      <c r="E41" s="14">
        <v>4923.5600000000004</v>
      </c>
      <c r="F41" s="15">
        <v>1.14E-2</v>
      </c>
      <c r="G41" s="15">
        <v>7.3598999999999998E-2</v>
      </c>
    </row>
    <row r="42" spans="1:7" x14ac:dyDescent="0.25">
      <c r="A42" s="12" t="s">
        <v>2718</v>
      </c>
      <c r="B42" s="30" t="s">
        <v>2719</v>
      </c>
      <c r="C42" s="30" t="s">
        <v>130</v>
      </c>
      <c r="D42" s="13">
        <v>2500000</v>
      </c>
      <c r="E42" s="14">
        <v>2500</v>
      </c>
      <c r="F42" s="15">
        <v>5.7999999999999996E-3</v>
      </c>
      <c r="G42" s="15">
        <v>6.8267999999999995E-2</v>
      </c>
    </row>
    <row r="43" spans="1:7" x14ac:dyDescent="0.25">
      <c r="A43" s="12" t="s">
        <v>2720</v>
      </c>
      <c r="B43" s="30" t="s">
        <v>2721</v>
      </c>
      <c r="C43" s="30" t="s">
        <v>130</v>
      </c>
      <c r="D43" s="13">
        <v>2500000</v>
      </c>
      <c r="E43" s="14">
        <v>2497.5700000000002</v>
      </c>
      <c r="F43" s="15">
        <v>5.7999999999999996E-3</v>
      </c>
      <c r="G43" s="15">
        <v>7.1025000000000005E-2</v>
      </c>
    </row>
    <row r="44" spans="1:7" x14ac:dyDescent="0.25">
      <c r="A44" s="12" t="s">
        <v>2722</v>
      </c>
      <c r="B44" s="30" t="s">
        <v>2723</v>
      </c>
      <c r="C44" s="30" t="s">
        <v>130</v>
      </c>
      <c r="D44" s="13">
        <v>2500000</v>
      </c>
      <c r="E44" s="14">
        <v>2493.7399999999998</v>
      </c>
      <c r="F44" s="15">
        <v>5.7000000000000002E-3</v>
      </c>
      <c r="G44" s="15">
        <v>7.0509000000000002E-2</v>
      </c>
    </row>
    <row r="45" spans="1:7" x14ac:dyDescent="0.25">
      <c r="A45" s="12" t="s">
        <v>2724</v>
      </c>
      <c r="B45" s="30" t="s">
        <v>2725</v>
      </c>
      <c r="C45" s="30" t="s">
        <v>130</v>
      </c>
      <c r="D45" s="13">
        <v>2500000</v>
      </c>
      <c r="E45" s="14">
        <v>2487.46</v>
      </c>
      <c r="F45" s="15">
        <v>5.7000000000000002E-3</v>
      </c>
      <c r="G45" s="15">
        <v>7.0800000000000002E-2</v>
      </c>
    </row>
    <row r="46" spans="1:7" x14ac:dyDescent="0.25">
      <c r="A46" s="16" t="s">
        <v>126</v>
      </c>
      <c r="B46" s="31"/>
      <c r="C46" s="31"/>
      <c r="D46" s="17"/>
      <c r="E46" s="18">
        <v>155965.85999999999</v>
      </c>
      <c r="F46" s="19">
        <v>0.35980000000000001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16" t="s">
        <v>149</v>
      </c>
      <c r="B48" s="30"/>
      <c r="C48" s="30"/>
      <c r="D48" s="13"/>
      <c r="E48" s="14"/>
      <c r="F48" s="15"/>
      <c r="G48" s="15"/>
    </row>
    <row r="49" spans="1:7" x14ac:dyDescent="0.25">
      <c r="A49" s="12" t="s">
        <v>2726</v>
      </c>
      <c r="B49" s="30" t="s">
        <v>2727</v>
      </c>
      <c r="C49" s="30" t="s">
        <v>130</v>
      </c>
      <c r="D49" s="13">
        <v>15000000</v>
      </c>
      <c r="E49" s="14">
        <v>14918</v>
      </c>
      <c r="F49" s="15">
        <v>3.44E-2</v>
      </c>
      <c r="G49" s="15">
        <v>7.1665000000000006E-2</v>
      </c>
    </row>
    <row r="50" spans="1:7" x14ac:dyDescent="0.25">
      <c r="A50" s="12" t="s">
        <v>2728</v>
      </c>
      <c r="B50" s="30" t="s">
        <v>2729</v>
      </c>
      <c r="C50" s="30" t="s">
        <v>130</v>
      </c>
      <c r="D50" s="13">
        <v>10000000</v>
      </c>
      <c r="E50" s="14">
        <v>9985.7900000000009</v>
      </c>
      <c r="F50" s="15">
        <v>2.3E-2</v>
      </c>
      <c r="G50" s="15">
        <v>7.4200000000000002E-2</v>
      </c>
    </row>
    <row r="51" spans="1:7" x14ac:dyDescent="0.25">
      <c r="A51" s="12" t="s">
        <v>2730</v>
      </c>
      <c r="B51" s="30" t="s">
        <v>2731</v>
      </c>
      <c r="C51" s="30" t="s">
        <v>130</v>
      </c>
      <c r="D51" s="13">
        <v>10000000</v>
      </c>
      <c r="E51" s="14">
        <v>9901.6299999999992</v>
      </c>
      <c r="F51" s="15">
        <v>2.2800000000000001E-2</v>
      </c>
      <c r="G51" s="15">
        <v>7.4004E-2</v>
      </c>
    </row>
    <row r="52" spans="1:7" x14ac:dyDescent="0.25">
      <c r="A52" s="12" t="s">
        <v>2732</v>
      </c>
      <c r="B52" s="30" t="s">
        <v>2733</v>
      </c>
      <c r="C52" s="30" t="s">
        <v>130</v>
      </c>
      <c r="D52" s="13">
        <v>7500000</v>
      </c>
      <c r="E52" s="14">
        <v>7500</v>
      </c>
      <c r="F52" s="15">
        <v>1.7299999999999999E-2</v>
      </c>
      <c r="G52" s="15">
        <v>6.8633E-2</v>
      </c>
    </row>
    <row r="53" spans="1:7" x14ac:dyDescent="0.25">
      <c r="A53" s="12" t="s">
        <v>2734</v>
      </c>
      <c r="B53" s="30" t="s">
        <v>2735</v>
      </c>
      <c r="C53" s="30" t="s">
        <v>130</v>
      </c>
      <c r="D53" s="13">
        <v>7500000</v>
      </c>
      <c r="E53" s="14">
        <v>7472</v>
      </c>
      <c r="F53" s="15">
        <v>1.72E-2</v>
      </c>
      <c r="G53" s="15">
        <v>7.2011000000000006E-2</v>
      </c>
    </row>
    <row r="54" spans="1:7" x14ac:dyDescent="0.25">
      <c r="A54" s="12" t="s">
        <v>2736</v>
      </c>
      <c r="B54" s="30" t="s">
        <v>2737</v>
      </c>
      <c r="C54" s="30" t="s">
        <v>130</v>
      </c>
      <c r="D54" s="13">
        <v>7500000</v>
      </c>
      <c r="E54" s="14">
        <v>7458.38</v>
      </c>
      <c r="F54" s="15">
        <v>1.72E-2</v>
      </c>
      <c r="G54" s="15">
        <v>7.8354999999999994E-2</v>
      </c>
    </row>
    <row r="55" spans="1:7" x14ac:dyDescent="0.25">
      <c r="A55" s="12" t="s">
        <v>2738</v>
      </c>
      <c r="B55" s="30" t="s">
        <v>2739</v>
      </c>
      <c r="C55" s="30" t="s">
        <v>130</v>
      </c>
      <c r="D55" s="13">
        <v>7500000</v>
      </c>
      <c r="E55" s="14">
        <v>7442.64</v>
      </c>
      <c r="F55" s="15">
        <v>1.72E-2</v>
      </c>
      <c r="G55" s="15">
        <v>7.4026999999999996E-2</v>
      </c>
    </row>
    <row r="56" spans="1:7" x14ac:dyDescent="0.25">
      <c r="A56" s="12" t="s">
        <v>2740</v>
      </c>
      <c r="B56" s="30" t="s">
        <v>2741</v>
      </c>
      <c r="C56" s="30" t="s">
        <v>130</v>
      </c>
      <c r="D56" s="13">
        <v>7500000</v>
      </c>
      <c r="E56" s="14">
        <v>7387.52</v>
      </c>
      <c r="F56" s="15">
        <v>1.7000000000000001E-2</v>
      </c>
      <c r="G56" s="15">
        <v>7.4102000000000001E-2</v>
      </c>
    </row>
    <row r="57" spans="1:7" x14ac:dyDescent="0.25">
      <c r="A57" s="12" t="s">
        <v>2742</v>
      </c>
      <c r="B57" s="30" t="s">
        <v>2743</v>
      </c>
      <c r="C57" s="30" t="s">
        <v>130</v>
      </c>
      <c r="D57" s="13">
        <v>5000000</v>
      </c>
      <c r="E57" s="14">
        <v>4989.26</v>
      </c>
      <c r="F57" s="15">
        <v>1.15E-2</v>
      </c>
      <c r="G57" s="15">
        <v>7.1460999999999997E-2</v>
      </c>
    </row>
    <row r="58" spans="1:7" x14ac:dyDescent="0.25">
      <c r="A58" s="12" t="s">
        <v>2744</v>
      </c>
      <c r="B58" s="30" t="s">
        <v>2745</v>
      </c>
      <c r="C58" s="30" t="s">
        <v>130</v>
      </c>
      <c r="D58" s="13">
        <v>5000000</v>
      </c>
      <c r="E58" s="14">
        <v>4973.8599999999997</v>
      </c>
      <c r="F58" s="15">
        <v>1.15E-2</v>
      </c>
      <c r="G58" s="15">
        <v>7.6744999999999994E-2</v>
      </c>
    </row>
    <row r="59" spans="1:7" x14ac:dyDescent="0.25">
      <c r="A59" s="12" t="s">
        <v>2746</v>
      </c>
      <c r="B59" s="30" t="s">
        <v>2747</v>
      </c>
      <c r="C59" s="30" t="s">
        <v>130</v>
      </c>
      <c r="D59" s="13">
        <v>5000000</v>
      </c>
      <c r="E59" s="14">
        <v>4973.1499999999996</v>
      </c>
      <c r="F59" s="15">
        <v>1.15E-2</v>
      </c>
      <c r="G59" s="15">
        <v>7.2999999999999995E-2</v>
      </c>
    </row>
    <row r="60" spans="1:7" x14ac:dyDescent="0.25">
      <c r="A60" s="12" t="s">
        <v>2748</v>
      </c>
      <c r="B60" s="30" t="s">
        <v>2749</v>
      </c>
      <c r="C60" s="30" t="s">
        <v>130</v>
      </c>
      <c r="D60" s="13">
        <v>5000000</v>
      </c>
      <c r="E60" s="14">
        <v>4960.67</v>
      </c>
      <c r="F60" s="15">
        <v>1.14E-2</v>
      </c>
      <c r="G60" s="15">
        <v>7.4201000000000003E-2</v>
      </c>
    </row>
    <row r="61" spans="1:7" x14ac:dyDescent="0.25">
      <c r="A61" s="12" t="s">
        <v>2750</v>
      </c>
      <c r="B61" s="30" t="s">
        <v>2751</v>
      </c>
      <c r="C61" s="30" t="s">
        <v>130</v>
      </c>
      <c r="D61" s="13">
        <v>5000000</v>
      </c>
      <c r="E61" s="14">
        <v>4956.55</v>
      </c>
      <c r="F61" s="15">
        <v>1.14E-2</v>
      </c>
      <c r="G61" s="15">
        <v>8.0001000000000003E-2</v>
      </c>
    </row>
    <row r="62" spans="1:7" x14ac:dyDescent="0.25">
      <c r="A62" s="12" t="s">
        <v>2752</v>
      </c>
      <c r="B62" s="30" t="s">
        <v>2753</v>
      </c>
      <c r="C62" s="30" t="s">
        <v>130</v>
      </c>
      <c r="D62" s="13">
        <v>5000000</v>
      </c>
      <c r="E62" s="14">
        <v>4951.8500000000004</v>
      </c>
      <c r="F62" s="15">
        <v>1.14E-2</v>
      </c>
      <c r="G62" s="15">
        <v>7.3952000000000004E-2</v>
      </c>
    </row>
    <row r="63" spans="1:7" x14ac:dyDescent="0.25">
      <c r="A63" s="12" t="s">
        <v>2754</v>
      </c>
      <c r="B63" s="30" t="s">
        <v>2755</v>
      </c>
      <c r="C63" s="30" t="s">
        <v>130</v>
      </c>
      <c r="D63" s="13">
        <v>5000000</v>
      </c>
      <c r="E63" s="14">
        <v>4951.6899999999996</v>
      </c>
      <c r="F63" s="15">
        <v>1.14E-2</v>
      </c>
      <c r="G63" s="15">
        <v>7.4200000000000002E-2</v>
      </c>
    </row>
    <row r="64" spans="1:7" x14ac:dyDescent="0.25">
      <c r="A64" s="12" t="s">
        <v>2756</v>
      </c>
      <c r="B64" s="30" t="s">
        <v>2757</v>
      </c>
      <c r="C64" s="30" t="s">
        <v>130</v>
      </c>
      <c r="D64" s="13">
        <v>5000000</v>
      </c>
      <c r="E64" s="14">
        <v>4948.1899999999996</v>
      </c>
      <c r="F64" s="15">
        <v>1.14E-2</v>
      </c>
      <c r="G64" s="15">
        <v>7.8002000000000002E-2</v>
      </c>
    </row>
    <row r="65" spans="1:7" x14ac:dyDescent="0.25">
      <c r="A65" s="12" t="s">
        <v>2758</v>
      </c>
      <c r="B65" s="30" t="s">
        <v>2759</v>
      </c>
      <c r="C65" s="30" t="s">
        <v>130</v>
      </c>
      <c r="D65" s="13">
        <v>5000000</v>
      </c>
      <c r="E65" s="14">
        <v>4947.37</v>
      </c>
      <c r="F65" s="15">
        <v>1.14E-2</v>
      </c>
      <c r="G65" s="15">
        <v>7.9250000000000001E-2</v>
      </c>
    </row>
    <row r="66" spans="1:7" x14ac:dyDescent="0.25">
      <c r="A66" s="12" t="s">
        <v>2760</v>
      </c>
      <c r="B66" s="30" t="s">
        <v>2761</v>
      </c>
      <c r="C66" s="30" t="s">
        <v>130</v>
      </c>
      <c r="D66" s="13">
        <v>5000000</v>
      </c>
      <c r="E66" s="14">
        <v>4943</v>
      </c>
      <c r="F66" s="15">
        <v>1.14E-2</v>
      </c>
      <c r="G66" s="15">
        <v>8.0952999999999997E-2</v>
      </c>
    </row>
    <row r="67" spans="1:7" x14ac:dyDescent="0.25">
      <c r="A67" s="12" t="s">
        <v>2762</v>
      </c>
      <c r="B67" s="30" t="s">
        <v>2763</v>
      </c>
      <c r="C67" s="30" t="s">
        <v>130</v>
      </c>
      <c r="D67" s="13">
        <v>5000000</v>
      </c>
      <c r="E67" s="14">
        <v>4941.5200000000004</v>
      </c>
      <c r="F67" s="15">
        <v>1.14E-2</v>
      </c>
      <c r="G67" s="15">
        <v>7.9999000000000001E-2</v>
      </c>
    </row>
    <row r="68" spans="1:7" x14ac:dyDescent="0.25">
      <c r="A68" s="12" t="s">
        <v>2764</v>
      </c>
      <c r="B68" s="30" t="s">
        <v>2765</v>
      </c>
      <c r="C68" s="30" t="s">
        <v>130</v>
      </c>
      <c r="D68" s="13">
        <v>5000000</v>
      </c>
      <c r="E68" s="14">
        <v>4916.17</v>
      </c>
      <c r="F68" s="15">
        <v>1.1299999999999999E-2</v>
      </c>
      <c r="G68" s="15">
        <v>7.4098999999999998E-2</v>
      </c>
    </row>
    <row r="69" spans="1:7" x14ac:dyDescent="0.25">
      <c r="A69" s="12" t="s">
        <v>2766</v>
      </c>
      <c r="B69" s="30" t="s">
        <v>2767</v>
      </c>
      <c r="C69" s="30" t="s">
        <v>130</v>
      </c>
      <c r="D69" s="13">
        <v>5000000</v>
      </c>
      <c r="E69" s="14">
        <v>4916.0600000000004</v>
      </c>
      <c r="F69" s="15">
        <v>1.1299999999999999E-2</v>
      </c>
      <c r="G69" s="15">
        <v>7.4198E-2</v>
      </c>
    </row>
    <row r="70" spans="1:7" x14ac:dyDescent="0.25">
      <c r="A70" s="12" t="s">
        <v>152</v>
      </c>
      <c r="B70" s="30" t="s">
        <v>153</v>
      </c>
      <c r="C70" s="30" t="s">
        <v>137</v>
      </c>
      <c r="D70" s="13">
        <v>5000000</v>
      </c>
      <c r="E70" s="14">
        <v>4914.3900000000003</v>
      </c>
      <c r="F70" s="15">
        <v>1.1299999999999999E-2</v>
      </c>
      <c r="G70" s="15">
        <v>7.8498999999999999E-2</v>
      </c>
    </row>
    <row r="71" spans="1:7" x14ac:dyDescent="0.25">
      <c r="A71" s="12" t="s">
        <v>2768</v>
      </c>
      <c r="B71" s="30" t="s">
        <v>2769</v>
      </c>
      <c r="C71" s="30" t="s">
        <v>130</v>
      </c>
      <c r="D71" s="13">
        <v>5000000</v>
      </c>
      <c r="E71" s="14">
        <v>4913.59</v>
      </c>
      <c r="F71" s="15">
        <v>1.1299999999999999E-2</v>
      </c>
      <c r="G71" s="15">
        <v>7.9250000000000001E-2</v>
      </c>
    </row>
    <row r="72" spans="1:7" x14ac:dyDescent="0.25">
      <c r="A72" s="12" t="s">
        <v>2770</v>
      </c>
      <c r="B72" s="30" t="s">
        <v>2771</v>
      </c>
      <c r="C72" s="30" t="s">
        <v>130</v>
      </c>
      <c r="D72" s="13">
        <v>5000000</v>
      </c>
      <c r="E72" s="14">
        <v>4913.32</v>
      </c>
      <c r="F72" s="15">
        <v>1.1299999999999999E-2</v>
      </c>
      <c r="G72" s="15">
        <v>7.9500000000000001E-2</v>
      </c>
    </row>
    <row r="73" spans="1:7" x14ac:dyDescent="0.25">
      <c r="A73" s="12" t="s">
        <v>2772</v>
      </c>
      <c r="B73" s="30" t="s">
        <v>2773</v>
      </c>
      <c r="C73" s="30" t="s">
        <v>130</v>
      </c>
      <c r="D73" s="13">
        <v>5000000</v>
      </c>
      <c r="E73" s="14">
        <v>4911.97</v>
      </c>
      <c r="F73" s="15">
        <v>1.1299999999999999E-2</v>
      </c>
      <c r="G73" s="15">
        <v>7.3497999999999994E-2</v>
      </c>
    </row>
    <row r="74" spans="1:7" x14ac:dyDescent="0.25">
      <c r="A74" s="12" t="s">
        <v>2774</v>
      </c>
      <c r="B74" s="30" t="s">
        <v>2775</v>
      </c>
      <c r="C74" s="30" t="s">
        <v>130</v>
      </c>
      <c r="D74" s="13">
        <v>2500000</v>
      </c>
      <c r="E74" s="14">
        <v>2493.04</v>
      </c>
      <c r="F74" s="15">
        <v>5.7000000000000002E-3</v>
      </c>
      <c r="G74" s="15">
        <v>7.2838E-2</v>
      </c>
    </row>
    <row r="75" spans="1:7" x14ac:dyDescent="0.25">
      <c r="A75" s="16" t="s">
        <v>126</v>
      </c>
      <c r="B75" s="31"/>
      <c r="C75" s="31"/>
      <c r="D75" s="17"/>
      <c r="E75" s="18">
        <v>158581.60999999999</v>
      </c>
      <c r="F75" s="19">
        <v>0.36530000000000001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21" t="s">
        <v>158</v>
      </c>
      <c r="B77" s="32"/>
      <c r="C77" s="32"/>
      <c r="D77" s="22"/>
      <c r="E77" s="18">
        <v>403978.75</v>
      </c>
      <c r="F77" s="19">
        <v>0.93130000000000002</v>
      </c>
      <c r="G77" s="20"/>
    </row>
    <row r="78" spans="1:7" x14ac:dyDescent="0.25">
      <c r="A78" s="12"/>
      <c r="B78" s="30"/>
      <c r="C78" s="30"/>
      <c r="D78" s="13"/>
      <c r="E78" s="14"/>
      <c r="F78" s="15"/>
      <c r="G78" s="15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16" t="s">
        <v>159</v>
      </c>
      <c r="B80" s="30"/>
      <c r="C80" s="30"/>
      <c r="D80" s="13"/>
      <c r="E80" s="14"/>
      <c r="F80" s="15"/>
      <c r="G80" s="15"/>
    </row>
    <row r="81" spans="1:7" x14ac:dyDescent="0.25">
      <c r="A81" s="12" t="s">
        <v>160</v>
      </c>
      <c r="B81" s="30" t="s">
        <v>161</v>
      </c>
      <c r="C81" s="30"/>
      <c r="D81" s="13">
        <v>3492.8249999999998</v>
      </c>
      <c r="E81" s="14">
        <v>350.74</v>
      </c>
      <c r="F81" s="15">
        <v>8.0000000000000004E-4</v>
      </c>
      <c r="G81" s="15"/>
    </row>
    <row r="82" spans="1:7" x14ac:dyDescent="0.25">
      <c r="A82" s="12"/>
      <c r="B82" s="30"/>
      <c r="C82" s="30"/>
      <c r="D82" s="13"/>
      <c r="E82" s="14"/>
      <c r="F82" s="15"/>
      <c r="G82" s="15"/>
    </row>
    <row r="83" spans="1:7" x14ac:dyDescent="0.25">
      <c r="A83" s="21" t="s">
        <v>158</v>
      </c>
      <c r="B83" s="32"/>
      <c r="C83" s="32"/>
      <c r="D83" s="22"/>
      <c r="E83" s="18">
        <v>350.74</v>
      </c>
      <c r="F83" s="19">
        <v>8.0000000000000004E-4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6" t="s">
        <v>162</v>
      </c>
      <c r="B85" s="30"/>
      <c r="C85" s="30"/>
      <c r="D85" s="13"/>
      <c r="E85" s="14"/>
      <c r="F85" s="15"/>
      <c r="G85" s="15"/>
    </row>
    <row r="86" spans="1:7" x14ac:dyDescent="0.25">
      <c r="A86" s="12" t="s">
        <v>163</v>
      </c>
      <c r="B86" s="30"/>
      <c r="C86" s="30"/>
      <c r="D86" s="13"/>
      <c r="E86" s="14">
        <v>29975.45</v>
      </c>
      <c r="F86" s="15">
        <v>6.9099999999999995E-2</v>
      </c>
      <c r="G86" s="15">
        <v>6.7599000000000006E-2</v>
      </c>
    </row>
    <row r="87" spans="1:7" x14ac:dyDescent="0.25">
      <c r="A87" s="16" t="s">
        <v>126</v>
      </c>
      <c r="B87" s="31"/>
      <c r="C87" s="31"/>
      <c r="D87" s="17"/>
      <c r="E87" s="18">
        <v>29975.45</v>
      </c>
      <c r="F87" s="19">
        <v>6.9099999999999995E-2</v>
      </c>
      <c r="G87" s="20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21" t="s">
        <v>158</v>
      </c>
      <c r="B89" s="32"/>
      <c r="C89" s="32"/>
      <c r="D89" s="22"/>
      <c r="E89" s="18">
        <v>29975.45</v>
      </c>
      <c r="F89" s="19">
        <v>6.9099999999999995E-2</v>
      </c>
      <c r="G89" s="20"/>
    </row>
    <row r="90" spans="1:7" x14ac:dyDescent="0.25">
      <c r="A90" s="12" t="s">
        <v>164</v>
      </c>
      <c r="B90" s="30"/>
      <c r="C90" s="30"/>
      <c r="D90" s="13"/>
      <c r="E90" s="14">
        <v>5.5515352</v>
      </c>
      <c r="F90" s="15">
        <v>1.2E-5</v>
      </c>
      <c r="G90" s="15"/>
    </row>
    <row r="91" spans="1:7" x14ac:dyDescent="0.25">
      <c r="A91" s="12" t="s">
        <v>165</v>
      </c>
      <c r="B91" s="30"/>
      <c r="C91" s="30"/>
      <c r="D91" s="13"/>
      <c r="E91" s="23">
        <v>-605.62153520000004</v>
      </c>
      <c r="F91" s="24">
        <v>-1.212E-3</v>
      </c>
      <c r="G91" s="15">
        <v>6.7599000000000006E-2</v>
      </c>
    </row>
    <row r="92" spans="1:7" x14ac:dyDescent="0.25">
      <c r="A92" s="25" t="s">
        <v>166</v>
      </c>
      <c r="B92" s="33"/>
      <c r="C92" s="33"/>
      <c r="D92" s="26"/>
      <c r="E92" s="27">
        <v>433704.87</v>
      </c>
      <c r="F92" s="28">
        <v>1</v>
      </c>
      <c r="G92" s="28"/>
    </row>
    <row r="94" spans="1:7" x14ac:dyDescent="0.25">
      <c r="A94" s="1" t="s">
        <v>167</v>
      </c>
    </row>
    <row r="95" spans="1:7" x14ac:dyDescent="0.25">
      <c r="A95" s="1" t="s">
        <v>168</v>
      </c>
    </row>
    <row r="97" spans="1:5" x14ac:dyDescent="0.25">
      <c r="A97" s="1" t="s">
        <v>169</v>
      </c>
    </row>
    <row r="98" spans="1:5" x14ac:dyDescent="0.25">
      <c r="A98" s="47" t="s">
        <v>170</v>
      </c>
      <c r="B98" s="34" t="s">
        <v>118</v>
      </c>
    </row>
    <row r="99" spans="1:5" x14ac:dyDescent="0.25">
      <c r="A99" t="s">
        <v>171</v>
      </c>
    </row>
    <row r="100" spans="1:5" x14ac:dyDescent="0.25">
      <c r="A100" t="s">
        <v>303</v>
      </c>
      <c r="B100" t="s">
        <v>173</v>
      </c>
      <c r="C100" t="s">
        <v>173</v>
      </c>
    </row>
    <row r="101" spans="1:5" x14ac:dyDescent="0.25">
      <c r="B101" s="48">
        <v>45230</v>
      </c>
      <c r="C101" s="48">
        <v>45260</v>
      </c>
    </row>
    <row r="102" spans="1:5" x14ac:dyDescent="0.25">
      <c r="A102" t="s">
        <v>174</v>
      </c>
      <c r="B102">
        <v>3023.9872</v>
      </c>
      <c r="C102">
        <v>3041.4582</v>
      </c>
      <c r="E102" s="2"/>
    </row>
    <row r="103" spans="1:5" x14ac:dyDescent="0.25">
      <c r="A103" t="s">
        <v>175</v>
      </c>
      <c r="B103">
        <v>1759.3135</v>
      </c>
      <c r="C103">
        <v>1769.4780000000001</v>
      </c>
      <c r="E103" s="2"/>
    </row>
    <row r="104" spans="1:5" x14ac:dyDescent="0.25">
      <c r="A104" t="s">
        <v>1125</v>
      </c>
      <c r="B104">
        <v>1033.8725999999999</v>
      </c>
      <c r="C104">
        <v>1039.8457000000001</v>
      </c>
      <c r="E104" s="2"/>
    </row>
    <row r="105" spans="1:5" x14ac:dyDescent="0.25">
      <c r="A105" t="s">
        <v>645</v>
      </c>
      <c r="B105">
        <v>2389.9949000000001</v>
      </c>
      <c r="C105">
        <v>2403.8029000000001</v>
      </c>
      <c r="E105" s="2"/>
    </row>
    <row r="106" spans="1:5" x14ac:dyDescent="0.25">
      <c r="A106" t="s">
        <v>177</v>
      </c>
      <c r="B106">
        <v>3024.0079000000001</v>
      </c>
      <c r="C106">
        <v>3041.4789000000001</v>
      </c>
      <c r="E106" s="2"/>
    </row>
    <row r="107" spans="1:5" x14ac:dyDescent="0.25">
      <c r="A107" t="s">
        <v>178</v>
      </c>
      <c r="B107">
        <v>3024.0120000000002</v>
      </c>
      <c r="C107">
        <v>3041.4830000000002</v>
      </c>
      <c r="E107" s="2"/>
    </row>
    <row r="108" spans="1:5" x14ac:dyDescent="0.25">
      <c r="A108" t="s">
        <v>646</v>
      </c>
      <c r="B108">
        <v>1005.3993</v>
      </c>
      <c r="C108">
        <v>1005.2234999999999</v>
      </c>
      <c r="E108" s="2"/>
    </row>
    <row r="109" spans="1:5" x14ac:dyDescent="0.25">
      <c r="A109" t="s">
        <v>647</v>
      </c>
      <c r="B109">
        <v>2172.8373999999999</v>
      </c>
      <c r="C109">
        <v>2173.6323000000002</v>
      </c>
      <c r="E109" s="2"/>
    </row>
    <row r="110" spans="1:5" x14ac:dyDescent="0.25">
      <c r="A110" t="s">
        <v>2776</v>
      </c>
      <c r="B110">
        <v>2055.6567</v>
      </c>
      <c r="C110">
        <v>2067.1203</v>
      </c>
      <c r="E110" s="2"/>
    </row>
    <row r="111" spans="1:5" x14ac:dyDescent="0.25">
      <c r="A111" t="s">
        <v>186</v>
      </c>
      <c r="B111">
        <v>1730.4550999999999</v>
      </c>
      <c r="C111">
        <v>1740.1043</v>
      </c>
      <c r="E111" s="2"/>
    </row>
    <row r="112" spans="1:5" x14ac:dyDescent="0.25">
      <c r="A112" t="s">
        <v>2777</v>
      </c>
      <c r="B112">
        <v>1100.0644</v>
      </c>
      <c r="C112">
        <v>1106.2022999999999</v>
      </c>
      <c r="E112" s="2"/>
    </row>
    <row r="113" spans="1:5" x14ac:dyDescent="0.25">
      <c r="A113" t="s">
        <v>661</v>
      </c>
      <c r="B113">
        <v>2153.8638999999998</v>
      </c>
      <c r="C113">
        <v>2153.4396000000002</v>
      </c>
      <c r="E113" s="2"/>
    </row>
    <row r="114" spans="1:5" x14ac:dyDescent="0.25">
      <c r="A114" t="s">
        <v>2778</v>
      </c>
      <c r="B114">
        <v>2970.9708000000001</v>
      </c>
      <c r="C114">
        <v>2987.5473999999999</v>
      </c>
      <c r="E114" s="2"/>
    </row>
    <row r="115" spans="1:5" x14ac:dyDescent="0.25">
      <c r="A115" t="s">
        <v>2288</v>
      </c>
      <c r="B115">
        <v>2970.9726999999998</v>
      </c>
      <c r="C115">
        <v>2987.5495000000001</v>
      </c>
      <c r="E115" s="2"/>
    </row>
    <row r="116" spans="1:5" x14ac:dyDescent="0.25">
      <c r="A116" t="s">
        <v>662</v>
      </c>
      <c r="B116">
        <v>1063.2215000000001</v>
      </c>
      <c r="C116">
        <v>1068.2384999999999</v>
      </c>
      <c r="E116" s="2"/>
    </row>
    <row r="117" spans="1:5" x14ac:dyDescent="0.25">
      <c r="A117" t="s">
        <v>663</v>
      </c>
      <c r="B117">
        <v>1115.0091</v>
      </c>
      <c r="C117">
        <v>1121.2302</v>
      </c>
      <c r="E117" s="2"/>
    </row>
    <row r="118" spans="1:5" x14ac:dyDescent="0.25">
      <c r="A118" t="s">
        <v>2779</v>
      </c>
      <c r="B118" t="s">
        <v>176</v>
      </c>
      <c r="C118" t="s">
        <v>176</v>
      </c>
      <c r="E118" s="2"/>
    </row>
    <row r="119" spans="1:5" x14ac:dyDescent="0.25">
      <c r="A119" t="s">
        <v>2780</v>
      </c>
      <c r="B119" t="s">
        <v>176</v>
      </c>
      <c r="C119" t="s">
        <v>176</v>
      </c>
      <c r="E119" s="2"/>
    </row>
    <row r="120" spans="1:5" x14ac:dyDescent="0.25">
      <c r="A120" t="s">
        <v>2781</v>
      </c>
      <c r="B120">
        <v>1056.2834</v>
      </c>
      <c r="C120">
        <v>1057.2367999999999</v>
      </c>
      <c r="E120" s="2"/>
    </row>
    <row r="121" spans="1:5" x14ac:dyDescent="0.25">
      <c r="A121" t="s">
        <v>2782</v>
      </c>
      <c r="B121" t="s">
        <v>176</v>
      </c>
      <c r="C121" t="s">
        <v>176</v>
      </c>
      <c r="E121" s="2"/>
    </row>
    <row r="122" spans="1:5" x14ac:dyDescent="0.25">
      <c r="A122" t="s">
        <v>2783</v>
      </c>
      <c r="B122">
        <v>2701.8739999999998</v>
      </c>
      <c r="C122">
        <v>2716.9483</v>
      </c>
      <c r="E122" s="2"/>
    </row>
    <row r="123" spans="1:5" x14ac:dyDescent="0.25">
      <c r="A123" t="s">
        <v>2784</v>
      </c>
      <c r="B123" t="s">
        <v>176</v>
      </c>
      <c r="C123" t="s">
        <v>176</v>
      </c>
      <c r="E123" s="2"/>
    </row>
    <row r="124" spans="1:5" x14ac:dyDescent="0.25">
      <c r="A124" t="s">
        <v>2785</v>
      </c>
      <c r="B124">
        <v>1244.9237000000001</v>
      </c>
      <c r="C124">
        <v>1244.7146</v>
      </c>
      <c r="E124" s="2"/>
    </row>
    <row r="125" spans="1:5" x14ac:dyDescent="0.25">
      <c r="A125" t="s">
        <v>2786</v>
      </c>
      <c r="B125">
        <v>1230.9637</v>
      </c>
      <c r="C125">
        <v>1231.3978999999999</v>
      </c>
      <c r="E125" s="2"/>
    </row>
    <row r="126" spans="1:5" x14ac:dyDescent="0.25">
      <c r="A126" t="s">
        <v>1128</v>
      </c>
      <c r="B126" t="s">
        <v>176</v>
      </c>
      <c r="C126" t="s">
        <v>176</v>
      </c>
      <c r="E126" s="2"/>
    </row>
    <row r="127" spans="1:5" x14ac:dyDescent="0.25">
      <c r="A127" t="s">
        <v>1129</v>
      </c>
      <c r="B127" t="s">
        <v>176</v>
      </c>
      <c r="C127" t="s">
        <v>176</v>
      </c>
      <c r="E127" s="2"/>
    </row>
    <row r="128" spans="1:5" x14ac:dyDescent="0.25">
      <c r="A128" t="s">
        <v>1130</v>
      </c>
      <c r="B128" t="s">
        <v>176</v>
      </c>
      <c r="C128" t="s">
        <v>176</v>
      </c>
      <c r="E128" s="2"/>
    </row>
    <row r="129" spans="1:5" x14ac:dyDescent="0.25">
      <c r="A129" t="s">
        <v>1131</v>
      </c>
      <c r="B129" t="s">
        <v>176</v>
      </c>
      <c r="C129" t="s">
        <v>176</v>
      </c>
      <c r="E129" s="2"/>
    </row>
    <row r="130" spans="1:5" x14ac:dyDescent="0.25">
      <c r="A130" t="s">
        <v>187</v>
      </c>
      <c r="E130" s="2"/>
    </row>
    <row r="132" spans="1:5" x14ac:dyDescent="0.25">
      <c r="A132" t="s">
        <v>653</v>
      </c>
    </row>
    <row r="134" spans="1:5" x14ac:dyDescent="0.25">
      <c r="A134" s="50" t="s">
        <v>654</v>
      </c>
      <c r="B134" s="50" t="s">
        <v>655</v>
      </c>
      <c r="C134" s="50" t="s">
        <v>656</v>
      </c>
      <c r="D134" s="50" t="s">
        <v>657</v>
      </c>
    </row>
    <row r="135" spans="1:5" x14ac:dyDescent="0.25">
      <c r="A135" s="50" t="s">
        <v>659</v>
      </c>
      <c r="B135" s="50"/>
      <c r="C135" s="50">
        <v>5.9786866999999999</v>
      </c>
      <c r="D135" s="50">
        <v>5.9786866999999999</v>
      </c>
    </row>
    <row r="136" spans="1:5" x14ac:dyDescent="0.25">
      <c r="A136" s="50" t="s">
        <v>660</v>
      </c>
      <c r="B136" s="50"/>
      <c r="C136" s="50">
        <v>11.7303544</v>
      </c>
      <c r="D136" s="50">
        <v>11.7303544</v>
      </c>
    </row>
    <row r="137" spans="1:5" x14ac:dyDescent="0.25">
      <c r="A137" s="50" t="s">
        <v>661</v>
      </c>
      <c r="B137" s="50"/>
      <c r="C137" s="50">
        <v>12.419041500000001</v>
      </c>
      <c r="D137" s="50">
        <v>12.419041500000001</v>
      </c>
    </row>
    <row r="138" spans="1:5" x14ac:dyDescent="0.25">
      <c r="A138" s="50" t="s">
        <v>662</v>
      </c>
      <c r="B138" s="50"/>
      <c r="C138" s="50">
        <v>0.91435920000000004</v>
      </c>
      <c r="D138" s="50">
        <v>0.91435920000000004</v>
      </c>
    </row>
    <row r="139" spans="1:5" x14ac:dyDescent="0.25">
      <c r="A139" s="50" t="s">
        <v>2787</v>
      </c>
      <c r="B139" s="50"/>
      <c r="C139" s="50">
        <v>4.9281538999999999</v>
      </c>
      <c r="D139" s="50">
        <v>4.9281538999999999</v>
      </c>
    </row>
    <row r="140" spans="1:5" x14ac:dyDescent="0.25">
      <c r="A140" s="50" t="s">
        <v>2788</v>
      </c>
      <c r="B140" s="50"/>
      <c r="C140" s="50">
        <v>7.1459435999999998</v>
      </c>
      <c r="D140" s="50">
        <v>7.1459435999999998</v>
      </c>
    </row>
    <row r="141" spans="1:5" x14ac:dyDescent="0.25">
      <c r="A141" s="50" t="s">
        <v>2789</v>
      </c>
      <c r="B141" s="50"/>
      <c r="C141" s="50">
        <v>6.4191874000000002</v>
      </c>
      <c r="D141" s="50">
        <v>6.4191874000000002</v>
      </c>
    </row>
    <row r="143" spans="1:5" x14ac:dyDescent="0.25">
      <c r="A143" t="s">
        <v>189</v>
      </c>
      <c r="B143" s="34" t="s">
        <v>118</v>
      </c>
    </row>
    <row r="144" spans="1:5" ht="30" customHeight="1" x14ac:dyDescent="0.25">
      <c r="A144" s="47" t="s">
        <v>190</v>
      </c>
      <c r="B144" s="34" t="s">
        <v>118</v>
      </c>
    </row>
    <row r="145" spans="1:2" ht="30" customHeight="1" x14ac:dyDescent="0.25">
      <c r="A145" s="47" t="s">
        <v>191</v>
      </c>
      <c r="B145" s="34" t="s">
        <v>118</v>
      </c>
    </row>
    <row r="146" spans="1:2" x14ac:dyDescent="0.25">
      <c r="A146" t="s">
        <v>192</v>
      </c>
      <c r="B146" s="49">
        <f>+B160</f>
        <v>0.1160789046385486</v>
      </c>
    </row>
    <row r="147" spans="1:2" ht="45" customHeight="1" x14ac:dyDescent="0.25">
      <c r="A147" s="47" t="s">
        <v>193</v>
      </c>
      <c r="B147" s="34" t="s">
        <v>118</v>
      </c>
    </row>
    <row r="148" spans="1:2" ht="30" customHeight="1" x14ac:dyDescent="0.25">
      <c r="A148" s="47" t="s">
        <v>194</v>
      </c>
      <c r="B148" s="34" t="s">
        <v>118</v>
      </c>
    </row>
    <row r="149" spans="1:2" ht="30" customHeight="1" x14ac:dyDescent="0.25">
      <c r="A149" s="47" t="s">
        <v>195</v>
      </c>
      <c r="B149" s="49">
        <v>1852.283741</v>
      </c>
    </row>
    <row r="150" spans="1:2" x14ac:dyDescent="0.25">
      <c r="A150" t="s">
        <v>196</v>
      </c>
      <c r="B150" s="34" t="s">
        <v>118</v>
      </c>
    </row>
    <row r="151" spans="1:2" x14ac:dyDescent="0.25">
      <c r="A151" t="s">
        <v>197</v>
      </c>
      <c r="B151" s="34" t="s">
        <v>118</v>
      </c>
    </row>
    <row r="153" spans="1:2" x14ac:dyDescent="0.25">
      <c r="A153" t="s">
        <v>198</v>
      </c>
    </row>
    <row r="154" spans="1:2" ht="30" customHeight="1" x14ac:dyDescent="0.25">
      <c r="A154" s="55" t="s">
        <v>199</v>
      </c>
      <c r="B154" s="59" t="s">
        <v>2790</v>
      </c>
    </row>
    <row r="155" spans="1:2" x14ac:dyDescent="0.25">
      <c r="A155" s="55" t="s">
        <v>201</v>
      </c>
      <c r="B155" s="59" t="s">
        <v>2791</v>
      </c>
    </row>
    <row r="156" spans="1:2" x14ac:dyDescent="0.25">
      <c r="A156" s="55"/>
      <c r="B156" s="55"/>
    </row>
    <row r="157" spans="1:2" x14ac:dyDescent="0.25">
      <c r="A157" s="55" t="s">
        <v>203</v>
      </c>
      <c r="B157" s="56">
        <v>7.2461485963504062</v>
      </c>
    </row>
    <row r="158" spans="1:2" x14ac:dyDescent="0.25">
      <c r="A158" s="55"/>
      <c r="B158" s="55"/>
    </row>
    <row r="159" spans="1:2" x14ac:dyDescent="0.25">
      <c r="A159" s="55" t="s">
        <v>204</v>
      </c>
      <c r="B159" s="57">
        <v>0.1188</v>
      </c>
    </row>
    <row r="160" spans="1:2" x14ac:dyDescent="0.25">
      <c r="A160" s="55" t="s">
        <v>205</v>
      </c>
      <c r="B160" s="57">
        <v>0.1160789046385486</v>
      </c>
    </row>
    <row r="161" spans="1:6" x14ac:dyDescent="0.25">
      <c r="A161" s="55"/>
      <c r="B161" s="55"/>
    </row>
    <row r="162" spans="1:6" x14ac:dyDescent="0.25">
      <c r="A162" s="55" t="s">
        <v>206</v>
      </c>
      <c r="B162" s="58">
        <v>45260</v>
      </c>
    </row>
    <row r="164" spans="1:6" ht="69.95" customHeight="1" x14ac:dyDescent="0.25">
      <c r="A164" s="67" t="s">
        <v>207</v>
      </c>
      <c r="B164" s="67" t="s">
        <v>208</v>
      </c>
      <c r="C164" s="67" t="s">
        <v>5</v>
      </c>
      <c r="D164" s="67" t="s">
        <v>6</v>
      </c>
      <c r="E164" s="67" t="s">
        <v>5</v>
      </c>
      <c r="F164" s="67" t="s">
        <v>6</v>
      </c>
    </row>
    <row r="165" spans="1:6" ht="69.95" customHeight="1" x14ac:dyDescent="0.25">
      <c r="A165" s="67" t="s">
        <v>2790</v>
      </c>
      <c r="B165" s="67"/>
      <c r="C165" s="67" t="s">
        <v>90</v>
      </c>
      <c r="D165" s="67"/>
      <c r="E165" s="67" t="s">
        <v>91</v>
      </c>
      <c r="F16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6"/>
  <sheetViews>
    <sheetView showGridLines="0" workbookViewId="0">
      <pane ySplit="4" topLeftCell="A39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2792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2793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2794</v>
      </c>
      <c r="B7" s="30"/>
      <c r="C7" s="30"/>
      <c r="D7" s="13"/>
      <c r="E7" s="14"/>
      <c r="F7" s="15"/>
      <c r="G7" s="15"/>
    </row>
    <row r="8" spans="1:8" x14ac:dyDescent="0.25">
      <c r="A8" s="16" t="s">
        <v>2795</v>
      </c>
      <c r="B8" s="31"/>
      <c r="C8" s="31"/>
      <c r="D8" s="17"/>
      <c r="E8" s="46"/>
      <c r="F8" s="20"/>
      <c r="G8" s="20"/>
    </row>
    <row r="9" spans="1:8" x14ac:dyDescent="0.25">
      <c r="A9" s="12" t="s">
        <v>2796</v>
      </c>
      <c r="B9" s="30" t="s">
        <v>2797</v>
      </c>
      <c r="C9" s="30"/>
      <c r="D9" s="13">
        <v>49350.091</v>
      </c>
      <c r="E9" s="14">
        <v>6505.64</v>
      </c>
      <c r="F9" s="15">
        <v>0.99509999999999998</v>
      </c>
      <c r="G9" s="15"/>
    </row>
    <row r="10" spans="1:8" x14ac:dyDescent="0.25">
      <c r="A10" s="16" t="s">
        <v>126</v>
      </c>
      <c r="B10" s="31"/>
      <c r="C10" s="31"/>
      <c r="D10" s="17"/>
      <c r="E10" s="18">
        <v>6505.64</v>
      </c>
      <c r="F10" s="19">
        <v>0.99509999999999998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6505.64</v>
      </c>
      <c r="F12" s="19">
        <v>0.99509999999999998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53.99</v>
      </c>
      <c r="F15" s="15">
        <v>8.3000000000000001E-3</v>
      </c>
      <c r="G15" s="15">
        <v>6.7599000000000006E-2</v>
      </c>
    </row>
    <row r="16" spans="1:8" x14ac:dyDescent="0.25">
      <c r="A16" s="16" t="s">
        <v>126</v>
      </c>
      <c r="B16" s="31"/>
      <c r="C16" s="31"/>
      <c r="D16" s="17"/>
      <c r="E16" s="18">
        <v>53.99</v>
      </c>
      <c r="F16" s="19">
        <v>8.3000000000000001E-3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53.99</v>
      </c>
      <c r="F18" s="19">
        <v>8.3000000000000001E-3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9.9991000000000003E-3</v>
      </c>
      <c r="F19" s="15">
        <v>9.9999999999999995E-7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-22.119999100000001</v>
      </c>
      <c r="F20" s="24">
        <v>-3.4009999999999999E-3</v>
      </c>
      <c r="G20" s="15">
        <v>6.7599000000000006E-2</v>
      </c>
    </row>
    <row r="21" spans="1:7" x14ac:dyDescent="0.25">
      <c r="A21" s="25" t="s">
        <v>166</v>
      </c>
      <c r="B21" s="33"/>
      <c r="C21" s="33"/>
      <c r="D21" s="26"/>
      <c r="E21" s="27">
        <v>6537.52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45230</v>
      </c>
      <c r="C30" s="48">
        <v>45260</v>
      </c>
    </row>
    <row r="31" spans="1:7" x14ac:dyDescent="0.25">
      <c r="A31" t="s">
        <v>177</v>
      </c>
      <c r="B31">
        <v>24.762</v>
      </c>
      <c r="C31">
        <v>25.390999999999998</v>
      </c>
      <c r="E31" s="2"/>
    </row>
    <row r="32" spans="1:7" x14ac:dyDescent="0.25">
      <c r="A32" t="s">
        <v>649</v>
      </c>
      <c r="B32">
        <v>22.454999999999998</v>
      </c>
      <c r="C32">
        <v>23.012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6505.6428600999998</v>
      </c>
    </row>
    <row r="38" spans="1:5" ht="45" customHeight="1" x14ac:dyDescent="0.25">
      <c r="A38" s="47" t="s">
        <v>2798</v>
      </c>
      <c r="B38" s="34" t="s">
        <v>118</v>
      </c>
    </row>
    <row r="39" spans="1:5" ht="30" customHeight="1" x14ac:dyDescent="0.25">
      <c r="A39" s="47" t="s">
        <v>2799</v>
      </c>
      <c r="B39" s="34" t="s">
        <v>118</v>
      </c>
    </row>
    <row r="40" spans="1:5" ht="30" customHeight="1" x14ac:dyDescent="0.25">
      <c r="A40" s="47" t="s">
        <v>2800</v>
      </c>
      <c r="B40" s="34" t="s">
        <v>118</v>
      </c>
    </row>
    <row r="41" spans="1:5" x14ac:dyDescent="0.25">
      <c r="A41" t="s">
        <v>2801</v>
      </c>
      <c r="B41" s="34" t="s">
        <v>118</v>
      </c>
    </row>
    <row r="42" spans="1:5" x14ac:dyDescent="0.25">
      <c r="A42" t="s">
        <v>2802</v>
      </c>
      <c r="B42" s="34" t="s">
        <v>118</v>
      </c>
    </row>
    <row r="43" spans="1:5" x14ac:dyDescent="0.25">
      <c r="B43" s="34"/>
    </row>
    <row r="45" spans="1:5" ht="69.95" customHeight="1" x14ac:dyDescent="0.25">
      <c r="A45" s="67" t="s">
        <v>207</v>
      </c>
      <c r="B45" s="67" t="s">
        <v>208</v>
      </c>
      <c r="C45" s="67" t="s">
        <v>5</v>
      </c>
      <c r="D45" s="67" t="s">
        <v>6</v>
      </c>
    </row>
    <row r="46" spans="1:5" ht="69.95" customHeight="1" x14ac:dyDescent="0.25">
      <c r="A46" s="67" t="s">
        <v>2803</v>
      </c>
      <c r="B46" s="67"/>
      <c r="C46" s="67" t="s">
        <v>93</v>
      </c>
      <c r="D46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6"/>
  <sheetViews>
    <sheetView showGridLines="0" workbookViewId="0">
      <pane ySplit="4" topLeftCell="A40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2804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2805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2794</v>
      </c>
      <c r="B7" s="30"/>
      <c r="C7" s="30"/>
      <c r="D7" s="13"/>
      <c r="E7" s="14"/>
      <c r="F7" s="15"/>
      <c r="G7" s="15"/>
    </row>
    <row r="8" spans="1:8" x14ac:dyDescent="0.25">
      <c r="A8" s="16" t="s">
        <v>2795</v>
      </c>
      <c r="B8" s="31"/>
      <c r="C8" s="31"/>
      <c r="D8" s="17"/>
      <c r="E8" s="46"/>
      <c r="F8" s="20"/>
      <c r="G8" s="20"/>
    </row>
    <row r="9" spans="1:8" x14ac:dyDescent="0.25">
      <c r="A9" s="12" t="s">
        <v>2806</v>
      </c>
      <c r="B9" s="30" t="s">
        <v>2807</v>
      </c>
      <c r="C9" s="30"/>
      <c r="D9" s="13">
        <v>1226545.0730000001</v>
      </c>
      <c r="E9" s="14">
        <v>135304.76</v>
      </c>
      <c r="F9" s="15">
        <v>1.0099</v>
      </c>
      <c r="G9" s="15"/>
    </row>
    <row r="10" spans="1:8" x14ac:dyDescent="0.25">
      <c r="A10" s="16" t="s">
        <v>126</v>
      </c>
      <c r="B10" s="31"/>
      <c r="C10" s="31"/>
      <c r="D10" s="17"/>
      <c r="E10" s="18">
        <v>135304.76</v>
      </c>
      <c r="F10" s="19">
        <v>1.0099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135304.76</v>
      </c>
      <c r="F12" s="19">
        <v>1.0099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533.9</v>
      </c>
      <c r="F15" s="15">
        <v>4.0000000000000001E-3</v>
      </c>
      <c r="G15" s="15">
        <v>6.7599000000000006E-2</v>
      </c>
    </row>
    <row r="16" spans="1:8" x14ac:dyDescent="0.25">
      <c r="A16" s="16" t="s">
        <v>126</v>
      </c>
      <c r="B16" s="31"/>
      <c r="C16" s="31"/>
      <c r="D16" s="17"/>
      <c r="E16" s="18">
        <v>533.9</v>
      </c>
      <c r="F16" s="19">
        <v>4.0000000000000001E-3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533.9</v>
      </c>
      <c r="F18" s="19">
        <v>4.0000000000000001E-3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9.8879999999999996E-2</v>
      </c>
      <c r="F19" s="15">
        <v>0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-1857.38888</v>
      </c>
      <c r="F20" s="24">
        <v>-1.3899999999999999E-2</v>
      </c>
      <c r="G20" s="15">
        <v>6.7599000000000006E-2</v>
      </c>
    </row>
    <row r="21" spans="1:7" x14ac:dyDescent="0.25">
      <c r="A21" s="25" t="s">
        <v>166</v>
      </c>
      <c r="B21" s="33"/>
      <c r="C21" s="33"/>
      <c r="D21" s="26"/>
      <c r="E21" s="27">
        <v>133981.37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45230</v>
      </c>
      <c r="C30" s="48">
        <v>45260</v>
      </c>
    </row>
    <row r="31" spans="1:7" x14ac:dyDescent="0.25">
      <c r="A31" t="s">
        <v>177</v>
      </c>
      <c r="B31">
        <v>35.335999999999999</v>
      </c>
      <c r="C31">
        <v>37.180999999999997</v>
      </c>
      <c r="E31" s="2"/>
    </row>
    <row r="32" spans="1:7" x14ac:dyDescent="0.25">
      <c r="A32" t="s">
        <v>649</v>
      </c>
      <c r="B32">
        <v>31.939</v>
      </c>
      <c r="C32">
        <v>33.581000000000003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135304.7558817</v>
      </c>
    </row>
    <row r="38" spans="1:5" ht="45" customHeight="1" x14ac:dyDescent="0.25">
      <c r="A38" s="47" t="s">
        <v>2798</v>
      </c>
      <c r="B38" s="34" t="s">
        <v>118</v>
      </c>
    </row>
    <row r="39" spans="1:5" ht="30" customHeight="1" x14ac:dyDescent="0.25">
      <c r="A39" s="47" t="s">
        <v>2799</v>
      </c>
      <c r="B39" s="34" t="s">
        <v>118</v>
      </c>
    </row>
    <row r="40" spans="1:5" ht="30" customHeight="1" x14ac:dyDescent="0.25">
      <c r="A40" s="47" t="s">
        <v>2800</v>
      </c>
      <c r="B40" s="34" t="s">
        <v>118</v>
      </c>
    </row>
    <row r="41" spans="1:5" x14ac:dyDescent="0.25">
      <c r="A41" t="s">
        <v>2801</v>
      </c>
      <c r="B41" s="34" t="s">
        <v>118</v>
      </c>
    </row>
    <row r="42" spans="1:5" x14ac:dyDescent="0.25">
      <c r="A42" t="s">
        <v>2802</v>
      </c>
      <c r="B42" s="34" t="s">
        <v>118</v>
      </c>
    </row>
    <row r="43" spans="1:5" x14ac:dyDescent="0.25">
      <c r="B43" s="34"/>
    </row>
    <row r="45" spans="1:5" ht="69.95" customHeight="1" x14ac:dyDescent="0.25">
      <c r="A45" s="67" t="s">
        <v>207</v>
      </c>
      <c r="B45" s="67" t="s">
        <v>208</v>
      </c>
      <c r="C45" s="67" t="s">
        <v>5</v>
      </c>
      <c r="D45" s="67" t="s">
        <v>6</v>
      </c>
    </row>
    <row r="46" spans="1:5" ht="69.95" customHeight="1" x14ac:dyDescent="0.25">
      <c r="A46" s="67" t="s">
        <v>2808</v>
      </c>
      <c r="B46" s="67"/>
      <c r="C46" s="67" t="s">
        <v>95</v>
      </c>
      <c r="D46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95"/>
  <sheetViews>
    <sheetView showGridLines="0" workbookViewId="0">
      <pane ySplit="4" topLeftCell="A30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2809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2810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1143</v>
      </c>
      <c r="B7" s="30"/>
      <c r="C7" s="30"/>
      <c r="D7" s="13"/>
      <c r="E7" s="14"/>
      <c r="F7" s="15"/>
      <c r="G7" s="15"/>
    </row>
    <row r="8" spans="1:8" x14ac:dyDescent="0.25">
      <c r="A8" s="12" t="s">
        <v>1293</v>
      </c>
      <c r="B8" s="30" t="s">
        <v>1294</v>
      </c>
      <c r="C8" s="30" t="s">
        <v>1221</v>
      </c>
      <c r="D8" s="13">
        <v>148115</v>
      </c>
      <c r="E8" s="14">
        <v>1815.67</v>
      </c>
      <c r="F8" s="15">
        <v>0.13500000000000001</v>
      </c>
      <c r="G8" s="15"/>
    </row>
    <row r="9" spans="1:8" x14ac:dyDescent="0.25">
      <c r="A9" s="12" t="s">
        <v>1328</v>
      </c>
      <c r="B9" s="30" t="s">
        <v>1329</v>
      </c>
      <c r="C9" s="30" t="s">
        <v>1221</v>
      </c>
      <c r="D9" s="13">
        <v>80987</v>
      </c>
      <c r="E9" s="14">
        <v>981.81</v>
      </c>
      <c r="F9" s="15">
        <v>7.2999999999999995E-2</v>
      </c>
      <c r="G9" s="15"/>
    </row>
    <row r="10" spans="1:8" x14ac:dyDescent="0.25">
      <c r="A10" s="12" t="s">
        <v>1226</v>
      </c>
      <c r="B10" s="30" t="s">
        <v>1227</v>
      </c>
      <c r="C10" s="30" t="s">
        <v>1221</v>
      </c>
      <c r="D10" s="13">
        <v>16716</v>
      </c>
      <c r="E10" s="14">
        <v>967.55</v>
      </c>
      <c r="F10" s="15">
        <v>7.1900000000000006E-2</v>
      </c>
      <c r="G10" s="15"/>
    </row>
    <row r="11" spans="1:8" x14ac:dyDescent="0.25">
      <c r="A11" s="12" t="s">
        <v>1393</v>
      </c>
      <c r="B11" s="30" t="s">
        <v>1394</v>
      </c>
      <c r="C11" s="30" t="s">
        <v>1380</v>
      </c>
      <c r="D11" s="13">
        <v>15534</v>
      </c>
      <c r="E11" s="14">
        <v>858.87</v>
      </c>
      <c r="F11" s="15">
        <v>6.3899999999999998E-2</v>
      </c>
      <c r="G11" s="15"/>
    </row>
    <row r="12" spans="1:8" x14ac:dyDescent="0.25">
      <c r="A12" s="12" t="s">
        <v>1930</v>
      </c>
      <c r="B12" s="30" t="s">
        <v>1931</v>
      </c>
      <c r="C12" s="30" t="s">
        <v>1380</v>
      </c>
      <c r="D12" s="13">
        <v>119958</v>
      </c>
      <c r="E12" s="14">
        <v>762.69</v>
      </c>
      <c r="F12" s="15">
        <v>5.67E-2</v>
      </c>
      <c r="G12" s="15"/>
    </row>
    <row r="13" spans="1:8" x14ac:dyDescent="0.25">
      <c r="A13" s="12" t="s">
        <v>1401</v>
      </c>
      <c r="B13" s="30" t="s">
        <v>1402</v>
      </c>
      <c r="C13" s="30" t="s">
        <v>1221</v>
      </c>
      <c r="D13" s="13">
        <v>18437</v>
      </c>
      <c r="E13" s="14">
        <v>698.52</v>
      </c>
      <c r="F13" s="15">
        <v>5.1900000000000002E-2</v>
      </c>
      <c r="G13" s="15"/>
    </row>
    <row r="14" spans="1:8" x14ac:dyDescent="0.25">
      <c r="A14" s="12" t="s">
        <v>1219</v>
      </c>
      <c r="B14" s="30" t="s">
        <v>1220</v>
      </c>
      <c r="C14" s="30" t="s">
        <v>1221</v>
      </c>
      <c r="D14" s="13">
        <v>40693</v>
      </c>
      <c r="E14" s="14">
        <v>423.84</v>
      </c>
      <c r="F14" s="15">
        <v>3.15E-2</v>
      </c>
      <c r="G14" s="15"/>
    </row>
    <row r="15" spans="1:8" x14ac:dyDescent="0.25">
      <c r="A15" s="12" t="s">
        <v>1228</v>
      </c>
      <c r="B15" s="30" t="s">
        <v>1229</v>
      </c>
      <c r="C15" s="30" t="s">
        <v>1221</v>
      </c>
      <c r="D15" s="13">
        <v>31615</v>
      </c>
      <c r="E15" s="14">
        <v>404.96</v>
      </c>
      <c r="F15" s="15">
        <v>3.0099999999999998E-2</v>
      </c>
      <c r="G15" s="15"/>
    </row>
    <row r="16" spans="1:8" x14ac:dyDescent="0.25">
      <c r="A16" s="12" t="s">
        <v>1496</v>
      </c>
      <c r="B16" s="30" t="s">
        <v>1497</v>
      </c>
      <c r="C16" s="30" t="s">
        <v>1221</v>
      </c>
      <c r="D16" s="13">
        <v>15670</v>
      </c>
      <c r="E16" s="14">
        <v>333.23</v>
      </c>
      <c r="F16" s="15">
        <v>2.4799999999999999E-2</v>
      </c>
      <c r="G16" s="15"/>
    </row>
    <row r="17" spans="1:7" x14ac:dyDescent="0.25">
      <c r="A17" s="12" t="s">
        <v>1940</v>
      </c>
      <c r="B17" s="30" t="s">
        <v>1941</v>
      </c>
      <c r="C17" s="30" t="s">
        <v>1380</v>
      </c>
      <c r="D17" s="13">
        <v>69909</v>
      </c>
      <c r="E17" s="14">
        <v>269.85000000000002</v>
      </c>
      <c r="F17" s="15">
        <v>2.01E-2</v>
      </c>
      <c r="G17" s="15"/>
    </row>
    <row r="18" spans="1:7" x14ac:dyDescent="0.25">
      <c r="A18" s="12" t="s">
        <v>1942</v>
      </c>
      <c r="B18" s="30" t="s">
        <v>1943</v>
      </c>
      <c r="C18" s="30" t="s">
        <v>1221</v>
      </c>
      <c r="D18" s="13">
        <v>21535</v>
      </c>
      <c r="E18" s="14">
        <v>243.98</v>
      </c>
      <c r="F18" s="15">
        <v>1.8100000000000002E-2</v>
      </c>
      <c r="G18" s="15"/>
    </row>
    <row r="19" spans="1:7" x14ac:dyDescent="0.25">
      <c r="A19" s="12" t="s">
        <v>1467</v>
      </c>
      <c r="B19" s="30" t="s">
        <v>1468</v>
      </c>
      <c r="C19" s="30" t="s">
        <v>1380</v>
      </c>
      <c r="D19" s="13">
        <v>27920</v>
      </c>
      <c r="E19" s="14">
        <v>210.01</v>
      </c>
      <c r="F19" s="15">
        <v>1.5599999999999999E-2</v>
      </c>
      <c r="G19" s="15"/>
    </row>
    <row r="20" spans="1:7" x14ac:dyDescent="0.25">
      <c r="A20" s="12" t="s">
        <v>1429</v>
      </c>
      <c r="B20" s="30" t="s">
        <v>1430</v>
      </c>
      <c r="C20" s="30" t="s">
        <v>1221</v>
      </c>
      <c r="D20" s="13">
        <v>54036</v>
      </c>
      <c r="E20" s="14">
        <v>205.8</v>
      </c>
      <c r="F20" s="15">
        <v>1.5299999999999999E-2</v>
      </c>
      <c r="G20" s="15"/>
    </row>
    <row r="21" spans="1:7" x14ac:dyDescent="0.25">
      <c r="A21" s="12" t="s">
        <v>1319</v>
      </c>
      <c r="B21" s="30" t="s">
        <v>1320</v>
      </c>
      <c r="C21" s="30" t="s">
        <v>1221</v>
      </c>
      <c r="D21" s="13">
        <v>21774</v>
      </c>
      <c r="E21" s="14">
        <v>169.83</v>
      </c>
      <c r="F21" s="15">
        <v>1.26E-2</v>
      </c>
      <c r="G21" s="15"/>
    </row>
    <row r="22" spans="1:7" x14ac:dyDescent="0.25">
      <c r="A22" s="12" t="s">
        <v>2085</v>
      </c>
      <c r="B22" s="30" t="s">
        <v>2086</v>
      </c>
      <c r="C22" s="30" t="s">
        <v>1221</v>
      </c>
      <c r="D22" s="13">
        <v>8897</v>
      </c>
      <c r="E22" s="14">
        <v>157.88999999999999</v>
      </c>
      <c r="F22" s="15">
        <v>1.17E-2</v>
      </c>
      <c r="G22" s="15"/>
    </row>
    <row r="23" spans="1:7" x14ac:dyDescent="0.25">
      <c r="A23" s="12" t="s">
        <v>1889</v>
      </c>
      <c r="B23" s="30" t="s">
        <v>1890</v>
      </c>
      <c r="C23" s="30" t="s">
        <v>1221</v>
      </c>
      <c r="D23" s="13">
        <v>10758</v>
      </c>
      <c r="E23" s="14">
        <v>156.09</v>
      </c>
      <c r="F23" s="15">
        <v>1.1599999999999999E-2</v>
      </c>
      <c r="G23" s="15"/>
    </row>
    <row r="24" spans="1:7" x14ac:dyDescent="0.25">
      <c r="A24" s="12" t="s">
        <v>1419</v>
      </c>
      <c r="B24" s="30" t="s">
        <v>1420</v>
      </c>
      <c r="C24" s="30" t="s">
        <v>1380</v>
      </c>
      <c r="D24" s="13">
        <v>5771</v>
      </c>
      <c r="E24" s="14">
        <v>155.69</v>
      </c>
      <c r="F24" s="15">
        <v>1.1599999999999999E-2</v>
      </c>
      <c r="G24" s="15"/>
    </row>
    <row r="25" spans="1:7" x14ac:dyDescent="0.25">
      <c r="A25" s="12" t="s">
        <v>1381</v>
      </c>
      <c r="B25" s="30" t="s">
        <v>1382</v>
      </c>
      <c r="C25" s="30" t="s">
        <v>1221</v>
      </c>
      <c r="D25" s="13">
        <v>64852</v>
      </c>
      <c r="E25" s="14">
        <v>154.54</v>
      </c>
      <c r="F25" s="15">
        <v>1.15E-2</v>
      </c>
      <c r="G25" s="15"/>
    </row>
    <row r="26" spans="1:7" x14ac:dyDescent="0.25">
      <c r="A26" s="12" t="s">
        <v>2314</v>
      </c>
      <c r="B26" s="30" t="s">
        <v>2315</v>
      </c>
      <c r="C26" s="30" t="s">
        <v>1380</v>
      </c>
      <c r="D26" s="13">
        <v>10969</v>
      </c>
      <c r="E26" s="14">
        <v>134.44</v>
      </c>
      <c r="F26" s="15">
        <v>0.01</v>
      </c>
      <c r="G26" s="15"/>
    </row>
    <row r="27" spans="1:7" x14ac:dyDescent="0.25">
      <c r="A27" s="12" t="s">
        <v>1951</v>
      </c>
      <c r="B27" s="30" t="s">
        <v>1952</v>
      </c>
      <c r="C27" s="30" t="s">
        <v>1221</v>
      </c>
      <c r="D27" s="13">
        <v>6802</v>
      </c>
      <c r="E27" s="14">
        <v>134.41999999999999</v>
      </c>
      <c r="F27" s="15">
        <v>0.01</v>
      </c>
      <c r="G27" s="15"/>
    </row>
    <row r="28" spans="1:7" x14ac:dyDescent="0.25">
      <c r="A28" s="12" t="s">
        <v>2328</v>
      </c>
      <c r="B28" s="30" t="s">
        <v>2329</v>
      </c>
      <c r="C28" s="30" t="s">
        <v>1221</v>
      </c>
      <c r="D28" s="13">
        <v>1244</v>
      </c>
      <c r="E28" s="14">
        <v>100.06</v>
      </c>
      <c r="F28" s="15">
        <v>7.4000000000000003E-3</v>
      </c>
      <c r="G28" s="15"/>
    </row>
    <row r="29" spans="1:7" x14ac:dyDescent="0.25">
      <c r="A29" s="12" t="s">
        <v>1983</v>
      </c>
      <c r="B29" s="30" t="s">
        <v>1984</v>
      </c>
      <c r="C29" s="30" t="s">
        <v>1221</v>
      </c>
      <c r="D29" s="13">
        <v>13751</v>
      </c>
      <c r="E29" s="14">
        <v>90.72</v>
      </c>
      <c r="F29" s="15">
        <v>6.7000000000000002E-3</v>
      </c>
      <c r="G29" s="15"/>
    </row>
    <row r="30" spans="1:7" x14ac:dyDescent="0.25">
      <c r="A30" s="12" t="s">
        <v>2131</v>
      </c>
      <c r="B30" s="30" t="s">
        <v>2132</v>
      </c>
      <c r="C30" s="30" t="s">
        <v>1221</v>
      </c>
      <c r="D30" s="13">
        <v>5229</v>
      </c>
      <c r="E30" s="14">
        <v>86.65</v>
      </c>
      <c r="F30" s="15">
        <v>6.4000000000000003E-3</v>
      </c>
      <c r="G30" s="15"/>
    </row>
    <row r="31" spans="1:7" x14ac:dyDescent="0.25">
      <c r="A31" s="12" t="s">
        <v>2141</v>
      </c>
      <c r="B31" s="30" t="s">
        <v>2142</v>
      </c>
      <c r="C31" s="30" t="s">
        <v>1221</v>
      </c>
      <c r="D31" s="13">
        <v>1765</v>
      </c>
      <c r="E31" s="14">
        <v>72.099999999999994</v>
      </c>
      <c r="F31" s="15">
        <v>5.4000000000000003E-3</v>
      </c>
      <c r="G31" s="15"/>
    </row>
    <row r="32" spans="1:7" x14ac:dyDescent="0.25">
      <c r="A32" s="12" t="s">
        <v>2453</v>
      </c>
      <c r="B32" s="30" t="s">
        <v>2454</v>
      </c>
      <c r="C32" s="30" t="s">
        <v>1221</v>
      </c>
      <c r="D32" s="13">
        <v>7584</v>
      </c>
      <c r="E32" s="14">
        <v>56.56</v>
      </c>
      <c r="F32" s="15">
        <v>4.1999999999999997E-3</v>
      </c>
      <c r="G32" s="15"/>
    </row>
    <row r="33" spans="1:7" x14ac:dyDescent="0.25">
      <c r="A33" s="16" t="s">
        <v>126</v>
      </c>
      <c r="B33" s="31"/>
      <c r="C33" s="31"/>
      <c r="D33" s="17"/>
      <c r="E33" s="37">
        <f>SUM(E8:E32)</f>
        <v>9645.7700000000023</v>
      </c>
      <c r="F33" s="38">
        <f>SUM(F8:F32)</f>
        <v>0.71700000000000008</v>
      </c>
      <c r="G33" s="20"/>
    </row>
    <row r="34" spans="1:7" x14ac:dyDescent="0.25">
      <c r="A34" s="16" t="s">
        <v>1522</v>
      </c>
      <c r="B34" s="30"/>
      <c r="C34" s="30"/>
      <c r="D34" s="13"/>
      <c r="E34" s="14"/>
      <c r="F34" s="15"/>
      <c r="G34" s="15"/>
    </row>
    <row r="35" spans="1:7" x14ac:dyDescent="0.25">
      <c r="A35" s="16" t="s">
        <v>126</v>
      </c>
      <c r="B35" s="30"/>
      <c r="C35" s="30"/>
      <c r="D35" s="13"/>
      <c r="E35" s="39" t="s">
        <v>118</v>
      </c>
      <c r="F35" s="40" t="s">
        <v>118</v>
      </c>
      <c r="G35" s="15"/>
    </row>
    <row r="36" spans="1:7" x14ac:dyDescent="0.25">
      <c r="A36" s="16" t="s">
        <v>2811</v>
      </c>
      <c r="B36" s="30"/>
      <c r="C36" s="30"/>
      <c r="D36" s="13"/>
      <c r="E36" s="52"/>
      <c r="F36" s="53"/>
      <c r="G36" s="15"/>
    </row>
    <row r="37" spans="1:7" x14ac:dyDescent="0.25">
      <c r="A37" s="12" t="s">
        <v>2812</v>
      </c>
      <c r="B37" s="30" t="s">
        <v>2813</v>
      </c>
      <c r="C37" s="30" t="s">
        <v>2814</v>
      </c>
      <c r="D37" s="13">
        <v>1188</v>
      </c>
      <c r="E37" s="14">
        <v>585.25</v>
      </c>
      <c r="F37" s="15">
        <v>4.3499999999999997E-2</v>
      </c>
      <c r="G37" s="15"/>
    </row>
    <row r="38" spans="1:7" x14ac:dyDescent="0.25">
      <c r="A38" s="12" t="s">
        <v>2815</v>
      </c>
      <c r="B38" s="30" t="s">
        <v>2816</v>
      </c>
      <c r="C38" s="30" t="s">
        <v>2814</v>
      </c>
      <c r="D38" s="13">
        <v>3543</v>
      </c>
      <c r="E38" s="14">
        <v>456.72</v>
      </c>
      <c r="F38" s="15">
        <v>3.4000000000000002E-2</v>
      </c>
      <c r="G38" s="15"/>
    </row>
    <row r="39" spans="1:7" x14ac:dyDescent="0.25">
      <c r="A39" s="12" t="s">
        <v>2817</v>
      </c>
      <c r="B39" s="30" t="s">
        <v>2818</v>
      </c>
      <c r="C39" s="30" t="s">
        <v>2814</v>
      </c>
      <c r="D39" s="13">
        <v>3734</v>
      </c>
      <c r="E39" s="14">
        <v>318.95</v>
      </c>
      <c r="F39" s="15">
        <v>2.3699999999999999E-2</v>
      </c>
      <c r="G39" s="15"/>
    </row>
    <row r="40" spans="1:7" x14ac:dyDescent="0.25">
      <c r="A40" s="12" t="s">
        <v>2819</v>
      </c>
      <c r="B40" s="30" t="s">
        <v>2820</v>
      </c>
      <c r="C40" s="30" t="s">
        <v>2821</v>
      </c>
      <c r="D40" s="13">
        <v>2596</v>
      </c>
      <c r="E40" s="14">
        <v>308.10000000000002</v>
      </c>
      <c r="F40" s="15">
        <v>2.29E-2</v>
      </c>
      <c r="G40" s="15"/>
    </row>
    <row r="41" spans="1:7" x14ac:dyDescent="0.25">
      <c r="A41" s="12" t="s">
        <v>2822</v>
      </c>
      <c r="B41" s="30" t="s">
        <v>2823</v>
      </c>
      <c r="C41" s="30" t="s">
        <v>2814</v>
      </c>
      <c r="D41" s="13">
        <v>3016</v>
      </c>
      <c r="E41" s="14">
        <v>246.1</v>
      </c>
      <c r="F41" s="15">
        <v>1.83E-2</v>
      </c>
      <c r="G41" s="15"/>
    </row>
    <row r="42" spans="1:7" x14ac:dyDescent="0.25">
      <c r="A42" s="12" t="s">
        <v>2824</v>
      </c>
      <c r="B42" s="30" t="s">
        <v>2825</v>
      </c>
      <c r="C42" s="30" t="s">
        <v>2826</v>
      </c>
      <c r="D42" s="13">
        <v>568</v>
      </c>
      <c r="E42" s="14">
        <v>234.71</v>
      </c>
      <c r="F42" s="15">
        <v>1.7500000000000002E-2</v>
      </c>
      <c r="G42" s="15"/>
    </row>
    <row r="43" spans="1:7" x14ac:dyDescent="0.25">
      <c r="A43" s="12" t="s">
        <v>2827</v>
      </c>
      <c r="B43" s="30" t="s">
        <v>2828</v>
      </c>
      <c r="C43" s="30" t="s">
        <v>2829</v>
      </c>
      <c r="D43" s="13">
        <v>2559</v>
      </c>
      <c r="E43" s="14">
        <v>222.44</v>
      </c>
      <c r="F43" s="15">
        <v>1.6500000000000001E-2</v>
      </c>
      <c r="G43" s="15"/>
    </row>
    <row r="44" spans="1:7" x14ac:dyDescent="0.25">
      <c r="A44" s="12" t="s">
        <v>2830</v>
      </c>
      <c r="B44" s="30" t="s">
        <v>2831</v>
      </c>
      <c r="C44" s="30" t="s">
        <v>2814</v>
      </c>
      <c r="D44" s="13">
        <v>8306</v>
      </c>
      <c r="E44" s="14">
        <v>210.95</v>
      </c>
      <c r="F44" s="15">
        <v>1.5699999999999999E-2</v>
      </c>
      <c r="G44" s="15"/>
    </row>
    <row r="45" spans="1:7" x14ac:dyDescent="0.25">
      <c r="A45" s="12" t="s">
        <v>2832</v>
      </c>
      <c r="B45" s="30" t="s">
        <v>2833</v>
      </c>
      <c r="C45" s="30" t="s">
        <v>2829</v>
      </c>
      <c r="D45" s="13">
        <v>1032</v>
      </c>
      <c r="E45" s="14">
        <v>192.09</v>
      </c>
      <c r="F45" s="15">
        <v>1.43E-2</v>
      </c>
      <c r="G45" s="15"/>
    </row>
    <row r="46" spans="1:7" x14ac:dyDescent="0.25">
      <c r="A46" s="12" t="s">
        <v>2834</v>
      </c>
      <c r="B46" s="30" t="s">
        <v>2835</v>
      </c>
      <c r="C46" s="30" t="s">
        <v>2821</v>
      </c>
      <c r="D46" s="13">
        <v>786</v>
      </c>
      <c r="E46" s="14">
        <v>176.65</v>
      </c>
      <c r="F46" s="15">
        <v>1.3100000000000001E-2</v>
      </c>
      <c r="G46" s="15"/>
    </row>
    <row r="47" spans="1:7" x14ac:dyDescent="0.25">
      <c r="A47" s="12" t="s">
        <v>2836</v>
      </c>
      <c r="B47" s="30" t="s">
        <v>2837</v>
      </c>
      <c r="C47" s="30" t="s">
        <v>2829</v>
      </c>
      <c r="D47" s="13">
        <v>516</v>
      </c>
      <c r="E47" s="14">
        <v>133.69</v>
      </c>
      <c r="F47" s="15">
        <v>9.9000000000000008E-3</v>
      </c>
      <c r="G47" s="15"/>
    </row>
    <row r="48" spans="1:7" x14ac:dyDescent="0.25">
      <c r="A48" s="12" t="s">
        <v>2838</v>
      </c>
      <c r="B48" s="30" t="s">
        <v>2839</v>
      </c>
      <c r="C48" s="30" t="s">
        <v>2829</v>
      </c>
      <c r="D48" s="13">
        <v>1958</v>
      </c>
      <c r="E48" s="14">
        <v>129.37</v>
      </c>
      <c r="F48" s="15">
        <v>9.5999999999999992E-3</v>
      </c>
      <c r="G48" s="15"/>
    </row>
    <row r="49" spans="1:7" x14ac:dyDescent="0.25">
      <c r="A49" s="12" t="s">
        <v>2840</v>
      </c>
      <c r="B49" s="30" t="s">
        <v>2841</v>
      </c>
      <c r="C49" s="30" t="s">
        <v>2829</v>
      </c>
      <c r="D49" s="13">
        <v>504</v>
      </c>
      <c r="E49" s="14">
        <v>124.48</v>
      </c>
      <c r="F49" s="15">
        <v>9.2999999999999992E-3</v>
      </c>
      <c r="G49" s="15"/>
    </row>
    <row r="50" spans="1:7" x14ac:dyDescent="0.25">
      <c r="A50" s="12" t="s">
        <v>2842</v>
      </c>
      <c r="B50" s="30" t="s">
        <v>2843</v>
      </c>
      <c r="C50" s="30" t="s">
        <v>2821</v>
      </c>
      <c r="D50" s="13">
        <v>1836</v>
      </c>
      <c r="E50" s="14">
        <v>117.22</v>
      </c>
      <c r="F50" s="15">
        <v>8.6999999999999994E-3</v>
      </c>
      <c r="G50" s="15"/>
    </row>
    <row r="51" spans="1:7" x14ac:dyDescent="0.25">
      <c r="A51" s="12" t="s">
        <v>2844</v>
      </c>
      <c r="B51" s="30" t="s">
        <v>2845</v>
      </c>
      <c r="C51" s="30" t="s">
        <v>2821</v>
      </c>
      <c r="D51" s="13">
        <v>380</v>
      </c>
      <c r="E51" s="14">
        <v>112.38</v>
      </c>
      <c r="F51" s="15">
        <v>8.3999999999999995E-3</v>
      </c>
      <c r="G51" s="15"/>
    </row>
    <row r="52" spans="1:7" x14ac:dyDescent="0.25">
      <c r="A52" s="12" t="s">
        <v>2846</v>
      </c>
      <c r="B52" s="30" t="s">
        <v>2847</v>
      </c>
      <c r="C52" s="30" t="s">
        <v>2829</v>
      </c>
      <c r="D52" s="13">
        <v>418</v>
      </c>
      <c r="E52" s="14">
        <v>82.29</v>
      </c>
      <c r="F52" s="15">
        <v>6.1000000000000004E-3</v>
      </c>
      <c r="G52" s="15"/>
    </row>
    <row r="53" spans="1:7" x14ac:dyDescent="0.25">
      <c r="A53" s="12" t="s">
        <v>2848</v>
      </c>
      <c r="B53" s="30" t="s">
        <v>2849</v>
      </c>
      <c r="C53" s="30" t="s">
        <v>2826</v>
      </c>
      <c r="D53" s="13">
        <v>274</v>
      </c>
      <c r="E53" s="14">
        <v>48.9</v>
      </c>
      <c r="F53" s="15">
        <v>3.5999999999999999E-3</v>
      </c>
      <c r="G53" s="15"/>
    </row>
    <row r="54" spans="1:7" x14ac:dyDescent="0.25">
      <c r="A54" s="12" t="s">
        <v>2850</v>
      </c>
      <c r="B54" s="30" t="s">
        <v>2851</v>
      </c>
      <c r="C54" s="30" t="s">
        <v>2826</v>
      </c>
      <c r="D54" s="13">
        <v>436</v>
      </c>
      <c r="E54" s="14">
        <v>46.44</v>
      </c>
      <c r="F54" s="15">
        <v>3.5000000000000001E-3</v>
      </c>
      <c r="G54" s="15"/>
    </row>
    <row r="55" spans="1:7" x14ac:dyDescent="0.25">
      <c r="A55" s="12" t="s">
        <v>2852</v>
      </c>
      <c r="B55" s="30" t="s">
        <v>2853</v>
      </c>
      <c r="C55" s="30" t="s">
        <v>2854</v>
      </c>
      <c r="D55" s="13">
        <v>478</v>
      </c>
      <c r="E55" s="14">
        <v>30.96</v>
      </c>
      <c r="F55" s="15">
        <v>2.3E-3</v>
      </c>
      <c r="G55" s="15"/>
    </row>
    <row r="56" spans="1:7" x14ac:dyDescent="0.25">
      <c r="A56" s="12" t="s">
        <v>2855</v>
      </c>
      <c r="B56" s="30" t="s">
        <v>2856</v>
      </c>
      <c r="C56" s="30" t="s">
        <v>2826</v>
      </c>
      <c r="D56" s="13">
        <v>233</v>
      </c>
      <c r="E56" s="14">
        <v>19.8</v>
      </c>
      <c r="F56" s="15">
        <v>1.5E-3</v>
      </c>
      <c r="G56" s="15"/>
    </row>
    <row r="57" spans="1:7" x14ac:dyDescent="0.25">
      <c r="A57" s="16" t="s">
        <v>126</v>
      </c>
      <c r="B57" s="31"/>
      <c r="C57" s="31"/>
      <c r="D57" s="17"/>
      <c r="E57" s="37">
        <f>SUM(E37:E56)</f>
        <v>3797.4900000000002</v>
      </c>
      <c r="F57" s="38">
        <f>SUM(F37:F56)</f>
        <v>0.28240000000000004</v>
      </c>
      <c r="G57" s="20"/>
    </row>
    <row r="58" spans="1:7" x14ac:dyDescent="0.25">
      <c r="A58" s="16"/>
      <c r="B58" s="30"/>
      <c r="C58" s="30"/>
      <c r="D58" s="13"/>
      <c r="E58" s="52"/>
      <c r="F58" s="53"/>
      <c r="G58" s="15"/>
    </row>
    <row r="59" spans="1:7" x14ac:dyDescent="0.25">
      <c r="A59" s="21" t="s">
        <v>158</v>
      </c>
      <c r="B59" s="32"/>
      <c r="C59" s="32"/>
      <c r="D59" s="22"/>
      <c r="E59" s="27">
        <v>13443.26</v>
      </c>
      <c r="F59" s="28">
        <v>0.99939999999999996</v>
      </c>
      <c r="G59" s="20"/>
    </row>
    <row r="60" spans="1:7" x14ac:dyDescent="0.25">
      <c r="A60" s="12"/>
      <c r="B60" s="30"/>
      <c r="C60" s="30"/>
      <c r="D60" s="13"/>
      <c r="E60" s="14"/>
      <c r="F60" s="15"/>
      <c r="G60" s="15"/>
    </row>
    <row r="61" spans="1:7" x14ac:dyDescent="0.25">
      <c r="A61" s="12"/>
      <c r="B61" s="30"/>
      <c r="C61" s="30"/>
      <c r="D61" s="13"/>
      <c r="E61" s="14"/>
      <c r="F61" s="15"/>
      <c r="G61" s="15"/>
    </row>
    <row r="62" spans="1:7" x14ac:dyDescent="0.25">
      <c r="A62" s="16" t="s">
        <v>162</v>
      </c>
      <c r="B62" s="30"/>
      <c r="C62" s="30"/>
      <c r="D62" s="13"/>
      <c r="E62" s="14"/>
      <c r="F62" s="15"/>
      <c r="G62" s="15"/>
    </row>
    <row r="63" spans="1:7" x14ac:dyDescent="0.25">
      <c r="A63" s="12" t="s">
        <v>163</v>
      </c>
      <c r="B63" s="30"/>
      <c r="C63" s="30"/>
      <c r="D63" s="13"/>
      <c r="E63" s="14">
        <v>24</v>
      </c>
      <c r="F63" s="15">
        <v>1.8E-3</v>
      </c>
      <c r="G63" s="15">
        <v>6.7599000000000006E-2</v>
      </c>
    </row>
    <row r="64" spans="1:7" x14ac:dyDescent="0.25">
      <c r="A64" s="16" t="s">
        <v>126</v>
      </c>
      <c r="B64" s="31"/>
      <c r="C64" s="31"/>
      <c r="D64" s="17"/>
      <c r="E64" s="37">
        <v>24</v>
      </c>
      <c r="F64" s="38">
        <v>1.8E-3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21" t="s">
        <v>158</v>
      </c>
      <c r="B66" s="32"/>
      <c r="C66" s="32"/>
      <c r="D66" s="22"/>
      <c r="E66" s="18">
        <v>24</v>
      </c>
      <c r="F66" s="19">
        <v>1.8E-3</v>
      </c>
      <c r="G66" s="20"/>
    </row>
    <row r="67" spans="1:7" x14ac:dyDescent="0.25">
      <c r="A67" s="12" t="s">
        <v>164</v>
      </c>
      <c r="B67" s="30"/>
      <c r="C67" s="30"/>
      <c r="D67" s="13"/>
      <c r="E67" s="14">
        <v>4.444E-3</v>
      </c>
      <c r="F67" s="15">
        <v>0</v>
      </c>
      <c r="G67" s="15"/>
    </row>
    <row r="68" spans="1:7" x14ac:dyDescent="0.25">
      <c r="A68" s="12" t="s">
        <v>165</v>
      </c>
      <c r="B68" s="30"/>
      <c r="C68" s="30"/>
      <c r="D68" s="13"/>
      <c r="E68" s="23">
        <v>-18.254443999999999</v>
      </c>
      <c r="F68" s="24">
        <v>-1.1999999999999999E-3</v>
      </c>
      <c r="G68" s="15">
        <v>6.7599000000000006E-2</v>
      </c>
    </row>
    <row r="69" spans="1:7" x14ac:dyDescent="0.25">
      <c r="A69" s="25" t="s">
        <v>166</v>
      </c>
      <c r="B69" s="33"/>
      <c r="C69" s="33"/>
      <c r="D69" s="26"/>
      <c r="E69" s="27">
        <v>13449.01</v>
      </c>
      <c r="F69" s="28">
        <v>1</v>
      </c>
      <c r="G69" s="28"/>
    </row>
    <row r="74" spans="1:7" x14ac:dyDescent="0.25">
      <c r="A74" s="1" t="s">
        <v>169</v>
      </c>
    </row>
    <row r="75" spans="1:7" x14ac:dyDescent="0.25">
      <c r="A75" s="47" t="s">
        <v>170</v>
      </c>
      <c r="B75" s="34" t="s">
        <v>118</v>
      </c>
    </row>
    <row r="76" spans="1:7" x14ac:dyDescent="0.25">
      <c r="A76" t="s">
        <v>171</v>
      </c>
    </row>
    <row r="77" spans="1:7" x14ac:dyDescent="0.25">
      <c r="A77" t="s">
        <v>172</v>
      </c>
      <c r="B77" t="s">
        <v>173</v>
      </c>
      <c r="C77" t="s">
        <v>173</v>
      </c>
    </row>
    <row r="78" spans="1:7" x14ac:dyDescent="0.25">
      <c r="B78" s="48">
        <v>45230</v>
      </c>
      <c r="C78" s="48">
        <v>45260</v>
      </c>
    </row>
    <row r="79" spans="1:7" x14ac:dyDescent="0.25">
      <c r="A79" t="s">
        <v>177</v>
      </c>
      <c r="B79">
        <v>13.828099999999999</v>
      </c>
      <c r="C79">
        <v>15.119300000000001</v>
      </c>
      <c r="E79" s="2"/>
    </row>
    <row r="80" spans="1:7" x14ac:dyDescent="0.25">
      <c r="A80" t="s">
        <v>178</v>
      </c>
      <c r="B80">
        <v>13.828099999999999</v>
      </c>
      <c r="C80">
        <v>15.119300000000001</v>
      </c>
      <c r="E80" s="2"/>
    </row>
    <row r="81" spans="1:5" x14ac:dyDescent="0.25">
      <c r="A81" t="s">
        <v>649</v>
      </c>
      <c r="B81">
        <v>13.585599999999999</v>
      </c>
      <c r="C81">
        <v>14.847300000000001</v>
      </c>
      <c r="E81" s="2"/>
    </row>
    <row r="82" spans="1:5" x14ac:dyDescent="0.25">
      <c r="A82" t="s">
        <v>650</v>
      </c>
      <c r="B82">
        <v>13.585599999999999</v>
      </c>
      <c r="C82">
        <v>14.847300000000001</v>
      </c>
      <c r="E82" s="2"/>
    </row>
    <row r="83" spans="1:5" x14ac:dyDescent="0.25">
      <c r="E83" s="2"/>
    </row>
    <row r="84" spans="1:5" x14ac:dyDescent="0.25">
      <c r="A84" t="s">
        <v>188</v>
      </c>
      <c r="B84" s="34" t="s">
        <v>118</v>
      </c>
    </row>
    <row r="85" spans="1:5" x14ac:dyDescent="0.25">
      <c r="A85" t="s">
        <v>189</v>
      </c>
      <c r="B85" s="34" t="s">
        <v>118</v>
      </c>
    </row>
    <row r="86" spans="1:5" ht="30" customHeight="1" x14ac:dyDescent="0.25">
      <c r="A86" s="47" t="s">
        <v>190</v>
      </c>
      <c r="B86" s="34" t="s">
        <v>118</v>
      </c>
    </row>
    <row r="87" spans="1:5" ht="30" customHeight="1" x14ac:dyDescent="0.25">
      <c r="A87" s="47" t="s">
        <v>191</v>
      </c>
      <c r="B87" s="49">
        <f>+E57</f>
        <v>3797.4900000000002</v>
      </c>
    </row>
    <row r="88" spans="1:5" ht="45" customHeight="1" x14ac:dyDescent="0.25">
      <c r="A88" s="47" t="s">
        <v>2798</v>
      </c>
      <c r="B88" s="34" t="s">
        <v>118</v>
      </c>
    </row>
    <row r="89" spans="1:5" ht="30" customHeight="1" x14ac:dyDescent="0.25">
      <c r="A89" s="47" t="s">
        <v>2799</v>
      </c>
      <c r="B89" s="34" t="s">
        <v>118</v>
      </c>
    </row>
    <row r="90" spans="1:5" ht="30" customHeight="1" x14ac:dyDescent="0.25">
      <c r="A90" s="47" t="s">
        <v>2800</v>
      </c>
      <c r="B90" s="34" t="s">
        <v>118</v>
      </c>
    </row>
    <row r="91" spans="1:5" x14ac:dyDescent="0.25">
      <c r="A91" t="s">
        <v>2801</v>
      </c>
      <c r="B91" s="34" t="s">
        <v>118</v>
      </c>
    </row>
    <row r="92" spans="1:5" x14ac:dyDescent="0.25">
      <c r="A92" t="s">
        <v>2802</v>
      </c>
      <c r="B92" s="34" t="s">
        <v>118</v>
      </c>
    </row>
    <row r="94" spans="1:5" ht="69.95" customHeight="1" x14ac:dyDescent="0.25">
      <c r="A94" s="67" t="s">
        <v>207</v>
      </c>
      <c r="B94" s="67" t="s">
        <v>208</v>
      </c>
      <c r="C94" s="67" t="s">
        <v>5</v>
      </c>
      <c r="D94" s="67" t="s">
        <v>6</v>
      </c>
    </row>
    <row r="95" spans="1:5" ht="69.95" customHeight="1" x14ac:dyDescent="0.25">
      <c r="A95" s="67" t="s">
        <v>2857</v>
      </c>
      <c r="B95" s="67"/>
      <c r="C95" s="67" t="s">
        <v>97</v>
      </c>
      <c r="D9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40" activePane="bottomLeft" state="frozen"/>
      <selection activeCell="B84" sqref="B84"/>
      <selection pane="bottomLeft" activeCell="B84" sqref="B8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2858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2859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2794</v>
      </c>
      <c r="B7" s="30"/>
      <c r="C7" s="30"/>
      <c r="D7" s="13"/>
      <c r="E7" s="14"/>
      <c r="F7" s="15"/>
      <c r="G7" s="15"/>
    </row>
    <row r="8" spans="1:8" x14ac:dyDescent="0.25">
      <c r="A8" s="16" t="s">
        <v>2795</v>
      </c>
      <c r="B8" s="31"/>
      <c r="C8" s="31"/>
      <c r="D8" s="17"/>
      <c r="E8" s="46"/>
      <c r="F8" s="20"/>
      <c r="G8" s="20"/>
    </row>
    <row r="9" spans="1:8" x14ac:dyDescent="0.25">
      <c r="A9" s="12" t="s">
        <v>2860</v>
      </c>
      <c r="B9" s="30" t="s">
        <v>2861</v>
      </c>
      <c r="C9" s="30"/>
      <c r="D9" s="13">
        <v>205840.37599999999</v>
      </c>
      <c r="E9" s="14">
        <v>7699.84</v>
      </c>
      <c r="F9" s="15">
        <v>0.99390000000000001</v>
      </c>
      <c r="G9" s="15"/>
    </row>
    <row r="10" spans="1:8" x14ac:dyDescent="0.25">
      <c r="A10" s="16" t="s">
        <v>126</v>
      </c>
      <c r="B10" s="31"/>
      <c r="C10" s="31"/>
      <c r="D10" s="17"/>
      <c r="E10" s="18">
        <v>7699.84</v>
      </c>
      <c r="F10" s="19">
        <v>0.99390000000000001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7699.84</v>
      </c>
      <c r="F12" s="19">
        <v>0.99390000000000001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55.99</v>
      </c>
      <c r="F15" s="15">
        <v>7.1999999999999998E-3</v>
      </c>
      <c r="G15" s="15">
        <v>6.7599000000000006E-2</v>
      </c>
    </row>
    <row r="16" spans="1:8" x14ac:dyDescent="0.25">
      <c r="A16" s="16" t="s">
        <v>126</v>
      </c>
      <c r="B16" s="31"/>
      <c r="C16" s="31"/>
      <c r="D16" s="17"/>
      <c r="E16" s="18">
        <v>55.99</v>
      </c>
      <c r="F16" s="19">
        <v>7.1999999999999998E-3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55.99</v>
      </c>
      <c r="F18" s="19">
        <v>7.1999999999999998E-3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1.0369400000000001E-2</v>
      </c>
      <c r="F19" s="15">
        <v>9.9999999999999995E-7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-8.7803693999999997</v>
      </c>
      <c r="F20" s="24">
        <v>-1.101E-3</v>
      </c>
      <c r="G20" s="15">
        <v>6.7599000000000006E-2</v>
      </c>
    </row>
    <row r="21" spans="1:7" x14ac:dyDescent="0.25">
      <c r="A21" s="25" t="s">
        <v>166</v>
      </c>
      <c r="B21" s="33"/>
      <c r="C21" s="33"/>
      <c r="D21" s="26"/>
      <c r="E21" s="27">
        <v>7747.06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45230</v>
      </c>
      <c r="C30" s="48">
        <v>45260</v>
      </c>
    </row>
    <row r="31" spans="1:7" x14ac:dyDescent="0.25">
      <c r="A31" t="s">
        <v>177</v>
      </c>
      <c r="B31">
        <v>16.697299999999998</v>
      </c>
      <c r="C31">
        <v>18.366399999999999</v>
      </c>
      <c r="E31" s="2"/>
    </row>
    <row r="32" spans="1:7" x14ac:dyDescent="0.25">
      <c r="A32" t="s">
        <v>649</v>
      </c>
      <c r="B32">
        <v>15.352499999999999</v>
      </c>
      <c r="C32">
        <v>16.875599999999999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7699.8366945999996</v>
      </c>
    </row>
    <row r="38" spans="1:5" ht="45" customHeight="1" x14ac:dyDescent="0.25">
      <c r="A38" s="47" t="s">
        <v>2798</v>
      </c>
      <c r="B38" s="34" t="s">
        <v>118</v>
      </c>
    </row>
    <row r="39" spans="1:5" ht="30" customHeight="1" x14ac:dyDescent="0.25">
      <c r="A39" s="47" t="s">
        <v>2799</v>
      </c>
      <c r="B39" s="34" t="s">
        <v>118</v>
      </c>
    </row>
    <row r="40" spans="1:5" ht="30" customHeight="1" x14ac:dyDescent="0.25">
      <c r="A40" s="47" t="s">
        <v>2800</v>
      </c>
      <c r="B40" s="34" t="s">
        <v>118</v>
      </c>
    </row>
    <row r="41" spans="1:5" x14ac:dyDescent="0.25">
      <c r="A41" t="s">
        <v>2801</v>
      </c>
      <c r="B41" s="34" t="s">
        <v>118</v>
      </c>
    </row>
    <row r="42" spans="1:5" x14ac:dyDescent="0.25">
      <c r="A42" t="s">
        <v>2802</v>
      </c>
      <c r="B42" s="34" t="s">
        <v>118</v>
      </c>
    </row>
    <row r="44" spans="1:5" ht="69.95" customHeight="1" x14ac:dyDescent="0.25">
      <c r="A44" s="67" t="s">
        <v>207</v>
      </c>
      <c r="B44" s="67" t="s">
        <v>208</v>
      </c>
      <c r="C44" s="67" t="s">
        <v>5</v>
      </c>
      <c r="D44" s="67" t="s">
        <v>6</v>
      </c>
    </row>
    <row r="45" spans="1:5" ht="69.95" customHeight="1" x14ac:dyDescent="0.25">
      <c r="A45" s="67" t="s">
        <v>2862</v>
      </c>
      <c r="B45" s="67"/>
      <c r="C45" s="67" t="s">
        <v>99</v>
      </c>
      <c r="D4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5" activePane="bottomLeft" state="frozen"/>
      <selection activeCell="B84" sqref="B84"/>
      <selection pane="bottomLeft" activeCell="B5" sqref="B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2863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2864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2794</v>
      </c>
      <c r="B7" s="30"/>
      <c r="C7" s="30"/>
      <c r="D7" s="13"/>
      <c r="E7" s="14"/>
      <c r="F7" s="15"/>
      <c r="G7" s="15"/>
    </row>
    <row r="8" spans="1:8" x14ac:dyDescent="0.25">
      <c r="A8" s="16" t="s">
        <v>2795</v>
      </c>
      <c r="B8" s="31"/>
      <c r="C8" s="31"/>
      <c r="D8" s="17"/>
      <c r="E8" s="46"/>
      <c r="F8" s="20"/>
      <c r="G8" s="20"/>
    </row>
    <row r="9" spans="1:8" x14ac:dyDescent="0.25">
      <c r="A9" s="12" t="s">
        <v>2865</v>
      </c>
      <c r="B9" s="30" t="s">
        <v>2866</v>
      </c>
      <c r="C9" s="30"/>
      <c r="D9" s="13">
        <v>114757.50231</v>
      </c>
      <c r="E9" s="14">
        <v>12193.51</v>
      </c>
      <c r="F9" s="15">
        <v>0.995</v>
      </c>
      <c r="G9" s="15"/>
    </row>
    <row r="10" spans="1:8" x14ac:dyDescent="0.25">
      <c r="A10" s="16" t="s">
        <v>126</v>
      </c>
      <c r="B10" s="31"/>
      <c r="C10" s="31"/>
      <c r="D10" s="17"/>
      <c r="E10" s="18">
        <v>12193.51</v>
      </c>
      <c r="F10" s="19">
        <v>0.995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12193.51</v>
      </c>
      <c r="F12" s="19">
        <v>0.995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25</v>
      </c>
      <c r="F15" s="15">
        <v>2E-3</v>
      </c>
      <c r="G15" s="15">
        <v>6.7599000000000006E-2</v>
      </c>
    </row>
    <row r="16" spans="1:8" x14ac:dyDescent="0.25">
      <c r="A16" s="16" t="s">
        <v>126</v>
      </c>
      <c r="B16" s="31"/>
      <c r="C16" s="31"/>
      <c r="D16" s="17"/>
      <c r="E16" s="18">
        <v>25</v>
      </c>
      <c r="F16" s="19">
        <v>2E-3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25</v>
      </c>
      <c r="F18" s="19">
        <v>2E-3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4.6292E-3</v>
      </c>
      <c r="F19" s="15">
        <v>0</v>
      </c>
      <c r="G19" s="15"/>
    </row>
    <row r="20" spans="1:7" x14ac:dyDescent="0.25">
      <c r="A20" s="12" t="s">
        <v>165</v>
      </c>
      <c r="B20" s="30"/>
      <c r="C20" s="30"/>
      <c r="D20" s="13"/>
      <c r="E20" s="14">
        <v>35.965370800000002</v>
      </c>
      <c r="F20" s="15">
        <v>3.0000000000000001E-3</v>
      </c>
      <c r="G20" s="15">
        <v>6.7599000000000006E-2</v>
      </c>
    </row>
    <row r="21" spans="1:7" x14ac:dyDescent="0.25">
      <c r="A21" s="25" t="s">
        <v>166</v>
      </c>
      <c r="B21" s="33"/>
      <c r="C21" s="33"/>
      <c r="D21" s="26"/>
      <c r="E21" s="27">
        <v>12254.48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45230</v>
      </c>
      <c r="C30" s="48">
        <v>45260</v>
      </c>
    </row>
    <row r="31" spans="1:7" x14ac:dyDescent="0.25">
      <c r="A31" t="s">
        <v>177</v>
      </c>
      <c r="B31">
        <v>13.729699999999999</v>
      </c>
      <c r="C31">
        <v>14.695600000000001</v>
      </c>
      <c r="E31" s="2"/>
    </row>
    <row r="32" spans="1:7" x14ac:dyDescent="0.25">
      <c r="A32" t="s">
        <v>649</v>
      </c>
      <c r="B32">
        <v>12.8268</v>
      </c>
      <c r="C32">
        <v>13.719200000000001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12193.5102061</v>
      </c>
    </row>
    <row r="38" spans="1:5" ht="45" customHeight="1" x14ac:dyDescent="0.25">
      <c r="A38" s="47" t="s">
        <v>2798</v>
      </c>
      <c r="B38" s="34" t="s">
        <v>118</v>
      </c>
    </row>
    <row r="39" spans="1:5" ht="30" customHeight="1" x14ac:dyDescent="0.25">
      <c r="A39" s="47" t="s">
        <v>2799</v>
      </c>
      <c r="B39" s="34" t="s">
        <v>118</v>
      </c>
    </row>
    <row r="40" spans="1:5" ht="30" customHeight="1" x14ac:dyDescent="0.25">
      <c r="A40" s="47" t="s">
        <v>2800</v>
      </c>
      <c r="B40" s="34" t="s">
        <v>118</v>
      </c>
    </row>
    <row r="41" spans="1:5" x14ac:dyDescent="0.25">
      <c r="A41" t="s">
        <v>2801</v>
      </c>
      <c r="B41" s="34" t="s">
        <v>118</v>
      </c>
    </row>
    <row r="42" spans="1:5" x14ac:dyDescent="0.25">
      <c r="A42" t="s">
        <v>2802</v>
      </c>
      <c r="B42" s="34" t="s">
        <v>118</v>
      </c>
    </row>
    <row r="44" spans="1:5" ht="69.95" customHeight="1" x14ac:dyDescent="0.25">
      <c r="A44" s="67" t="s">
        <v>207</v>
      </c>
      <c r="B44" s="67" t="s">
        <v>208</v>
      </c>
      <c r="C44" s="67" t="s">
        <v>5</v>
      </c>
      <c r="D44" s="67" t="s">
        <v>6</v>
      </c>
    </row>
    <row r="45" spans="1:5" ht="69.95" customHeight="1" x14ac:dyDescent="0.25">
      <c r="A45" s="67" t="s">
        <v>2867</v>
      </c>
      <c r="B45" s="67"/>
      <c r="C45" s="67" t="s">
        <v>101</v>
      </c>
      <c r="D4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5" activePane="bottomLeft" state="frozen"/>
      <selection activeCell="B84" sqref="B84"/>
      <selection pane="bottomLeft" activeCell="B5" sqref="B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2868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2869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2794</v>
      </c>
      <c r="B7" s="30"/>
      <c r="C7" s="30"/>
      <c r="D7" s="13"/>
      <c r="E7" s="14"/>
      <c r="F7" s="15"/>
      <c r="G7" s="15"/>
    </row>
    <row r="8" spans="1:8" x14ac:dyDescent="0.25">
      <c r="A8" s="16" t="s">
        <v>2795</v>
      </c>
      <c r="B8" s="31"/>
      <c r="C8" s="31"/>
      <c r="D8" s="17"/>
      <c r="E8" s="46"/>
      <c r="F8" s="20"/>
      <c r="G8" s="20"/>
    </row>
    <row r="9" spans="1:8" x14ac:dyDescent="0.25">
      <c r="A9" s="12" t="s">
        <v>2870</v>
      </c>
      <c r="B9" s="30" t="s">
        <v>2871</v>
      </c>
      <c r="C9" s="30"/>
      <c r="D9" s="13">
        <v>34687.951000000001</v>
      </c>
      <c r="E9" s="14">
        <v>9027.0300000000007</v>
      </c>
      <c r="F9" s="15">
        <v>0.995</v>
      </c>
      <c r="G9" s="15"/>
    </row>
    <row r="10" spans="1:8" x14ac:dyDescent="0.25">
      <c r="A10" s="16" t="s">
        <v>126</v>
      </c>
      <c r="B10" s="31"/>
      <c r="C10" s="31"/>
      <c r="D10" s="17"/>
      <c r="E10" s="18">
        <v>9027.0300000000007</v>
      </c>
      <c r="F10" s="19">
        <v>0.995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9027.0300000000007</v>
      </c>
      <c r="F12" s="19">
        <v>0.995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67.989999999999995</v>
      </c>
      <c r="F15" s="15">
        <v>7.4999999999999997E-3</v>
      </c>
      <c r="G15" s="15">
        <v>6.7599000000000006E-2</v>
      </c>
    </row>
    <row r="16" spans="1:8" x14ac:dyDescent="0.25">
      <c r="A16" s="16" t="s">
        <v>126</v>
      </c>
      <c r="B16" s="31"/>
      <c r="C16" s="31"/>
      <c r="D16" s="17"/>
      <c r="E16" s="18">
        <v>67.989999999999995</v>
      </c>
      <c r="F16" s="19">
        <v>7.4999999999999997E-3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67.989999999999995</v>
      </c>
      <c r="F18" s="19">
        <v>7.4999999999999997E-3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1.25915E-2</v>
      </c>
      <c r="F19" s="15">
        <v>9.9999999999999995E-7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-23.0425915</v>
      </c>
      <c r="F20" s="24">
        <v>-2.5010000000000002E-3</v>
      </c>
      <c r="G20" s="15">
        <v>6.7599000000000006E-2</v>
      </c>
    </row>
    <row r="21" spans="1:7" x14ac:dyDescent="0.25">
      <c r="A21" s="25" t="s">
        <v>166</v>
      </c>
      <c r="B21" s="33"/>
      <c r="C21" s="33"/>
      <c r="D21" s="26"/>
      <c r="E21" s="27">
        <v>9071.99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45230</v>
      </c>
      <c r="C30" s="48">
        <v>45260</v>
      </c>
    </row>
    <row r="31" spans="1:7" x14ac:dyDescent="0.25">
      <c r="A31" t="s">
        <v>177</v>
      </c>
      <c r="B31">
        <v>26.366099999999999</v>
      </c>
      <c r="C31">
        <v>28.122699999999998</v>
      </c>
      <c r="E31" s="2"/>
    </row>
    <row r="32" spans="1:7" x14ac:dyDescent="0.25">
      <c r="A32" t="s">
        <v>649</v>
      </c>
      <c r="B32">
        <v>24.220500000000001</v>
      </c>
      <c r="C32">
        <v>25.815300000000001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9027.0317620000005</v>
      </c>
    </row>
    <row r="38" spans="1:5" ht="45" customHeight="1" x14ac:dyDescent="0.25">
      <c r="A38" s="47" t="s">
        <v>2798</v>
      </c>
      <c r="B38" s="34" t="s">
        <v>118</v>
      </c>
    </row>
    <row r="39" spans="1:5" ht="30" customHeight="1" x14ac:dyDescent="0.25">
      <c r="A39" s="47" t="s">
        <v>2799</v>
      </c>
      <c r="B39" s="34" t="s">
        <v>118</v>
      </c>
    </row>
    <row r="40" spans="1:5" ht="30" customHeight="1" x14ac:dyDescent="0.25">
      <c r="A40" s="47" t="s">
        <v>2800</v>
      </c>
      <c r="B40" s="34" t="s">
        <v>118</v>
      </c>
    </row>
    <row r="41" spans="1:5" x14ac:dyDescent="0.25">
      <c r="A41" t="s">
        <v>2801</v>
      </c>
      <c r="B41" s="34" t="s">
        <v>118</v>
      </c>
    </row>
    <row r="42" spans="1:5" x14ac:dyDescent="0.25">
      <c r="A42" t="s">
        <v>2802</v>
      </c>
      <c r="B42" s="34" t="s">
        <v>118</v>
      </c>
    </row>
    <row r="44" spans="1:5" ht="69.95" customHeight="1" x14ac:dyDescent="0.25">
      <c r="A44" s="67" t="s">
        <v>207</v>
      </c>
      <c r="B44" s="67" t="s">
        <v>208</v>
      </c>
      <c r="C44" s="67" t="s">
        <v>5</v>
      </c>
      <c r="D44" s="67" t="s">
        <v>6</v>
      </c>
    </row>
    <row r="45" spans="1:5" ht="69.95" customHeight="1" x14ac:dyDescent="0.25">
      <c r="A45" s="67" t="s">
        <v>2872</v>
      </c>
      <c r="B45" s="67"/>
      <c r="C45" s="67" t="s">
        <v>103</v>
      </c>
      <c r="D4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5"/>
  <sheetViews>
    <sheetView showGridLines="0" workbookViewId="0">
      <pane ySplit="4" topLeftCell="A5" activePane="bottomLeft" state="frozen"/>
      <selection activeCell="B84" sqref="B84"/>
      <selection pane="bottomLeft" activeCell="B5" sqref="B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2873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2874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2794</v>
      </c>
      <c r="B7" s="30"/>
      <c r="C7" s="30"/>
      <c r="D7" s="13"/>
      <c r="E7" s="14"/>
      <c r="F7" s="15"/>
      <c r="G7" s="15"/>
    </row>
    <row r="8" spans="1:8" x14ac:dyDescent="0.25">
      <c r="A8" s="16" t="s">
        <v>2795</v>
      </c>
      <c r="B8" s="31"/>
      <c r="C8" s="31"/>
      <c r="D8" s="17"/>
      <c r="E8" s="46"/>
      <c r="F8" s="20"/>
      <c r="G8" s="20"/>
    </row>
    <row r="9" spans="1:8" x14ac:dyDescent="0.25">
      <c r="A9" s="12" t="s">
        <v>2875</v>
      </c>
      <c r="B9" s="30" t="s">
        <v>2876</v>
      </c>
      <c r="C9" s="30"/>
      <c r="D9" s="13">
        <v>1108074.831</v>
      </c>
      <c r="E9" s="14">
        <v>201922.38</v>
      </c>
      <c r="F9" s="15">
        <v>1.0013000000000001</v>
      </c>
      <c r="G9" s="15"/>
    </row>
    <row r="10" spans="1:8" x14ac:dyDescent="0.25">
      <c r="A10" s="16" t="s">
        <v>126</v>
      </c>
      <c r="B10" s="31"/>
      <c r="C10" s="31"/>
      <c r="D10" s="17"/>
      <c r="E10" s="18">
        <v>201922.38</v>
      </c>
      <c r="F10" s="19">
        <v>1.0013000000000001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158</v>
      </c>
      <c r="B12" s="32"/>
      <c r="C12" s="32"/>
      <c r="D12" s="22"/>
      <c r="E12" s="18">
        <v>201922.38</v>
      </c>
      <c r="F12" s="19">
        <v>1.0013000000000001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162</v>
      </c>
      <c r="B14" s="30"/>
      <c r="C14" s="30"/>
      <c r="D14" s="13"/>
      <c r="E14" s="14"/>
      <c r="F14" s="15"/>
      <c r="G14" s="15"/>
    </row>
    <row r="15" spans="1:8" x14ac:dyDescent="0.25">
      <c r="A15" s="12" t="s">
        <v>163</v>
      </c>
      <c r="B15" s="30"/>
      <c r="C15" s="30"/>
      <c r="D15" s="13"/>
      <c r="E15" s="14">
        <v>749.86</v>
      </c>
      <c r="F15" s="15">
        <v>3.7000000000000002E-3</v>
      </c>
      <c r="G15" s="15">
        <v>6.7599000000000006E-2</v>
      </c>
    </row>
    <row r="16" spans="1:8" x14ac:dyDescent="0.25">
      <c r="A16" s="16" t="s">
        <v>126</v>
      </c>
      <c r="B16" s="31"/>
      <c r="C16" s="31"/>
      <c r="D16" s="17"/>
      <c r="E16" s="18">
        <v>749.86</v>
      </c>
      <c r="F16" s="19">
        <v>3.7000000000000002E-3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158</v>
      </c>
      <c r="B18" s="32"/>
      <c r="C18" s="32"/>
      <c r="D18" s="22"/>
      <c r="E18" s="18">
        <v>749.86</v>
      </c>
      <c r="F18" s="19">
        <v>3.7000000000000002E-3</v>
      </c>
      <c r="G18" s="20"/>
    </row>
    <row r="19" spans="1:7" x14ac:dyDescent="0.25">
      <c r="A19" s="12" t="s">
        <v>164</v>
      </c>
      <c r="B19" s="30"/>
      <c r="C19" s="30"/>
      <c r="D19" s="13"/>
      <c r="E19" s="14">
        <v>0.13887630000000001</v>
      </c>
      <c r="F19" s="15">
        <v>0</v>
      </c>
      <c r="G19" s="15"/>
    </row>
    <row r="20" spans="1:7" x14ac:dyDescent="0.25">
      <c r="A20" s="12" t="s">
        <v>165</v>
      </c>
      <c r="B20" s="30"/>
      <c r="C20" s="30"/>
      <c r="D20" s="13"/>
      <c r="E20" s="23">
        <v>-1013.0688763000001</v>
      </c>
      <c r="F20" s="24">
        <v>-5.0000000000000001E-3</v>
      </c>
      <c r="G20" s="15">
        <v>6.7599000000000006E-2</v>
      </c>
    </row>
    <row r="21" spans="1:7" x14ac:dyDescent="0.25">
      <c r="A21" s="25" t="s">
        <v>166</v>
      </c>
      <c r="B21" s="33"/>
      <c r="C21" s="33"/>
      <c r="D21" s="26"/>
      <c r="E21" s="27">
        <v>201659.31</v>
      </c>
      <c r="F21" s="28">
        <v>1</v>
      </c>
      <c r="G21" s="28"/>
    </row>
    <row r="26" spans="1:7" x14ac:dyDescent="0.25">
      <c r="A26" s="1" t="s">
        <v>169</v>
      </c>
    </row>
    <row r="27" spans="1:7" x14ac:dyDescent="0.25">
      <c r="A27" s="47" t="s">
        <v>170</v>
      </c>
      <c r="B27" s="34" t="s">
        <v>118</v>
      </c>
    </row>
    <row r="28" spans="1:7" x14ac:dyDescent="0.25">
      <c r="A28" t="s">
        <v>171</v>
      </c>
    </row>
    <row r="29" spans="1:7" x14ac:dyDescent="0.25">
      <c r="A29" t="s">
        <v>172</v>
      </c>
      <c r="B29" t="s">
        <v>173</v>
      </c>
      <c r="C29" t="s">
        <v>173</v>
      </c>
    </row>
    <row r="30" spans="1:7" x14ac:dyDescent="0.25">
      <c r="B30" s="48">
        <v>45230</v>
      </c>
      <c r="C30" s="48">
        <v>45260</v>
      </c>
    </row>
    <row r="31" spans="1:7" x14ac:dyDescent="0.25">
      <c r="A31" t="s">
        <v>177</v>
      </c>
      <c r="B31">
        <v>17.040400000000002</v>
      </c>
      <c r="C31">
        <v>19.814499999999999</v>
      </c>
      <c r="E31" s="2"/>
    </row>
    <row r="32" spans="1:7" x14ac:dyDescent="0.25">
      <c r="A32" t="s">
        <v>649</v>
      </c>
      <c r="B32">
        <v>16.433900000000001</v>
      </c>
      <c r="C32">
        <v>19.0944</v>
      </c>
      <c r="E32" s="2"/>
    </row>
    <row r="33" spans="1:5" x14ac:dyDescent="0.25">
      <c r="E33" s="2"/>
    </row>
    <row r="34" spans="1:5" x14ac:dyDescent="0.25">
      <c r="A34" t="s">
        <v>188</v>
      </c>
      <c r="B34" s="34" t="s">
        <v>118</v>
      </c>
    </row>
    <row r="35" spans="1:5" x14ac:dyDescent="0.25">
      <c r="A35" t="s">
        <v>189</v>
      </c>
      <c r="B35" s="34" t="s">
        <v>118</v>
      </c>
    </row>
    <row r="36" spans="1:5" ht="30" customHeight="1" x14ac:dyDescent="0.25">
      <c r="A36" s="47" t="s">
        <v>190</v>
      </c>
      <c r="B36" s="34" t="s">
        <v>118</v>
      </c>
    </row>
    <row r="37" spans="1:5" ht="30" customHeight="1" x14ac:dyDescent="0.25">
      <c r="A37" s="47" t="s">
        <v>191</v>
      </c>
      <c r="B37" s="49">
        <v>201922.37665009999</v>
      </c>
    </row>
    <row r="38" spans="1:5" ht="45" customHeight="1" x14ac:dyDescent="0.25">
      <c r="A38" s="47" t="s">
        <v>2798</v>
      </c>
      <c r="B38" s="34" t="s">
        <v>118</v>
      </c>
    </row>
    <row r="39" spans="1:5" ht="30" customHeight="1" x14ac:dyDescent="0.25">
      <c r="A39" s="47" t="s">
        <v>2799</v>
      </c>
      <c r="B39" s="34" t="s">
        <v>118</v>
      </c>
    </row>
    <row r="40" spans="1:5" ht="30" customHeight="1" x14ac:dyDescent="0.25">
      <c r="A40" s="47" t="s">
        <v>2800</v>
      </c>
      <c r="B40" s="34" t="s">
        <v>118</v>
      </c>
    </row>
    <row r="41" spans="1:5" x14ac:dyDescent="0.25">
      <c r="A41" t="s">
        <v>2801</v>
      </c>
      <c r="B41" s="34" t="s">
        <v>118</v>
      </c>
    </row>
    <row r="42" spans="1:5" x14ac:dyDescent="0.25">
      <c r="A42" t="s">
        <v>2802</v>
      </c>
      <c r="B42" s="34" t="s">
        <v>118</v>
      </c>
    </row>
    <row r="44" spans="1:5" ht="69.95" customHeight="1" x14ac:dyDescent="0.25">
      <c r="A44" s="67" t="s">
        <v>207</v>
      </c>
      <c r="B44" s="67" t="s">
        <v>208</v>
      </c>
      <c r="C44" s="67" t="s">
        <v>5</v>
      </c>
      <c r="D44" s="67" t="s">
        <v>6</v>
      </c>
    </row>
    <row r="45" spans="1:5" ht="69.95" customHeight="1" x14ac:dyDescent="0.25">
      <c r="A45" s="67" t="s">
        <v>2877</v>
      </c>
      <c r="B45" s="67"/>
      <c r="C45" s="67" t="s">
        <v>105</v>
      </c>
      <c r="D45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7"/>
  <sheetViews>
    <sheetView showGridLines="0" workbookViewId="0">
      <pane ySplit="4" topLeftCell="A5" activePane="bottomLeft" state="frozen"/>
      <selection activeCell="B84" sqref="B84"/>
      <selection pane="bottomLeft" activeCell="B5" sqref="B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69" t="s">
        <v>2878</v>
      </c>
      <c r="B1" s="70"/>
      <c r="C1" s="70"/>
      <c r="D1" s="70"/>
      <c r="E1" s="70"/>
      <c r="F1" s="70"/>
      <c r="G1" s="71"/>
      <c r="H1" s="51" t="str">
        <f>HYPERLINK("[EDEL_Portfolio Monthly Notes 30-Nov-2023.xlsx]Index!A1","Index")</f>
        <v>Index</v>
      </c>
    </row>
    <row r="2" spans="1:8" ht="34.5" customHeight="1" x14ac:dyDescent="0.25">
      <c r="A2" s="69" t="s">
        <v>2879</v>
      </c>
      <c r="B2" s="70"/>
      <c r="C2" s="70"/>
      <c r="D2" s="70"/>
      <c r="E2" s="70"/>
      <c r="F2" s="70"/>
      <c r="G2" s="71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62" t="s">
        <v>158</v>
      </c>
      <c r="B8" s="63"/>
      <c r="C8" s="63"/>
      <c r="D8" s="64"/>
      <c r="E8" s="37">
        <f>+E5</f>
        <v>0</v>
      </c>
      <c r="F8" s="38">
        <f>+F5</f>
        <v>0</v>
      </c>
      <c r="G8" s="15"/>
    </row>
    <row r="9" spans="1:8" x14ac:dyDescent="0.25">
      <c r="A9" s="16" t="s">
        <v>2199</v>
      </c>
      <c r="B9" s="31"/>
      <c r="C9" s="31"/>
      <c r="D9" s="17"/>
      <c r="E9" s="46"/>
      <c r="F9" s="20"/>
      <c r="G9" s="15"/>
    </row>
    <row r="10" spans="1:8" x14ac:dyDescent="0.25">
      <c r="A10" s="16" t="s">
        <v>2880</v>
      </c>
      <c r="B10" s="31"/>
      <c r="C10" s="31"/>
      <c r="D10" s="17"/>
      <c r="E10" s="46"/>
      <c r="F10" s="20"/>
      <c r="G10" s="15"/>
    </row>
    <row r="11" spans="1:8" x14ac:dyDescent="0.25">
      <c r="A11" s="12" t="s">
        <v>2204</v>
      </c>
      <c r="B11" s="30" t="s">
        <v>2205</v>
      </c>
      <c r="C11" s="31"/>
      <c r="D11" s="13">
        <v>3438.4877000000001</v>
      </c>
      <c r="E11" s="14">
        <v>2610.9124803999998</v>
      </c>
      <c r="F11" s="15">
        <f>E11/$E$22</f>
        <v>0.9669007700654374</v>
      </c>
      <c r="G11" s="15"/>
    </row>
    <row r="12" spans="1:8" x14ac:dyDescent="0.25">
      <c r="A12" s="16" t="s">
        <v>126</v>
      </c>
      <c r="B12" s="31"/>
      <c r="C12" s="31"/>
      <c r="D12" s="17"/>
      <c r="E12" s="37">
        <f>SUM(E11)</f>
        <v>2610.9124803999998</v>
      </c>
      <c r="F12" s="38">
        <f>SUM(F11)</f>
        <v>0.9669007700654374</v>
      </c>
      <c r="G12" s="15"/>
    </row>
    <row r="13" spans="1:8" x14ac:dyDescent="0.25">
      <c r="A13" s="16"/>
      <c r="B13" s="31"/>
      <c r="C13" s="31"/>
      <c r="D13" s="17"/>
      <c r="E13" s="46"/>
      <c r="F13" s="20"/>
      <c r="G13" s="15"/>
    </row>
    <row r="14" spans="1:8" x14ac:dyDescent="0.25">
      <c r="A14" s="62" t="s">
        <v>158</v>
      </c>
      <c r="B14" s="63"/>
      <c r="C14" s="63"/>
      <c r="D14" s="64"/>
      <c r="E14" s="37">
        <f>E12</f>
        <v>2610.9124803999998</v>
      </c>
      <c r="F14" s="38">
        <f>SUM(F12)</f>
        <v>0.9669007700654374</v>
      </c>
      <c r="G14" s="15"/>
    </row>
    <row r="15" spans="1:8" x14ac:dyDescent="0.25">
      <c r="A15" s="16" t="s">
        <v>162</v>
      </c>
      <c r="B15" s="30"/>
      <c r="C15" s="30"/>
      <c r="D15" s="13"/>
      <c r="E15" s="14"/>
      <c r="F15" s="15"/>
      <c r="G15" s="15"/>
    </row>
    <row r="16" spans="1:8" x14ac:dyDescent="0.25">
      <c r="A16" s="12" t="s">
        <v>163</v>
      </c>
      <c r="B16" s="30"/>
      <c r="C16" s="30"/>
      <c r="D16" s="13"/>
      <c r="E16" s="14">
        <v>14</v>
      </c>
      <c r="F16" s="15">
        <v>5.1840000000000002E-3</v>
      </c>
      <c r="G16" s="15">
        <v>6.7599000000000006E-2</v>
      </c>
    </row>
    <row r="17" spans="1:7" x14ac:dyDescent="0.25">
      <c r="A17" s="16" t="s">
        <v>126</v>
      </c>
      <c r="B17" s="31"/>
      <c r="C17" s="31"/>
      <c r="D17" s="17"/>
      <c r="E17" s="18">
        <v>14</v>
      </c>
      <c r="F17" s="19">
        <v>5.1830000000000001E-3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158</v>
      </c>
      <c r="B19" s="32"/>
      <c r="C19" s="32"/>
      <c r="D19" s="22"/>
      <c r="E19" s="18">
        <v>14</v>
      </c>
      <c r="F19" s="19">
        <v>5.1840000000000002E-3</v>
      </c>
      <c r="G19" s="20"/>
    </row>
    <row r="20" spans="1:7" x14ac:dyDescent="0.25">
      <c r="A20" s="12" t="s">
        <v>164</v>
      </c>
      <c r="B20" s="30"/>
      <c r="C20" s="30"/>
      <c r="D20" s="13"/>
      <c r="E20" s="14">
        <v>4.0737000000000004E-3</v>
      </c>
      <c r="F20" s="15">
        <v>9.9999999999999995E-7</v>
      </c>
      <c r="G20" s="15"/>
    </row>
    <row r="21" spans="1:7" x14ac:dyDescent="0.25">
      <c r="A21" s="12" t="s">
        <v>165</v>
      </c>
      <c r="B21" s="30"/>
      <c r="C21" s="30"/>
      <c r="D21" s="13"/>
      <c r="E21" s="14">
        <f>E22-E19-E14</f>
        <v>75.377519600000142</v>
      </c>
      <c r="F21" s="28">
        <f>F22-F19-F14</f>
        <v>2.7915229934562635E-2</v>
      </c>
      <c r="G21" s="15">
        <v>6.7599000000000006E-2</v>
      </c>
    </row>
    <row r="22" spans="1:7" x14ac:dyDescent="0.25">
      <c r="A22" s="25" t="s">
        <v>166</v>
      </c>
      <c r="B22" s="33"/>
      <c r="C22" s="33"/>
      <c r="D22" s="26"/>
      <c r="E22" s="27">
        <v>2700.29</v>
      </c>
      <c r="F22" s="28">
        <v>1</v>
      </c>
      <c r="G22" s="28"/>
    </row>
    <row r="27" spans="1:7" x14ac:dyDescent="0.25">
      <c r="A27" s="1" t="s">
        <v>169</v>
      </c>
    </row>
    <row r="28" spans="1:7" x14ac:dyDescent="0.25">
      <c r="A28" s="47" t="s">
        <v>170</v>
      </c>
      <c r="B28" s="34" t="s">
        <v>118</v>
      </c>
    </row>
    <row r="29" spans="1:7" x14ac:dyDescent="0.25">
      <c r="A29" t="s">
        <v>171</v>
      </c>
    </row>
    <row r="30" spans="1:7" x14ac:dyDescent="0.25">
      <c r="A30" t="s">
        <v>172</v>
      </c>
      <c r="B30" t="s">
        <v>173</v>
      </c>
      <c r="C30" t="s">
        <v>173</v>
      </c>
    </row>
    <row r="31" spans="1:7" x14ac:dyDescent="0.25">
      <c r="B31" s="48">
        <v>45230</v>
      </c>
      <c r="C31" s="48">
        <v>45260</v>
      </c>
    </row>
    <row r="32" spans="1:7" x14ac:dyDescent="0.25">
      <c r="A32" t="s">
        <v>686</v>
      </c>
      <c r="B32" t="s">
        <v>2651</v>
      </c>
      <c r="C32">
        <v>78.109700000000004</v>
      </c>
    </row>
    <row r="34" spans="1:4" x14ac:dyDescent="0.25">
      <c r="A34" t="s">
        <v>2881</v>
      </c>
    </row>
    <row r="35" spans="1:4" x14ac:dyDescent="0.25">
      <c r="A35" t="s">
        <v>188</v>
      </c>
      <c r="B35" s="34" t="s">
        <v>118</v>
      </c>
    </row>
    <row r="36" spans="1:4" x14ac:dyDescent="0.25">
      <c r="A36" t="s">
        <v>189</v>
      </c>
      <c r="B36" s="34" t="s">
        <v>118</v>
      </c>
    </row>
    <row r="37" spans="1:4" ht="30" customHeight="1" x14ac:dyDescent="0.25">
      <c r="A37" s="47" t="s">
        <v>190</v>
      </c>
      <c r="B37" s="34" t="s">
        <v>118</v>
      </c>
    </row>
    <row r="38" spans="1:4" ht="30" customHeight="1" x14ac:dyDescent="0.25">
      <c r="A38" s="47" t="s">
        <v>191</v>
      </c>
      <c r="B38" s="34" t="s">
        <v>118</v>
      </c>
    </row>
    <row r="39" spans="1:4" x14ac:dyDescent="0.25">
      <c r="A39" t="s">
        <v>1760</v>
      </c>
      <c r="B39" s="49">
        <v>1.8827620747425621E-2</v>
      </c>
    </row>
    <row r="40" spans="1:4" ht="45" customHeight="1" x14ac:dyDescent="0.25">
      <c r="A40" s="47" t="s">
        <v>193</v>
      </c>
      <c r="B40" s="34" t="s">
        <v>118</v>
      </c>
    </row>
    <row r="41" spans="1:4" ht="30" customHeight="1" x14ac:dyDescent="0.25">
      <c r="A41" s="47" t="s">
        <v>194</v>
      </c>
      <c r="B41" s="34" t="s">
        <v>118</v>
      </c>
    </row>
    <row r="42" spans="1:4" ht="30" customHeight="1" x14ac:dyDescent="0.25">
      <c r="A42" s="47" t="s">
        <v>195</v>
      </c>
      <c r="B42" s="49">
        <v>2641.2793112999998</v>
      </c>
    </row>
    <row r="43" spans="1:4" x14ac:dyDescent="0.25">
      <c r="A43" t="s">
        <v>196</v>
      </c>
      <c r="B43" s="34" t="s">
        <v>118</v>
      </c>
    </row>
    <row r="44" spans="1:4" x14ac:dyDescent="0.25">
      <c r="A44" t="s">
        <v>197</v>
      </c>
      <c r="B44" s="34" t="s">
        <v>118</v>
      </c>
    </row>
    <row r="46" spans="1:4" ht="69.95" customHeight="1" x14ac:dyDescent="0.25">
      <c r="A46" s="67" t="s">
        <v>207</v>
      </c>
      <c r="B46" s="67" t="s">
        <v>208</v>
      </c>
      <c r="C46" s="67" t="s">
        <v>5</v>
      </c>
      <c r="D46" s="67" t="s">
        <v>6</v>
      </c>
    </row>
    <row r="47" spans="1:4" ht="69.95" customHeight="1" x14ac:dyDescent="0.25">
      <c r="A47" s="67" t="s">
        <v>2882</v>
      </c>
      <c r="B47" s="67"/>
      <c r="C47" s="67" t="s">
        <v>107</v>
      </c>
      <c r="D47" s="6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2023-12-07T11:26:31Z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2023-12-07T11:26:13Z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2e84959f-15bc-48d6-b605-160f08281bc7</vt:lpwstr>
  </property>
  <property fmtid="{D5CDD505-2E9C-101B-9397-08002B2CF9AE}" pid="8" name="MSIP_Label_fae7b159-da8a-4f43-b4ed-ba6115f6e9fb_ContentBits">
    <vt:lpwstr>0</vt:lpwstr>
  </property>
</Properties>
</file>